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mcubed-my.sharepoint.com/personal/mccann_mcubed-econ_net/Documents/Projects/Duke KY solar/Workpapers/"/>
    </mc:Choice>
  </mc:AlternateContent>
  <xr:revisionPtr revIDLastSave="192" documentId="8_{7D6AF759-8953-4B1A-BE3C-4A31BE0C8357}" xr6:coauthVersionLast="47" xr6:coauthVersionMax="47" xr10:uidLastSave="{74625C0A-4456-4FCD-AE0F-80D4F91FFB9A}"/>
  <bookViews>
    <workbookView xWindow="2820" yWindow="1515" windowWidth="21600" windowHeight="12855" activeTab="1" xr2:uid="{C719AAE1-3596-474A-8212-146BA873F3D5}"/>
  </bookViews>
  <sheets>
    <sheet name="TX rate chart" sheetId="26" r:id="rId1"/>
    <sheet name="TX Cost" sheetId="21" r:id="rId2"/>
    <sheet name="New MW" sheetId="25" r:id="rId3"/>
    <sheet name="DEOK 23-24" sheetId="1" r:id="rId4"/>
    <sheet name="DEOK 22-23" sheetId="2" r:id="rId5"/>
    <sheet name="DEOK 21-22" sheetId="3" r:id="rId6"/>
    <sheet name="DEOK 20-21" sheetId="4" r:id="rId7"/>
    <sheet name="DEOK 19-20" sheetId="5" r:id="rId8"/>
    <sheet name="DEOK 18-19" sheetId="6" r:id="rId9"/>
    <sheet name="DEOK 17-18" sheetId="7" r:id="rId10"/>
    <sheet name="DEOK 16-17" sheetId="8" r:id="rId11"/>
    <sheet name="DEOK 15-16" sheetId="9" r:id="rId12"/>
    <sheet name="DEOK 14-15" sheetId="11" r:id="rId13"/>
    <sheet name="DEK 23-24" sheetId="20" r:id="rId14"/>
    <sheet name="DEK 22-23" sheetId="19" r:id="rId15"/>
    <sheet name="DEK 21-22" sheetId="17" r:id="rId16"/>
    <sheet name="DEK 20-21" sheetId="18" r:id="rId17"/>
    <sheet name="DEK 19-20" sheetId="16" r:id="rId18"/>
    <sheet name="DEK 18-19" sheetId="15" r:id="rId19"/>
    <sheet name="DEK 17-18" sheetId="14" r:id="rId20"/>
    <sheet name="DEK 16-17" sheetId="13" r:id="rId21"/>
    <sheet name="DEK 15-16" sheetId="10" r:id="rId22"/>
    <sheet name="DEK 14-15" sheetId="12" r:id="rId23"/>
    <sheet name="BLS Data Series" sheetId="24" r:id="rId24"/>
  </sheets>
  <definedNames>
    <definedName name="______kim1" localSheetId="18" hidden="1">{#N/A,#N/A,FALSE,"Aging Summary";#N/A,#N/A,FALSE,"Ratio Analysis";#N/A,#N/A,FALSE,"Test 120 Day Accts";#N/A,#N/A,FALSE,"Tickmarks"}</definedName>
    <definedName name="______kim1" localSheetId="17" hidden="1">{#N/A,#N/A,FALSE,"Aging Summary";#N/A,#N/A,FALSE,"Ratio Analysis";#N/A,#N/A,FALSE,"Test 120 Day Accts";#N/A,#N/A,FALSE,"Tickmarks"}</definedName>
    <definedName name="______kim1" localSheetId="16" hidden="1">{#N/A,#N/A,FALSE,"Aging Summary";#N/A,#N/A,FALSE,"Ratio Analysis";#N/A,#N/A,FALSE,"Test 120 Day Accts";#N/A,#N/A,FALSE,"Tickmarks"}</definedName>
    <definedName name="______kim1" localSheetId="15" hidden="1">{#N/A,#N/A,FALSE,"Aging Summary";#N/A,#N/A,FALSE,"Ratio Analysis";#N/A,#N/A,FALSE,"Test 120 Day Accts";#N/A,#N/A,FALSE,"Tickmarks"}</definedName>
    <definedName name="______kim1" localSheetId="14" hidden="1">{#N/A,#N/A,FALSE,"Aging Summary";#N/A,#N/A,FALSE,"Ratio Analysis";#N/A,#N/A,FALSE,"Test 120 Day Accts";#N/A,#N/A,FALSE,"Tickmarks"}</definedName>
    <definedName name="______kim1" localSheetId="13" hidden="1">{#N/A,#N/A,FALSE,"Aging Summary";#N/A,#N/A,FALSE,"Ratio Analysis";#N/A,#N/A,FALSE,"Test 120 Day Accts";#N/A,#N/A,FALSE,"Tickmarks"}</definedName>
    <definedName name="______kim1" localSheetId="8" hidden="1">{#N/A,#N/A,FALSE,"Aging Summary";#N/A,#N/A,FALSE,"Ratio Analysis";#N/A,#N/A,FALSE,"Test 120 Day Accts";#N/A,#N/A,FALSE,"Tickmarks"}</definedName>
    <definedName name="______kim1" localSheetId="7" hidden="1">{#N/A,#N/A,FALSE,"Aging Summary";#N/A,#N/A,FALSE,"Ratio Analysis";#N/A,#N/A,FALSE,"Test 120 Day Accts";#N/A,#N/A,FALSE,"Tickmarks"}</definedName>
    <definedName name="______kim1" localSheetId="6" hidden="1">{#N/A,#N/A,FALSE,"Aging Summary";#N/A,#N/A,FALSE,"Ratio Analysis";#N/A,#N/A,FALSE,"Test 120 Day Accts";#N/A,#N/A,FALSE,"Tickmarks"}</definedName>
    <definedName name="______kim1" localSheetId="5" hidden="1">{#N/A,#N/A,FALSE,"Aging Summary";#N/A,#N/A,FALSE,"Ratio Analysis";#N/A,#N/A,FALSE,"Test 120 Day Accts";#N/A,#N/A,FALSE,"Tickmarks"}</definedName>
    <definedName name="______kim1" localSheetId="4" hidden="1">{#N/A,#N/A,FALSE,"Aging Summary";#N/A,#N/A,FALSE,"Ratio Analysis";#N/A,#N/A,FALSE,"Test 120 Day Accts";#N/A,#N/A,FALSE,"Tickmarks"}</definedName>
    <definedName name="______kim1" hidden="1">{#N/A,#N/A,FALSE,"Aging Summary";#N/A,#N/A,FALSE,"Ratio Analysis";#N/A,#N/A,FALSE,"Test 120 Day Accts";#N/A,#N/A,FALSE,"Tickmarks"}</definedName>
    <definedName name="______kim6" localSheetId="18" hidden="1">{#N/A,#N/A,FALSE,"Aging Summary";#N/A,#N/A,FALSE,"Ratio Analysis";#N/A,#N/A,FALSE,"Test 120 Day Accts";#N/A,#N/A,FALSE,"Tickmarks"}</definedName>
    <definedName name="______kim6" localSheetId="17" hidden="1">{#N/A,#N/A,FALSE,"Aging Summary";#N/A,#N/A,FALSE,"Ratio Analysis";#N/A,#N/A,FALSE,"Test 120 Day Accts";#N/A,#N/A,FALSE,"Tickmarks"}</definedName>
    <definedName name="______kim6" localSheetId="16" hidden="1">{#N/A,#N/A,FALSE,"Aging Summary";#N/A,#N/A,FALSE,"Ratio Analysis";#N/A,#N/A,FALSE,"Test 120 Day Accts";#N/A,#N/A,FALSE,"Tickmarks"}</definedName>
    <definedName name="______kim6" localSheetId="15" hidden="1">{#N/A,#N/A,FALSE,"Aging Summary";#N/A,#N/A,FALSE,"Ratio Analysis";#N/A,#N/A,FALSE,"Test 120 Day Accts";#N/A,#N/A,FALSE,"Tickmarks"}</definedName>
    <definedName name="______kim6" localSheetId="14" hidden="1">{#N/A,#N/A,FALSE,"Aging Summary";#N/A,#N/A,FALSE,"Ratio Analysis";#N/A,#N/A,FALSE,"Test 120 Day Accts";#N/A,#N/A,FALSE,"Tickmarks"}</definedName>
    <definedName name="______kim6" localSheetId="13" hidden="1">{#N/A,#N/A,FALSE,"Aging Summary";#N/A,#N/A,FALSE,"Ratio Analysis";#N/A,#N/A,FALSE,"Test 120 Day Accts";#N/A,#N/A,FALSE,"Tickmarks"}</definedName>
    <definedName name="______kim6" localSheetId="8" hidden="1">{#N/A,#N/A,FALSE,"Aging Summary";#N/A,#N/A,FALSE,"Ratio Analysis";#N/A,#N/A,FALSE,"Test 120 Day Accts";#N/A,#N/A,FALSE,"Tickmarks"}</definedName>
    <definedName name="______kim6" localSheetId="7" hidden="1">{#N/A,#N/A,FALSE,"Aging Summary";#N/A,#N/A,FALSE,"Ratio Analysis";#N/A,#N/A,FALSE,"Test 120 Day Accts";#N/A,#N/A,FALSE,"Tickmarks"}</definedName>
    <definedName name="______kim6" localSheetId="6" hidden="1">{#N/A,#N/A,FALSE,"Aging Summary";#N/A,#N/A,FALSE,"Ratio Analysis";#N/A,#N/A,FALSE,"Test 120 Day Accts";#N/A,#N/A,FALSE,"Tickmarks"}</definedName>
    <definedName name="______kim6" localSheetId="5" hidden="1">{#N/A,#N/A,FALSE,"Aging Summary";#N/A,#N/A,FALSE,"Ratio Analysis";#N/A,#N/A,FALSE,"Test 120 Day Accts";#N/A,#N/A,FALSE,"Tickmarks"}</definedName>
    <definedName name="______kim6" localSheetId="4" hidden="1">{#N/A,#N/A,FALSE,"Aging Summary";#N/A,#N/A,FALSE,"Ratio Analysis";#N/A,#N/A,FALSE,"Test 120 Day Accts";#N/A,#N/A,FALSE,"Tickmarks"}</definedName>
    <definedName name="______kim6" hidden="1">{#N/A,#N/A,FALSE,"Aging Summary";#N/A,#N/A,FALSE,"Ratio Analysis";#N/A,#N/A,FALSE,"Test 120 Day Accts";#N/A,#N/A,FALSE,"Tickmarks"}</definedName>
    <definedName name="_____kim1" localSheetId="18" hidden="1">{#N/A,#N/A,FALSE,"Aging Summary";#N/A,#N/A,FALSE,"Ratio Analysis";#N/A,#N/A,FALSE,"Test 120 Day Accts";#N/A,#N/A,FALSE,"Tickmarks"}</definedName>
    <definedName name="_____kim1" localSheetId="17" hidden="1">{#N/A,#N/A,FALSE,"Aging Summary";#N/A,#N/A,FALSE,"Ratio Analysis";#N/A,#N/A,FALSE,"Test 120 Day Accts";#N/A,#N/A,FALSE,"Tickmarks"}</definedName>
    <definedName name="_____kim1" localSheetId="16" hidden="1">{#N/A,#N/A,FALSE,"Aging Summary";#N/A,#N/A,FALSE,"Ratio Analysis";#N/A,#N/A,FALSE,"Test 120 Day Accts";#N/A,#N/A,FALSE,"Tickmarks"}</definedName>
    <definedName name="_____kim1" localSheetId="15" hidden="1">{#N/A,#N/A,FALSE,"Aging Summary";#N/A,#N/A,FALSE,"Ratio Analysis";#N/A,#N/A,FALSE,"Test 120 Day Accts";#N/A,#N/A,FALSE,"Tickmarks"}</definedName>
    <definedName name="_____kim1" localSheetId="14" hidden="1">{#N/A,#N/A,FALSE,"Aging Summary";#N/A,#N/A,FALSE,"Ratio Analysis";#N/A,#N/A,FALSE,"Test 120 Day Accts";#N/A,#N/A,FALSE,"Tickmarks"}</definedName>
    <definedName name="_____kim1" localSheetId="13" hidden="1">{#N/A,#N/A,FALSE,"Aging Summary";#N/A,#N/A,FALSE,"Ratio Analysis";#N/A,#N/A,FALSE,"Test 120 Day Accts";#N/A,#N/A,FALSE,"Tickmarks"}</definedName>
    <definedName name="_____kim1" localSheetId="8" hidden="1">{#N/A,#N/A,FALSE,"Aging Summary";#N/A,#N/A,FALSE,"Ratio Analysis";#N/A,#N/A,FALSE,"Test 120 Day Accts";#N/A,#N/A,FALSE,"Tickmarks"}</definedName>
    <definedName name="_____kim1" localSheetId="7" hidden="1">{#N/A,#N/A,FALSE,"Aging Summary";#N/A,#N/A,FALSE,"Ratio Analysis";#N/A,#N/A,FALSE,"Test 120 Day Accts";#N/A,#N/A,FALSE,"Tickmarks"}</definedName>
    <definedName name="_____kim1" localSheetId="6" hidden="1">{#N/A,#N/A,FALSE,"Aging Summary";#N/A,#N/A,FALSE,"Ratio Analysis";#N/A,#N/A,FALSE,"Test 120 Day Accts";#N/A,#N/A,FALSE,"Tickmarks"}</definedName>
    <definedName name="_____kim1" localSheetId="5" hidden="1">{#N/A,#N/A,FALSE,"Aging Summary";#N/A,#N/A,FALSE,"Ratio Analysis";#N/A,#N/A,FALSE,"Test 120 Day Accts";#N/A,#N/A,FALSE,"Tickmarks"}</definedName>
    <definedName name="_____kim1" localSheetId="4" hidden="1">{#N/A,#N/A,FALSE,"Aging Summary";#N/A,#N/A,FALSE,"Ratio Analysis";#N/A,#N/A,FALSE,"Test 120 Day Accts";#N/A,#N/A,FALSE,"Tickmarks"}</definedName>
    <definedName name="_____kim1" hidden="1">{#N/A,#N/A,FALSE,"Aging Summary";#N/A,#N/A,FALSE,"Ratio Analysis";#N/A,#N/A,FALSE,"Test 120 Day Accts";#N/A,#N/A,FALSE,"Tickmarks"}</definedName>
    <definedName name="_____kim6" localSheetId="18" hidden="1">{#N/A,#N/A,FALSE,"Aging Summary";#N/A,#N/A,FALSE,"Ratio Analysis";#N/A,#N/A,FALSE,"Test 120 Day Accts";#N/A,#N/A,FALSE,"Tickmarks"}</definedName>
    <definedName name="_____kim6" localSheetId="17" hidden="1">{#N/A,#N/A,FALSE,"Aging Summary";#N/A,#N/A,FALSE,"Ratio Analysis";#N/A,#N/A,FALSE,"Test 120 Day Accts";#N/A,#N/A,FALSE,"Tickmarks"}</definedName>
    <definedName name="_____kim6" localSheetId="16" hidden="1">{#N/A,#N/A,FALSE,"Aging Summary";#N/A,#N/A,FALSE,"Ratio Analysis";#N/A,#N/A,FALSE,"Test 120 Day Accts";#N/A,#N/A,FALSE,"Tickmarks"}</definedName>
    <definedName name="_____kim6" localSheetId="15" hidden="1">{#N/A,#N/A,FALSE,"Aging Summary";#N/A,#N/A,FALSE,"Ratio Analysis";#N/A,#N/A,FALSE,"Test 120 Day Accts";#N/A,#N/A,FALSE,"Tickmarks"}</definedName>
    <definedName name="_____kim6" localSheetId="14" hidden="1">{#N/A,#N/A,FALSE,"Aging Summary";#N/A,#N/A,FALSE,"Ratio Analysis";#N/A,#N/A,FALSE,"Test 120 Day Accts";#N/A,#N/A,FALSE,"Tickmarks"}</definedName>
    <definedName name="_____kim6" localSheetId="13" hidden="1">{#N/A,#N/A,FALSE,"Aging Summary";#N/A,#N/A,FALSE,"Ratio Analysis";#N/A,#N/A,FALSE,"Test 120 Day Accts";#N/A,#N/A,FALSE,"Tickmarks"}</definedName>
    <definedName name="_____kim6" localSheetId="8" hidden="1">{#N/A,#N/A,FALSE,"Aging Summary";#N/A,#N/A,FALSE,"Ratio Analysis";#N/A,#N/A,FALSE,"Test 120 Day Accts";#N/A,#N/A,FALSE,"Tickmarks"}</definedName>
    <definedName name="_____kim6" localSheetId="7" hidden="1">{#N/A,#N/A,FALSE,"Aging Summary";#N/A,#N/A,FALSE,"Ratio Analysis";#N/A,#N/A,FALSE,"Test 120 Day Accts";#N/A,#N/A,FALSE,"Tickmarks"}</definedName>
    <definedName name="_____kim6" localSheetId="6" hidden="1">{#N/A,#N/A,FALSE,"Aging Summary";#N/A,#N/A,FALSE,"Ratio Analysis";#N/A,#N/A,FALSE,"Test 120 Day Accts";#N/A,#N/A,FALSE,"Tickmarks"}</definedName>
    <definedName name="_____kim6" localSheetId="5" hidden="1">{#N/A,#N/A,FALSE,"Aging Summary";#N/A,#N/A,FALSE,"Ratio Analysis";#N/A,#N/A,FALSE,"Test 120 Day Accts";#N/A,#N/A,FALSE,"Tickmarks"}</definedName>
    <definedName name="_____kim6" localSheetId="4" hidden="1">{#N/A,#N/A,FALSE,"Aging Summary";#N/A,#N/A,FALSE,"Ratio Analysis";#N/A,#N/A,FALSE,"Test 120 Day Accts";#N/A,#N/A,FALSE,"Tickmarks"}</definedName>
    <definedName name="_____kim6" hidden="1">{#N/A,#N/A,FALSE,"Aging Summary";#N/A,#N/A,FALSE,"Ratio Analysis";#N/A,#N/A,FALSE,"Test 120 Day Accts";#N/A,#N/A,FALSE,"Tickmarks"}</definedName>
    <definedName name="____kim1" localSheetId="18" hidden="1">{#N/A,#N/A,FALSE,"Aging Summary";#N/A,#N/A,FALSE,"Ratio Analysis";#N/A,#N/A,FALSE,"Test 120 Day Accts";#N/A,#N/A,FALSE,"Tickmarks"}</definedName>
    <definedName name="____kim1" localSheetId="17" hidden="1">{#N/A,#N/A,FALSE,"Aging Summary";#N/A,#N/A,FALSE,"Ratio Analysis";#N/A,#N/A,FALSE,"Test 120 Day Accts";#N/A,#N/A,FALSE,"Tickmarks"}</definedName>
    <definedName name="____kim1" localSheetId="16" hidden="1">{#N/A,#N/A,FALSE,"Aging Summary";#N/A,#N/A,FALSE,"Ratio Analysis";#N/A,#N/A,FALSE,"Test 120 Day Accts";#N/A,#N/A,FALSE,"Tickmarks"}</definedName>
    <definedName name="____kim1" localSheetId="15" hidden="1">{#N/A,#N/A,FALSE,"Aging Summary";#N/A,#N/A,FALSE,"Ratio Analysis";#N/A,#N/A,FALSE,"Test 120 Day Accts";#N/A,#N/A,FALSE,"Tickmarks"}</definedName>
    <definedName name="____kim1" localSheetId="14" hidden="1">{#N/A,#N/A,FALSE,"Aging Summary";#N/A,#N/A,FALSE,"Ratio Analysis";#N/A,#N/A,FALSE,"Test 120 Day Accts";#N/A,#N/A,FALSE,"Tickmarks"}</definedName>
    <definedName name="____kim1" localSheetId="13" hidden="1">{#N/A,#N/A,FALSE,"Aging Summary";#N/A,#N/A,FALSE,"Ratio Analysis";#N/A,#N/A,FALSE,"Test 120 Day Accts";#N/A,#N/A,FALSE,"Tickmarks"}</definedName>
    <definedName name="____kim1" localSheetId="8" hidden="1">{#N/A,#N/A,FALSE,"Aging Summary";#N/A,#N/A,FALSE,"Ratio Analysis";#N/A,#N/A,FALSE,"Test 120 Day Accts";#N/A,#N/A,FALSE,"Tickmarks"}</definedName>
    <definedName name="____kim1" localSheetId="7" hidden="1">{#N/A,#N/A,FALSE,"Aging Summary";#N/A,#N/A,FALSE,"Ratio Analysis";#N/A,#N/A,FALSE,"Test 120 Day Accts";#N/A,#N/A,FALSE,"Tickmarks"}</definedName>
    <definedName name="____kim1" localSheetId="6" hidden="1">{#N/A,#N/A,FALSE,"Aging Summary";#N/A,#N/A,FALSE,"Ratio Analysis";#N/A,#N/A,FALSE,"Test 120 Day Accts";#N/A,#N/A,FALSE,"Tickmarks"}</definedName>
    <definedName name="____kim1" localSheetId="5" hidden="1">{#N/A,#N/A,FALSE,"Aging Summary";#N/A,#N/A,FALSE,"Ratio Analysis";#N/A,#N/A,FALSE,"Test 120 Day Accts";#N/A,#N/A,FALSE,"Tickmarks"}</definedName>
    <definedName name="____kim1" localSheetId="4" hidden="1">{#N/A,#N/A,FALSE,"Aging Summary";#N/A,#N/A,FALSE,"Ratio Analysis";#N/A,#N/A,FALSE,"Test 120 Day Accts";#N/A,#N/A,FALSE,"Tickmarks"}</definedName>
    <definedName name="____kim1" hidden="1">{#N/A,#N/A,FALSE,"Aging Summary";#N/A,#N/A,FALSE,"Ratio Analysis";#N/A,#N/A,FALSE,"Test 120 Day Accts";#N/A,#N/A,FALSE,"Tickmarks"}</definedName>
    <definedName name="____kim6" localSheetId="18" hidden="1">{#N/A,#N/A,FALSE,"Aging Summary";#N/A,#N/A,FALSE,"Ratio Analysis";#N/A,#N/A,FALSE,"Test 120 Day Accts";#N/A,#N/A,FALSE,"Tickmarks"}</definedName>
    <definedName name="____kim6" localSheetId="17" hidden="1">{#N/A,#N/A,FALSE,"Aging Summary";#N/A,#N/A,FALSE,"Ratio Analysis";#N/A,#N/A,FALSE,"Test 120 Day Accts";#N/A,#N/A,FALSE,"Tickmarks"}</definedName>
    <definedName name="____kim6" localSheetId="16" hidden="1">{#N/A,#N/A,FALSE,"Aging Summary";#N/A,#N/A,FALSE,"Ratio Analysis";#N/A,#N/A,FALSE,"Test 120 Day Accts";#N/A,#N/A,FALSE,"Tickmarks"}</definedName>
    <definedName name="____kim6" localSheetId="15" hidden="1">{#N/A,#N/A,FALSE,"Aging Summary";#N/A,#N/A,FALSE,"Ratio Analysis";#N/A,#N/A,FALSE,"Test 120 Day Accts";#N/A,#N/A,FALSE,"Tickmarks"}</definedName>
    <definedName name="____kim6" localSheetId="14" hidden="1">{#N/A,#N/A,FALSE,"Aging Summary";#N/A,#N/A,FALSE,"Ratio Analysis";#N/A,#N/A,FALSE,"Test 120 Day Accts";#N/A,#N/A,FALSE,"Tickmarks"}</definedName>
    <definedName name="____kim6" localSheetId="13" hidden="1">{#N/A,#N/A,FALSE,"Aging Summary";#N/A,#N/A,FALSE,"Ratio Analysis";#N/A,#N/A,FALSE,"Test 120 Day Accts";#N/A,#N/A,FALSE,"Tickmarks"}</definedName>
    <definedName name="____kim6" localSheetId="8" hidden="1">{#N/A,#N/A,FALSE,"Aging Summary";#N/A,#N/A,FALSE,"Ratio Analysis";#N/A,#N/A,FALSE,"Test 120 Day Accts";#N/A,#N/A,FALSE,"Tickmarks"}</definedName>
    <definedName name="____kim6" localSheetId="7" hidden="1">{#N/A,#N/A,FALSE,"Aging Summary";#N/A,#N/A,FALSE,"Ratio Analysis";#N/A,#N/A,FALSE,"Test 120 Day Accts";#N/A,#N/A,FALSE,"Tickmarks"}</definedName>
    <definedName name="____kim6" localSheetId="6" hidden="1">{#N/A,#N/A,FALSE,"Aging Summary";#N/A,#N/A,FALSE,"Ratio Analysis";#N/A,#N/A,FALSE,"Test 120 Day Accts";#N/A,#N/A,FALSE,"Tickmarks"}</definedName>
    <definedName name="____kim6" localSheetId="5" hidden="1">{#N/A,#N/A,FALSE,"Aging Summary";#N/A,#N/A,FALSE,"Ratio Analysis";#N/A,#N/A,FALSE,"Test 120 Day Accts";#N/A,#N/A,FALSE,"Tickmarks"}</definedName>
    <definedName name="____kim6" localSheetId="4" hidden="1">{#N/A,#N/A,FALSE,"Aging Summary";#N/A,#N/A,FALSE,"Ratio Analysis";#N/A,#N/A,FALSE,"Test 120 Day Accts";#N/A,#N/A,FALSE,"Tickmarks"}</definedName>
    <definedName name="____kim6" hidden="1">{#N/A,#N/A,FALSE,"Aging Summary";#N/A,#N/A,FALSE,"Ratio Analysis";#N/A,#N/A,FALSE,"Test 120 Day Accts";#N/A,#N/A,FALSE,"Tickmarks"}</definedName>
    <definedName name="___kim1" localSheetId="18" hidden="1">{#N/A,#N/A,FALSE,"Aging Summary";#N/A,#N/A,FALSE,"Ratio Analysis";#N/A,#N/A,FALSE,"Test 120 Day Accts";#N/A,#N/A,FALSE,"Tickmarks"}</definedName>
    <definedName name="___kim1" localSheetId="17" hidden="1">{#N/A,#N/A,FALSE,"Aging Summary";#N/A,#N/A,FALSE,"Ratio Analysis";#N/A,#N/A,FALSE,"Test 120 Day Accts";#N/A,#N/A,FALSE,"Tickmarks"}</definedName>
    <definedName name="___kim1" localSheetId="16" hidden="1">{#N/A,#N/A,FALSE,"Aging Summary";#N/A,#N/A,FALSE,"Ratio Analysis";#N/A,#N/A,FALSE,"Test 120 Day Accts";#N/A,#N/A,FALSE,"Tickmarks"}</definedName>
    <definedName name="___kim1" localSheetId="15" hidden="1">{#N/A,#N/A,FALSE,"Aging Summary";#N/A,#N/A,FALSE,"Ratio Analysis";#N/A,#N/A,FALSE,"Test 120 Day Accts";#N/A,#N/A,FALSE,"Tickmarks"}</definedName>
    <definedName name="___kim1" localSheetId="14" hidden="1">{#N/A,#N/A,FALSE,"Aging Summary";#N/A,#N/A,FALSE,"Ratio Analysis";#N/A,#N/A,FALSE,"Test 120 Day Accts";#N/A,#N/A,FALSE,"Tickmarks"}</definedName>
    <definedName name="___kim1" localSheetId="13" hidden="1">{#N/A,#N/A,FALSE,"Aging Summary";#N/A,#N/A,FALSE,"Ratio Analysis";#N/A,#N/A,FALSE,"Test 120 Day Accts";#N/A,#N/A,FALSE,"Tickmarks"}</definedName>
    <definedName name="___kim1" localSheetId="8" hidden="1">{#N/A,#N/A,FALSE,"Aging Summary";#N/A,#N/A,FALSE,"Ratio Analysis";#N/A,#N/A,FALSE,"Test 120 Day Accts";#N/A,#N/A,FALSE,"Tickmarks"}</definedName>
    <definedName name="___kim1" localSheetId="7" hidden="1">{#N/A,#N/A,FALSE,"Aging Summary";#N/A,#N/A,FALSE,"Ratio Analysis";#N/A,#N/A,FALSE,"Test 120 Day Accts";#N/A,#N/A,FALSE,"Tickmarks"}</definedName>
    <definedName name="___kim1" localSheetId="6" hidden="1">{#N/A,#N/A,FALSE,"Aging Summary";#N/A,#N/A,FALSE,"Ratio Analysis";#N/A,#N/A,FALSE,"Test 120 Day Accts";#N/A,#N/A,FALSE,"Tickmarks"}</definedName>
    <definedName name="___kim1" localSheetId="5" hidden="1">{#N/A,#N/A,FALSE,"Aging Summary";#N/A,#N/A,FALSE,"Ratio Analysis";#N/A,#N/A,FALSE,"Test 120 Day Accts";#N/A,#N/A,FALSE,"Tickmarks"}</definedName>
    <definedName name="___kim1" localSheetId="4" hidden="1">{#N/A,#N/A,FALSE,"Aging Summary";#N/A,#N/A,FALSE,"Ratio Analysis";#N/A,#N/A,FALSE,"Test 120 Day Accts";#N/A,#N/A,FALSE,"Tickmarks"}</definedName>
    <definedName name="___kim1" hidden="1">{#N/A,#N/A,FALSE,"Aging Summary";#N/A,#N/A,FALSE,"Ratio Analysis";#N/A,#N/A,FALSE,"Test 120 Day Accts";#N/A,#N/A,FALSE,"Tickmarks"}</definedName>
    <definedName name="___kim6" localSheetId="18" hidden="1">{#N/A,#N/A,FALSE,"Aging Summary";#N/A,#N/A,FALSE,"Ratio Analysis";#N/A,#N/A,FALSE,"Test 120 Day Accts";#N/A,#N/A,FALSE,"Tickmarks"}</definedName>
    <definedName name="___kim6" localSheetId="17" hidden="1">{#N/A,#N/A,FALSE,"Aging Summary";#N/A,#N/A,FALSE,"Ratio Analysis";#N/A,#N/A,FALSE,"Test 120 Day Accts";#N/A,#N/A,FALSE,"Tickmarks"}</definedName>
    <definedName name="___kim6" localSheetId="16" hidden="1">{#N/A,#N/A,FALSE,"Aging Summary";#N/A,#N/A,FALSE,"Ratio Analysis";#N/A,#N/A,FALSE,"Test 120 Day Accts";#N/A,#N/A,FALSE,"Tickmarks"}</definedName>
    <definedName name="___kim6" localSheetId="15" hidden="1">{#N/A,#N/A,FALSE,"Aging Summary";#N/A,#N/A,FALSE,"Ratio Analysis";#N/A,#N/A,FALSE,"Test 120 Day Accts";#N/A,#N/A,FALSE,"Tickmarks"}</definedName>
    <definedName name="___kim6" localSheetId="14" hidden="1">{#N/A,#N/A,FALSE,"Aging Summary";#N/A,#N/A,FALSE,"Ratio Analysis";#N/A,#N/A,FALSE,"Test 120 Day Accts";#N/A,#N/A,FALSE,"Tickmarks"}</definedName>
    <definedName name="___kim6" localSheetId="13" hidden="1">{#N/A,#N/A,FALSE,"Aging Summary";#N/A,#N/A,FALSE,"Ratio Analysis";#N/A,#N/A,FALSE,"Test 120 Day Accts";#N/A,#N/A,FALSE,"Tickmarks"}</definedName>
    <definedName name="___kim6" localSheetId="8" hidden="1">{#N/A,#N/A,FALSE,"Aging Summary";#N/A,#N/A,FALSE,"Ratio Analysis";#N/A,#N/A,FALSE,"Test 120 Day Accts";#N/A,#N/A,FALSE,"Tickmarks"}</definedName>
    <definedName name="___kim6" localSheetId="7" hidden="1">{#N/A,#N/A,FALSE,"Aging Summary";#N/A,#N/A,FALSE,"Ratio Analysis";#N/A,#N/A,FALSE,"Test 120 Day Accts";#N/A,#N/A,FALSE,"Tickmarks"}</definedName>
    <definedName name="___kim6" localSheetId="6" hidden="1">{#N/A,#N/A,FALSE,"Aging Summary";#N/A,#N/A,FALSE,"Ratio Analysis";#N/A,#N/A,FALSE,"Test 120 Day Accts";#N/A,#N/A,FALSE,"Tickmarks"}</definedName>
    <definedName name="___kim6" localSheetId="5" hidden="1">{#N/A,#N/A,FALSE,"Aging Summary";#N/A,#N/A,FALSE,"Ratio Analysis";#N/A,#N/A,FALSE,"Test 120 Day Accts";#N/A,#N/A,FALSE,"Tickmarks"}</definedName>
    <definedName name="___kim6" localSheetId="4" hidden="1">{#N/A,#N/A,FALSE,"Aging Summary";#N/A,#N/A,FALSE,"Ratio Analysis";#N/A,#N/A,FALSE,"Test 120 Day Accts";#N/A,#N/A,FALSE,"Tickmarks"}</definedName>
    <definedName name="___kim6" hidden="1">{#N/A,#N/A,FALSE,"Aging Summary";#N/A,#N/A,FALSE,"Ratio Analysis";#N/A,#N/A,FALSE,"Test 120 Day Accts";#N/A,#N/A,FALSE,"Tickmarks"}</definedName>
    <definedName name="__kim1" localSheetId="18" hidden="1">{#N/A,#N/A,FALSE,"Aging Summary";#N/A,#N/A,FALSE,"Ratio Analysis";#N/A,#N/A,FALSE,"Test 120 Day Accts";#N/A,#N/A,FALSE,"Tickmarks"}</definedName>
    <definedName name="__kim1" localSheetId="17" hidden="1">{#N/A,#N/A,FALSE,"Aging Summary";#N/A,#N/A,FALSE,"Ratio Analysis";#N/A,#N/A,FALSE,"Test 120 Day Accts";#N/A,#N/A,FALSE,"Tickmarks"}</definedName>
    <definedName name="__kim1" localSheetId="16" hidden="1">{#N/A,#N/A,FALSE,"Aging Summary";#N/A,#N/A,FALSE,"Ratio Analysis";#N/A,#N/A,FALSE,"Test 120 Day Accts";#N/A,#N/A,FALSE,"Tickmarks"}</definedName>
    <definedName name="__kim1" localSheetId="15" hidden="1">{#N/A,#N/A,FALSE,"Aging Summary";#N/A,#N/A,FALSE,"Ratio Analysis";#N/A,#N/A,FALSE,"Test 120 Day Accts";#N/A,#N/A,FALSE,"Tickmarks"}</definedName>
    <definedName name="__kim1" localSheetId="14" hidden="1">{#N/A,#N/A,FALSE,"Aging Summary";#N/A,#N/A,FALSE,"Ratio Analysis";#N/A,#N/A,FALSE,"Test 120 Day Accts";#N/A,#N/A,FALSE,"Tickmarks"}</definedName>
    <definedName name="__kim1" localSheetId="13" hidden="1">{#N/A,#N/A,FALSE,"Aging Summary";#N/A,#N/A,FALSE,"Ratio Analysis";#N/A,#N/A,FALSE,"Test 120 Day Accts";#N/A,#N/A,FALSE,"Tickmarks"}</definedName>
    <definedName name="__kim1" localSheetId="8" hidden="1">{#N/A,#N/A,FALSE,"Aging Summary";#N/A,#N/A,FALSE,"Ratio Analysis";#N/A,#N/A,FALSE,"Test 120 Day Accts";#N/A,#N/A,FALSE,"Tickmarks"}</definedName>
    <definedName name="__kim1" localSheetId="7" hidden="1">{#N/A,#N/A,FALSE,"Aging Summary";#N/A,#N/A,FALSE,"Ratio Analysis";#N/A,#N/A,FALSE,"Test 120 Day Accts";#N/A,#N/A,FALSE,"Tickmarks"}</definedName>
    <definedName name="__kim1" localSheetId="6" hidden="1">{#N/A,#N/A,FALSE,"Aging Summary";#N/A,#N/A,FALSE,"Ratio Analysis";#N/A,#N/A,FALSE,"Test 120 Day Accts";#N/A,#N/A,FALSE,"Tickmarks"}</definedName>
    <definedName name="__kim1" localSheetId="5" hidden="1">{#N/A,#N/A,FALSE,"Aging Summary";#N/A,#N/A,FALSE,"Ratio Analysis";#N/A,#N/A,FALSE,"Test 120 Day Accts";#N/A,#N/A,FALSE,"Tickmarks"}</definedName>
    <definedName name="__kim1" localSheetId="4" hidden="1">{#N/A,#N/A,FALSE,"Aging Summary";#N/A,#N/A,FALSE,"Ratio Analysis";#N/A,#N/A,FALSE,"Test 120 Day Accts";#N/A,#N/A,FALSE,"Tickmarks"}</definedName>
    <definedName name="__kim1" hidden="1">{#N/A,#N/A,FALSE,"Aging Summary";#N/A,#N/A,FALSE,"Ratio Analysis";#N/A,#N/A,FALSE,"Test 120 Day Accts";#N/A,#N/A,FALSE,"Tickmarks"}</definedName>
    <definedName name="__kim6" localSheetId="18" hidden="1">{#N/A,#N/A,FALSE,"Aging Summary";#N/A,#N/A,FALSE,"Ratio Analysis";#N/A,#N/A,FALSE,"Test 120 Day Accts";#N/A,#N/A,FALSE,"Tickmarks"}</definedName>
    <definedName name="__kim6" localSheetId="17" hidden="1">{#N/A,#N/A,FALSE,"Aging Summary";#N/A,#N/A,FALSE,"Ratio Analysis";#N/A,#N/A,FALSE,"Test 120 Day Accts";#N/A,#N/A,FALSE,"Tickmarks"}</definedName>
    <definedName name="__kim6" localSheetId="16" hidden="1">{#N/A,#N/A,FALSE,"Aging Summary";#N/A,#N/A,FALSE,"Ratio Analysis";#N/A,#N/A,FALSE,"Test 120 Day Accts";#N/A,#N/A,FALSE,"Tickmarks"}</definedName>
    <definedName name="__kim6" localSheetId="15" hidden="1">{#N/A,#N/A,FALSE,"Aging Summary";#N/A,#N/A,FALSE,"Ratio Analysis";#N/A,#N/A,FALSE,"Test 120 Day Accts";#N/A,#N/A,FALSE,"Tickmarks"}</definedName>
    <definedName name="__kim6" localSheetId="14" hidden="1">{#N/A,#N/A,FALSE,"Aging Summary";#N/A,#N/A,FALSE,"Ratio Analysis";#N/A,#N/A,FALSE,"Test 120 Day Accts";#N/A,#N/A,FALSE,"Tickmarks"}</definedName>
    <definedName name="__kim6" localSheetId="13" hidden="1">{#N/A,#N/A,FALSE,"Aging Summary";#N/A,#N/A,FALSE,"Ratio Analysis";#N/A,#N/A,FALSE,"Test 120 Day Accts";#N/A,#N/A,FALSE,"Tickmarks"}</definedName>
    <definedName name="__kim6" localSheetId="8" hidden="1">{#N/A,#N/A,FALSE,"Aging Summary";#N/A,#N/A,FALSE,"Ratio Analysis";#N/A,#N/A,FALSE,"Test 120 Day Accts";#N/A,#N/A,FALSE,"Tickmarks"}</definedName>
    <definedName name="__kim6" localSheetId="7" hidden="1">{#N/A,#N/A,FALSE,"Aging Summary";#N/A,#N/A,FALSE,"Ratio Analysis";#N/A,#N/A,FALSE,"Test 120 Day Accts";#N/A,#N/A,FALSE,"Tickmarks"}</definedName>
    <definedName name="__kim6" localSheetId="6" hidden="1">{#N/A,#N/A,FALSE,"Aging Summary";#N/A,#N/A,FALSE,"Ratio Analysis";#N/A,#N/A,FALSE,"Test 120 Day Accts";#N/A,#N/A,FALSE,"Tickmarks"}</definedName>
    <definedName name="__kim6" localSheetId="5" hidden="1">{#N/A,#N/A,FALSE,"Aging Summary";#N/A,#N/A,FALSE,"Ratio Analysis";#N/A,#N/A,FALSE,"Test 120 Day Accts";#N/A,#N/A,FALSE,"Tickmarks"}</definedName>
    <definedName name="__kim6" localSheetId="4" hidden="1">{#N/A,#N/A,FALSE,"Aging Summary";#N/A,#N/A,FALSE,"Ratio Analysis";#N/A,#N/A,FALSE,"Test 120 Day Accts";#N/A,#N/A,FALSE,"Tickmarks"}</definedName>
    <definedName name="__kim6" hidden="1">{#N/A,#N/A,FALSE,"Aging Summary";#N/A,#N/A,FALSE,"Ratio Analysis";#N/A,#N/A,FALSE,"Test 120 Day Accts";#N/A,#N/A,FALSE,"Tickmarks"}</definedName>
    <definedName name="_Key1" hidden="1">#REF!</definedName>
    <definedName name="_kim1" localSheetId="18" hidden="1">{#N/A,#N/A,FALSE,"Aging Summary";#N/A,#N/A,FALSE,"Ratio Analysis";#N/A,#N/A,FALSE,"Test 120 Day Accts";#N/A,#N/A,FALSE,"Tickmarks"}</definedName>
    <definedName name="_kim1" localSheetId="17" hidden="1">{#N/A,#N/A,FALSE,"Aging Summary";#N/A,#N/A,FALSE,"Ratio Analysis";#N/A,#N/A,FALSE,"Test 120 Day Accts";#N/A,#N/A,FALSE,"Tickmarks"}</definedName>
    <definedName name="_kim1" localSheetId="16" hidden="1">{#N/A,#N/A,FALSE,"Aging Summary";#N/A,#N/A,FALSE,"Ratio Analysis";#N/A,#N/A,FALSE,"Test 120 Day Accts";#N/A,#N/A,FALSE,"Tickmarks"}</definedName>
    <definedName name="_kim1" localSheetId="15" hidden="1">{#N/A,#N/A,FALSE,"Aging Summary";#N/A,#N/A,FALSE,"Ratio Analysis";#N/A,#N/A,FALSE,"Test 120 Day Accts";#N/A,#N/A,FALSE,"Tickmarks"}</definedName>
    <definedName name="_kim1" localSheetId="14" hidden="1">{#N/A,#N/A,FALSE,"Aging Summary";#N/A,#N/A,FALSE,"Ratio Analysis";#N/A,#N/A,FALSE,"Test 120 Day Accts";#N/A,#N/A,FALSE,"Tickmarks"}</definedName>
    <definedName name="_kim1" localSheetId="13" hidden="1">{#N/A,#N/A,FALSE,"Aging Summary";#N/A,#N/A,FALSE,"Ratio Analysis";#N/A,#N/A,FALSE,"Test 120 Day Accts";#N/A,#N/A,FALSE,"Tickmarks"}</definedName>
    <definedName name="_kim1" localSheetId="8" hidden="1">{#N/A,#N/A,FALSE,"Aging Summary";#N/A,#N/A,FALSE,"Ratio Analysis";#N/A,#N/A,FALSE,"Test 120 Day Accts";#N/A,#N/A,FALSE,"Tickmarks"}</definedName>
    <definedName name="_kim1" localSheetId="7" hidden="1">{#N/A,#N/A,FALSE,"Aging Summary";#N/A,#N/A,FALSE,"Ratio Analysis";#N/A,#N/A,FALSE,"Test 120 Day Accts";#N/A,#N/A,FALSE,"Tickmarks"}</definedName>
    <definedName name="_kim1" localSheetId="6" hidden="1">{#N/A,#N/A,FALSE,"Aging Summary";#N/A,#N/A,FALSE,"Ratio Analysis";#N/A,#N/A,FALSE,"Test 120 Day Accts";#N/A,#N/A,FALSE,"Tickmarks"}</definedName>
    <definedName name="_kim1" localSheetId="5" hidden="1">{#N/A,#N/A,FALSE,"Aging Summary";#N/A,#N/A,FALSE,"Ratio Analysis";#N/A,#N/A,FALSE,"Test 120 Day Accts";#N/A,#N/A,FALSE,"Tickmarks"}</definedName>
    <definedName name="_kim1" localSheetId="4" hidden="1">{#N/A,#N/A,FALSE,"Aging Summary";#N/A,#N/A,FALSE,"Ratio Analysis";#N/A,#N/A,FALSE,"Test 120 Day Accts";#N/A,#N/A,FALSE,"Tickmarks"}</definedName>
    <definedName name="_kim1" hidden="1">{#N/A,#N/A,FALSE,"Aging Summary";#N/A,#N/A,FALSE,"Ratio Analysis";#N/A,#N/A,FALSE,"Test 120 Day Accts";#N/A,#N/A,FALSE,"Tickmarks"}</definedName>
    <definedName name="_kim6" localSheetId="18" hidden="1">{#N/A,#N/A,FALSE,"Aging Summary";#N/A,#N/A,FALSE,"Ratio Analysis";#N/A,#N/A,FALSE,"Test 120 Day Accts";#N/A,#N/A,FALSE,"Tickmarks"}</definedName>
    <definedName name="_kim6" localSheetId="17" hidden="1">{#N/A,#N/A,FALSE,"Aging Summary";#N/A,#N/A,FALSE,"Ratio Analysis";#N/A,#N/A,FALSE,"Test 120 Day Accts";#N/A,#N/A,FALSE,"Tickmarks"}</definedName>
    <definedName name="_kim6" localSheetId="16" hidden="1">{#N/A,#N/A,FALSE,"Aging Summary";#N/A,#N/A,FALSE,"Ratio Analysis";#N/A,#N/A,FALSE,"Test 120 Day Accts";#N/A,#N/A,FALSE,"Tickmarks"}</definedName>
    <definedName name="_kim6" localSheetId="15" hidden="1">{#N/A,#N/A,FALSE,"Aging Summary";#N/A,#N/A,FALSE,"Ratio Analysis";#N/A,#N/A,FALSE,"Test 120 Day Accts";#N/A,#N/A,FALSE,"Tickmarks"}</definedName>
    <definedName name="_kim6" localSheetId="14" hidden="1">{#N/A,#N/A,FALSE,"Aging Summary";#N/A,#N/A,FALSE,"Ratio Analysis";#N/A,#N/A,FALSE,"Test 120 Day Accts";#N/A,#N/A,FALSE,"Tickmarks"}</definedName>
    <definedName name="_kim6" localSheetId="13" hidden="1">{#N/A,#N/A,FALSE,"Aging Summary";#N/A,#N/A,FALSE,"Ratio Analysis";#N/A,#N/A,FALSE,"Test 120 Day Accts";#N/A,#N/A,FALSE,"Tickmarks"}</definedName>
    <definedName name="_kim6" localSheetId="8" hidden="1">{#N/A,#N/A,FALSE,"Aging Summary";#N/A,#N/A,FALSE,"Ratio Analysis";#N/A,#N/A,FALSE,"Test 120 Day Accts";#N/A,#N/A,FALSE,"Tickmarks"}</definedName>
    <definedName name="_kim6" localSheetId="7" hidden="1">{#N/A,#N/A,FALSE,"Aging Summary";#N/A,#N/A,FALSE,"Ratio Analysis";#N/A,#N/A,FALSE,"Test 120 Day Accts";#N/A,#N/A,FALSE,"Tickmarks"}</definedName>
    <definedName name="_kim6" localSheetId="6" hidden="1">{#N/A,#N/A,FALSE,"Aging Summary";#N/A,#N/A,FALSE,"Ratio Analysis";#N/A,#N/A,FALSE,"Test 120 Day Accts";#N/A,#N/A,FALSE,"Tickmarks"}</definedName>
    <definedName name="_kim6" localSheetId="5" hidden="1">{#N/A,#N/A,FALSE,"Aging Summary";#N/A,#N/A,FALSE,"Ratio Analysis";#N/A,#N/A,FALSE,"Test 120 Day Accts";#N/A,#N/A,FALSE,"Tickmarks"}</definedName>
    <definedName name="_kim6" localSheetId="4" hidden="1">{#N/A,#N/A,FALSE,"Aging Summary";#N/A,#N/A,FALSE,"Ratio Analysis";#N/A,#N/A,FALSE,"Test 120 Day Accts";#N/A,#N/A,FALSE,"Tickmarks"}</definedName>
    <definedName name="_kim6" hidden="1">{#N/A,#N/A,FALSE,"Aging Summary";#N/A,#N/A,FALSE,"Ratio Analysis";#N/A,#N/A,FALSE,"Test 120 Day Accts";#N/A,#N/A,FALSE,"Tickmarks"}</definedName>
    <definedName name="_Order1" hidden="1">255</definedName>
    <definedName name="_Sort" hidden="1">#REF!</definedName>
    <definedName name="anscount" hidden="1">1</definedName>
    <definedName name="AS2DocOpenMode" hidden="1">"AS2DocumentEdit"</definedName>
    <definedName name="AS2NamedRange" hidden="1">7</definedName>
    <definedName name="BNE_MESSAGES_HIDDEN" localSheetId="18" hidden="1">#REF!</definedName>
    <definedName name="BNE_MESSAGES_HIDDEN" localSheetId="17" hidden="1">#REF!</definedName>
    <definedName name="BNE_MESSAGES_HIDDEN" localSheetId="16" hidden="1">#REF!</definedName>
    <definedName name="BNE_MESSAGES_HIDDEN" localSheetId="15" hidden="1">#REF!</definedName>
    <definedName name="BNE_MESSAGES_HIDDEN" localSheetId="14" hidden="1">#REF!</definedName>
    <definedName name="BNE_MESSAGES_HIDDEN" localSheetId="13" hidden="1">#REF!</definedName>
    <definedName name="BNE_MESSAGES_HIDDEN" localSheetId="8" hidden="1">#REF!</definedName>
    <definedName name="BNE_MESSAGES_HIDDEN" localSheetId="7" hidden="1">#REF!</definedName>
    <definedName name="BNE_MESSAGES_HIDDEN" localSheetId="6" hidden="1">#REF!</definedName>
    <definedName name="BNE_MESSAGES_HIDDEN" localSheetId="5" hidden="1">#REF!</definedName>
    <definedName name="BNE_MESSAGES_HIDDEN" localSheetId="4" hidden="1">#REF!</definedName>
    <definedName name="BNE_MESSAGES_HIDDEN" localSheetId="3" hidden="1">#REF!</definedName>
    <definedName name="BNE_MESSAGES_HIDDEN" hidden="1">#REF!</definedName>
    <definedName name="d" localSheetId="18" hidden="1">{"edcredit",#N/A,FALSE,"edcredit"}</definedName>
    <definedName name="d" localSheetId="17" hidden="1">{"edcredit",#N/A,FALSE,"edcredit"}</definedName>
    <definedName name="d" localSheetId="16" hidden="1">{"edcredit",#N/A,FALSE,"edcredit"}</definedName>
    <definedName name="d" localSheetId="15" hidden="1">{"edcredit",#N/A,FALSE,"edcredit"}</definedName>
    <definedName name="d" localSheetId="14" hidden="1">{"edcredit",#N/A,FALSE,"edcredit"}</definedName>
    <definedName name="d" localSheetId="13" hidden="1">{"edcredit",#N/A,FALSE,"edcredit"}</definedName>
    <definedName name="d" localSheetId="8" hidden="1">{"edcredit",#N/A,FALSE,"edcredit"}</definedName>
    <definedName name="d" localSheetId="7" hidden="1">{"edcredit",#N/A,FALSE,"edcredit"}</definedName>
    <definedName name="d" localSheetId="6" hidden="1">{"edcredit",#N/A,FALSE,"edcredit"}</definedName>
    <definedName name="d" localSheetId="5" hidden="1">{"edcredit",#N/A,FALSE,"edcredit"}</definedName>
    <definedName name="d" localSheetId="4" hidden="1">{"edcredit",#N/A,FALSE,"edcredit"}</definedName>
    <definedName name="d" hidden="1">{"edcredit",#N/A,FALSE,"edcredit"}</definedName>
    <definedName name="DEK_1of6" localSheetId="20">'DEK 16-17'!$A$1:$J$56</definedName>
    <definedName name="DEK_1of6" localSheetId="19">'DEK 17-18'!$A$1:$J$56</definedName>
    <definedName name="DEK_1of6" localSheetId="18">'DEK 18-19'!$A$1:$J$43</definedName>
    <definedName name="DEK_1of6" localSheetId="17">'DEK 19-20'!$A$1:$J$34</definedName>
    <definedName name="DEK_1of6" localSheetId="16">'DEK 20-21'!$A$1:$J$34</definedName>
    <definedName name="DEK_1of6" localSheetId="15">'DEK 21-22'!$A$1:$J$34</definedName>
    <definedName name="DEK_1of6" localSheetId="14">'DEK 22-23'!$A$1:$J$34</definedName>
    <definedName name="DEK_1of6" localSheetId="13">'DEK 23-24'!$A$1:$J$34</definedName>
    <definedName name="DEK_1of6">'DEK 15-16'!$A$1:$J$56</definedName>
    <definedName name="DEK_2of6" localSheetId="20">'DEK 16-17'!$A$57:$J$116</definedName>
    <definedName name="DEK_2of6" localSheetId="19">'DEK 17-18'!$A$57:$J$116</definedName>
    <definedName name="DEK_2of6" localSheetId="18">'DEK 18-19'!$A$44:$J$103</definedName>
    <definedName name="DEK_2of6" localSheetId="17">'DEK 19-20'!$A$35:$J$94</definedName>
    <definedName name="DEK_2of6" localSheetId="16">'DEK 20-21'!$A$35:$J$95</definedName>
    <definedName name="DEK_2of6" localSheetId="15">'DEK 21-22'!$A$35:$J$95</definedName>
    <definedName name="DEK_2of6" localSheetId="14">'DEK 22-23'!$A$35:$J$95</definedName>
    <definedName name="DEK_2of6" localSheetId="13">'DEK 23-24'!$A$35:$J$95</definedName>
    <definedName name="DEK_2of6">'DEK 15-16'!$A$57:$J$116</definedName>
    <definedName name="DEK_3of6" localSheetId="20">'DEK 16-17'!$A$117:$J$186</definedName>
    <definedName name="DEK_3of6" localSheetId="19">'DEK 17-18'!$A$117:$J$187</definedName>
    <definedName name="DEK_3of6" localSheetId="18">'DEK 18-19'!$A$104:$J$173</definedName>
    <definedName name="DEK_3of6" localSheetId="17">'DEK 19-20'!$A$95:$J$164</definedName>
    <definedName name="DEK_3of6" localSheetId="16">'DEK 20-21'!$A$96:$J$167</definedName>
    <definedName name="DEK_3of6" localSheetId="15">'DEK 21-22'!$A$96:$J$167</definedName>
    <definedName name="DEK_3of6" localSheetId="14">'DEK 22-23'!$A$96:$J$169</definedName>
    <definedName name="DEK_3of6" localSheetId="13">'DEK 23-24'!$A$96:$J$169</definedName>
    <definedName name="DEK_3of6">'DEK 15-16'!$A$117:$J$186</definedName>
    <definedName name="DEK_4of6" localSheetId="20">'DEK 16-17'!$A$187:$L$262</definedName>
    <definedName name="DEK_4of6" localSheetId="19">'DEK 17-18'!$A$188:$L$263</definedName>
    <definedName name="DEK_4of6" localSheetId="18">'DEK 18-19'!$A$174:$L$249</definedName>
    <definedName name="DEK_4of6" localSheetId="17">'DEK 19-20'!$A$165:$L$240</definedName>
    <definedName name="DEK_4of6" localSheetId="16">'DEK 20-21'!$A$168:$L$243</definedName>
    <definedName name="DEK_4of6" localSheetId="15">'DEK 21-22'!$A$168:$L$243</definedName>
    <definedName name="DEK_4of6" localSheetId="14">'DEK 22-23'!$A$170:$L$245</definedName>
    <definedName name="DEK_4of6" localSheetId="13">'DEK 23-24'!$A$170:$L$245</definedName>
    <definedName name="DEK_4of6">'DEK 15-16'!$A$187:$L$262</definedName>
    <definedName name="DEK_5of6" localSheetId="20">'DEK 16-17'!$A$263:$L$324</definedName>
    <definedName name="DEK_5of6" localSheetId="19">'DEK 17-18'!$A$264:$L$325</definedName>
    <definedName name="DEK_5of6" localSheetId="18">'DEK 18-19'!$A$251:$L$310</definedName>
    <definedName name="DEK_5of6" localSheetId="17">'DEK 19-20'!$A$242:$L$301</definedName>
    <definedName name="DEK_5of6" localSheetId="16">'DEK 20-21'!$A$245:$L$307</definedName>
    <definedName name="DEK_5of6" localSheetId="15">'DEK 21-22'!$A$245:$L$307</definedName>
    <definedName name="DEK_5of6" localSheetId="14">'DEK 22-23'!$A$247:$L$309</definedName>
    <definedName name="DEK_5of6" localSheetId="13">'DEK 23-24'!$A$247:$L$309</definedName>
    <definedName name="DEK_5of6">'DEK 15-16'!$A$263:$L$324</definedName>
    <definedName name="DEK_6of6" localSheetId="20">'DEK 16-17'!$A$325:$L$351</definedName>
    <definedName name="DEK_6of6" localSheetId="19">'DEK 17-18'!$A$326:$L$352</definedName>
    <definedName name="DEK_6of6" localSheetId="18">'DEK 18-19'!$A$311:$L$340</definedName>
    <definedName name="DEK_6of6" localSheetId="17">'DEK 19-20'!$A$302:$L$331</definedName>
    <definedName name="DEK_6of6" localSheetId="16">'DEK 20-21'!$A$308:$L$337</definedName>
    <definedName name="DEK_6of6" localSheetId="15">'DEK 21-22'!$A$308:$L$333</definedName>
    <definedName name="DEK_6of6" localSheetId="14">'DEK 22-23'!$A$310:$L$340</definedName>
    <definedName name="DEK_6of6" localSheetId="13">'DEK 23-24'!$A$310:$L$340</definedName>
    <definedName name="DEK_6of6">'DEK 15-16'!$A$325:$L$351</definedName>
    <definedName name="DEK_CE_Alloc" localSheetId="17">'DEK 19-20'!$L$208</definedName>
    <definedName name="DEK_CE_Alloc" localSheetId="16">'DEK 20-21'!$L$211</definedName>
    <definedName name="DEK_CE_Alloc" localSheetId="15">'DEK 21-22'!$L$211</definedName>
    <definedName name="DEK_CE_Alloc" localSheetId="14">'DEK 22-23'!$L$213</definedName>
    <definedName name="DEK_CE_Alloc" localSheetId="13">'DEK 23-24'!$L$213</definedName>
    <definedName name="DEK_CE_Alloc" localSheetId="7">#REF!</definedName>
    <definedName name="DEK_CE_Alloc" localSheetId="6">#REF!</definedName>
    <definedName name="DEK_CE_Alloc" localSheetId="5">#REF!</definedName>
    <definedName name="DEK_CE_Alloc" localSheetId="4">#REF!</definedName>
    <definedName name="DEK_CE_Alloc">#REF!</definedName>
    <definedName name="DEK_GP_Alloc" localSheetId="17">'DEK 19-20'!$H$58</definedName>
    <definedName name="DEK_GP_Alloc" localSheetId="16">'DEK 20-21'!$H$58</definedName>
    <definedName name="DEK_GP_Alloc" localSheetId="15">'DEK 21-22'!$H$58</definedName>
    <definedName name="DEK_GP_Alloc" localSheetId="14">'DEK 22-23'!$H$58</definedName>
    <definedName name="DEK_GP_Alloc" localSheetId="13">'DEK 23-24'!$H$58</definedName>
    <definedName name="DEK_GP_Alloc" localSheetId="7">#REF!</definedName>
    <definedName name="DEK_GP_Alloc" localSheetId="6">#REF!</definedName>
    <definedName name="DEK_GP_Alloc" localSheetId="5">#REF!</definedName>
    <definedName name="DEK_GP_Alloc" localSheetId="4">#REF!</definedName>
    <definedName name="DEK_GP_Alloc">#REF!</definedName>
    <definedName name="DEK_NP_Alloc" localSheetId="17">'DEK 19-20'!$H$74</definedName>
    <definedName name="DEK_NP_Alloc" localSheetId="16">'DEK 20-21'!$H$74</definedName>
    <definedName name="DEK_NP_Alloc" localSheetId="15">'DEK 21-22'!$H$74</definedName>
    <definedName name="DEK_NP_Alloc" localSheetId="14">'DEK 22-23'!$H$74</definedName>
    <definedName name="DEK_NP_Alloc" localSheetId="13">'DEK 23-24'!$H$74</definedName>
    <definedName name="DEK_NP_Alloc" localSheetId="7">#REF!</definedName>
    <definedName name="DEK_NP_Alloc" localSheetId="6">#REF!</definedName>
    <definedName name="DEK_NP_Alloc" localSheetId="5">#REF!</definedName>
    <definedName name="DEK_NP_Alloc" localSheetId="4">#REF!</definedName>
    <definedName name="DEK_NP_Alloc">#REF!</definedName>
    <definedName name="DEK_TE_Alloc" localSheetId="17">'DEK 19-20'!$J$195</definedName>
    <definedName name="DEK_TE_Alloc" localSheetId="16">'DEK 20-21'!$J$198</definedName>
    <definedName name="DEK_TE_Alloc" localSheetId="15">'DEK 21-22'!$J$198</definedName>
    <definedName name="DEK_TE_Alloc" localSheetId="14">'DEK 22-23'!$J$200</definedName>
    <definedName name="DEK_TE_Alloc" localSheetId="13">'DEK 23-24'!$J$200</definedName>
    <definedName name="DEK_TE_Alloc" localSheetId="7">#REF!</definedName>
    <definedName name="DEK_TE_Alloc" localSheetId="6">#REF!</definedName>
    <definedName name="DEK_TE_Alloc" localSheetId="5">#REF!</definedName>
    <definedName name="DEK_TE_Alloc" localSheetId="4">#REF!</definedName>
    <definedName name="DEK_TE_Alloc">#REF!</definedName>
    <definedName name="DEK_TP_Alloc" localSheetId="17">'DEK 19-20'!$J$185</definedName>
    <definedName name="DEK_TP_Alloc" localSheetId="16">'DEK 20-21'!$J$188</definedName>
    <definedName name="DEK_TP_Alloc" localSheetId="15">'DEK 21-22'!$J$188</definedName>
    <definedName name="DEK_TP_Alloc" localSheetId="14">'DEK 22-23'!$J$190</definedName>
    <definedName name="DEK_TP_Alloc" localSheetId="13">'DEK 23-24'!$J$190</definedName>
    <definedName name="DEK_TP_Alloc" localSheetId="7">#REF!</definedName>
    <definedName name="DEK_TP_Alloc" localSheetId="6">#REF!</definedName>
    <definedName name="DEK_TP_Alloc" localSheetId="5">#REF!</definedName>
    <definedName name="DEK_TP_Alloc" localSheetId="4">#REF!</definedName>
    <definedName name="DEK_TP_Alloc">#REF!</definedName>
    <definedName name="DEK_WS_Alloc" localSheetId="17">'DEK 19-20'!$J$203</definedName>
    <definedName name="DEK_WS_Alloc" localSheetId="16">'DEK 20-21'!$J$206</definedName>
    <definedName name="DEK_WS_Alloc" localSheetId="15">'DEK 21-22'!$J$206</definedName>
    <definedName name="DEK_WS_Alloc" localSheetId="14">'DEK 22-23'!$J$208</definedName>
    <definedName name="DEK_WS_Alloc" localSheetId="13">'DEK 23-24'!$J$208</definedName>
    <definedName name="DEK_WS_Alloc" localSheetId="7">#REF!</definedName>
    <definedName name="DEK_WS_Alloc" localSheetId="6">#REF!</definedName>
    <definedName name="DEK_WS_Alloc" localSheetId="5">#REF!</definedName>
    <definedName name="DEK_WS_Alloc" localSheetId="4">#REF!</definedName>
    <definedName name="DEK_WS_Alloc">#REF!</definedName>
    <definedName name="DEKWagesAllocator" localSheetId="18">'DEK 18-19'!$J$212</definedName>
    <definedName name="DEKWagesAllocator">#REF!</definedName>
    <definedName name="DEO_CE_Alloc" localSheetId="17">#REF!</definedName>
    <definedName name="DEO_CE_Alloc" localSheetId="16">#REF!</definedName>
    <definedName name="DEO_CE_Alloc" localSheetId="15">#REF!</definedName>
    <definedName name="DEO_CE_Alloc" localSheetId="14">#REF!</definedName>
    <definedName name="DEO_CE_Alloc" localSheetId="13">#REF!</definedName>
    <definedName name="DEO_CE_Alloc" localSheetId="7">#REF!</definedName>
    <definedName name="DEO_CE_Alloc" localSheetId="6">#REF!</definedName>
    <definedName name="DEO_CE_Alloc" localSheetId="5">#REF!</definedName>
    <definedName name="DEO_CE_Alloc" localSheetId="4">#REF!</definedName>
    <definedName name="DEO_CE_Alloc">#REF!</definedName>
    <definedName name="DEO_GP_Alloc" localSheetId="17">#REF!</definedName>
    <definedName name="DEO_GP_Alloc" localSheetId="16">#REF!</definedName>
    <definedName name="DEO_GP_Alloc" localSheetId="15">#REF!</definedName>
    <definedName name="DEO_GP_Alloc" localSheetId="14">#REF!</definedName>
    <definedName name="DEO_GP_Alloc" localSheetId="13">#REF!</definedName>
    <definedName name="DEO_GP_Alloc" localSheetId="7">#REF!</definedName>
    <definedName name="DEO_GP_Alloc" localSheetId="6">#REF!</definedName>
    <definedName name="DEO_GP_Alloc" localSheetId="5">#REF!</definedName>
    <definedName name="DEO_GP_Alloc" localSheetId="4">#REF!</definedName>
    <definedName name="DEO_GP_Alloc">#REF!</definedName>
    <definedName name="DEO_NP_Alloc" localSheetId="17">#REF!</definedName>
    <definedName name="DEO_NP_Alloc" localSheetId="16">#REF!</definedName>
    <definedName name="DEO_NP_Alloc" localSheetId="15">#REF!</definedName>
    <definedName name="DEO_NP_Alloc" localSheetId="14">#REF!</definedName>
    <definedName name="DEO_NP_Alloc" localSheetId="13">#REF!</definedName>
    <definedName name="DEO_NP_Alloc" localSheetId="7">#REF!</definedName>
    <definedName name="DEO_NP_Alloc" localSheetId="6">#REF!</definedName>
    <definedName name="DEO_NP_Alloc" localSheetId="5">#REF!</definedName>
    <definedName name="DEO_NP_Alloc" localSheetId="4">#REF!</definedName>
    <definedName name="DEO_NP_Alloc">#REF!</definedName>
    <definedName name="DEO_TE_Alloc" localSheetId="17">#REF!</definedName>
    <definedName name="DEO_TE_Alloc" localSheetId="16">#REF!</definedName>
    <definedName name="DEO_TE_Alloc" localSheetId="15">#REF!</definedName>
    <definedName name="DEO_TE_Alloc" localSheetId="14">#REF!</definedName>
    <definedName name="DEO_TE_Alloc" localSheetId="13">#REF!</definedName>
    <definedName name="DEO_TE_Alloc" localSheetId="7">#REF!</definedName>
    <definedName name="DEO_TE_Alloc" localSheetId="6">#REF!</definedName>
    <definedName name="DEO_TE_Alloc" localSheetId="5">#REF!</definedName>
    <definedName name="DEO_TE_Alloc" localSheetId="4">#REF!</definedName>
    <definedName name="DEO_TE_Alloc">#REF!</definedName>
    <definedName name="DEO_TP_Alloc" localSheetId="17">#REF!</definedName>
    <definedName name="DEO_TP_Alloc" localSheetId="16">#REF!</definedName>
    <definedName name="DEO_TP_Alloc" localSheetId="15">#REF!</definedName>
    <definedName name="DEO_TP_Alloc" localSheetId="14">#REF!</definedName>
    <definedName name="DEO_TP_Alloc" localSheetId="13">#REF!</definedName>
    <definedName name="DEO_TP_Alloc" localSheetId="7">#REF!</definedName>
    <definedName name="DEO_TP_Alloc" localSheetId="6">#REF!</definedName>
    <definedName name="DEO_TP_Alloc" localSheetId="5">#REF!</definedName>
    <definedName name="DEO_TP_Alloc" localSheetId="4">#REF!</definedName>
    <definedName name="DEO_TP_Alloc">#REF!</definedName>
    <definedName name="DEO_WS_Alloc" localSheetId="17">#REF!</definedName>
    <definedName name="DEO_WS_Alloc" localSheetId="16">#REF!</definedName>
    <definedName name="DEO_WS_Alloc" localSheetId="15">#REF!</definedName>
    <definedName name="DEO_WS_Alloc" localSheetId="14">#REF!</definedName>
    <definedName name="DEO_WS_Alloc" localSheetId="13">#REF!</definedName>
    <definedName name="DEO_WS_Alloc" localSheetId="7">#REF!</definedName>
    <definedName name="DEO_WS_Alloc" localSheetId="6">#REF!</definedName>
    <definedName name="DEO_WS_Alloc" localSheetId="5">#REF!</definedName>
    <definedName name="DEO_WS_Alloc" localSheetId="4">#REF!</definedName>
    <definedName name="DEO_WS_Alloc">#REF!</definedName>
    <definedName name="DEOK_1of1" localSheetId="8">'DEOK 18-19'!$A$1:$G$56</definedName>
    <definedName name="DEOK_1of1" localSheetId="7">'DEOK 19-20'!$A$1:$G$56</definedName>
    <definedName name="DEOK_1of1" localSheetId="6">'DEOK 20-21'!$A$1:$G$56</definedName>
    <definedName name="DEOK_1of1" localSheetId="5">'DEOK 21-22'!$A$1:$G$56</definedName>
    <definedName name="DEOK_1of1" localSheetId="4">'DEOK 22-23'!$A$1:$G$56</definedName>
    <definedName name="DEOK_1of1">'DEOK 23-24'!$A$1:$G$56</definedName>
    <definedName name="DEOK_1of6" localSheetId="10">'DEOK 16-17'!$A$1:$J$57</definedName>
    <definedName name="DEOK_1of6">'DEOK 17-18'!$A$1:$J$58</definedName>
    <definedName name="DEOK_2of6" localSheetId="10">'DEOK 16-17'!$A$58:$J$116</definedName>
    <definedName name="DEOK_2of6">'DEOK 17-18'!$A$59:$J$117</definedName>
    <definedName name="DEOK_3of6" localSheetId="10">'DEOK 16-17'!$A$118:$J$187</definedName>
    <definedName name="DEOK_3of6">'DEOK 17-18'!$A$119:$J$189</definedName>
    <definedName name="DEOK_4of6" localSheetId="10">'DEOK 16-17'!$A$188:$L$263</definedName>
    <definedName name="DEOK_4of6">'DEOK 17-18'!$A$190:$L$265</definedName>
    <definedName name="DEOK_5of6" localSheetId="10">'DEOK 16-17'!$A$264:$L$324</definedName>
    <definedName name="DEOK_5of6">'DEOK 17-18'!$A$266:$L$326</definedName>
    <definedName name="DEOK_6of6" localSheetId="10">'DEOK 16-17'!$A$326:$L$351</definedName>
    <definedName name="DEOK_6of6">'DEOK 17-18'!$A$328:$L$353</definedName>
    <definedName name="DEOWagesAllocator" localSheetId="18">#REF!</definedName>
    <definedName name="DEOWagesAllocator">#REF!</definedName>
    <definedName name="dkdkdk" localSheetId="18" hidden="1">{#N/A,#N/A,TRUE,"CIN-11";#N/A,#N/A,TRUE,"CIN-13";#N/A,#N/A,TRUE,"CIN-14";#N/A,#N/A,TRUE,"CIN-16";#N/A,#N/A,TRUE,"CIN-17";#N/A,#N/A,TRUE,"CIN-18";#N/A,#N/A,TRUE,"CIN Earnings To Fixed Charges";#N/A,#N/A,TRUE,"CIN Financial Ratios";#N/A,#N/A,TRUE,"CIN-IS";#N/A,#N/A,TRUE,"CIN-BS";#N/A,#N/A,TRUE,"CIN-CS";#N/A,#N/A,TRUE,"Invest In Unconsol Subs"}</definedName>
    <definedName name="dkdkdk" localSheetId="17" hidden="1">{#N/A,#N/A,TRUE,"CIN-11";#N/A,#N/A,TRUE,"CIN-13";#N/A,#N/A,TRUE,"CIN-14";#N/A,#N/A,TRUE,"CIN-16";#N/A,#N/A,TRUE,"CIN-17";#N/A,#N/A,TRUE,"CIN-18";#N/A,#N/A,TRUE,"CIN Earnings To Fixed Charges";#N/A,#N/A,TRUE,"CIN Financial Ratios";#N/A,#N/A,TRUE,"CIN-IS";#N/A,#N/A,TRUE,"CIN-BS";#N/A,#N/A,TRUE,"CIN-CS";#N/A,#N/A,TRUE,"Invest In Unconsol Subs"}</definedName>
    <definedName name="dkdkdk" localSheetId="16" hidden="1">{#N/A,#N/A,TRUE,"CIN-11";#N/A,#N/A,TRUE,"CIN-13";#N/A,#N/A,TRUE,"CIN-14";#N/A,#N/A,TRUE,"CIN-16";#N/A,#N/A,TRUE,"CIN-17";#N/A,#N/A,TRUE,"CIN-18";#N/A,#N/A,TRUE,"CIN Earnings To Fixed Charges";#N/A,#N/A,TRUE,"CIN Financial Ratios";#N/A,#N/A,TRUE,"CIN-IS";#N/A,#N/A,TRUE,"CIN-BS";#N/A,#N/A,TRUE,"CIN-CS";#N/A,#N/A,TRUE,"Invest In Unconsol Subs"}</definedName>
    <definedName name="dkdkdk" localSheetId="15" hidden="1">{#N/A,#N/A,TRUE,"CIN-11";#N/A,#N/A,TRUE,"CIN-13";#N/A,#N/A,TRUE,"CIN-14";#N/A,#N/A,TRUE,"CIN-16";#N/A,#N/A,TRUE,"CIN-17";#N/A,#N/A,TRUE,"CIN-18";#N/A,#N/A,TRUE,"CIN Earnings To Fixed Charges";#N/A,#N/A,TRUE,"CIN Financial Ratios";#N/A,#N/A,TRUE,"CIN-IS";#N/A,#N/A,TRUE,"CIN-BS";#N/A,#N/A,TRUE,"CIN-CS";#N/A,#N/A,TRUE,"Invest In Unconsol Subs"}</definedName>
    <definedName name="dkdkdk" localSheetId="14" hidden="1">{#N/A,#N/A,TRUE,"CIN-11";#N/A,#N/A,TRUE,"CIN-13";#N/A,#N/A,TRUE,"CIN-14";#N/A,#N/A,TRUE,"CIN-16";#N/A,#N/A,TRUE,"CIN-17";#N/A,#N/A,TRUE,"CIN-18";#N/A,#N/A,TRUE,"CIN Earnings To Fixed Charges";#N/A,#N/A,TRUE,"CIN Financial Ratios";#N/A,#N/A,TRUE,"CIN-IS";#N/A,#N/A,TRUE,"CIN-BS";#N/A,#N/A,TRUE,"CIN-CS";#N/A,#N/A,TRUE,"Invest In Unconsol Subs"}</definedName>
    <definedName name="dkdkdk" localSheetId="13" hidden="1">{#N/A,#N/A,TRUE,"CIN-11";#N/A,#N/A,TRUE,"CIN-13";#N/A,#N/A,TRUE,"CIN-14";#N/A,#N/A,TRUE,"CIN-16";#N/A,#N/A,TRUE,"CIN-17";#N/A,#N/A,TRUE,"CIN-18";#N/A,#N/A,TRUE,"CIN Earnings To Fixed Charges";#N/A,#N/A,TRUE,"CIN Financial Ratios";#N/A,#N/A,TRUE,"CIN-IS";#N/A,#N/A,TRUE,"CIN-BS";#N/A,#N/A,TRUE,"CIN-CS";#N/A,#N/A,TRUE,"Invest In Unconsol Subs"}</definedName>
    <definedName name="dkdkdk" localSheetId="8" hidden="1">{#N/A,#N/A,TRUE,"CIN-11";#N/A,#N/A,TRUE,"CIN-13";#N/A,#N/A,TRUE,"CIN-14";#N/A,#N/A,TRUE,"CIN-16";#N/A,#N/A,TRUE,"CIN-17";#N/A,#N/A,TRUE,"CIN-18";#N/A,#N/A,TRUE,"CIN Earnings To Fixed Charges";#N/A,#N/A,TRUE,"CIN Financial Ratios";#N/A,#N/A,TRUE,"CIN-IS";#N/A,#N/A,TRUE,"CIN-BS";#N/A,#N/A,TRUE,"CIN-CS";#N/A,#N/A,TRUE,"Invest In Unconsol Subs"}</definedName>
    <definedName name="dkdkdk" localSheetId="7" hidden="1">{#N/A,#N/A,TRUE,"CIN-11";#N/A,#N/A,TRUE,"CIN-13";#N/A,#N/A,TRUE,"CIN-14";#N/A,#N/A,TRUE,"CIN-16";#N/A,#N/A,TRUE,"CIN-17";#N/A,#N/A,TRUE,"CIN-18";#N/A,#N/A,TRUE,"CIN Earnings To Fixed Charges";#N/A,#N/A,TRUE,"CIN Financial Ratios";#N/A,#N/A,TRUE,"CIN-IS";#N/A,#N/A,TRUE,"CIN-BS";#N/A,#N/A,TRUE,"CIN-CS";#N/A,#N/A,TRUE,"Invest In Unconsol Subs"}</definedName>
    <definedName name="dkdkdk" localSheetId="6" hidden="1">{#N/A,#N/A,TRUE,"CIN-11";#N/A,#N/A,TRUE,"CIN-13";#N/A,#N/A,TRUE,"CIN-14";#N/A,#N/A,TRUE,"CIN-16";#N/A,#N/A,TRUE,"CIN-17";#N/A,#N/A,TRUE,"CIN-18";#N/A,#N/A,TRUE,"CIN Earnings To Fixed Charges";#N/A,#N/A,TRUE,"CIN Financial Ratios";#N/A,#N/A,TRUE,"CIN-IS";#N/A,#N/A,TRUE,"CIN-BS";#N/A,#N/A,TRUE,"CIN-CS";#N/A,#N/A,TRUE,"Invest In Unconsol Subs"}</definedName>
    <definedName name="dkdkdk" localSheetId="5" hidden="1">{#N/A,#N/A,TRUE,"CIN-11";#N/A,#N/A,TRUE,"CIN-13";#N/A,#N/A,TRUE,"CIN-14";#N/A,#N/A,TRUE,"CIN-16";#N/A,#N/A,TRUE,"CIN-17";#N/A,#N/A,TRUE,"CIN-18";#N/A,#N/A,TRUE,"CIN Earnings To Fixed Charges";#N/A,#N/A,TRUE,"CIN Financial Ratios";#N/A,#N/A,TRUE,"CIN-IS";#N/A,#N/A,TRUE,"CIN-BS";#N/A,#N/A,TRUE,"CIN-CS";#N/A,#N/A,TRUE,"Invest In Unconsol Subs"}</definedName>
    <definedName name="dkdkdk" localSheetId="4"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uh" localSheetId="18" hidden="1">{"edcredit",#N/A,FALSE,"edcredit"}</definedName>
    <definedName name="duh" localSheetId="17" hidden="1">{"edcredit",#N/A,FALSE,"edcredit"}</definedName>
    <definedName name="duh" localSheetId="16" hidden="1">{"edcredit",#N/A,FALSE,"edcredit"}</definedName>
    <definedName name="duh" localSheetId="15" hidden="1">{"edcredit",#N/A,FALSE,"edcredit"}</definedName>
    <definedName name="duh" localSheetId="14" hidden="1">{"edcredit",#N/A,FALSE,"edcredit"}</definedName>
    <definedName name="duh" localSheetId="13" hidden="1">{"edcredit",#N/A,FALSE,"edcredit"}</definedName>
    <definedName name="duh" localSheetId="8" hidden="1">{"edcredit",#N/A,FALSE,"edcredit"}</definedName>
    <definedName name="duh" localSheetId="7" hidden="1">{"edcredit",#N/A,FALSE,"edcredit"}</definedName>
    <definedName name="duh" localSheetId="6" hidden="1">{"edcredit",#N/A,FALSE,"edcredit"}</definedName>
    <definedName name="duh" localSheetId="5" hidden="1">{"edcredit",#N/A,FALSE,"edcredit"}</definedName>
    <definedName name="duh" localSheetId="4" hidden="1">{"edcredit",#N/A,FALSE,"edcredit"}</definedName>
    <definedName name="duh" hidden="1">{"edcredit",#N/A,FALSE,"edcredit"}</definedName>
    <definedName name="ej" localSheetId="18" hidden="1">{"Page 1",#N/A,FALSE,"Sheet1";"Page 2",#N/A,FALSE,"Sheet1"}</definedName>
    <definedName name="ej" localSheetId="17" hidden="1">{"Page 1",#N/A,FALSE,"Sheet1";"Page 2",#N/A,FALSE,"Sheet1"}</definedName>
    <definedName name="ej" localSheetId="16" hidden="1">{"Page 1",#N/A,FALSE,"Sheet1";"Page 2",#N/A,FALSE,"Sheet1"}</definedName>
    <definedName name="ej" localSheetId="15" hidden="1">{"Page 1",#N/A,FALSE,"Sheet1";"Page 2",#N/A,FALSE,"Sheet1"}</definedName>
    <definedName name="ej" localSheetId="14" hidden="1">{"Page 1",#N/A,FALSE,"Sheet1";"Page 2",#N/A,FALSE,"Sheet1"}</definedName>
    <definedName name="ej" localSheetId="13" hidden="1">{"Page 1",#N/A,FALSE,"Sheet1";"Page 2",#N/A,FALSE,"Sheet1"}</definedName>
    <definedName name="ej" localSheetId="8" hidden="1">{"Page 1",#N/A,FALSE,"Sheet1";"Page 2",#N/A,FALSE,"Sheet1"}</definedName>
    <definedName name="ej" localSheetId="7" hidden="1">{"Page 1",#N/A,FALSE,"Sheet1";"Page 2",#N/A,FALSE,"Sheet1"}</definedName>
    <definedName name="ej" localSheetId="6" hidden="1">{"Page 1",#N/A,FALSE,"Sheet1";"Page 2",#N/A,FALSE,"Sheet1"}</definedName>
    <definedName name="ej" localSheetId="5" hidden="1">{"Page 1",#N/A,FALSE,"Sheet1";"Page 2",#N/A,FALSE,"Sheet1"}</definedName>
    <definedName name="ej" localSheetId="4" hidden="1">{"Page 1",#N/A,FALSE,"Sheet1";"Page 2",#N/A,FALSE,"Sheet1"}</definedName>
    <definedName name="ej" hidden="1">{"Page 1",#N/A,FALSE,"Sheet1";"Page 2",#N/A,FALSE,"Sheet1"}</definedName>
    <definedName name="f" localSheetId="18" hidden="1">{"edcredit",#N/A,FALSE,"edcredit"}</definedName>
    <definedName name="f" localSheetId="17" hidden="1">{"edcredit",#N/A,FALSE,"edcredit"}</definedName>
    <definedName name="f" localSheetId="16" hidden="1">{"edcredit",#N/A,FALSE,"edcredit"}</definedName>
    <definedName name="f" localSheetId="15" hidden="1">{"edcredit",#N/A,FALSE,"edcredit"}</definedName>
    <definedName name="f" localSheetId="14" hidden="1">{"edcredit",#N/A,FALSE,"edcredit"}</definedName>
    <definedName name="f" localSheetId="13" hidden="1">{"edcredit",#N/A,FALSE,"edcredit"}</definedName>
    <definedName name="f" localSheetId="8" hidden="1">{"edcredit",#N/A,FALSE,"edcredit"}</definedName>
    <definedName name="f" localSheetId="7" hidden="1">{"edcredit",#N/A,FALSE,"edcredit"}</definedName>
    <definedName name="f" localSheetId="6" hidden="1">{"edcredit",#N/A,FALSE,"edcredit"}</definedName>
    <definedName name="f" localSheetId="5" hidden="1">{"edcredit",#N/A,FALSE,"edcredit"}</definedName>
    <definedName name="f" localSheetId="4" hidden="1">{"edcredit",#N/A,FALSE,"edcredit"}</definedName>
    <definedName name="f" hidden="1">{"edcredit",#N/A,FALSE,"edcredit"}</definedName>
    <definedName name="FERCrefund" localSheetId="19">#REF!</definedName>
    <definedName name="FERCrefund" localSheetId="17">#REF!</definedName>
    <definedName name="FERCrefund" localSheetId="16">#REF!</definedName>
    <definedName name="FERCrefund" localSheetId="15">#REF!</definedName>
    <definedName name="FERCrefund" localSheetId="9">#REF!</definedName>
    <definedName name="FERCrefund" localSheetId="7">#REF!</definedName>
    <definedName name="FERCrefund" localSheetId="6">#REF!</definedName>
    <definedName name="FERCrefund">#REF!</definedName>
    <definedName name="finance" localSheetId="18" hidden="1">{#N/A,#N/A,TRUE,"CIN-11";#N/A,#N/A,TRUE,"CIN-13";#N/A,#N/A,TRUE,"CIN-14";#N/A,#N/A,TRUE,"CIN-16";#N/A,#N/A,TRUE,"CIN-17";#N/A,#N/A,TRUE,"CIN-18";#N/A,#N/A,TRUE,"CIN Earnings To Fixed Charges";#N/A,#N/A,TRUE,"CIN Financial Ratios";#N/A,#N/A,TRUE,"CIN-IS";#N/A,#N/A,TRUE,"CIN-BS";#N/A,#N/A,TRUE,"CIN-CS";#N/A,#N/A,TRUE,"Invest In Unconsol Subs"}</definedName>
    <definedName name="finance" localSheetId="17" hidden="1">{#N/A,#N/A,TRUE,"CIN-11";#N/A,#N/A,TRUE,"CIN-13";#N/A,#N/A,TRUE,"CIN-14";#N/A,#N/A,TRUE,"CIN-16";#N/A,#N/A,TRUE,"CIN-17";#N/A,#N/A,TRUE,"CIN-18";#N/A,#N/A,TRUE,"CIN Earnings To Fixed Charges";#N/A,#N/A,TRUE,"CIN Financial Ratios";#N/A,#N/A,TRUE,"CIN-IS";#N/A,#N/A,TRUE,"CIN-BS";#N/A,#N/A,TRUE,"CIN-CS";#N/A,#N/A,TRUE,"Invest In Unconsol Subs"}</definedName>
    <definedName name="finance" localSheetId="16" hidden="1">{#N/A,#N/A,TRUE,"CIN-11";#N/A,#N/A,TRUE,"CIN-13";#N/A,#N/A,TRUE,"CIN-14";#N/A,#N/A,TRUE,"CIN-16";#N/A,#N/A,TRUE,"CIN-17";#N/A,#N/A,TRUE,"CIN-18";#N/A,#N/A,TRUE,"CIN Earnings To Fixed Charges";#N/A,#N/A,TRUE,"CIN Financial Ratios";#N/A,#N/A,TRUE,"CIN-IS";#N/A,#N/A,TRUE,"CIN-BS";#N/A,#N/A,TRUE,"CIN-CS";#N/A,#N/A,TRUE,"Invest In Unconsol Subs"}</definedName>
    <definedName name="finance" localSheetId="15" hidden="1">{#N/A,#N/A,TRUE,"CIN-11";#N/A,#N/A,TRUE,"CIN-13";#N/A,#N/A,TRUE,"CIN-14";#N/A,#N/A,TRUE,"CIN-16";#N/A,#N/A,TRUE,"CIN-17";#N/A,#N/A,TRUE,"CIN-18";#N/A,#N/A,TRUE,"CIN Earnings To Fixed Charges";#N/A,#N/A,TRUE,"CIN Financial Ratios";#N/A,#N/A,TRUE,"CIN-IS";#N/A,#N/A,TRUE,"CIN-BS";#N/A,#N/A,TRUE,"CIN-CS";#N/A,#N/A,TRUE,"Invest In Unconsol Subs"}</definedName>
    <definedName name="finance" localSheetId="14" hidden="1">{#N/A,#N/A,TRUE,"CIN-11";#N/A,#N/A,TRUE,"CIN-13";#N/A,#N/A,TRUE,"CIN-14";#N/A,#N/A,TRUE,"CIN-16";#N/A,#N/A,TRUE,"CIN-17";#N/A,#N/A,TRUE,"CIN-18";#N/A,#N/A,TRUE,"CIN Earnings To Fixed Charges";#N/A,#N/A,TRUE,"CIN Financial Ratios";#N/A,#N/A,TRUE,"CIN-IS";#N/A,#N/A,TRUE,"CIN-BS";#N/A,#N/A,TRUE,"CIN-CS";#N/A,#N/A,TRUE,"Invest In Unconsol Subs"}</definedName>
    <definedName name="finance" localSheetId="13" hidden="1">{#N/A,#N/A,TRUE,"CIN-11";#N/A,#N/A,TRUE,"CIN-13";#N/A,#N/A,TRUE,"CIN-14";#N/A,#N/A,TRUE,"CIN-16";#N/A,#N/A,TRUE,"CIN-17";#N/A,#N/A,TRUE,"CIN-18";#N/A,#N/A,TRUE,"CIN Earnings To Fixed Charges";#N/A,#N/A,TRUE,"CIN Financial Ratios";#N/A,#N/A,TRUE,"CIN-IS";#N/A,#N/A,TRUE,"CIN-BS";#N/A,#N/A,TRUE,"CIN-CS";#N/A,#N/A,TRUE,"Invest In Unconsol Subs"}</definedName>
    <definedName name="finance" localSheetId="8" hidden="1">{#N/A,#N/A,TRUE,"CIN-11";#N/A,#N/A,TRUE,"CIN-13";#N/A,#N/A,TRUE,"CIN-14";#N/A,#N/A,TRUE,"CIN-16";#N/A,#N/A,TRUE,"CIN-17";#N/A,#N/A,TRUE,"CIN-18";#N/A,#N/A,TRUE,"CIN Earnings To Fixed Charges";#N/A,#N/A,TRUE,"CIN Financial Ratios";#N/A,#N/A,TRUE,"CIN-IS";#N/A,#N/A,TRUE,"CIN-BS";#N/A,#N/A,TRUE,"CIN-CS";#N/A,#N/A,TRUE,"Invest In Unconsol Subs"}</definedName>
    <definedName name="finance" localSheetId="7" hidden="1">{#N/A,#N/A,TRUE,"CIN-11";#N/A,#N/A,TRUE,"CIN-13";#N/A,#N/A,TRUE,"CIN-14";#N/A,#N/A,TRUE,"CIN-16";#N/A,#N/A,TRUE,"CIN-17";#N/A,#N/A,TRUE,"CIN-18";#N/A,#N/A,TRUE,"CIN Earnings To Fixed Charges";#N/A,#N/A,TRUE,"CIN Financial Ratios";#N/A,#N/A,TRUE,"CIN-IS";#N/A,#N/A,TRUE,"CIN-BS";#N/A,#N/A,TRUE,"CIN-CS";#N/A,#N/A,TRUE,"Invest In Unconsol Subs"}</definedName>
    <definedName name="finance" localSheetId="6" hidden="1">{#N/A,#N/A,TRUE,"CIN-11";#N/A,#N/A,TRUE,"CIN-13";#N/A,#N/A,TRUE,"CIN-14";#N/A,#N/A,TRUE,"CIN-16";#N/A,#N/A,TRUE,"CIN-17";#N/A,#N/A,TRUE,"CIN-18";#N/A,#N/A,TRUE,"CIN Earnings To Fixed Charges";#N/A,#N/A,TRUE,"CIN Financial Ratios";#N/A,#N/A,TRUE,"CIN-IS";#N/A,#N/A,TRUE,"CIN-BS";#N/A,#N/A,TRUE,"CIN-CS";#N/A,#N/A,TRUE,"Invest In Unconsol Subs"}</definedName>
    <definedName name="finance" localSheetId="5" hidden="1">{#N/A,#N/A,TRUE,"CIN-11";#N/A,#N/A,TRUE,"CIN-13";#N/A,#N/A,TRUE,"CIN-14";#N/A,#N/A,TRUE,"CIN-16";#N/A,#N/A,TRUE,"CIN-17";#N/A,#N/A,TRUE,"CIN-18";#N/A,#N/A,TRUE,"CIN Earnings To Fixed Charges";#N/A,#N/A,TRUE,"CIN Financial Ratios";#N/A,#N/A,TRUE,"CIN-IS";#N/A,#N/A,TRUE,"CIN-BS";#N/A,#N/A,TRUE,"CIN-CS";#N/A,#N/A,TRUE,"Invest In Unconsol Subs"}</definedName>
    <definedName name="finance" localSheetId="4"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T" localSheetId="18">#REF!</definedName>
    <definedName name="FIT" localSheetId="17">#REF!</definedName>
    <definedName name="FIT" localSheetId="16">#REF!</definedName>
    <definedName name="FIT" localSheetId="15">#REF!</definedName>
    <definedName name="FIT" localSheetId="14">#REF!</definedName>
    <definedName name="FIT" localSheetId="13">#REF!</definedName>
    <definedName name="FIT" localSheetId="8">#REF!</definedName>
    <definedName name="FIT" localSheetId="7">#REF!</definedName>
    <definedName name="FIT" localSheetId="6">#REF!</definedName>
    <definedName name="FIT" localSheetId="5">#REF!</definedName>
    <definedName name="FIT" localSheetId="4">#REF!</definedName>
    <definedName name="FIT">#REF!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40661.3016898148</definedName>
    <definedName name="IQ_NTM" hidden="1">6000</definedName>
    <definedName name="IQ_OPENED55" hidden="1">1</definedName>
    <definedName name="IQ_TODAY" hidden="1">0</definedName>
    <definedName name="IQ_WEEK" hidden="1">50000</definedName>
    <definedName name="IQ_YTD" hidden="1">3000</definedName>
    <definedName name="IQ_YTDMONTH" hidden="1">130000</definedName>
    <definedName name="jj" localSheetId="18" hidden="1">{"Page 1",#N/A,FALSE,"Sheet1";"Page 2",#N/A,FALSE,"Sheet1"}</definedName>
    <definedName name="jj" localSheetId="17" hidden="1">{"Page 1",#N/A,FALSE,"Sheet1";"Page 2",#N/A,FALSE,"Sheet1"}</definedName>
    <definedName name="jj" localSheetId="16" hidden="1">{"Page 1",#N/A,FALSE,"Sheet1";"Page 2",#N/A,FALSE,"Sheet1"}</definedName>
    <definedName name="jj" localSheetId="15" hidden="1">{"Page 1",#N/A,FALSE,"Sheet1";"Page 2",#N/A,FALSE,"Sheet1"}</definedName>
    <definedName name="jj" localSheetId="14" hidden="1">{"Page 1",#N/A,FALSE,"Sheet1";"Page 2",#N/A,FALSE,"Sheet1"}</definedName>
    <definedName name="jj" localSheetId="13" hidden="1">{"Page 1",#N/A,FALSE,"Sheet1";"Page 2",#N/A,FALSE,"Sheet1"}</definedName>
    <definedName name="jj" localSheetId="8" hidden="1">{"Page 1",#N/A,FALSE,"Sheet1";"Page 2",#N/A,FALSE,"Sheet1"}</definedName>
    <definedName name="jj" localSheetId="7" hidden="1">{"Page 1",#N/A,FALSE,"Sheet1";"Page 2",#N/A,FALSE,"Sheet1"}</definedName>
    <definedName name="jj" localSheetId="6" hidden="1">{"Page 1",#N/A,FALSE,"Sheet1";"Page 2",#N/A,FALSE,"Sheet1"}</definedName>
    <definedName name="jj" localSheetId="5" hidden="1">{"Page 1",#N/A,FALSE,"Sheet1";"Page 2",#N/A,FALSE,"Sheet1"}</definedName>
    <definedName name="jj" localSheetId="4" hidden="1">{"Page 1",#N/A,FALSE,"Sheet1";"Page 2",#N/A,FALSE,"Sheet1"}</definedName>
    <definedName name="jj" hidden="1">{"Page 1",#N/A,FALSE,"Sheet1";"Page 2",#N/A,FALSE,"Sheet1"}</definedName>
    <definedName name="lkjh" localSheetId="18" hidden="1">{#N/A,#N/A,TRUE,"CIN-11";#N/A,#N/A,TRUE,"CIN-13";#N/A,#N/A,TRUE,"CIN-14";#N/A,#N/A,TRUE,"CIN-16";#N/A,#N/A,TRUE,"CIN-17";#N/A,#N/A,TRUE,"CIN-18";#N/A,#N/A,TRUE,"CIN Earnings To Fixed Charges";#N/A,#N/A,TRUE,"CIN Financial Ratios";#N/A,#N/A,TRUE,"CIN-IS";#N/A,#N/A,TRUE,"CIN-BS";#N/A,#N/A,TRUE,"CIN-CS";#N/A,#N/A,TRUE,"Invest In Unconsol Subs"}</definedName>
    <definedName name="lkjh" localSheetId="17" hidden="1">{#N/A,#N/A,TRUE,"CIN-11";#N/A,#N/A,TRUE,"CIN-13";#N/A,#N/A,TRUE,"CIN-14";#N/A,#N/A,TRUE,"CIN-16";#N/A,#N/A,TRUE,"CIN-17";#N/A,#N/A,TRUE,"CIN-18";#N/A,#N/A,TRUE,"CIN Earnings To Fixed Charges";#N/A,#N/A,TRUE,"CIN Financial Ratios";#N/A,#N/A,TRUE,"CIN-IS";#N/A,#N/A,TRUE,"CIN-BS";#N/A,#N/A,TRUE,"CIN-CS";#N/A,#N/A,TRUE,"Invest In Unconsol Subs"}</definedName>
    <definedName name="lkjh" localSheetId="16" hidden="1">{#N/A,#N/A,TRUE,"CIN-11";#N/A,#N/A,TRUE,"CIN-13";#N/A,#N/A,TRUE,"CIN-14";#N/A,#N/A,TRUE,"CIN-16";#N/A,#N/A,TRUE,"CIN-17";#N/A,#N/A,TRUE,"CIN-18";#N/A,#N/A,TRUE,"CIN Earnings To Fixed Charges";#N/A,#N/A,TRUE,"CIN Financial Ratios";#N/A,#N/A,TRUE,"CIN-IS";#N/A,#N/A,TRUE,"CIN-BS";#N/A,#N/A,TRUE,"CIN-CS";#N/A,#N/A,TRUE,"Invest In Unconsol Subs"}</definedName>
    <definedName name="lkjh" localSheetId="15" hidden="1">{#N/A,#N/A,TRUE,"CIN-11";#N/A,#N/A,TRUE,"CIN-13";#N/A,#N/A,TRUE,"CIN-14";#N/A,#N/A,TRUE,"CIN-16";#N/A,#N/A,TRUE,"CIN-17";#N/A,#N/A,TRUE,"CIN-18";#N/A,#N/A,TRUE,"CIN Earnings To Fixed Charges";#N/A,#N/A,TRUE,"CIN Financial Ratios";#N/A,#N/A,TRUE,"CIN-IS";#N/A,#N/A,TRUE,"CIN-BS";#N/A,#N/A,TRUE,"CIN-CS";#N/A,#N/A,TRUE,"Invest In Unconsol Subs"}</definedName>
    <definedName name="lkjh" localSheetId="14" hidden="1">{#N/A,#N/A,TRUE,"CIN-11";#N/A,#N/A,TRUE,"CIN-13";#N/A,#N/A,TRUE,"CIN-14";#N/A,#N/A,TRUE,"CIN-16";#N/A,#N/A,TRUE,"CIN-17";#N/A,#N/A,TRUE,"CIN-18";#N/A,#N/A,TRUE,"CIN Earnings To Fixed Charges";#N/A,#N/A,TRUE,"CIN Financial Ratios";#N/A,#N/A,TRUE,"CIN-IS";#N/A,#N/A,TRUE,"CIN-BS";#N/A,#N/A,TRUE,"CIN-CS";#N/A,#N/A,TRUE,"Invest In Unconsol Subs"}</definedName>
    <definedName name="lkjh" localSheetId="13" hidden="1">{#N/A,#N/A,TRUE,"CIN-11";#N/A,#N/A,TRUE,"CIN-13";#N/A,#N/A,TRUE,"CIN-14";#N/A,#N/A,TRUE,"CIN-16";#N/A,#N/A,TRUE,"CIN-17";#N/A,#N/A,TRUE,"CIN-18";#N/A,#N/A,TRUE,"CIN Earnings To Fixed Charges";#N/A,#N/A,TRUE,"CIN Financial Ratios";#N/A,#N/A,TRUE,"CIN-IS";#N/A,#N/A,TRUE,"CIN-BS";#N/A,#N/A,TRUE,"CIN-CS";#N/A,#N/A,TRUE,"Invest In Unconsol Subs"}</definedName>
    <definedName name="lkjh" localSheetId="8" hidden="1">{#N/A,#N/A,TRUE,"CIN-11";#N/A,#N/A,TRUE,"CIN-13";#N/A,#N/A,TRUE,"CIN-14";#N/A,#N/A,TRUE,"CIN-16";#N/A,#N/A,TRUE,"CIN-17";#N/A,#N/A,TRUE,"CIN-18";#N/A,#N/A,TRUE,"CIN Earnings To Fixed Charges";#N/A,#N/A,TRUE,"CIN Financial Ratios";#N/A,#N/A,TRUE,"CIN-IS";#N/A,#N/A,TRUE,"CIN-BS";#N/A,#N/A,TRUE,"CIN-CS";#N/A,#N/A,TRUE,"Invest In Unconsol Subs"}</definedName>
    <definedName name="lkjh" localSheetId="7" hidden="1">{#N/A,#N/A,TRUE,"CIN-11";#N/A,#N/A,TRUE,"CIN-13";#N/A,#N/A,TRUE,"CIN-14";#N/A,#N/A,TRUE,"CIN-16";#N/A,#N/A,TRUE,"CIN-17";#N/A,#N/A,TRUE,"CIN-18";#N/A,#N/A,TRUE,"CIN Earnings To Fixed Charges";#N/A,#N/A,TRUE,"CIN Financial Ratios";#N/A,#N/A,TRUE,"CIN-IS";#N/A,#N/A,TRUE,"CIN-BS";#N/A,#N/A,TRUE,"CIN-CS";#N/A,#N/A,TRUE,"Invest In Unconsol Subs"}</definedName>
    <definedName name="lkjh" localSheetId="6" hidden="1">{#N/A,#N/A,TRUE,"CIN-11";#N/A,#N/A,TRUE,"CIN-13";#N/A,#N/A,TRUE,"CIN-14";#N/A,#N/A,TRUE,"CIN-16";#N/A,#N/A,TRUE,"CIN-17";#N/A,#N/A,TRUE,"CIN-18";#N/A,#N/A,TRUE,"CIN Earnings To Fixed Charges";#N/A,#N/A,TRUE,"CIN Financial Ratios";#N/A,#N/A,TRUE,"CIN-IS";#N/A,#N/A,TRUE,"CIN-BS";#N/A,#N/A,TRUE,"CIN-CS";#N/A,#N/A,TRUE,"Invest In Unconsol Subs"}</definedName>
    <definedName name="lkjh" localSheetId="5" hidden="1">{#N/A,#N/A,TRUE,"CIN-11";#N/A,#N/A,TRUE,"CIN-13";#N/A,#N/A,TRUE,"CIN-14";#N/A,#N/A,TRUE,"CIN-16";#N/A,#N/A,TRUE,"CIN-17";#N/A,#N/A,TRUE,"CIN-18";#N/A,#N/A,TRUE,"CIN Earnings To Fixed Charges";#N/A,#N/A,TRUE,"CIN Financial Ratios";#N/A,#N/A,TRUE,"CIN-IS";#N/A,#N/A,TRUE,"CIN-BS";#N/A,#N/A,TRUE,"CIN-CS";#N/A,#N/A,TRUE,"Invest In Unconsol Subs"}</definedName>
    <definedName name="lkjh" localSheetId="4" hidden="1">{#N/A,#N/A,TRUE,"CIN-11";#N/A,#N/A,TRUE,"CIN-13";#N/A,#N/A,TRUE,"CIN-14";#N/A,#N/A,TRUE,"CIN-16";#N/A,#N/A,TRUE,"CIN-17";#N/A,#N/A,TRUE,"CIN-18";#N/A,#N/A,TRUE,"CIN Earnings To Fixed Charges";#N/A,#N/A,TRUE,"CIN Financial Ratios";#N/A,#N/A,TRUE,"CIN-IS";#N/A,#N/A,TRUE,"CIN-BS";#N/A,#N/A,TRUE,"CIN-CS";#N/A,#N/A,TRUE,"Invest In Unconsol Subs"}</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May1Forecast" localSheetId="18" hidden="1">{"Page 1",#N/A,FALSE,"Sheet1";"Page 2",#N/A,FALSE,"Sheet1"}</definedName>
    <definedName name="May1Forecast" localSheetId="17" hidden="1">{"Page 1",#N/A,FALSE,"Sheet1";"Page 2",#N/A,FALSE,"Sheet1"}</definedName>
    <definedName name="May1Forecast" localSheetId="16" hidden="1">{"Page 1",#N/A,FALSE,"Sheet1";"Page 2",#N/A,FALSE,"Sheet1"}</definedName>
    <definedName name="May1Forecast" localSheetId="15" hidden="1">{"Page 1",#N/A,FALSE,"Sheet1";"Page 2",#N/A,FALSE,"Sheet1"}</definedName>
    <definedName name="May1Forecast" localSheetId="14" hidden="1">{"Page 1",#N/A,FALSE,"Sheet1";"Page 2",#N/A,FALSE,"Sheet1"}</definedName>
    <definedName name="May1Forecast" localSheetId="13" hidden="1">{"Page 1",#N/A,FALSE,"Sheet1";"Page 2",#N/A,FALSE,"Sheet1"}</definedName>
    <definedName name="May1Forecast" localSheetId="8" hidden="1">{"Page 1",#N/A,FALSE,"Sheet1";"Page 2",#N/A,FALSE,"Sheet1"}</definedName>
    <definedName name="May1Forecast" localSheetId="7" hidden="1">{"Page 1",#N/A,FALSE,"Sheet1";"Page 2",#N/A,FALSE,"Sheet1"}</definedName>
    <definedName name="May1Forecast" localSheetId="6" hidden="1">{"Page 1",#N/A,FALSE,"Sheet1";"Page 2",#N/A,FALSE,"Sheet1"}</definedName>
    <definedName name="May1Forecast" localSheetId="5" hidden="1">{"Page 1",#N/A,FALSE,"Sheet1";"Page 2",#N/A,FALSE,"Sheet1"}</definedName>
    <definedName name="May1Forecast" localSheetId="4" hidden="1">{"Page 1",#N/A,FALSE,"Sheet1";"Page 2",#N/A,FALSE,"Sheet1"}</definedName>
    <definedName name="May1Forecast" hidden="1">{"Page 1",#N/A,FALSE,"Sheet1";"Page 2",#N/A,FALSE,"Sheet1"}</definedName>
    <definedName name="MayForecast" localSheetId="18" hidden="1">{"Page 1",#N/A,FALSE,"Sheet1";"Page 2",#N/A,FALSE,"Sheet1"}</definedName>
    <definedName name="MayForecast" localSheetId="17" hidden="1">{"Page 1",#N/A,FALSE,"Sheet1";"Page 2",#N/A,FALSE,"Sheet1"}</definedName>
    <definedName name="MayForecast" localSheetId="16" hidden="1">{"Page 1",#N/A,FALSE,"Sheet1";"Page 2",#N/A,FALSE,"Sheet1"}</definedName>
    <definedName name="MayForecast" localSheetId="15" hidden="1">{"Page 1",#N/A,FALSE,"Sheet1";"Page 2",#N/A,FALSE,"Sheet1"}</definedName>
    <definedName name="MayForecast" localSheetId="14" hidden="1">{"Page 1",#N/A,FALSE,"Sheet1";"Page 2",#N/A,FALSE,"Sheet1"}</definedName>
    <definedName name="MayForecast" localSheetId="13" hidden="1">{"Page 1",#N/A,FALSE,"Sheet1";"Page 2",#N/A,FALSE,"Sheet1"}</definedName>
    <definedName name="MayForecast" localSheetId="8" hidden="1">{"Page 1",#N/A,FALSE,"Sheet1";"Page 2",#N/A,FALSE,"Sheet1"}</definedName>
    <definedName name="MayForecast" localSheetId="7" hidden="1">{"Page 1",#N/A,FALSE,"Sheet1";"Page 2",#N/A,FALSE,"Sheet1"}</definedName>
    <definedName name="MayForecast" localSheetId="6" hidden="1">{"Page 1",#N/A,FALSE,"Sheet1";"Page 2",#N/A,FALSE,"Sheet1"}</definedName>
    <definedName name="MayForecast" localSheetId="5" hidden="1">{"Page 1",#N/A,FALSE,"Sheet1";"Page 2",#N/A,FALSE,"Sheet1"}</definedName>
    <definedName name="MayForecast" localSheetId="4" hidden="1">{"Page 1",#N/A,FALSE,"Sheet1";"Page 2",#N/A,FALSE,"Sheet1"}</definedName>
    <definedName name="MayForecast" hidden="1">{"Page 1",#N/A,FALSE,"Sheet1";"Page 2",#N/A,FALSE,"Sheet1"}</definedName>
    <definedName name="mypassword" hidden="1">"chuck"</definedName>
    <definedName name="PeakKW_DEK" localSheetId="20">#REF!</definedName>
    <definedName name="PeakKW_DEK" localSheetId="19">#REF!</definedName>
    <definedName name="PeakKW_DEK" localSheetId="18">#REF!</definedName>
    <definedName name="PeakKW_DEK" localSheetId="10">#REF!</definedName>
    <definedName name="PeakKW_DEK" localSheetId="9">#REF!</definedName>
    <definedName name="PeakKW_DEK">#REF!</definedName>
    <definedName name="PeakKW_DEO" localSheetId="20">#REF!</definedName>
    <definedName name="PeakKW_DEO" localSheetId="19">#REF!</definedName>
    <definedName name="PeakKW_DEO" localSheetId="18">#REF!</definedName>
    <definedName name="PeakKW_DEO" localSheetId="10">#REF!</definedName>
    <definedName name="PeakKW_DEO" localSheetId="9">#REF!</definedName>
    <definedName name="PeakKW_DEO">#REF!</definedName>
    <definedName name="PeakKW_DEOK" localSheetId="20">#REF!</definedName>
    <definedName name="PeakKW_DEOK" localSheetId="19">#REF!</definedName>
    <definedName name="PeakKW_DEOK" localSheetId="18">#REF!</definedName>
    <definedName name="PeakKW_DEOK" localSheetId="17">#REF!</definedName>
    <definedName name="PeakKW_DEOK" localSheetId="16">#REF!</definedName>
    <definedName name="PeakKW_DEOK" localSheetId="15">#REF!</definedName>
    <definedName name="PeakKW_DEOK" localSheetId="14">#REF!</definedName>
    <definedName name="PeakKW_DEOK" localSheetId="13">#REF!</definedName>
    <definedName name="PeakKW_DEOK" localSheetId="10">#REF!</definedName>
    <definedName name="PeakKW_DEOK" localSheetId="9">#REF!</definedName>
    <definedName name="PeakKW_DEOK" localSheetId="8">#REF!</definedName>
    <definedName name="PeakKW_DEOK" localSheetId="7">#REF!</definedName>
    <definedName name="PeakKW_DEOK" localSheetId="6">#REF!</definedName>
    <definedName name="PeakKW_DEOK" localSheetId="5">#REF!</definedName>
    <definedName name="PeakKW_DEOK" localSheetId="4">#REF!</definedName>
    <definedName name="PeakKW_DEOK">#REF!</definedName>
    <definedName name="_xlnm.Print_Area" localSheetId="22">'DEK 14-15'!$A$57:$J$116</definedName>
    <definedName name="_xlnm.Print_Area" localSheetId="21">'DEK 15-16'!$A$325:$L$351</definedName>
    <definedName name="_xlnm.Print_Area" localSheetId="20">'DEK 16-17'!$A$325:$L$351</definedName>
    <definedName name="_xlnm.Print_Area" localSheetId="19">'DEK 17-18'!$A$326:$L$352</definedName>
    <definedName name="_xlnm.Print_Area" localSheetId="18">'DEK 18-19'!$A$311:$L$340</definedName>
    <definedName name="_xlnm.Print_Area" localSheetId="16">'DEK 20-21'!$A$308:$L$337</definedName>
    <definedName name="_xlnm.Print_Area" localSheetId="15">'DEK 21-22'!$A$1:$L$335</definedName>
    <definedName name="_xlnm.Print_Area" localSheetId="14">'DEK 22-23'!$A$1:$L$340</definedName>
    <definedName name="_xlnm.Print_Area" localSheetId="13">'DEK 23-24'!$A$1:$L$339</definedName>
    <definedName name="_xlnm.Print_Area" localSheetId="12">'DEOK 14-15'!$A$325:$L$349</definedName>
    <definedName name="_xlnm.Print_Area" localSheetId="11">'DEOK 15-16'!$A$326:$L$351</definedName>
    <definedName name="_xlnm.Print_Area" localSheetId="10">'DEOK 16-17'!$A$326:$L$351</definedName>
    <definedName name="_xlnm.Print_Area" localSheetId="9">'DEOK 17-18'!$A$328:$L$353</definedName>
    <definedName name="_xlnm.Print_Area" localSheetId="8">'DEOK 18-19'!$A$1:$G$56</definedName>
    <definedName name="_xlnm.Print_Area" localSheetId="6">'DEOK 20-21'!$A$1:$G$56</definedName>
    <definedName name="_xlnm.Print_Area" localSheetId="5">'DEOK 21-22'!$A$1:$G$56</definedName>
    <definedName name="_xlnm.Print_Area" localSheetId="4">'DEOK 22-23'!$A$1:$G$56</definedName>
    <definedName name="_xlnm.Print_Area" localSheetId="3">'DEOK 23-24'!$A$1:$G$56</definedName>
    <definedName name="PriorYrCorr" localSheetId="17">#REF!</definedName>
    <definedName name="PriorYrCorr" localSheetId="16">#REF!</definedName>
    <definedName name="PriorYrCorr" localSheetId="15">#REF!</definedName>
    <definedName name="PriorYrCorr" localSheetId="14">#REF!</definedName>
    <definedName name="PriorYrCorr" localSheetId="13">#REF!</definedName>
    <definedName name="PriorYrCorr" localSheetId="7">#REF!</definedName>
    <definedName name="PriorYrCorr" localSheetId="6">#REF!</definedName>
    <definedName name="PriorYrCorr" localSheetId="5">#REF!</definedName>
    <definedName name="PriorYrCorr" localSheetId="4">#REF!</definedName>
    <definedName name="PriorYrCorr">#REF!</definedName>
    <definedName name="R_DEK" localSheetId="18">'DEK 18-19'!$J$236</definedName>
    <definedName name="R_DEK" localSheetId="17">'DEK 19-20'!$J$227</definedName>
    <definedName name="R_DEK" localSheetId="16">'DEK 20-21'!$J$230</definedName>
    <definedName name="R_DEK" localSheetId="15">'DEK 21-22'!$J$230</definedName>
    <definedName name="R_DEK" localSheetId="14">'DEK 22-23'!$J$232</definedName>
    <definedName name="R_DEK" localSheetId="13">'DEK 23-24'!$J$232</definedName>
    <definedName name="R_DEK" localSheetId="8">#REF!</definedName>
    <definedName name="R_DEK" localSheetId="7">#REF!</definedName>
    <definedName name="R_DEK" localSheetId="6">#REF!</definedName>
    <definedName name="R_DEK" localSheetId="5">#REF!</definedName>
    <definedName name="R_DEK" localSheetId="4">#REF!</definedName>
    <definedName name="R_DEK">#REF!</definedName>
    <definedName name="rngCopyFormulasSource" localSheetId="18" hidden="1">#REF!</definedName>
    <definedName name="rngCopyFormulasSource" localSheetId="17" hidden="1">#REF!</definedName>
    <definedName name="rngCopyFormulasSource" localSheetId="8" hidden="1">#REF!</definedName>
    <definedName name="rngCopyFormulasSource" localSheetId="7" hidden="1">#REF!</definedName>
    <definedName name="rngCopyFormulasSource" localSheetId="6" hidden="1">#REF!</definedName>
    <definedName name="rngCopyFormulasSource" localSheetId="5" hidden="1">#REF!</definedName>
    <definedName name="rngCopyFormulasSource" localSheetId="4" hidden="1">#REF!</definedName>
    <definedName name="rngCopyFormulasSource" localSheetId="3" hidden="1">#REF!</definedName>
    <definedName name="rngCopyFormulasSource" hidden="1">#REF!</definedName>
    <definedName name="ROE" localSheetId="20">#REF!</definedName>
    <definedName name="ROE" localSheetId="19">#REF!</definedName>
    <definedName name="ROE" localSheetId="18">#REF!</definedName>
    <definedName name="ROE" localSheetId="17">#REF!</definedName>
    <definedName name="ROE" localSheetId="16">#REF!</definedName>
    <definedName name="ROE" localSheetId="15">#REF!</definedName>
    <definedName name="ROE" localSheetId="14">#REF!</definedName>
    <definedName name="ROE" localSheetId="13">#REF!</definedName>
    <definedName name="ROE" localSheetId="10">#REF!</definedName>
    <definedName name="ROE" localSheetId="9">#REF!</definedName>
    <definedName name="ROE" localSheetId="8">#REF!</definedName>
    <definedName name="ROE" localSheetId="7">#REF!</definedName>
    <definedName name="ROE" localSheetId="6">#REF!</definedName>
    <definedName name="ROE" localSheetId="5">#REF!</definedName>
    <definedName name="ROE" localSheetId="4">#REF!</definedName>
    <definedName name="ROE">#REF!</definedName>
    <definedName name="sdfg" localSheetId="18" hidden="1">{#N/A,#N/A,TRUE,"CIN-11";#N/A,#N/A,TRUE,"CIN-13";#N/A,#N/A,TRUE,"CIN-14";#N/A,#N/A,TRUE,"CIN-16";#N/A,#N/A,TRUE,"CIN-17";#N/A,#N/A,TRUE,"CIN-18";#N/A,#N/A,TRUE,"CIN Earnings To Fixed Charges";#N/A,#N/A,TRUE,"CIN Financial Ratios";#N/A,#N/A,TRUE,"CIN-IS";#N/A,#N/A,TRUE,"CIN-BS";#N/A,#N/A,TRUE,"CIN-CS";#N/A,#N/A,TRUE,"Invest In Unconsol Subs"}</definedName>
    <definedName name="sdfg" localSheetId="17" hidden="1">{#N/A,#N/A,TRUE,"CIN-11";#N/A,#N/A,TRUE,"CIN-13";#N/A,#N/A,TRUE,"CIN-14";#N/A,#N/A,TRUE,"CIN-16";#N/A,#N/A,TRUE,"CIN-17";#N/A,#N/A,TRUE,"CIN-18";#N/A,#N/A,TRUE,"CIN Earnings To Fixed Charges";#N/A,#N/A,TRUE,"CIN Financial Ratios";#N/A,#N/A,TRUE,"CIN-IS";#N/A,#N/A,TRUE,"CIN-BS";#N/A,#N/A,TRUE,"CIN-CS";#N/A,#N/A,TRUE,"Invest In Unconsol Subs"}</definedName>
    <definedName name="sdfg" localSheetId="16" hidden="1">{#N/A,#N/A,TRUE,"CIN-11";#N/A,#N/A,TRUE,"CIN-13";#N/A,#N/A,TRUE,"CIN-14";#N/A,#N/A,TRUE,"CIN-16";#N/A,#N/A,TRUE,"CIN-17";#N/A,#N/A,TRUE,"CIN-18";#N/A,#N/A,TRUE,"CIN Earnings To Fixed Charges";#N/A,#N/A,TRUE,"CIN Financial Ratios";#N/A,#N/A,TRUE,"CIN-IS";#N/A,#N/A,TRUE,"CIN-BS";#N/A,#N/A,TRUE,"CIN-CS";#N/A,#N/A,TRUE,"Invest In Unconsol Subs"}</definedName>
    <definedName name="sdfg" localSheetId="15" hidden="1">{#N/A,#N/A,TRUE,"CIN-11";#N/A,#N/A,TRUE,"CIN-13";#N/A,#N/A,TRUE,"CIN-14";#N/A,#N/A,TRUE,"CIN-16";#N/A,#N/A,TRUE,"CIN-17";#N/A,#N/A,TRUE,"CIN-18";#N/A,#N/A,TRUE,"CIN Earnings To Fixed Charges";#N/A,#N/A,TRUE,"CIN Financial Ratios";#N/A,#N/A,TRUE,"CIN-IS";#N/A,#N/A,TRUE,"CIN-BS";#N/A,#N/A,TRUE,"CIN-CS";#N/A,#N/A,TRUE,"Invest In Unconsol Subs"}</definedName>
    <definedName name="sdfg" localSheetId="14" hidden="1">{#N/A,#N/A,TRUE,"CIN-11";#N/A,#N/A,TRUE,"CIN-13";#N/A,#N/A,TRUE,"CIN-14";#N/A,#N/A,TRUE,"CIN-16";#N/A,#N/A,TRUE,"CIN-17";#N/A,#N/A,TRUE,"CIN-18";#N/A,#N/A,TRUE,"CIN Earnings To Fixed Charges";#N/A,#N/A,TRUE,"CIN Financial Ratios";#N/A,#N/A,TRUE,"CIN-IS";#N/A,#N/A,TRUE,"CIN-BS";#N/A,#N/A,TRUE,"CIN-CS";#N/A,#N/A,TRUE,"Invest In Unconsol Subs"}</definedName>
    <definedName name="sdfg" localSheetId="13" hidden="1">{#N/A,#N/A,TRUE,"CIN-11";#N/A,#N/A,TRUE,"CIN-13";#N/A,#N/A,TRUE,"CIN-14";#N/A,#N/A,TRUE,"CIN-16";#N/A,#N/A,TRUE,"CIN-17";#N/A,#N/A,TRUE,"CIN-18";#N/A,#N/A,TRUE,"CIN Earnings To Fixed Charges";#N/A,#N/A,TRUE,"CIN Financial Ratios";#N/A,#N/A,TRUE,"CIN-IS";#N/A,#N/A,TRUE,"CIN-BS";#N/A,#N/A,TRUE,"CIN-CS";#N/A,#N/A,TRUE,"Invest In Unconsol Subs"}</definedName>
    <definedName name="sdfg" localSheetId="8" hidden="1">{#N/A,#N/A,TRUE,"CIN-11";#N/A,#N/A,TRUE,"CIN-13";#N/A,#N/A,TRUE,"CIN-14";#N/A,#N/A,TRUE,"CIN-16";#N/A,#N/A,TRUE,"CIN-17";#N/A,#N/A,TRUE,"CIN-18";#N/A,#N/A,TRUE,"CIN Earnings To Fixed Charges";#N/A,#N/A,TRUE,"CIN Financial Ratios";#N/A,#N/A,TRUE,"CIN-IS";#N/A,#N/A,TRUE,"CIN-BS";#N/A,#N/A,TRUE,"CIN-CS";#N/A,#N/A,TRUE,"Invest In Unconsol Subs"}</definedName>
    <definedName name="sdfg" localSheetId="7" hidden="1">{#N/A,#N/A,TRUE,"CIN-11";#N/A,#N/A,TRUE,"CIN-13";#N/A,#N/A,TRUE,"CIN-14";#N/A,#N/A,TRUE,"CIN-16";#N/A,#N/A,TRUE,"CIN-17";#N/A,#N/A,TRUE,"CIN-18";#N/A,#N/A,TRUE,"CIN Earnings To Fixed Charges";#N/A,#N/A,TRUE,"CIN Financial Ratios";#N/A,#N/A,TRUE,"CIN-IS";#N/A,#N/A,TRUE,"CIN-BS";#N/A,#N/A,TRUE,"CIN-CS";#N/A,#N/A,TRUE,"Invest In Unconsol Subs"}</definedName>
    <definedName name="sdfg" localSheetId="6" hidden="1">{#N/A,#N/A,TRUE,"CIN-11";#N/A,#N/A,TRUE,"CIN-13";#N/A,#N/A,TRUE,"CIN-14";#N/A,#N/A,TRUE,"CIN-16";#N/A,#N/A,TRUE,"CIN-17";#N/A,#N/A,TRUE,"CIN-18";#N/A,#N/A,TRUE,"CIN Earnings To Fixed Charges";#N/A,#N/A,TRUE,"CIN Financial Ratios";#N/A,#N/A,TRUE,"CIN-IS";#N/A,#N/A,TRUE,"CIN-BS";#N/A,#N/A,TRUE,"CIN-CS";#N/A,#N/A,TRUE,"Invest In Unconsol Subs"}</definedName>
    <definedName name="sdfg" localSheetId="5" hidden="1">{#N/A,#N/A,TRUE,"CIN-11";#N/A,#N/A,TRUE,"CIN-13";#N/A,#N/A,TRUE,"CIN-14";#N/A,#N/A,TRUE,"CIN-16";#N/A,#N/A,TRUE,"CIN-17";#N/A,#N/A,TRUE,"CIN-18";#N/A,#N/A,TRUE,"CIN Earnings To Fixed Charges";#N/A,#N/A,TRUE,"CIN Financial Ratios";#N/A,#N/A,TRUE,"CIN-IS";#N/A,#N/A,TRUE,"CIN-BS";#N/A,#N/A,TRUE,"CIN-CS";#N/A,#N/A,TRUE,"Invest In Unconsol Subs"}</definedName>
    <definedName name="sdfg" localSheetId="4" hidden="1">{#N/A,#N/A,TRUE,"CIN-11";#N/A,#N/A,TRUE,"CIN-13";#N/A,#N/A,TRUE,"CIN-14";#N/A,#N/A,TRUE,"CIN-16";#N/A,#N/A,TRUE,"CIN-17";#N/A,#N/A,TRUE,"CIN-18";#N/A,#N/A,TRUE,"CIN Earnings To Fixed Charges";#N/A,#N/A,TRUE,"CIN Financial Ratios";#N/A,#N/A,TRUE,"CIN-IS";#N/A,#N/A,TRUE,"CIN-BS";#N/A,#N/A,TRUE,"CIN-CS";#N/A,#N/A,TRUE,"Invest In Unconsol Subs"}</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IT_DEK" localSheetId="18">#REF!</definedName>
    <definedName name="SIT_DEK" localSheetId="17">#REF!</definedName>
    <definedName name="SIT_DEK" localSheetId="16">#REF!</definedName>
    <definedName name="SIT_DEK" localSheetId="15">#REF!</definedName>
    <definedName name="SIT_DEK" localSheetId="14">#REF!</definedName>
    <definedName name="SIT_DEK" localSheetId="13">#REF!</definedName>
    <definedName name="SIT_DEK" localSheetId="8">#REF!</definedName>
    <definedName name="SIT_DEK" localSheetId="7">#REF!</definedName>
    <definedName name="SIT_DEK" localSheetId="6">#REF!</definedName>
    <definedName name="SIT_DEK" localSheetId="5">#REF!</definedName>
    <definedName name="SIT_DEK" localSheetId="4">#REF!</definedName>
    <definedName name="SIT_DEK">#REF!</definedName>
    <definedName name="SIT_DEO" localSheetId="18">#REF!</definedName>
    <definedName name="SIT_DEO" localSheetId="17">#REF!</definedName>
    <definedName name="SIT_DEO" localSheetId="16">#REF!</definedName>
    <definedName name="SIT_DEO" localSheetId="15">#REF!</definedName>
    <definedName name="SIT_DEO" localSheetId="14">#REF!</definedName>
    <definedName name="SIT_DEO" localSheetId="13">#REF!</definedName>
    <definedName name="SIT_DEO" localSheetId="8">#REF!</definedName>
    <definedName name="SIT_DEO" localSheetId="7">#REF!</definedName>
    <definedName name="SIT_DEO" localSheetId="6">#REF!</definedName>
    <definedName name="SIT_DEO" localSheetId="5">#REF!</definedName>
    <definedName name="SIT_DEO" localSheetId="4">#REF!</definedName>
    <definedName name="SIT_DEO">#REF!</definedName>
    <definedName name="spoc" localSheetId="18" hidden="1">{"Page 1",#N/A,FALSE,"Sheet1";"Page 2",#N/A,FALSE,"Sheet1"}</definedName>
    <definedName name="spoc" localSheetId="17" hidden="1">{"Page 1",#N/A,FALSE,"Sheet1";"Page 2",#N/A,FALSE,"Sheet1"}</definedName>
    <definedName name="spoc" localSheetId="16" hidden="1">{"Page 1",#N/A,FALSE,"Sheet1";"Page 2",#N/A,FALSE,"Sheet1"}</definedName>
    <definedName name="spoc" localSheetId="15" hidden="1">{"Page 1",#N/A,FALSE,"Sheet1";"Page 2",#N/A,FALSE,"Sheet1"}</definedName>
    <definedName name="spoc" localSheetId="14" hidden="1">{"Page 1",#N/A,FALSE,"Sheet1";"Page 2",#N/A,FALSE,"Sheet1"}</definedName>
    <definedName name="spoc" localSheetId="13" hidden="1">{"Page 1",#N/A,FALSE,"Sheet1";"Page 2",#N/A,FALSE,"Sheet1"}</definedName>
    <definedName name="spoc" localSheetId="8" hidden="1">{"Page 1",#N/A,FALSE,"Sheet1";"Page 2",#N/A,FALSE,"Sheet1"}</definedName>
    <definedName name="spoc" localSheetId="7" hidden="1">{"Page 1",#N/A,FALSE,"Sheet1";"Page 2",#N/A,FALSE,"Sheet1"}</definedName>
    <definedName name="spoc" localSheetId="6" hidden="1">{"Page 1",#N/A,FALSE,"Sheet1";"Page 2",#N/A,FALSE,"Sheet1"}</definedName>
    <definedName name="spoc" localSheetId="5" hidden="1">{"Page 1",#N/A,FALSE,"Sheet1";"Page 2",#N/A,FALSE,"Sheet1"}</definedName>
    <definedName name="spoc" localSheetId="4" hidden="1">{"Page 1",#N/A,FALSE,"Sheet1";"Page 2",#N/A,FALSE,"Sheet1"}</definedName>
    <definedName name="spoc" hidden="1">{"Page 1",#N/A,FALSE,"Sheet1";"Page 2",#N/A,FALSE,"Sheet1"}</definedName>
    <definedName name="test1" localSheetId="18" hidden="1">{"Page 1",#N/A,FALSE,"Sheet1";"Page 2",#N/A,FALSE,"Sheet1"}</definedName>
    <definedName name="test1" localSheetId="17" hidden="1">{"Page 1",#N/A,FALSE,"Sheet1";"Page 2",#N/A,FALSE,"Sheet1"}</definedName>
    <definedName name="test1" localSheetId="16" hidden="1">{"Page 1",#N/A,FALSE,"Sheet1";"Page 2",#N/A,FALSE,"Sheet1"}</definedName>
    <definedName name="test1" localSheetId="15" hidden="1">{"Page 1",#N/A,FALSE,"Sheet1";"Page 2",#N/A,FALSE,"Sheet1"}</definedName>
    <definedName name="test1" localSheetId="14" hidden="1">{"Page 1",#N/A,FALSE,"Sheet1";"Page 2",#N/A,FALSE,"Sheet1"}</definedName>
    <definedName name="test1" localSheetId="13" hidden="1">{"Page 1",#N/A,FALSE,"Sheet1";"Page 2",#N/A,FALSE,"Sheet1"}</definedName>
    <definedName name="test1" localSheetId="8" hidden="1">{"Page 1",#N/A,FALSE,"Sheet1";"Page 2",#N/A,FALSE,"Sheet1"}</definedName>
    <definedName name="test1" localSheetId="7" hidden="1">{"Page 1",#N/A,FALSE,"Sheet1";"Page 2",#N/A,FALSE,"Sheet1"}</definedName>
    <definedName name="test1" localSheetId="6" hidden="1">{"Page 1",#N/A,FALSE,"Sheet1";"Page 2",#N/A,FALSE,"Sheet1"}</definedName>
    <definedName name="test1" localSheetId="5" hidden="1">{"Page 1",#N/A,FALSE,"Sheet1";"Page 2",#N/A,FALSE,"Sheet1"}</definedName>
    <definedName name="test1" localSheetId="4" hidden="1">{"Page 1",#N/A,FALSE,"Sheet1";"Page 2",#N/A,FALSE,"Sheet1"}</definedName>
    <definedName name="test1" hidden="1">{"Page 1",#N/A,FALSE,"Sheet1";"Page 2",#N/A,FALSE,"Sheet1"}</definedName>
    <definedName name="test2" localSheetId="18" hidden="1">{"Page 1",#N/A,FALSE,"Sheet1";"Page 2",#N/A,FALSE,"Sheet1"}</definedName>
    <definedName name="test2" localSheetId="17" hidden="1">{"Page 1",#N/A,FALSE,"Sheet1";"Page 2",#N/A,FALSE,"Sheet1"}</definedName>
    <definedName name="test2" localSheetId="16" hidden="1">{"Page 1",#N/A,FALSE,"Sheet1";"Page 2",#N/A,FALSE,"Sheet1"}</definedName>
    <definedName name="test2" localSheetId="15" hidden="1">{"Page 1",#N/A,FALSE,"Sheet1";"Page 2",#N/A,FALSE,"Sheet1"}</definedName>
    <definedName name="test2" localSheetId="14" hidden="1">{"Page 1",#N/A,FALSE,"Sheet1";"Page 2",#N/A,FALSE,"Sheet1"}</definedName>
    <definedName name="test2" localSheetId="13" hidden="1">{"Page 1",#N/A,FALSE,"Sheet1";"Page 2",#N/A,FALSE,"Sheet1"}</definedName>
    <definedName name="test2" localSheetId="8" hidden="1">{"Page 1",#N/A,FALSE,"Sheet1";"Page 2",#N/A,FALSE,"Sheet1"}</definedName>
    <definedName name="test2" localSheetId="7" hidden="1">{"Page 1",#N/A,FALSE,"Sheet1";"Page 2",#N/A,FALSE,"Sheet1"}</definedName>
    <definedName name="test2" localSheetId="6" hidden="1">{"Page 1",#N/A,FALSE,"Sheet1";"Page 2",#N/A,FALSE,"Sheet1"}</definedName>
    <definedName name="test2" localSheetId="5" hidden="1">{"Page 1",#N/A,FALSE,"Sheet1";"Page 2",#N/A,FALSE,"Sheet1"}</definedName>
    <definedName name="test2" localSheetId="4" hidden="1">{"Page 1",#N/A,FALSE,"Sheet1";"Page 2",#N/A,FALSE,"Sheet1"}</definedName>
    <definedName name="test2" hidden="1">{"Page 1",#N/A,FALSE,"Sheet1";"Page 2",#N/A,FALSE,"Sheet1"}</definedName>
    <definedName name="TP_Footer_User" hidden="1">"combsk"</definedName>
    <definedName name="TP_Footer_Version" hidden="1">"v4.00"</definedName>
    <definedName name="WCLTD_DEK" localSheetId="18">'DEK 18-19'!$J$233</definedName>
    <definedName name="WCLTD_DEK" localSheetId="17">'DEK 19-20'!$J$224</definedName>
    <definedName name="WCLTD_DEK" localSheetId="16">'DEK 20-21'!$J$227</definedName>
    <definedName name="WCLTD_DEK" localSheetId="15">'DEK 21-22'!$J$227</definedName>
    <definedName name="WCLTD_DEK" localSheetId="14">'DEK 22-23'!$J$229</definedName>
    <definedName name="WCLTD_DEK" localSheetId="13">'DEK 23-24'!$J$229</definedName>
    <definedName name="WCLTD_DEK" localSheetId="8">#REF!</definedName>
    <definedName name="WCLTD_DEK" localSheetId="7">#REF!</definedName>
    <definedName name="WCLTD_DEK" localSheetId="6">#REF!</definedName>
    <definedName name="WCLTD_DEK" localSheetId="5">#REF!</definedName>
    <definedName name="WCLTD_DEK" localSheetId="4">#REF!</definedName>
    <definedName name="WCLTD_DEK">#REF!</definedName>
    <definedName name="Workpaper" localSheetId="20">#REF!</definedName>
    <definedName name="Workpaper" localSheetId="19">#REF!</definedName>
    <definedName name="Workpaper" localSheetId="18">#REF!</definedName>
    <definedName name="Workpaper" localSheetId="17">#REF!</definedName>
    <definedName name="Workpaper" localSheetId="16">#REF!</definedName>
    <definedName name="Workpaper" localSheetId="15">#REF!</definedName>
    <definedName name="Workpaper" localSheetId="14">#REF!</definedName>
    <definedName name="Workpaper" localSheetId="13">#REF!</definedName>
    <definedName name="Workpaper" localSheetId="10">#REF!</definedName>
    <definedName name="Workpaper" localSheetId="9">#REF!</definedName>
    <definedName name="Workpaper" localSheetId="8">#REF!</definedName>
    <definedName name="Workpaper" localSheetId="7">#REF!</definedName>
    <definedName name="Workpaper" localSheetId="6">#REF!</definedName>
    <definedName name="Workpaper" localSheetId="5">#REF!</definedName>
    <definedName name="Workpaper" localSheetId="4">#REF!</definedName>
    <definedName name="Workpaper">#REF!</definedName>
    <definedName name="Workpaper_P16" localSheetId="13">#REF!</definedName>
    <definedName name="Workpaper_P16">#REF!</definedName>
    <definedName name="wrn.Aging._.and._.Trend._.Analysis." localSheetId="18"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localSheetId="15"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GE" localSheetId="18" hidden="1">{#N/A,#N/A,TRUE,"CIN-11";#N/A,#N/A,TRUE,"CIN-13";#N/A,#N/A,TRUE,"CIN-14";#N/A,#N/A,TRUE,"CIN-16";#N/A,#N/A,TRUE,"CIN-17";#N/A,#N/A,TRUE,"CIN-18";#N/A,#N/A,TRUE,"CIN Earnings To Fixed Charges";#N/A,#N/A,TRUE,"CIN Financial Ratios";#N/A,#N/A,TRUE,"CIN-IS";#N/A,#N/A,TRUE,"CIN-BS";#N/A,#N/A,TRUE,"CIN-CS";#N/A,#N/A,TRUE,"Invest In Unconsol Subs"}</definedName>
    <definedName name="wrn.CGE" localSheetId="17" hidden="1">{#N/A,#N/A,TRUE,"CIN-11";#N/A,#N/A,TRUE,"CIN-13";#N/A,#N/A,TRUE,"CIN-14";#N/A,#N/A,TRUE,"CIN-16";#N/A,#N/A,TRUE,"CIN-17";#N/A,#N/A,TRUE,"CIN-18";#N/A,#N/A,TRUE,"CIN Earnings To Fixed Charges";#N/A,#N/A,TRUE,"CIN Financial Ratios";#N/A,#N/A,TRUE,"CIN-IS";#N/A,#N/A,TRUE,"CIN-BS";#N/A,#N/A,TRUE,"CIN-CS";#N/A,#N/A,TRUE,"Invest In Unconsol Subs"}</definedName>
    <definedName name="wrn.CGE" localSheetId="16" hidden="1">{#N/A,#N/A,TRUE,"CIN-11";#N/A,#N/A,TRUE,"CIN-13";#N/A,#N/A,TRUE,"CIN-14";#N/A,#N/A,TRUE,"CIN-16";#N/A,#N/A,TRUE,"CIN-17";#N/A,#N/A,TRUE,"CIN-18";#N/A,#N/A,TRUE,"CIN Earnings To Fixed Charges";#N/A,#N/A,TRUE,"CIN Financial Ratios";#N/A,#N/A,TRUE,"CIN-IS";#N/A,#N/A,TRUE,"CIN-BS";#N/A,#N/A,TRUE,"CIN-CS";#N/A,#N/A,TRUE,"Invest In Unconsol Subs"}</definedName>
    <definedName name="wrn.CGE" localSheetId="15" hidden="1">{#N/A,#N/A,TRUE,"CIN-11";#N/A,#N/A,TRUE,"CIN-13";#N/A,#N/A,TRUE,"CIN-14";#N/A,#N/A,TRUE,"CIN-16";#N/A,#N/A,TRUE,"CIN-17";#N/A,#N/A,TRUE,"CIN-18";#N/A,#N/A,TRUE,"CIN Earnings To Fixed Charges";#N/A,#N/A,TRUE,"CIN Financial Ratios";#N/A,#N/A,TRUE,"CIN-IS";#N/A,#N/A,TRUE,"CIN-BS";#N/A,#N/A,TRUE,"CIN-CS";#N/A,#N/A,TRUE,"Invest In Unconsol Subs"}</definedName>
    <definedName name="wrn.CGE" localSheetId="14" hidden="1">{#N/A,#N/A,TRUE,"CIN-11";#N/A,#N/A,TRUE,"CIN-13";#N/A,#N/A,TRUE,"CIN-14";#N/A,#N/A,TRUE,"CIN-16";#N/A,#N/A,TRUE,"CIN-17";#N/A,#N/A,TRUE,"CIN-18";#N/A,#N/A,TRUE,"CIN Earnings To Fixed Charges";#N/A,#N/A,TRUE,"CIN Financial Ratios";#N/A,#N/A,TRUE,"CIN-IS";#N/A,#N/A,TRUE,"CIN-BS";#N/A,#N/A,TRUE,"CIN-CS";#N/A,#N/A,TRUE,"Invest In Unconsol Subs"}</definedName>
    <definedName name="wrn.CGE" localSheetId="13" hidden="1">{#N/A,#N/A,TRUE,"CIN-11";#N/A,#N/A,TRUE,"CIN-13";#N/A,#N/A,TRUE,"CIN-14";#N/A,#N/A,TRUE,"CIN-16";#N/A,#N/A,TRUE,"CIN-17";#N/A,#N/A,TRUE,"CIN-18";#N/A,#N/A,TRUE,"CIN Earnings To Fixed Charges";#N/A,#N/A,TRUE,"CIN Financial Ratios";#N/A,#N/A,TRUE,"CIN-IS";#N/A,#N/A,TRUE,"CIN-BS";#N/A,#N/A,TRUE,"CIN-CS";#N/A,#N/A,TRUE,"Invest In Unconsol Subs"}</definedName>
    <definedName name="wrn.CGE" localSheetId="8" hidden="1">{#N/A,#N/A,TRUE,"CIN-11";#N/A,#N/A,TRUE,"CIN-13";#N/A,#N/A,TRUE,"CIN-14";#N/A,#N/A,TRUE,"CIN-16";#N/A,#N/A,TRUE,"CIN-17";#N/A,#N/A,TRUE,"CIN-18";#N/A,#N/A,TRUE,"CIN Earnings To Fixed Charges";#N/A,#N/A,TRUE,"CIN Financial Ratios";#N/A,#N/A,TRUE,"CIN-IS";#N/A,#N/A,TRUE,"CIN-BS";#N/A,#N/A,TRUE,"CIN-CS";#N/A,#N/A,TRUE,"Invest In Unconsol Subs"}</definedName>
    <definedName name="wrn.CGE" localSheetId="7" hidden="1">{#N/A,#N/A,TRUE,"CIN-11";#N/A,#N/A,TRUE,"CIN-13";#N/A,#N/A,TRUE,"CIN-14";#N/A,#N/A,TRUE,"CIN-16";#N/A,#N/A,TRUE,"CIN-17";#N/A,#N/A,TRUE,"CIN-18";#N/A,#N/A,TRUE,"CIN Earnings To Fixed Charges";#N/A,#N/A,TRUE,"CIN Financial Ratios";#N/A,#N/A,TRUE,"CIN-IS";#N/A,#N/A,TRUE,"CIN-BS";#N/A,#N/A,TRUE,"CIN-CS";#N/A,#N/A,TRUE,"Invest In Unconsol Subs"}</definedName>
    <definedName name="wrn.CGE" localSheetId="6" hidden="1">{#N/A,#N/A,TRUE,"CIN-11";#N/A,#N/A,TRUE,"CIN-13";#N/A,#N/A,TRUE,"CIN-14";#N/A,#N/A,TRUE,"CIN-16";#N/A,#N/A,TRUE,"CIN-17";#N/A,#N/A,TRUE,"CIN-18";#N/A,#N/A,TRUE,"CIN Earnings To Fixed Charges";#N/A,#N/A,TRUE,"CIN Financial Ratios";#N/A,#N/A,TRUE,"CIN-IS";#N/A,#N/A,TRUE,"CIN-BS";#N/A,#N/A,TRUE,"CIN-CS";#N/A,#N/A,TRUE,"Invest In Unconsol Subs"}</definedName>
    <definedName name="wrn.CGE" localSheetId="5" hidden="1">{#N/A,#N/A,TRUE,"CIN-11";#N/A,#N/A,TRUE,"CIN-13";#N/A,#N/A,TRUE,"CIN-14";#N/A,#N/A,TRUE,"CIN-16";#N/A,#N/A,TRUE,"CIN-17";#N/A,#N/A,TRUE,"CIN-18";#N/A,#N/A,TRUE,"CIN Earnings To Fixed Charges";#N/A,#N/A,TRUE,"CIN Financial Ratios";#N/A,#N/A,TRUE,"CIN-IS";#N/A,#N/A,TRUE,"CIN-BS";#N/A,#N/A,TRUE,"CIN-CS";#N/A,#N/A,TRUE,"Invest In Unconsol Subs"}</definedName>
    <definedName name="wrn.CGE" localSheetId="4"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edcredit." localSheetId="18" hidden="1">{"edcredit",#N/A,FALSE,"edcredit"}</definedName>
    <definedName name="wrn.edcredit." localSheetId="17" hidden="1">{"edcredit",#N/A,FALSE,"edcredit"}</definedName>
    <definedName name="wrn.edcredit." localSheetId="16" hidden="1">{"edcredit",#N/A,FALSE,"edcredit"}</definedName>
    <definedName name="wrn.edcredit." localSheetId="15" hidden="1">{"edcredit",#N/A,FALSE,"edcredit"}</definedName>
    <definedName name="wrn.edcredit." localSheetId="14" hidden="1">{"edcredit",#N/A,FALSE,"edcredit"}</definedName>
    <definedName name="wrn.edcredit." localSheetId="13" hidden="1">{"edcredit",#N/A,FALSE,"edcredit"}</definedName>
    <definedName name="wrn.edcredit." localSheetId="8" hidden="1">{"edcredit",#N/A,FALSE,"edcredit"}</definedName>
    <definedName name="wrn.edcredit." localSheetId="7" hidden="1">{"edcredit",#N/A,FALSE,"edcredit"}</definedName>
    <definedName name="wrn.edcredit." localSheetId="6" hidden="1">{"edcredit",#N/A,FALSE,"edcredit"}</definedName>
    <definedName name="wrn.edcredit." localSheetId="5" hidden="1">{"edcredit",#N/A,FALSE,"edcredit"}</definedName>
    <definedName name="wrn.edcredit." localSheetId="4" hidden="1">{"edcredit",#N/A,FALSE,"edcredit"}</definedName>
    <definedName name="wrn.edcredit." hidden="1">{"edcredit",#N/A,FALSE,"edcredit"}</definedName>
    <definedName name="wrn.Page._.1." localSheetId="18" hidden="1">{"Page 1",#N/A,FALSE,"Sheet1";"Page 2",#N/A,FALSE,"Sheet1"}</definedName>
    <definedName name="wrn.Page._.1." localSheetId="17" hidden="1">{"Page 1",#N/A,FALSE,"Sheet1";"Page 2",#N/A,FALSE,"Sheet1"}</definedName>
    <definedName name="wrn.Page._.1." localSheetId="16" hidden="1">{"Page 1",#N/A,FALSE,"Sheet1";"Page 2",#N/A,FALSE,"Sheet1"}</definedName>
    <definedName name="wrn.Page._.1." localSheetId="15" hidden="1">{"Page 1",#N/A,FALSE,"Sheet1";"Page 2",#N/A,FALSE,"Sheet1"}</definedName>
    <definedName name="wrn.Page._.1." localSheetId="14" hidden="1">{"Page 1",#N/A,FALSE,"Sheet1";"Page 2",#N/A,FALSE,"Sheet1"}</definedName>
    <definedName name="wrn.Page._.1." localSheetId="13" hidden="1">{"Page 1",#N/A,FALSE,"Sheet1";"Page 2",#N/A,FALSE,"Sheet1"}</definedName>
    <definedName name="wrn.Page._.1." localSheetId="8" hidden="1">{"Page 1",#N/A,FALSE,"Sheet1";"Page 2",#N/A,FALSE,"Sheet1"}</definedName>
    <definedName name="wrn.Page._.1." localSheetId="7" hidden="1">{"Page 1",#N/A,FALSE,"Sheet1";"Page 2",#N/A,FALSE,"Sheet1"}</definedName>
    <definedName name="wrn.Page._.1." localSheetId="6" hidden="1">{"Page 1",#N/A,FALSE,"Sheet1";"Page 2",#N/A,FALSE,"Sheet1"}</definedName>
    <definedName name="wrn.Page._.1." localSheetId="5" hidden="1">{"Page 1",#N/A,FALSE,"Sheet1";"Page 2",#N/A,FALSE,"Sheet1"}</definedName>
    <definedName name="wrn.Page._.1." localSheetId="4" hidden="1">{"Page 1",#N/A,FALSE,"Sheet1";"Page 2",#N/A,FALSE,"Sheet1"}</definedName>
    <definedName name="wrn.Page._.1." hidden="1">{"Page 1",#N/A,FALSE,"Sheet1";"Page 2",#N/A,FALSE,"Sheet1"}</definedName>
    <definedName name="wrn.STETSON." localSheetId="18"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17"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16"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15"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14"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13"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8"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7"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6"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5"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localSheetId="4"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Unit._.Financials."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17"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16"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15"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14"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13"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7"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6"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5"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4"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x" localSheetId="18"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17"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16"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15"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14"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13"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8"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7"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6"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5"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localSheetId="4"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brl_Tag_02ead093_8098_4561_b1a6_35aad0b3b539" localSheetId="8" hidden="1">#REF!</definedName>
    <definedName name="Xbrl_Tag_02ead093_8098_4561_b1a6_35aad0b3b539" localSheetId="7" hidden="1">#REF!</definedName>
    <definedName name="Xbrl_Tag_02ead093_8098_4561_b1a6_35aad0b3b539" localSheetId="6" hidden="1">#REF!</definedName>
    <definedName name="Xbrl_Tag_02ead093_8098_4561_b1a6_35aad0b3b539" localSheetId="5" hidden="1">#REF!</definedName>
    <definedName name="Xbrl_Tag_02ead093_8098_4561_b1a6_35aad0b3b539" localSheetId="4" hidden="1">#REF!</definedName>
    <definedName name="Xbrl_Tag_02ead093_8098_4561_b1a6_35aad0b3b539" localSheetId="3" hidden="1">#REF!</definedName>
    <definedName name="Xbrl_Tag_02ead093_8098_4561_b1a6_35aad0b3b539" hidden="1">#REF!</definedName>
    <definedName name="Xbrl_Tag_075d33f9_8d44_4b5e_8fc8_85eada4f464a" localSheetId="8" hidden="1">#REF!</definedName>
    <definedName name="Xbrl_Tag_075d33f9_8d44_4b5e_8fc8_85eada4f464a" localSheetId="7" hidden="1">#REF!</definedName>
    <definedName name="Xbrl_Tag_075d33f9_8d44_4b5e_8fc8_85eada4f464a" localSheetId="6" hidden="1">#REF!</definedName>
    <definedName name="Xbrl_Tag_075d33f9_8d44_4b5e_8fc8_85eada4f464a" localSheetId="5" hidden="1">#REF!</definedName>
    <definedName name="Xbrl_Tag_075d33f9_8d44_4b5e_8fc8_85eada4f464a" localSheetId="4" hidden="1">#REF!</definedName>
    <definedName name="Xbrl_Tag_075d33f9_8d44_4b5e_8fc8_85eada4f464a" localSheetId="3" hidden="1">#REF!</definedName>
    <definedName name="Xbrl_Tag_075d33f9_8d44_4b5e_8fc8_85eada4f464a" hidden="1">#REF!</definedName>
    <definedName name="Xbrl_Tag_0a527475_1b41_4c03_bf3e_82e631232d6b" localSheetId="8" hidden="1">#REF!</definedName>
    <definedName name="Xbrl_Tag_0a527475_1b41_4c03_bf3e_82e631232d6b" localSheetId="7" hidden="1">#REF!</definedName>
    <definedName name="Xbrl_Tag_0a527475_1b41_4c03_bf3e_82e631232d6b" localSheetId="6" hidden="1">#REF!</definedName>
    <definedName name="Xbrl_Tag_0a527475_1b41_4c03_bf3e_82e631232d6b" localSheetId="5" hidden="1">#REF!</definedName>
    <definedName name="Xbrl_Tag_0a527475_1b41_4c03_bf3e_82e631232d6b" localSheetId="4" hidden="1">#REF!</definedName>
    <definedName name="Xbrl_Tag_0a527475_1b41_4c03_bf3e_82e631232d6b" localSheetId="3" hidden="1">#REF!</definedName>
    <definedName name="Xbrl_Tag_0a527475_1b41_4c03_bf3e_82e631232d6b" hidden="1">#REF!</definedName>
    <definedName name="Xbrl_Tag_0bc4560b_9d42_4e7c_bfcf_072f8e0e087b" localSheetId="8" hidden="1">#REF!</definedName>
    <definedName name="Xbrl_Tag_0bc4560b_9d42_4e7c_bfcf_072f8e0e087b" localSheetId="7" hidden="1">#REF!</definedName>
    <definedName name="Xbrl_Tag_0bc4560b_9d42_4e7c_bfcf_072f8e0e087b" localSheetId="6" hidden="1">#REF!</definedName>
    <definedName name="Xbrl_Tag_0bc4560b_9d42_4e7c_bfcf_072f8e0e087b" localSheetId="5" hidden="1">#REF!</definedName>
    <definedName name="Xbrl_Tag_0bc4560b_9d42_4e7c_bfcf_072f8e0e087b" localSheetId="4" hidden="1">#REF!</definedName>
    <definedName name="Xbrl_Tag_0bc4560b_9d42_4e7c_bfcf_072f8e0e087b" localSheetId="3" hidden="1">#REF!</definedName>
    <definedName name="Xbrl_Tag_0bc4560b_9d42_4e7c_bfcf_072f8e0e087b" hidden="1">#REF!</definedName>
    <definedName name="Xbrl_Tag_0c54907b_74c4_4d3a_b16d_9d5b6191a8f0" localSheetId="8" hidden="1">#REF!</definedName>
    <definedName name="Xbrl_Tag_0c54907b_74c4_4d3a_b16d_9d5b6191a8f0" localSheetId="7" hidden="1">#REF!</definedName>
    <definedName name="Xbrl_Tag_0c54907b_74c4_4d3a_b16d_9d5b6191a8f0" localSheetId="6" hidden="1">#REF!</definedName>
    <definedName name="Xbrl_Tag_0c54907b_74c4_4d3a_b16d_9d5b6191a8f0" localSheetId="5" hidden="1">#REF!</definedName>
    <definedName name="Xbrl_Tag_0c54907b_74c4_4d3a_b16d_9d5b6191a8f0" localSheetId="4" hidden="1">#REF!</definedName>
    <definedName name="Xbrl_Tag_0c54907b_74c4_4d3a_b16d_9d5b6191a8f0" localSheetId="3" hidden="1">#REF!</definedName>
    <definedName name="Xbrl_Tag_0c54907b_74c4_4d3a_b16d_9d5b6191a8f0" hidden="1">#REF!</definedName>
    <definedName name="Xbrl_Tag_0f074d5a_3373_452d_affc_9e3adc16f0cc" localSheetId="8" hidden="1">#REF!</definedName>
    <definedName name="Xbrl_Tag_0f074d5a_3373_452d_affc_9e3adc16f0cc" localSheetId="7" hidden="1">#REF!</definedName>
    <definedName name="Xbrl_Tag_0f074d5a_3373_452d_affc_9e3adc16f0cc" localSheetId="6" hidden="1">#REF!</definedName>
    <definedName name="Xbrl_Tag_0f074d5a_3373_452d_affc_9e3adc16f0cc" localSheetId="5" hidden="1">#REF!</definedName>
    <definedName name="Xbrl_Tag_0f074d5a_3373_452d_affc_9e3adc16f0cc" localSheetId="4" hidden="1">#REF!</definedName>
    <definedName name="Xbrl_Tag_0f074d5a_3373_452d_affc_9e3adc16f0cc" localSheetId="3" hidden="1">#REF!</definedName>
    <definedName name="Xbrl_Tag_0f074d5a_3373_452d_affc_9e3adc16f0cc" hidden="1">#REF!</definedName>
    <definedName name="Xbrl_Tag_10857a19_f8a4_4178_b6d5_1f56875498d8" localSheetId="8" hidden="1">#REF!</definedName>
    <definedName name="Xbrl_Tag_10857a19_f8a4_4178_b6d5_1f56875498d8" localSheetId="7" hidden="1">#REF!</definedName>
    <definedName name="Xbrl_Tag_10857a19_f8a4_4178_b6d5_1f56875498d8" localSheetId="6" hidden="1">#REF!</definedName>
    <definedName name="Xbrl_Tag_10857a19_f8a4_4178_b6d5_1f56875498d8" localSheetId="5" hidden="1">#REF!</definedName>
    <definedName name="Xbrl_Tag_10857a19_f8a4_4178_b6d5_1f56875498d8" localSheetId="4" hidden="1">#REF!</definedName>
    <definedName name="Xbrl_Tag_10857a19_f8a4_4178_b6d5_1f56875498d8" localSheetId="3" hidden="1">#REF!</definedName>
    <definedName name="Xbrl_Tag_10857a19_f8a4_4178_b6d5_1f56875498d8" hidden="1">#REF!</definedName>
    <definedName name="Xbrl_Tag_157035cb_bd67_4700_bac9_8654f3e0e9d9" localSheetId="8" hidden="1">#REF!</definedName>
    <definedName name="Xbrl_Tag_157035cb_bd67_4700_bac9_8654f3e0e9d9" localSheetId="7" hidden="1">#REF!</definedName>
    <definedName name="Xbrl_Tag_157035cb_bd67_4700_bac9_8654f3e0e9d9" localSheetId="6" hidden="1">#REF!</definedName>
    <definedName name="Xbrl_Tag_157035cb_bd67_4700_bac9_8654f3e0e9d9" localSheetId="5" hidden="1">#REF!</definedName>
    <definedName name="Xbrl_Tag_157035cb_bd67_4700_bac9_8654f3e0e9d9" localSheetId="4" hidden="1">#REF!</definedName>
    <definedName name="Xbrl_Tag_157035cb_bd67_4700_bac9_8654f3e0e9d9" localSheetId="3" hidden="1">#REF!</definedName>
    <definedName name="Xbrl_Tag_157035cb_bd67_4700_bac9_8654f3e0e9d9" hidden="1">#REF!</definedName>
    <definedName name="Xbrl_Tag_1a17ee58_77be_41d6_a839_b459b55e8e50" localSheetId="8" hidden="1">#REF!</definedName>
    <definedName name="Xbrl_Tag_1a17ee58_77be_41d6_a839_b459b55e8e50" localSheetId="7" hidden="1">#REF!</definedName>
    <definedName name="Xbrl_Tag_1a17ee58_77be_41d6_a839_b459b55e8e50" localSheetId="6" hidden="1">#REF!</definedName>
    <definedName name="Xbrl_Tag_1a17ee58_77be_41d6_a839_b459b55e8e50" localSheetId="5" hidden="1">#REF!</definedName>
    <definedName name="Xbrl_Tag_1a17ee58_77be_41d6_a839_b459b55e8e50" localSheetId="4" hidden="1">#REF!</definedName>
    <definedName name="Xbrl_Tag_1a17ee58_77be_41d6_a839_b459b55e8e50" localSheetId="3" hidden="1">#REF!</definedName>
    <definedName name="Xbrl_Tag_1a17ee58_77be_41d6_a839_b459b55e8e50" hidden="1">#REF!</definedName>
    <definedName name="Xbrl_Tag_1d7e0664_9af3_4cfd_93bd_b4acb420ada8" localSheetId="8" hidden="1">#REF!</definedName>
    <definedName name="Xbrl_Tag_1d7e0664_9af3_4cfd_93bd_b4acb420ada8" localSheetId="7" hidden="1">#REF!</definedName>
    <definedName name="Xbrl_Tag_1d7e0664_9af3_4cfd_93bd_b4acb420ada8" localSheetId="6" hidden="1">#REF!</definedName>
    <definedName name="Xbrl_Tag_1d7e0664_9af3_4cfd_93bd_b4acb420ada8" localSheetId="5" hidden="1">#REF!</definedName>
    <definedName name="Xbrl_Tag_1d7e0664_9af3_4cfd_93bd_b4acb420ada8" localSheetId="4" hidden="1">#REF!</definedName>
    <definedName name="Xbrl_Tag_1d7e0664_9af3_4cfd_93bd_b4acb420ada8" localSheetId="3" hidden="1">#REF!</definedName>
    <definedName name="Xbrl_Tag_1d7e0664_9af3_4cfd_93bd_b4acb420ada8" hidden="1">#REF!</definedName>
    <definedName name="Xbrl_Tag_1f22c9c6_d780_4c43_95fb_8b6123261b05" localSheetId="8" hidden="1">#REF!</definedName>
    <definedName name="Xbrl_Tag_1f22c9c6_d780_4c43_95fb_8b6123261b05" localSheetId="7" hidden="1">#REF!</definedName>
    <definedName name="Xbrl_Tag_1f22c9c6_d780_4c43_95fb_8b6123261b05" localSheetId="6" hidden="1">#REF!</definedName>
    <definedName name="Xbrl_Tag_1f22c9c6_d780_4c43_95fb_8b6123261b05" localSheetId="5" hidden="1">#REF!</definedName>
    <definedName name="Xbrl_Tag_1f22c9c6_d780_4c43_95fb_8b6123261b05" localSheetId="4" hidden="1">#REF!</definedName>
    <definedName name="Xbrl_Tag_1f22c9c6_d780_4c43_95fb_8b6123261b05" localSheetId="3" hidden="1">#REF!</definedName>
    <definedName name="Xbrl_Tag_1f22c9c6_d780_4c43_95fb_8b6123261b05" hidden="1">#REF!</definedName>
    <definedName name="Xbrl_Tag_25b41a93_9486_45f9_8873_cc646f7592ac" localSheetId="8" hidden="1">#REF!</definedName>
    <definedName name="Xbrl_Tag_25b41a93_9486_45f9_8873_cc646f7592ac" localSheetId="7" hidden="1">#REF!</definedName>
    <definedName name="Xbrl_Tag_25b41a93_9486_45f9_8873_cc646f7592ac" localSheetId="6" hidden="1">#REF!</definedName>
    <definedName name="Xbrl_Tag_25b41a93_9486_45f9_8873_cc646f7592ac" localSheetId="5" hidden="1">#REF!</definedName>
    <definedName name="Xbrl_Tag_25b41a93_9486_45f9_8873_cc646f7592ac" localSheetId="4" hidden="1">#REF!</definedName>
    <definedName name="Xbrl_Tag_25b41a93_9486_45f9_8873_cc646f7592ac" localSheetId="3" hidden="1">#REF!</definedName>
    <definedName name="Xbrl_Tag_25b41a93_9486_45f9_8873_cc646f7592ac" hidden="1">#REF!</definedName>
    <definedName name="Xbrl_Tag_3389f7d8_f533_46e1_b4e3_fbec1f4d27f5" localSheetId="8" hidden="1">#REF!</definedName>
    <definedName name="Xbrl_Tag_3389f7d8_f533_46e1_b4e3_fbec1f4d27f5" localSheetId="7" hidden="1">#REF!</definedName>
    <definedName name="Xbrl_Tag_3389f7d8_f533_46e1_b4e3_fbec1f4d27f5" localSheetId="6" hidden="1">#REF!</definedName>
    <definedName name="Xbrl_Tag_3389f7d8_f533_46e1_b4e3_fbec1f4d27f5" localSheetId="5" hidden="1">#REF!</definedName>
    <definedName name="Xbrl_Tag_3389f7d8_f533_46e1_b4e3_fbec1f4d27f5" localSheetId="4" hidden="1">#REF!</definedName>
    <definedName name="Xbrl_Tag_3389f7d8_f533_46e1_b4e3_fbec1f4d27f5" localSheetId="3" hidden="1">#REF!</definedName>
    <definedName name="Xbrl_Tag_3389f7d8_f533_46e1_b4e3_fbec1f4d27f5" hidden="1">#REF!</definedName>
    <definedName name="Xbrl_Tag_359d872e_df59_485a_a441_e3067597753f" localSheetId="8" hidden="1">#REF!</definedName>
    <definedName name="Xbrl_Tag_359d872e_df59_485a_a441_e3067597753f" localSheetId="7" hidden="1">#REF!</definedName>
    <definedName name="Xbrl_Tag_359d872e_df59_485a_a441_e3067597753f" localSheetId="6" hidden="1">#REF!</definedName>
    <definedName name="Xbrl_Tag_359d872e_df59_485a_a441_e3067597753f" localSheetId="5" hidden="1">#REF!</definedName>
    <definedName name="Xbrl_Tag_359d872e_df59_485a_a441_e3067597753f" localSheetId="4" hidden="1">#REF!</definedName>
    <definedName name="Xbrl_Tag_359d872e_df59_485a_a441_e3067597753f" localSheetId="3" hidden="1">#REF!</definedName>
    <definedName name="Xbrl_Tag_359d872e_df59_485a_a441_e3067597753f" hidden="1">#REF!</definedName>
    <definedName name="Xbrl_Tag_359eab43_6bae_4f5a_8af7_8f81553cd43d" localSheetId="8" hidden="1">#REF!</definedName>
    <definedName name="Xbrl_Tag_359eab43_6bae_4f5a_8af7_8f81553cd43d" localSheetId="7" hidden="1">#REF!</definedName>
    <definedName name="Xbrl_Tag_359eab43_6bae_4f5a_8af7_8f81553cd43d" localSheetId="6" hidden="1">#REF!</definedName>
    <definedName name="Xbrl_Tag_359eab43_6bae_4f5a_8af7_8f81553cd43d" localSheetId="5" hidden="1">#REF!</definedName>
    <definedName name="Xbrl_Tag_359eab43_6bae_4f5a_8af7_8f81553cd43d" localSheetId="4" hidden="1">#REF!</definedName>
    <definedName name="Xbrl_Tag_359eab43_6bae_4f5a_8af7_8f81553cd43d" localSheetId="3" hidden="1">#REF!</definedName>
    <definedName name="Xbrl_Tag_359eab43_6bae_4f5a_8af7_8f81553cd43d" hidden="1">#REF!</definedName>
    <definedName name="Xbrl_Tag_3a2d5606_5470_4db9_9313_3dc1f43a8b30" localSheetId="8" hidden="1">#REF!</definedName>
    <definedName name="Xbrl_Tag_3a2d5606_5470_4db9_9313_3dc1f43a8b30" localSheetId="7" hidden="1">#REF!</definedName>
    <definedName name="Xbrl_Tag_3a2d5606_5470_4db9_9313_3dc1f43a8b30" localSheetId="6" hidden="1">#REF!</definedName>
    <definedName name="Xbrl_Tag_3a2d5606_5470_4db9_9313_3dc1f43a8b30" localSheetId="5" hidden="1">#REF!</definedName>
    <definedName name="Xbrl_Tag_3a2d5606_5470_4db9_9313_3dc1f43a8b30" localSheetId="4" hidden="1">#REF!</definedName>
    <definedName name="Xbrl_Tag_3a2d5606_5470_4db9_9313_3dc1f43a8b30" localSheetId="3" hidden="1">#REF!</definedName>
    <definedName name="Xbrl_Tag_3a2d5606_5470_4db9_9313_3dc1f43a8b30" hidden="1">#REF!</definedName>
    <definedName name="Xbrl_Tag_3b572db0_b5be_49cb_9497_3be0c26ec438" localSheetId="8" hidden="1">#REF!</definedName>
    <definedName name="Xbrl_Tag_3b572db0_b5be_49cb_9497_3be0c26ec438" localSheetId="7" hidden="1">#REF!</definedName>
    <definedName name="Xbrl_Tag_3b572db0_b5be_49cb_9497_3be0c26ec438" localSheetId="6" hidden="1">#REF!</definedName>
    <definedName name="Xbrl_Tag_3b572db0_b5be_49cb_9497_3be0c26ec438" localSheetId="5" hidden="1">#REF!</definedName>
    <definedName name="Xbrl_Tag_3b572db0_b5be_49cb_9497_3be0c26ec438" localSheetId="4" hidden="1">#REF!</definedName>
    <definedName name="Xbrl_Tag_3b572db0_b5be_49cb_9497_3be0c26ec438" localSheetId="3" hidden="1">#REF!</definedName>
    <definedName name="Xbrl_Tag_3b572db0_b5be_49cb_9497_3be0c26ec438" hidden="1">#REF!</definedName>
    <definedName name="Xbrl_Tag_3e2a4b0f_a9ba_404c_8c83_bbd3862592e4" localSheetId="8" hidden="1">#REF!</definedName>
    <definedName name="Xbrl_Tag_3e2a4b0f_a9ba_404c_8c83_bbd3862592e4" localSheetId="7" hidden="1">#REF!</definedName>
    <definedName name="Xbrl_Tag_3e2a4b0f_a9ba_404c_8c83_bbd3862592e4" localSheetId="6" hidden="1">#REF!</definedName>
    <definedName name="Xbrl_Tag_3e2a4b0f_a9ba_404c_8c83_bbd3862592e4" localSheetId="5" hidden="1">#REF!</definedName>
    <definedName name="Xbrl_Tag_3e2a4b0f_a9ba_404c_8c83_bbd3862592e4" localSheetId="4" hidden="1">#REF!</definedName>
    <definedName name="Xbrl_Tag_3e2a4b0f_a9ba_404c_8c83_bbd3862592e4" localSheetId="3" hidden="1">#REF!</definedName>
    <definedName name="Xbrl_Tag_3e2a4b0f_a9ba_404c_8c83_bbd3862592e4" hidden="1">#REF!</definedName>
    <definedName name="Xbrl_Tag_3f1c33f0_bff2_4296_9181_d7cc1cb508ad" localSheetId="8" hidden="1">#REF!</definedName>
    <definedName name="Xbrl_Tag_3f1c33f0_bff2_4296_9181_d7cc1cb508ad" localSheetId="7" hidden="1">#REF!</definedName>
    <definedName name="Xbrl_Tag_3f1c33f0_bff2_4296_9181_d7cc1cb508ad" localSheetId="6" hidden="1">#REF!</definedName>
    <definedName name="Xbrl_Tag_3f1c33f0_bff2_4296_9181_d7cc1cb508ad" localSheetId="5" hidden="1">#REF!</definedName>
    <definedName name="Xbrl_Tag_3f1c33f0_bff2_4296_9181_d7cc1cb508ad" localSheetId="4" hidden="1">#REF!</definedName>
    <definedName name="Xbrl_Tag_3f1c33f0_bff2_4296_9181_d7cc1cb508ad" localSheetId="3" hidden="1">#REF!</definedName>
    <definedName name="Xbrl_Tag_3f1c33f0_bff2_4296_9181_d7cc1cb508ad" hidden="1">#REF!</definedName>
    <definedName name="Xbrl_Tag_43160aa8_61a0_4559_8ee5_d6da660cfd7b" localSheetId="8" hidden="1">#REF!</definedName>
    <definedName name="Xbrl_Tag_43160aa8_61a0_4559_8ee5_d6da660cfd7b" localSheetId="7" hidden="1">#REF!</definedName>
    <definedName name="Xbrl_Tag_43160aa8_61a0_4559_8ee5_d6da660cfd7b" localSheetId="6" hidden="1">#REF!</definedName>
    <definedName name="Xbrl_Tag_43160aa8_61a0_4559_8ee5_d6da660cfd7b" localSheetId="5" hidden="1">#REF!</definedName>
    <definedName name="Xbrl_Tag_43160aa8_61a0_4559_8ee5_d6da660cfd7b" localSheetId="4" hidden="1">#REF!</definedName>
    <definedName name="Xbrl_Tag_43160aa8_61a0_4559_8ee5_d6da660cfd7b" localSheetId="3" hidden="1">#REF!</definedName>
    <definedName name="Xbrl_Tag_43160aa8_61a0_4559_8ee5_d6da660cfd7b" hidden="1">#REF!</definedName>
    <definedName name="Xbrl_Tag_47e22a59_7971_444b_8e73_01e5291185bb" localSheetId="8" hidden="1">#REF!</definedName>
    <definedName name="Xbrl_Tag_47e22a59_7971_444b_8e73_01e5291185bb" localSheetId="7" hidden="1">#REF!</definedName>
    <definedName name="Xbrl_Tag_47e22a59_7971_444b_8e73_01e5291185bb" localSheetId="6" hidden="1">#REF!</definedName>
    <definedName name="Xbrl_Tag_47e22a59_7971_444b_8e73_01e5291185bb" localSheetId="5" hidden="1">#REF!</definedName>
    <definedName name="Xbrl_Tag_47e22a59_7971_444b_8e73_01e5291185bb" localSheetId="4" hidden="1">#REF!</definedName>
    <definedName name="Xbrl_Tag_47e22a59_7971_444b_8e73_01e5291185bb" localSheetId="3" hidden="1">#REF!</definedName>
    <definedName name="Xbrl_Tag_47e22a59_7971_444b_8e73_01e5291185bb" hidden="1">#REF!</definedName>
    <definedName name="Xbrl_Tag_5225a8bc_9d76_4e4d_8197_37f70d298267" localSheetId="8" hidden="1">#REF!</definedName>
    <definedName name="Xbrl_Tag_5225a8bc_9d76_4e4d_8197_37f70d298267" localSheetId="7" hidden="1">#REF!</definedName>
    <definedName name="Xbrl_Tag_5225a8bc_9d76_4e4d_8197_37f70d298267" localSheetId="6" hidden="1">#REF!</definedName>
    <definedName name="Xbrl_Tag_5225a8bc_9d76_4e4d_8197_37f70d298267" localSheetId="5" hidden="1">#REF!</definedName>
    <definedName name="Xbrl_Tag_5225a8bc_9d76_4e4d_8197_37f70d298267" localSheetId="4" hidden="1">#REF!</definedName>
    <definedName name="Xbrl_Tag_5225a8bc_9d76_4e4d_8197_37f70d298267" localSheetId="3" hidden="1">#REF!</definedName>
    <definedName name="Xbrl_Tag_5225a8bc_9d76_4e4d_8197_37f70d298267" hidden="1">#REF!</definedName>
    <definedName name="Xbrl_Tag_56e27846_9e07_4473_ad08_7bb4a5bf7faa" localSheetId="8" hidden="1">#REF!</definedName>
    <definedName name="Xbrl_Tag_56e27846_9e07_4473_ad08_7bb4a5bf7faa" localSheetId="7" hidden="1">#REF!</definedName>
    <definedName name="Xbrl_Tag_56e27846_9e07_4473_ad08_7bb4a5bf7faa" localSheetId="6" hidden="1">#REF!</definedName>
    <definedName name="Xbrl_Tag_56e27846_9e07_4473_ad08_7bb4a5bf7faa" localSheetId="5" hidden="1">#REF!</definedName>
    <definedName name="Xbrl_Tag_56e27846_9e07_4473_ad08_7bb4a5bf7faa" localSheetId="4" hidden="1">#REF!</definedName>
    <definedName name="Xbrl_Tag_56e27846_9e07_4473_ad08_7bb4a5bf7faa" localSheetId="3" hidden="1">#REF!</definedName>
    <definedName name="Xbrl_Tag_56e27846_9e07_4473_ad08_7bb4a5bf7faa" hidden="1">#REF!</definedName>
    <definedName name="Xbrl_Tag_5b7286ee_d427_4e54_9399_1a836cd32976" localSheetId="8" hidden="1">#REF!</definedName>
    <definedName name="Xbrl_Tag_5b7286ee_d427_4e54_9399_1a836cd32976" localSheetId="7" hidden="1">#REF!</definedName>
    <definedName name="Xbrl_Tag_5b7286ee_d427_4e54_9399_1a836cd32976" localSheetId="6" hidden="1">#REF!</definedName>
    <definedName name="Xbrl_Tag_5b7286ee_d427_4e54_9399_1a836cd32976" localSheetId="5" hidden="1">#REF!</definedName>
    <definedName name="Xbrl_Tag_5b7286ee_d427_4e54_9399_1a836cd32976" localSheetId="4" hidden="1">#REF!</definedName>
    <definedName name="Xbrl_Tag_5b7286ee_d427_4e54_9399_1a836cd32976" localSheetId="3" hidden="1">#REF!</definedName>
    <definedName name="Xbrl_Tag_5b7286ee_d427_4e54_9399_1a836cd32976" hidden="1">#REF!</definedName>
    <definedName name="Xbrl_Tag_5e2f6e4c_effc_4374_9096_f6a66490bc43" localSheetId="8" hidden="1">#REF!</definedName>
    <definedName name="Xbrl_Tag_5e2f6e4c_effc_4374_9096_f6a66490bc43" localSheetId="7" hidden="1">#REF!</definedName>
    <definedName name="Xbrl_Tag_5e2f6e4c_effc_4374_9096_f6a66490bc43" localSheetId="6" hidden="1">#REF!</definedName>
    <definedName name="Xbrl_Tag_5e2f6e4c_effc_4374_9096_f6a66490bc43" localSheetId="5" hidden="1">#REF!</definedName>
    <definedName name="Xbrl_Tag_5e2f6e4c_effc_4374_9096_f6a66490bc43" localSheetId="4" hidden="1">#REF!</definedName>
    <definedName name="Xbrl_Tag_5e2f6e4c_effc_4374_9096_f6a66490bc43" localSheetId="3" hidden="1">#REF!</definedName>
    <definedName name="Xbrl_Tag_5e2f6e4c_effc_4374_9096_f6a66490bc43" hidden="1">#REF!</definedName>
    <definedName name="Xbrl_Tag_5e4ed468_08c0_4e10_b780_063e9fad75bb" localSheetId="8" hidden="1">#REF!</definedName>
    <definedName name="Xbrl_Tag_5e4ed468_08c0_4e10_b780_063e9fad75bb" localSheetId="7" hidden="1">#REF!</definedName>
    <definedName name="Xbrl_Tag_5e4ed468_08c0_4e10_b780_063e9fad75bb" localSheetId="6" hidden="1">#REF!</definedName>
    <definedName name="Xbrl_Tag_5e4ed468_08c0_4e10_b780_063e9fad75bb" localSheetId="5" hidden="1">#REF!</definedName>
    <definedName name="Xbrl_Tag_5e4ed468_08c0_4e10_b780_063e9fad75bb" localSheetId="4" hidden="1">#REF!</definedName>
    <definedName name="Xbrl_Tag_5e4ed468_08c0_4e10_b780_063e9fad75bb" localSheetId="3" hidden="1">#REF!</definedName>
    <definedName name="Xbrl_Tag_5e4ed468_08c0_4e10_b780_063e9fad75bb" hidden="1">#REF!</definedName>
    <definedName name="Xbrl_Tag_5efedf90_6eb4_4d47_8343_cb1307f08d80" localSheetId="8" hidden="1">#REF!</definedName>
    <definedName name="Xbrl_Tag_5efedf90_6eb4_4d47_8343_cb1307f08d80" localSheetId="7" hidden="1">#REF!</definedName>
    <definedName name="Xbrl_Tag_5efedf90_6eb4_4d47_8343_cb1307f08d80" localSheetId="6" hidden="1">#REF!</definedName>
    <definedName name="Xbrl_Tag_5efedf90_6eb4_4d47_8343_cb1307f08d80" localSheetId="5" hidden="1">#REF!</definedName>
    <definedName name="Xbrl_Tag_5efedf90_6eb4_4d47_8343_cb1307f08d80" localSheetId="4" hidden="1">#REF!</definedName>
    <definedName name="Xbrl_Tag_5efedf90_6eb4_4d47_8343_cb1307f08d80" localSheetId="3" hidden="1">#REF!</definedName>
    <definedName name="Xbrl_Tag_5efedf90_6eb4_4d47_8343_cb1307f08d80" hidden="1">#REF!</definedName>
    <definedName name="Xbrl_Tag_60671786_7f0e_4efe_b101_fc89065bbbc4" localSheetId="8" hidden="1">#REF!</definedName>
    <definedName name="Xbrl_Tag_60671786_7f0e_4efe_b101_fc89065bbbc4" localSheetId="7" hidden="1">#REF!</definedName>
    <definedName name="Xbrl_Tag_60671786_7f0e_4efe_b101_fc89065bbbc4" localSheetId="6" hidden="1">#REF!</definedName>
    <definedName name="Xbrl_Tag_60671786_7f0e_4efe_b101_fc89065bbbc4" localSheetId="5" hidden="1">#REF!</definedName>
    <definedName name="Xbrl_Tag_60671786_7f0e_4efe_b101_fc89065bbbc4" localSheetId="4" hidden="1">#REF!</definedName>
    <definedName name="Xbrl_Tag_60671786_7f0e_4efe_b101_fc89065bbbc4" localSheetId="3" hidden="1">#REF!</definedName>
    <definedName name="Xbrl_Tag_60671786_7f0e_4efe_b101_fc89065bbbc4" hidden="1">#REF!</definedName>
    <definedName name="Xbrl_Tag_60802841_ecf0_4e57_a96e_084d65541dcb" localSheetId="8" hidden="1">#REF!</definedName>
    <definedName name="Xbrl_Tag_60802841_ecf0_4e57_a96e_084d65541dcb" localSheetId="7" hidden="1">#REF!</definedName>
    <definedName name="Xbrl_Tag_60802841_ecf0_4e57_a96e_084d65541dcb" localSheetId="6" hidden="1">#REF!</definedName>
    <definedName name="Xbrl_Tag_60802841_ecf0_4e57_a96e_084d65541dcb" localSheetId="5" hidden="1">#REF!</definedName>
    <definedName name="Xbrl_Tag_60802841_ecf0_4e57_a96e_084d65541dcb" localSheetId="4" hidden="1">#REF!</definedName>
    <definedName name="Xbrl_Tag_60802841_ecf0_4e57_a96e_084d65541dcb" localSheetId="3" hidden="1">#REF!</definedName>
    <definedName name="Xbrl_Tag_60802841_ecf0_4e57_a96e_084d65541dcb" hidden="1">#REF!</definedName>
    <definedName name="Xbrl_Tag_6b90dd42_fcd8_4968_8afd_6736492259b1" localSheetId="8" hidden="1">#REF!</definedName>
    <definedName name="Xbrl_Tag_6b90dd42_fcd8_4968_8afd_6736492259b1" localSheetId="7" hidden="1">#REF!</definedName>
    <definedName name="Xbrl_Tag_6b90dd42_fcd8_4968_8afd_6736492259b1" localSheetId="6" hidden="1">#REF!</definedName>
    <definedName name="Xbrl_Tag_6b90dd42_fcd8_4968_8afd_6736492259b1" localSheetId="5" hidden="1">#REF!</definedName>
    <definedName name="Xbrl_Tag_6b90dd42_fcd8_4968_8afd_6736492259b1" localSheetId="4" hidden="1">#REF!</definedName>
    <definedName name="Xbrl_Tag_6b90dd42_fcd8_4968_8afd_6736492259b1" localSheetId="3" hidden="1">#REF!</definedName>
    <definedName name="Xbrl_Tag_6b90dd42_fcd8_4968_8afd_6736492259b1" hidden="1">#REF!</definedName>
    <definedName name="Xbrl_Tag_6e1527a0_8e9b_41c7_b670_b6099df9c72f" localSheetId="8" hidden="1">#REF!</definedName>
    <definedName name="Xbrl_Tag_6e1527a0_8e9b_41c7_b670_b6099df9c72f" localSheetId="7" hidden="1">#REF!</definedName>
    <definedName name="Xbrl_Tag_6e1527a0_8e9b_41c7_b670_b6099df9c72f" localSheetId="6" hidden="1">#REF!</definedName>
    <definedName name="Xbrl_Tag_6e1527a0_8e9b_41c7_b670_b6099df9c72f" localSheetId="5" hidden="1">#REF!</definedName>
    <definedName name="Xbrl_Tag_6e1527a0_8e9b_41c7_b670_b6099df9c72f" localSheetId="4" hidden="1">#REF!</definedName>
    <definedName name="Xbrl_Tag_6e1527a0_8e9b_41c7_b670_b6099df9c72f" localSheetId="3" hidden="1">#REF!</definedName>
    <definedName name="Xbrl_Tag_6e1527a0_8e9b_41c7_b670_b6099df9c72f" hidden="1">#REF!</definedName>
    <definedName name="Xbrl_Tag_7003e101_ef6f_40fd_959a_81c14d2cf88a" localSheetId="8" hidden="1">#REF!</definedName>
    <definedName name="Xbrl_Tag_7003e101_ef6f_40fd_959a_81c14d2cf88a" localSheetId="7" hidden="1">#REF!</definedName>
    <definedName name="Xbrl_Tag_7003e101_ef6f_40fd_959a_81c14d2cf88a" localSheetId="6" hidden="1">#REF!</definedName>
    <definedName name="Xbrl_Tag_7003e101_ef6f_40fd_959a_81c14d2cf88a" localSheetId="5" hidden="1">#REF!</definedName>
    <definedName name="Xbrl_Tag_7003e101_ef6f_40fd_959a_81c14d2cf88a" localSheetId="4" hidden="1">#REF!</definedName>
    <definedName name="Xbrl_Tag_7003e101_ef6f_40fd_959a_81c14d2cf88a" localSheetId="3" hidden="1">#REF!</definedName>
    <definedName name="Xbrl_Tag_7003e101_ef6f_40fd_959a_81c14d2cf88a" hidden="1">#REF!</definedName>
    <definedName name="Xbrl_Tag_7120f3c6_2d5d_417b_9dd0_ecab9471dbc9" localSheetId="8" hidden="1">#REF!</definedName>
    <definedName name="Xbrl_Tag_7120f3c6_2d5d_417b_9dd0_ecab9471dbc9" localSheetId="7" hidden="1">#REF!</definedName>
    <definedName name="Xbrl_Tag_7120f3c6_2d5d_417b_9dd0_ecab9471dbc9" localSheetId="6" hidden="1">#REF!</definedName>
    <definedName name="Xbrl_Tag_7120f3c6_2d5d_417b_9dd0_ecab9471dbc9" localSheetId="5" hidden="1">#REF!</definedName>
    <definedName name="Xbrl_Tag_7120f3c6_2d5d_417b_9dd0_ecab9471dbc9" localSheetId="4" hidden="1">#REF!</definedName>
    <definedName name="Xbrl_Tag_7120f3c6_2d5d_417b_9dd0_ecab9471dbc9" localSheetId="3" hidden="1">#REF!</definedName>
    <definedName name="Xbrl_Tag_7120f3c6_2d5d_417b_9dd0_ecab9471dbc9" hidden="1">#REF!</definedName>
    <definedName name="Xbrl_Tag_717e1b49_4a4d_41a2_8691_a3ef7d067cf1" localSheetId="8" hidden="1">#REF!</definedName>
    <definedName name="Xbrl_Tag_717e1b49_4a4d_41a2_8691_a3ef7d067cf1" localSheetId="7" hidden="1">#REF!</definedName>
    <definedName name="Xbrl_Tag_717e1b49_4a4d_41a2_8691_a3ef7d067cf1" localSheetId="6" hidden="1">#REF!</definedName>
    <definedName name="Xbrl_Tag_717e1b49_4a4d_41a2_8691_a3ef7d067cf1" localSheetId="5" hidden="1">#REF!</definedName>
    <definedName name="Xbrl_Tag_717e1b49_4a4d_41a2_8691_a3ef7d067cf1" localSheetId="4" hidden="1">#REF!</definedName>
    <definedName name="Xbrl_Tag_717e1b49_4a4d_41a2_8691_a3ef7d067cf1" localSheetId="3" hidden="1">#REF!</definedName>
    <definedName name="Xbrl_Tag_717e1b49_4a4d_41a2_8691_a3ef7d067cf1" hidden="1">#REF!</definedName>
    <definedName name="Xbrl_Tag_729b319e_8812_4e23_9b44_cd813ffaf1fe" localSheetId="8" hidden="1">#REF!</definedName>
    <definedName name="Xbrl_Tag_729b319e_8812_4e23_9b44_cd813ffaf1fe" localSheetId="7" hidden="1">#REF!</definedName>
    <definedName name="Xbrl_Tag_729b319e_8812_4e23_9b44_cd813ffaf1fe" localSheetId="6" hidden="1">#REF!</definedName>
    <definedName name="Xbrl_Tag_729b319e_8812_4e23_9b44_cd813ffaf1fe" localSheetId="5" hidden="1">#REF!</definedName>
    <definedName name="Xbrl_Tag_729b319e_8812_4e23_9b44_cd813ffaf1fe" localSheetId="4" hidden="1">#REF!</definedName>
    <definedName name="Xbrl_Tag_729b319e_8812_4e23_9b44_cd813ffaf1fe" localSheetId="3" hidden="1">#REF!</definedName>
    <definedName name="Xbrl_Tag_729b319e_8812_4e23_9b44_cd813ffaf1fe" hidden="1">#REF!</definedName>
    <definedName name="Xbrl_Tag_74e27f18_3a0d_499e_a65b_355cefde250d" localSheetId="8" hidden="1">#REF!</definedName>
    <definedName name="Xbrl_Tag_74e27f18_3a0d_499e_a65b_355cefde250d" localSheetId="7" hidden="1">#REF!</definedName>
    <definedName name="Xbrl_Tag_74e27f18_3a0d_499e_a65b_355cefde250d" localSheetId="6" hidden="1">#REF!</definedName>
    <definedName name="Xbrl_Tag_74e27f18_3a0d_499e_a65b_355cefde250d" localSheetId="5" hidden="1">#REF!</definedName>
    <definedName name="Xbrl_Tag_74e27f18_3a0d_499e_a65b_355cefde250d" localSheetId="4" hidden="1">#REF!</definedName>
    <definedName name="Xbrl_Tag_74e27f18_3a0d_499e_a65b_355cefde250d" localSheetId="3" hidden="1">#REF!</definedName>
    <definedName name="Xbrl_Tag_74e27f18_3a0d_499e_a65b_355cefde250d" hidden="1">#REF!</definedName>
    <definedName name="Xbrl_Tag_76377ee8_44ec_4706_b36c_e475d4a6cffc" localSheetId="8" hidden="1">#REF!</definedName>
    <definedName name="Xbrl_Tag_76377ee8_44ec_4706_b36c_e475d4a6cffc" localSheetId="7" hidden="1">#REF!</definedName>
    <definedName name="Xbrl_Tag_76377ee8_44ec_4706_b36c_e475d4a6cffc" localSheetId="6" hidden="1">#REF!</definedName>
    <definedName name="Xbrl_Tag_76377ee8_44ec_4706_b36c_e475d4a6cffc" localSheetId="5" hidden="1">#REF!</definedName>
    <definedName name="Xbrl_Tag_76377ee8_44ec_4706_b36c_e475d4a6cffc" localSheetId="4" hidden="1">#REF!</definedName>
    <definedName name="Xbrl_Tag_76377ee8_44ec_4706_b36c_e475d4a6cffc" localSheetId="3" hidden="1">#REF!</definedName>
    <definedName name="Xbrl_Tag_76377ee8_44ec_4706_b36c_e475d4a6cffc" hidden="1">#REF!</definedName>
    <definedName name="Xbrl_Tag_7bfd249d_4459_4a20_97f6_779ca44ada3b" localSheetId="8" hidden="1">#REF!</definedName>
    <definedName name="Xbrl_Tag_7bfd249d_4459_4a20_97f6_779ca44ada3b" localSheetId="7" hidden="1">#REF!</definedName>
    <definedName name="Xbrl_Tag_7bfd249d_4459_4a20_97f6_779ca44ada3b" localSheetId="6" hidden="1">#REF!</definedName>
    <definedName name="Xbrl_Tag_7bfd249d_4459_4a20_97f6_779ca44ada3b" localSheetId="5" hidden="1">#REF!</definedName>
    <definedName name="Xbrl_Tag_7bfd249d_4459_4a20_97f6_779ca44ada3b" localSheetId="4" hidden="1">#REF!</definedName>
    <definedName name="Xbrl_Tag_7bfd249d_4459_4a20_97f6_779ca44ada3b" localSheetId="3" hidden="1">#REF!</definedName>
    <definedName name="Xbrl_Tag_7bfd249d_4459_4a20_97f6_779ca44ada3b" hidden="1">#REF!</definedName>
    <definedName name="Xbrl_Tag_848a3bbd_ffb9_4097_93bf_014229938d6a" localSheetId="8" hidden="1">#REF!</definedName>
    <definedName name="Xbrl_Tag_848a3bbd_ffb9_4097_93bf_014229938d6a" localSheetId="7" hidden="1">#REF!</definedName>
    <definedName name="Xbrl_Tag_848a3bbd_ffb9_4097_93bf_014229938d6a" localSheetId="6" hidden="1">#REF!</definedName>
    <definedName name="Xbrl_Tag_848a3bbd_ffb9_4097_93bf_014229938d6a" localSheetId="5" hidden="1">#REF!</definedName>
    <definedName name="Xbrl_Tag_848a3bbd_ffb9_4097_93bf_014229938d6a" localSheetId="4" hidden="1">#REF!</definedName>
    <definedName name="Xbrl_Tag_848a3bbd_ffb9_4097_93bf_014229938d6a" localSheetId="3" hidden="1">#REF!</definedName>
    <definedName name="Xbrl_Tag_848a3bbd_ffb9_4097_93bf_014229938d6a" hidden="1">#REF!</definedName>
    <definedName name="Xbrl_Tag_8d5cd3d4_55e4_4713_bce9_54948c631266" localSheetId="8" hidden="1">#REF!</definedName>
    <definedName name="Xbrl_Tag_8d5cd3d4_55e4_4713_bce9_54948c631266" localSheetId="7" hidden="1">#REF!</definedName>
    <definedName name="Xbrl_Tag_8d5cd3d4_55e4_4713_bce9_54948c631266" localSheetId="6" hidden="1">#REF!</definedName>
    <definedName name="Xbrl_Tag_8d5cd3d4_55e4_4713_bce9_54948c631266" localSheetId="5" hidden="1">#REF!</definedName>
    <definedName name="Xbrl_Tag_8d5cd3d4_55e4_4713_bce9_54948c631266" localSheetId="4" hidden="1">#REF!</definedName>
    <definedName name="Xbrl_Tag_8d5cd3d4_55e4_4713_bce9_54948c631266" localSheetId="3" hidden="1">#REF!</definedName>
    <definedName name="Xbrl_Tag_8d5cd3d4_55e4_4713_bce9_54948c631266" hidden="1">#REF!</definedName>
    <definedName name="Xbrl_Tag_9265a09f_3d1f_4e90_8181_a55f534abcf7" localSheetId="8" hidden="1">#REF!</definedName>
    <definedName name="Xbrl_Tag_9265a09f_3d1f_4e90_8181_a55f534abcf7" localSheetId="7" hidden="1">#REF!</definedName>
    <definedName name="Xbrl_Tag_9265a09f_3d1f_4e90_8181_a55f534abcf7" localSheetId="6" hidden="1">#REF!</definedName>
    <definedName name="Xbrl_Tag_9265a09f_3d1f_4e90_8181_a55f534abcf7" localSheetId="5" hidden="1">#REF!</definedName>
    <definedName name="Xbrl_Tag_9265a09f_3d1f_4e90_8181_a55f534abcf7" localSheetId="4" hidden="1">#REF!</definedName>
    <definedName name="Xbrl_Tag_9265a09f_3d1f_4e90_8181_a55f534abcf7" localSheetId="3" hidden="1">#REF!</definedName>
    <definedName name="Xbrl_Tag_9265a09f_3d1f_4e90_8181_a55f534abcf7" hidden="1">#REF!</definedName>
    <definedName name="Xbrl_Tag_94cf5a67_ea28_42d1_b071_8f24a2864445" localSheetId="8" hidden="1">#REF!</definedName>
    <definedName name="Xbrl_Tag_94cf5a67_ea28_42d1_b071_8f24a2864445" localSheetId="7" hidden="1">#REF!</definedName>
    <definedName name="Xbrl_Tag_94cf5a67_ea28_42d1_b071_8f24a2864445" localSheetId="6" hidden="1">#REF!</definedName>
    <definedName name="Xbrl_Tag_94cf5a67_ea28_42d1_b071_8f24a2864445" localSheetId="5" hidden="1">#REF!</definedName>
    <definedName name="Xbrl_Tag_94cf5a67_ea28_42d1_b071_8f24a2864445" localSheetId="4" hidden="1">#REF!</definedName>
    <definedName name="Xbrl_Tag_94cf5a67_ea28_42d1_b071_8f24a2864445" localSheetId="3" hidden="1">#REF!</definedName>
    <definedName name="Xbrl_Tag_94cf5a67_ea28_42d1_b071_8f24a2864445" hidden="1">#REF!</definedName>
    <definedName name="Xbrl_Tag_95086fc4_6c0f_4a0f_bf5f_c393cf959e9a" localSheetId="8" hidden="1">#REF!</definedName>
    <definedName name="Xbrl_Tag_95086fc4_6c0f_4a0f_bf5f_c393cf959e9a" localSheetId="7" hidden="1">#REF!</definedName>
    <definedName name="Xbrl_Tag_95086fc4_6c0f_4a0f_bf5f_c393cf959e9a" localSheetId="6" hidden="1">#REF!</definedName>
    <definedName name="Xbrl_Tag_95086fc4_6c0f_4a0f_bf5f_c393cf959e9a" localSheetId="5" hidden="1">#REF!</definedName>
    <definedName name="Xbrl_Tag_95086fc4_6c0f_4a0f_bf5f_c393cf959e9a" localSheetId="4" hidden="1">#REF!</definedName>
    <definedName name="Xbrl_Tag_95086fc4_6c0f_4a0f_bf5f_c393cf959e9a" localSheetId="3" hidden="1">#REF!</definedName>
    <definedName name="Xbrl_Tag_95086fc4_6c0f_4a0f_bf5f_c393cf959e9a" hidden="1">#REF!</definedName>
    <definedName name="Xbrl_Tag_99933dd6_f0fc_421a_9b9b_634b2b60dec3" localSheetId="8" hidden="1">#REF!</definedName>
    <definedName name="Xbrl_Tag_99933dd6_f0fc_421a_9b9b_634b2b60dec3" localSheetId="7" hidden="1">#REF!</definedName>
    <definedName name="Xbrl_Tag_99933dd6_f0fc_421a_9b9b_634b2b60dec3" localSheetId="6" hidden="1">#REF!</definedName>
    <definedName name="Xbrl_Tag_99933dd6_f0fc_421a_9b9b_634b2b60dec3" localSheetId="5" hidden="1">#REF!</definedName>
    <definedName name="Xbrl_Tag_99933dd6_f0fc_421a_9b9b_634b2b60dec3" localSheetId="4" hidden="1">#REF!</definedName>
    <definedName name="Xbrl_Tag_99933dd6_f0fc_421a_9b9b_634b2b60dec3" localSheetId="3" hidden="1">#REF!</definedName>
    <definedName name="Xbrl_Tag_99933dd6_f0fc_421a_9b9b_634b2b60dec3" hidden="1">#REF!</definedName>
    <definedName name="Xbrl_Tag_a862d720_9241_4a30_a271_b70e9c381f31" localSheetId="8" hidden="1">#REF!</definedName>
    <definedName name="Xbrl_Tag_a862d720_9241_4a30_a271_b70e9c381f31" localSheetId="7" hidden="1">#REF!</definedName>
    <definedName name="Xbrl_Tag_a862d720_9241_4a30_a271_b70e9c381f31" localSheetId="6" hidden="1">#REF!</definedName>
    <definedName name="Xbrl_Tag_a862d720_9241_4a30_a271_b70e9c381f31" localSheetId="5" hidden="1">#REF!</definedName>
    <definedName name="Xbrl_Tag_a862d720_9241_4a30_a271_b70e9c381f31" localSheetId="4" hidden="1">#REF!</definedName>
    <definedName name="Xbrl_Tag_a862d720_9241_4a30_a271_b70e9c381f31" localSheetId="3" hidden="1">#REF!</definedName>
    <definedName name="Xbrl_Tag_a862d720_9241_4a30_a271_b70e9c381f31" hidden="1">#REF!</definedName>
    <definedName name="Xbrl_Tag_adfbba3c_68ad_4b08_a539_0ed55d3f9d5a" localSheetId="8" hidden="1">#REF!</definedName>
    <definedName name="Xbrl_Tag_adfbba3c_68ad_4b08_a539_0ed55d3f9d5a" localSheetId="7" hidden="1">#REF!</definedName>
    <definedName name="Xbrl_Tag_adfbba3c_68ad_4b08_a539_0ed55d3f9d5a" localSheetId="6" hidden="1">#REF!</definedName>
    <definedName name="Xbrl_Tag_adfbba3c_68ad_4b08_a539_0ed55d3f9d5a" localSheetId="5" hidden="1">#REF!</definedName>
    <definedName name="Xbrl_Tag_adfbba3c_68ad_4b08_a539_0ed55d3f9d5a" localSheetId="4" hidden="1">#REF!</definedName>
    <definedName name="Xbrl_Tag_adfbba3c_68ad_4b08_a539_0ed55d3f9d5a" localSheetId="3" hidden="1">#REF!</definedName>
    <definedName name="Xbrl_Tag_adfbba3c_68ad_4b08_a539_0ed55d3f9d5a" hidden="1">#REF!</definedName>
    <definedName name="Xbrl_Tag_ae50734f_518c_403d_9d12_e2a921b026bb" localSheetId="8" hidden="1">#REF!</definedName>
    <definedName name="Xbrl_Tag_ae50734f_518c_403d_9d12_e2a921b026bb" localSheetId="7" hidden="1">#REF!</definedName>
    <definedName name="Xbrl_Tag_ae50734f_518c_403d_9d12_e2a921b026bb" localSheetId="6" hidden="1">#REF!</definedName>
    <definedName name="Xbrl_Tag_ae50734f_518c_403d_9d12_e2a921b026bb" localSheetId="5" hidden="1">#REF!</definedName>
    <definedName name="Xbrl_Tag_ae50734f_518c_403d_9d12_e2a921b026bb" localSheetId="4" hidden="1">#REF!</definedName>
    <definedName name="Xbrl_Tag_ae50734f_518c_403d_9d12_e2a921b026bb" localSheetId="3" hidden="1">#REF!</definedName>
    <definedName name="Xbrl_Tag_ae50734f_518c_403d_9d12_e2a921b026bb" hidden="1">#REF!</definedName>
    <definedName name="Xbrl_Tag_b0241925_c1ae_46bf_a767_386c3caff01d" localSheetId="8" hidden="1">#REF!</definedName>
    <definedName name="Xbrl_Tag_b0241925_c1ae_46bf_a767_386c3caff01d" localSheetId="7" hidden="1">#REF!</definedName>
    <definedName name="Xbrl_Tag_b0241925_c1ae_46bf_a767_386c3caff01d" localSheetId="6" hidden="1">#REF!</definedName>
    <definedName name="Xbrl_Tag_b0241925_c1ae_46bf_a767_386c3caff01d" localSheetId="5" hidden="1">#REF!</definedName>
    <definedName name="Xbrl_Tag_b0241925_c1ae_46bf_a767_386c3caff01d" localSheetId="4" hidden="1">#REF!</definedName>
    <definedName name="Xbrl_Tag_b0241925_c1ae_46bf_a767_386c3caff01d" localSheetId="3" hidden="1">#REF!</definedName>
    <definedName name="Xbrl_Tag_b0241925_c1ae_46bf_a767_386c3caff01d" hidden="1">#REF!</definedName>
    <definedName name="Xbrl_Tag_b5d40829_0fdd_433d_a950_71e472d9ef83" localSheetId="8" hidden="1">#REF!</definedName>
    <definedName name="Xbrl_Tag_b5d40829_0fdd_433d_a950_71e472d9ef83" localSheetId="7" hidden="1">#REF!</definedName>
    <definedName name="Xbrl_Tag_b5d40829_0fdd_433d_a950_71e472d9ef83" localSheetId="6" hidden="1">#REF!</definedName>
    <definedName name="Xbrl_Tag_b5d40829_0fdd_433d_a950_71e472d9ef83" localSheetId="5" hidden="1">#REF!</definedName>
    <definedName name="Xbrl_Tag_b5d40829_0fdd_433d_a950_71e472d9ef83" localSheetId="4" hidden="1">#REF!</definedName>
    <definedName name="Xbrl_Tag_b5d40829_0fdd_433d_a950_71e472d9ef83" localSheetId="3" hidden="1">#REF!</definedName>
    <definedName name="Xbrl_Tag_b5d40829_0fdd_433d_a950_71e472d9ef83" hidden="1">#REF!</definedName>
    <definedName name="Xbrl_Tag_b649d62e_a6bc_4241_a6b7_068087ca85f4" localSheetId="8" hidden="1">#REF!</definedName>
    <definedName name="Xbrl_Tag_b649d62e_a6bc_4241_a6b7_068087ca85f4" localSheetId="7" hidden="1">#REF!</definedName>
    <definedName name="Xbrl_Tag_b649d62e_a6bc_4241_a6b7_068087ca85f4" localSheetId="6" hidden="1">#REF!</definedName>
    <definedName name="Xbrl_Tag_b649d62e_a6bc_4241_a6b7_068087ca85f4" localSheetId="5" hidden="1">#REF!</definedName>
    <definedName name="Xbrl_Tag_b649d62e_a6bc_4241_a6b7_068087ca85f4" localSheetId="4" hidden="1">#REF!</definedName>
    <definedName name="Xbrl_Tag_b649d62e_a6bc_4241_a6b7_068087ca85f4" localSheetId="3" hidden="1">#REF!</definedName>
    <definedName name="Xbrl_Tag_b649d62e_a6bc_4241_a6b7_068087ca85f4" hidden="1">#REF!</definedName>
    <definedName name="Xbrl_Tag_b8bf6112_e4b6_49dc_ba78_da6302bc43e7" localSheetId="8" hidden="1">#REF!</definedName>
    <definedName name="Xbrl_Tag_b8bf6112_e4b6_49dc_ba78_da6302bc43e7" localSheetId="7" hidden="1">#REF!</definedName>
    <definedName name="Xbrl_Tag_b8bf6112_e4b6_49dc_ba78_da6302bc43e7" localSheetId="6" hidden="1">#REF!</definedName>
    <definedName name="Xbrl_Tag_b8bf6112_e4b6_49dc_ba78_da6302bc43e7" localSheetId="5" hidden="1">#REF!</definedName>
    <definedName name="Xbrl_Tag_b8bf6112_e4b6_49dc_ba78_da6302bc43e7" localSheetId="4" hidden="1">#REF!</definedName>
    <definedName name="Xbrl_Tag_b8bf6112_e4b6_49dc_ba78_da6302bc43e7" localSheetId="3" hidden="1">#REF!</definedName>
    <definedName name="Xbrl_Tag_b8bf6112_e4b6_49dc_ba78_da6302bc43e7" hidden="1">#REF!</definedName>
    <definedName name="Xbrl_Tag_bae390fc_4591_4996_aba5_07899907ff02" localSheetId="8" hidden="1">#REF!</definedName>
    <definedName name="Xbrl_Tag_bae390fc_4591_4996_aba5_07899907ff02" localSheetId="7" hidden="1">#REF!</definedName>
    <definedName name="Xbrl_Tag_bae390fc_4591_4996_aba5_07899907ff02" localSheetId="6" hidden="1">#REF!</definedName>
    <definedName name="Xbrl_Tag_bae390fc_4591_4996_aba5_07899907ff02" localSheetId="5" hidden="1">#REF!</definedName>
    <definedName name="Xbrl_Tag_bae390fc_4591_4996_aba5_07899907ff02" localSheetId="4" hidden="1">#REF!</definedName>
    <definedName name="Xbrl_Tag_bae390fc_4591_4996_aba5_07899907ff02" localSheetId="3" hidden="1">#REF!</definedName>
    <definedName name="Xbrl_Tag_bae390fc_4591_4996_aba5_07899907ff02" hidden="1">#REF!</definedName>
    <definedName name="Xbrl_Tag_c251f426_b699_40b7_ba72_06cdc2336bb3" localSheetId="8" hidden="1">#REF!</definedName>
    <definedName name="Xbrl_Tag_c251f426_b699_40b7_ba72_06cdc2336bb3" localSheetId="7" hidden="1">#REF!</definedName>
    <definedName name="Xbrl_Tag_c251f426_b699_40b7_ba72_06cdc2336bb3" localSheetId="6" hidden="1">#REF!</definedName>
    <definedName name="Xbrl_Tag_c251f426_b699_40b7_ba72_06cdc2336bb3" localSheetId="5" hidden="1">#REF!</definedName>
    <definedName name="Xbrl_Tag_c251f426_b699_40b7_ba72_06cdc2336bb3" localSheetId="4" hidden="1">#REF!</definedName>
    <definedName name="Xbrl_Tag_c251f426_b699_40b7_ba72_06cdc2336bb3" localSheetId="3" hidden="1">#REF!</definedName>
    <definedName name="Xbrl_Tag_c251f426_b699_40b7_ba72_06cdc2336bb3" hidden="1">#REF!</definedName>
    <definedName name="Xbrl_Tag_c9749016_30d3_4a1c_a478_72760a5958e3" localSheetId="8" hidden="1">#REF!</definedName>
    <definedName name="Xbrl_Tag_c9749016_30d3_4a1c_a478_72760a5958e3" localSheetId="7" hidden="1">#REF!</definedName>
    <definedName name="Xbrl_Tag_c9749016_30d3_4a1c_a478_72760a5958e3" localSheetId="6" hidden="1">#REF!</definedName>
    <definedName name="Xbrl_Tag_c9749016_30d3_4a1c_a478_72760a5958e3" localSheetId="5" hidden="1">#REF!</definedName>
    <definedName name="Xbrl_Tag_c9749016_30d3_4a1c_a478_72760a5958e3" localSheetId="4" hidden="1">#REF!</definedName>
    <definedName name="Xbrl_Tag_c9749016_30d3_4a1c_a478_72760a5958e3" localSheetId="3" hidden="1">#REF!</definedName>
    <definedName name="Xbrl_Tag_c9749016_30d3_4a1c_a478_72760a5958e3" hidden="1">#REF!</definedName>
    <definedName name="Xbrl_Tag_c9f670e1_f64d_4c34_a82b_5400bfb21c56" localSheetId="8" hidden="1">#REF!</definedName>
    <definedName name="Xbrl_Tag_c9f670e1_f64d_4c34_a82b_5400bfb21c56" localSheetId="7" hidden="1">#REF!</definedName>
    <definedName name="Xbrl_Tag_c9f670e1_f64d_4c34_a82b_5400bfb21c56" localSheetId="6" hidden="1">#REF!</definedName>
    <definedName name="Xbrl_Tag_c9f670e1_f64d_4c34_a82b_5400bfb21c56" localSheetId="5" hidden="1">#REF!</definedName>
    <definedName name="Xbrl_Tag_c9f670e1_f64d_4c34_a82b_5400bfb21c56" localSheetId="4" hidden="1">#REF!</definedName>
    <definedName name="Xbrl_Tag_c9f670e1_f64d_4c34_a82b_5400bfb21c56" localSheetId="3" hidden="1">#REF!</definedName>
    <definedName name="Xbrl_Tag_c9f670e1_f64d_4c34_a82b_5400bfb21c56" hidden="1">#REF!</definedName>
    <definedName name="Xbrl_Tag_cd60a268_2a82_4c24_ac15_f0f7ad874107" localSheetId="8" hidden="1">#REF!</definedName>
    <definedName name="Xbrl_Tag_cd60a268_2a82_4c24_ac15_f0f7ad874107" localSheetId="7" hidden="1">#REF!</definedName>
    <definedName name="Xbrl_Tag_cd60a268_2a82_4c24_ac15_f0f7ad874107" localSheetId="6" hidden="1">#REF!</definedName>
    <definedName name="Xbrl_Tag_cd60a268_2a82_4c24_ac15_f0f7ad874107" localSheetId="5" hidden="1">#REF!</definedName>
    <definedName name="Xbrl_Tag_cd60a268_2a82_4c24_ac15_f0f7ad874107" localSheetId="4" hidden="1">#REF!</definedName>
    <definedName name="Xbrl_Tag_cd60a268_2a82_4c24_ac15_f0f7ad874107" localSheetId="3" hidden="1">#REF!</definedName>
    <definedName name="Xbrl_Tag_cd60a268_2a82_4c24_ac15_f0f7ad874107" hidden="1">#REF!</definedName>
    <definedName name="Xbrl_Tag_cedeaf5a_67a1_461e_8505_b0f9b2659e01" localSheetId="8" hidden="1">#REF!</definedName>
    <definedName name="Xbrl_Tag_cedeaf5a_67a1_461e_8505_b0f9b2659e01" localSheetId="7" hidden="1">#REF!</definedName>
    <definedName name="Xbrl_Tag_cedeaf5a_67a1_461e_8505_b0f9b2659e01" localSheetId="6" hidden="1">#REF!</definedName>
    <definedName name="Xbrl_Tag_cedeaf5a_67a1_461e_8505_b0f9b2659e01" localSheetId="5" hidden="1">#REF!</definedName>
    <definedName name="Xbrl_Tag_cedeaf5a_67a1_461e_8505_b0f9b2659e01" localSheetId="4" hidden="1">#REF!</definedName>
    <definedName name="Xbrl_Tag_cedeaf5a_67a1_461e_8505_b0f9b2659e01" localSheetId="3" hidden="1">#REF!</definedName>
    <definedName name="Xbrl_Tag_cedeaf5a_67a1_461e_8505_b0f9b2659e01" hidden="1">#REF!</definedName>
    <definedName name="Xbrl_Tag_d4afa79e_d64b_4386_af66_81110932cac7" localSheetId="8" hidden="1">#REF!</definedName>
    <definedName name="Xbrl_Tag_d4afa79e_d64b_4386_af66_81110932cac7" localSheetId="7" hidden="1">#REF!</definedName>
    <definedName name="Xbrl_Tag_d4afa79e_d64b_4386_af66_81110932cac7" localSheetId="6" hidden="1">#REF!</definedName>
    <definedName name="Xbrl_Tag_d4afa79e_d64b_4386_af66_81110932cac7" localSheetId="5" hidden="1">#REF!</definedName>
    <definedName name="Xbrl_Tag_d4afa79e_d64b_4386_af66_81110932cac7" localSheetId="4" hidden="1">#REF!</definedName>
    <definedName name="Xbrl_Tag_d4afa79e_d64b_4386_af66_81110932cac7" localSheetId="3" hidden="1">#REF!</definedName>
    <definedName name="Xbrl_Tag_d4afa79e_d64b_4386_af66_81110932cac7" hidden="1">#REF!</definedName>
    <definedName name="Xbrl_Tag_d646885a_13e7_48b6_a22b_b23dd67119ff" localSheetId="8" hidden="1">#REF!</definedName>
    <definedName name="Xbrl_Tag_d646885a_13e7_48b6_a22b_b23dd67119ff" localSheetId="7" hidden="1">#REF!</definedName>
    <definedName name="Xbrl_Tag_d646885a_13e7_48b6_a22b_b23dd67119ff" localSheetId="6" hidden="1">#REF!</definedName>
    <definedName name="Xbrl_Tag_d646885a_13e7_48b6_a22b_b23dd67119ff" localSheetId="5" hidden="1">#REF!</definedName>
    <definedName name="Xbrl_Tag_d646885a_13e7_48b6_a22b_b23dd67119ff" localSheetId="4" hidden="1">#REF!</definedName>
    <definedName name="Xbrl_Tag_d646885a_13e7_48b6_a22b_b23dd67119ff" localSheetId="3" hidden="1">#REF!</definedName>
    <definedName name="Xbrl_Tag_d646885a_13e7_48b6_a22b_b23dd67119ff" hidden="1">#REF!</definedName>
    <definedName name="Xbrl_Tag_d9ae9ca8_593c_41e1_a638_114bebca7596" localSheetId="8" hidden="1">#REF!</definedName>
    <definedName name="Xbrl_Tag_d9ae9ca8_593c_41e1_a638_114bebca7596" localSheetId="7" hidden="1">#REF!</definedName>
    <definedName name="Xbrl_Tag_d9ae9ca8_593c_41e1_a638_114bebca7596" localSheetId="6" hidden="1">#REF!</definedName>
    <definedName name="Xbrl_Tag_d9ae9ca8_593c_41e1_a638_114bebca7596" localSheetId="5" hidden="1">#REF!</definedName>
    <definedName name="Xbrl_Tag_d9ae9ca8_593c_41e1_a638_114bebca7596" localSheetId="4" hidden="1">#REF!</definedName>
    <definedName name="Xbrl_Tag_d9ae9ca8_593c_41e1_a638_114bebca7596" localSheetId="3" hidden="1">#REF!</definedName>
    <definedName name="Xbrl_Tag_d9ae9ca8_593c_41e1_a638_114bebca7596" hidden="1">#REF!</definedName>
    <definedName name="Xbrl_Tag_e18ec5c4_a090_4244_ac37_0dcecc7c81d8" localSheetId="8" hidden="1">#REF!</definedName>
    <definedName name="Xbrl_Tag_e18ec5c4_a090_4244_ac37_0dcecc7c81d8" localSheetId="7" hidden="1">#REF!</definedName>
    <definedName name="Xbrl_Tag_e18ec5c4_a090_4244_ac37_0dcecc7c81d8" localSheetId="6" hidden="1">#REF!</definedName>
    <definedName name="Xbrl_Tag_e18ec5c4_a090_4244_ac37_0dcecc7c81d8" localSheetId="5" hidden="1">#REF!</definedName>
    <definedName name="Xbrl_Tag_e18ec5c4_a090_4244_ac37_0dcecc7c81d8" localSheetId="4" hidden="1">#REF!</definedName>
    <definedName name="Xbrl_Tag_e18ec5c4_a090_4244_ac37_0dcecc7c81d8" localSheetId="3" hidden="1">#REF!</definedName>
    <definedName name="Xbrl_Tag_e18ec5c4_a090_4244_ac37_0dcecc7c81d8" hidden="1">#REF!</definedName>
    <definedName name="Xbrl_Tag_e1ea8c88_b797_4407_a87d_9da2892362e4" localSheetId="8" hidden="1">#REF!</definedName>
    <definedName name="Xbrl_Tag_e1ea8c88_b797_4407_a87d_9da2892362e4" localSheetId="7" hidden="1">#REF!</definedName>
    <definedName name="Xbrl_Tag_e1ea8c88_b797_4407_a87d_9da2892362e4" localSheetId="6" hidden="1">#REF!</definedName>
    <definedName name="Xbrl_Tag_e1ea8c88_b797_4407_a87d_9da2892362e4" localSheetId="5" hidden="1">#REF!</definedName>
    <definedName name="Xbrl_Tag_e1ea8c88_b797_4407_a87d_9da2892362e4" localSheetId="4" hidden="1">#REF!</definedName>
    <definedName name="Xbrl_Tag_e1ea8c88_b797_4407_a87d_9da2892362e4" localSheetId="3" hidden="1">#REF!</definedName>
    <definedName name="Xbrl_Tag_e1ea8c88_b797_4407_a87d_9da2892362e4" hidden="1">#REF!</definedName>
    <definedName name="Xbrl_Tag_e75da760_6958_4085_aa7d_1b3c5e32dd34" localSheetId="8" hidden="1">#REF!</definedName>
    <definedName name="Xbrl_Tag_e75da760_6958_4085_aa7d_1b3c5e32dd34" localSheetId="7" hidden="1">#REF!</definedName>
    <definedName name="Xbrl_Tag_e75da760_6958_4085_aa7d_1b3c5e32dd34" localSheetId="6" hidden="1">#REF!</definedName>
    <definedName name="Xbrl_Tag_e75da760_6958_4085_aa7d_1b3c5e32dd34" localSheetId="5" hidden="1">#REF!</definedName>
    <definedName name="Xbrl_Tag_e75da760_6958_4085_aa7d_1b3c5e32dd34" localSheetId="4" hidden="1">#REF!</definedName>
    <definedName name="Xbrl_Tag_e75da760_6958_4085_aa7d_1b3c5e32dd34" localSheetId="3" hidden="1">#REF!</definedName>
    <definedName name="Xbrl_Tag_e75da760_6958_4085_aa7d_1b3c5e32dd34" hidden="1">#REF!</definedName>
    <definedName name="Xbrl_Tag_e8bfc542_785c_45ec_9dbe_3b93db69332e" localSheetId="8" hidden="1">#REF!</definedName>
    <definedName name="Xbrl_Tag_e8bfc542_785c_45ec_9dbe_3b93db69332e" localSheetId="7" hidden="1">#REF!</definedName>
    <definedName name="Xbrl_Tag_e8bfc542_785c_45ec_9dbe_3b93db69332e" localSheetId="6" hidden="1">#REF!</definedName>
    <definedName name="Xbrl_Tag_e8bfc542_785c_45ec_9dbe_3b93db69332e" localSheetId="5" hidden="1">#REF!</definedName>
    <definedName name="Xbrl_Tag_e8bfc542_785c_45ec_9dbe_3b93db69332e" localSheetId="4" hidden="1">#REF!</definedName>
    <definedName name="Xbrl_Tag_e8bfc542_785c_45ec_9dbe_3b93db69332e" localSheetId="3" hidden="1">#REF!</definedName>
    <definedName name="Xbrl_Tag_e8bfc542_785c_45ec_9dbe_3b93db69332e" hidden="1">#REF!</definedName>
    <definedName name="Xbrl_Tag_eade47b0_2243_4d32_861b_8c3268e26cf3" localSheetId="8" hidden="1">#REF!</definedName>
    <definedName name="Xbrl_Tag_eade47b0_2243_4d32_861b_8c3268e26cf3" localSheetId="7" hidden="1">#REF!</definedName>
    <definedName name="Xbrl_Tag_eade47b0_2243_4d32_861b_8c3268e26cf3" localSheetId="6" hidden="1">#REF!</definedName>
    <definedName name="Xbrl_Tag_eade47b0_2243_4d32_861b_8c3268e26cf3" localSheetId="5" hidden="1">#REF!</definedName>
    <definedName name="Xbrl_Tag_eade47b0_2243_4d32_861b_8c3268e26cf3" localSheetId="4" hidden="1">#REF!</definedName>
    <definedName name="Xbrl_Tag_eade47b0_2243_4d32_861b_8c3268e26cf3" localSheetId="3" hidden="1">#REF!</definedName>
    <definedName name="Xbrl_Tag_eade47b0_2243_4d32_861b_8c3268e26cf3" hidden="1">#REF!</definedName>
    <definedName name="Xbrl_Tag_ed34a669_2210_43e3_8d94_63f3a7a48c96" localSheetId="8" hidden="1">#REF!</definedName>
    <definedName name="Xbrl_Tag_ed34a669_2210_43e3_8d94_63f3a7a48c96" localSheetId="7" hidden="1">#REF!</definedName>
    <definedName name="Xbrl_Tag_ed34a669_2210_43e3_8d94_63f3a7a48c96" localSheetId="6" hidden="1">#REF!</definedName>
    <definedName name="Xbrl_Tag_ed34a669_2210_43e3_8d94_63f3a7a48c96" localSheetId="5" hidden="1">#REF!</definedName>
    <definedName name="Xbrl_Tag_ed34a669_2210_43e3_8d94_63f3a7a48c96" localSheetId="4" hidden="1">#REF!</definedName>
    <definedName name="Xbrl_Tag_ed34a669_2210_43e3_8d94_63f3a7a48c96" localSheetId="3" hidden="1">#REF!</definedName>
    <definedName name="Xbrl_Tag_ed34a669_2210_43e3_8d94_63f3a7a48c96" hidden="1">#REF!</definedName>
    <definedName name="Xbrl_Tag_ee7a2416_a975_4201_9277_8290d8908ccf" localSheetId="8" hidden="1">#REF!</definedName>
    <definedName name="Xbrl_Tag_ee7a2416_a975_4201_9277_8290d8908ccf" localSheetId="7" hidden="1">#REF!</definedName>
    <definedName name="Xbrl_Tag_ee7a2416_a975_4201_9277_8290d8908ccf" localSheetId="6" hidden="1">#REF!</definedName>
    <definedName name="Xbrl_Tag_ee7a2416_a975_4201_9277_8290d8908ccf" localSheetId="5" hidden="1">#REF!</definedName>
    <definedName name="Xbrl_Tag_ee7a2416_a975_4201_9277_8290d8908ccf" localSheetId="4" hidden="1">#REF!</definedName>
    <definedName name="Xbrl_Tag_ee7a2416_a975_4201_9277_8290d8908ccf" localSheetId="3" hidden="1">#REF!</definedName>
    <definedName name="Xbrl_Tag_ee7a2416_a975_4201_9277_8290d8908ccf" hidden="1">#REF!</definedName>
    <definedName name="Xbrl_Tag_ee8a51a9_161a_4f09_82e8_d18efd1119a1" localSheetId="8" hidden="1">#REF!</definedName>
    <definedName name="Xbrl_Tag_ee8a51a9_161a_4f09_82e8_d18efd1119a1" localSheetId="7" hidden="1">#REF!</definedName>
    <definedName name="Xbrl_Tag_ee8a51a9_161a_4f09_82e8_d18efd1119a1" localSheetId="6" hidden="1">#REF!</definedName>
    <definedName name="Xbrl_Tag_ee8a51a9_161a_4f09_82e8_d18efd1119a1" localSheetId="5" hidden="1">#REF!</definedName>
    <definedName name="Xbrl_Tag_ee8a51a9_161a_4f09_82e8_d18efd1119a1" localSheetId="4" hidden="1">#REF!</definedName>
    <definedName name="Xbrl_Tag_ee8a51a9_161a_4f09_82e8_d18efd1119a1" localSheetId="3" hidden="1">#REF!</definedName>
    <definedName name="Xbrl_Tag_ee8a51a9_161a_4f09_82e8_d18efd1119a1" hidden="1">#REF!</definedName>
    <definedName name="Xbrl_Tag_efa044fd_a1b2_40a5_b1f9_72090c947b21" localSheetId="8" hidden="1">#REF!</definedName>
    <definedName name="Xbrl_Tag_efa044fd_a1b2_40a5_b1f9_72090c947b21" localSheetId="7" hidden="1">#REF!</definedName>
    <definedName name="Xbrl_Tag_efa044fd_a1b2_40a5_b1f9_72090c947b21" localSheetId="6" hidden="1">#REF!</definedName>
    <definedName name="Xbrl_Tag_efa044fd_a1b2_40a5_b1f9_72090c947b21" localSheetId="5" hidden="1">#REF!</definedName>
    <definedName name="Xbrl_Tag_efa044fd_a1b2_40a5_b1f9_72090c947b21" localSheetId="4" hidden="1">#REF!</definedName>
    <definedName name="Xbrl_Tag_efa044fd_a1b2_40a5_b1f9_72090c947b21" localSheetId="3" hidden="1">#REF!</definedName>
    <definedName name="Xbrl_Tag_efa044fd_a1b2_40a5_b1f9_72090c947b21" hidden="1">#REF!</definedName>
    <definedName name="Xbrl_Tag_f5d3fddf_4f85_4525_871f_f5d116e6ca67" localSheetId="8" hidden="1">#REF!</definedName>
    <definedName name="Xbrl_Tag_f5d3fddf_4f85_4525_871f_f5d116e6ca67" localSheetId="7" hidden="1">#REF!</definedName>
    <definedName name="Xbrl_Tag_f5d3fddf_4f85_4525_871f_f5d116e6ca67" localSheetId="6" hidden="1">#REF!</definedName>
    <definedName name="Xbrl_Tag_f5d3fddf_4f85_4525_871f_f5d116e6ca67" localSheetId="5" hidden="1">#REF!</definedName>
    <definedName name="Xbrl_Tag_f5d3fddf_4f85_4525_871f_f5d116e6ca67" localSheetId="4" hidden="1">#REF!</definedName>
    <definedName name="Xbrl_Tag_f5d3fddf_4f85_4525_871f_f5d116e6ca67" localSheetId="3" hidden="1">#REF!</definedName>
    <definedName name="Xbrl_Tag_f5d3fddf_4f85_4525_871f_f5d116e6ca67" hidden="1">#REF!</definedName>
    <definedName name="Xbrl_Tag_f80d63c5_ffff_4f9e_a25e_9c37480fc1ae" localSheetId="8" hidden="1">#REF!</definedName>
    <definedName name="Xbrl_Tag_f80d63c5_ffff_4f9e_a25e_9c37480fc1ae" localSheetId="7" hidden="1">#REF!</definedName>
    <definedName name="Xbrl_Tag_f80d63c5_ffff_4f9e_a25e_9c37480fc1ae" localSheetId="6" hidden="1">#REF!</definedName>
    <definedName name="Xbrl_Tag_f80d63c5_ffff_4f9e_a25e_9c37480fc1ae" localSheetId="5" hidden="1">#REF!</definedName>
    <definedName name="Xbrl_Tag_f80d63c5_ffff_4f9e_a25e_9c37480fc1ae" localSheetId="4" hidden="1">#REF!</definedName>
    <definedName name="Xbrl_Tag_f80d63c5_ffff_4f9e_a25e_9c37480fc1ae" localSheetId="3" hidden="1">#REF!</definedName>
    <definedName name="Xbrl_Tag_f80d63c5_ffff_4f9e_a25e_9c37480fc1ae" hidden="1">#REF!</definedName>
    <definedName name="Xbrl_Tag_f91e44a0_2671_4cea_8dec_43ad8dbe440f" localSheetId="8" hidden="1">#REF!</definedName>
    <definedName name="Xbrl_Tag_f91e44a0_2671_4cea_8dec_43ad8dbe440f" localSheetId="7" hidden="1">#REF!</definedName>
    <definedName name="Xbrl_Tag_f91e44a0_2671_4cea_8dec_43ad8dbe440f" localSheetId="6" hidden="1">#REF!</definedName>
    <definedName name="Xbrl_Tag_f91e44a0_2671_4cea_8dec_43ad8dbe440f" localSheetId="5" hidden="1">#REF!</definedName>
    <definedName name="Xbrl_Tag_f91e44a0_2671_4cea_8dec_43ad8dbe440f" localSheetId="4" hidden="1">#REF!</definedName>
    <definedName name="Xbrl_Tag_f91e44a0_2671_4cea_8dec_43ad8dbe440f" localSheetId="3" hidden="1">#REF!</definedName>
    <definedName name="Xbrl_Tag_f91e44a0_2671_4cea_8dec_43ad8dbe440f" hidden="1">#REF!</definedName>
    <definedName name="Xbrl_Tag_fab5f0e9_4198_47ff_9b56_c2280e7e2d27" localSheetId="8" hidden="1">#REF!</definedName>
    <definedName name="Xbrl_Tag_fab5f0e9_4198_47ff_9b56_c2280e7e2d27" localSheetId="7" hidden="1">#REF!</definedName>
    <definedName name="Xbrl_Tag_fab5f0e9_4198_47ff_9b56_c2280e7e2d27" localSheetId="6" hidden="1">#REF!</definedName>
    <definedName name="Xbrl_Tag_fab5f0e9_4198_47ff_9b56_c2280e7e2d27" localSheetId="5" hidden="1">#REF!</definedName>
    <definedName name="Xbrl_Tag_fab5f0e9_4198_47ff_9b56_c2280e7e2d27" localSheetId="4" hidden="1">#REF!</definedName>
    <definedName name="Xbrl_Tag_fab5f0e9_4198_47ff_9b56_c2280e7e2d27" localSheetId="3" hidden="1">#REF!</definedName>
    <definedName name="Xbrl_Tag_fab5f0e9_4198_47ff_9b56_c2280e7e2d27" hidden="1">#REF!</definedName>
    <definedName name="Xbrl_Tag_fc82f321_49fd_456c_a7a3_9e9b572f9fad" localSheetId="8" hidden="1">#REF!</definedName>
    <definedName name="Xbrl_Tag_fc82f321_49fd_456c_a7a3_9e9b572f9fad" localSheetId="7" hidden="1">#REF!</definedName>
    <definedName name="Xbrl_Tag_fc82f321_49fd_456c_a7a3_9e9b572f9fad" localSheetId="6" hidden="1">#REF!</definedName>
    <definedName name="Xbrl_Tag_fc82f321_49fd_456c_a7a3_9e9b572f9fad" localSheetId="5" hidden="1">#REF!</definedName>
    <definedName name="Xbrl_Tag_fc82f321_49fd_456c_a7a3_9e9b572f9fad" localSheetId="4" hidden="1">#REF!</definedName>
    <definedName name="Xbrl_Tag_fc82f321_49fd_456c_a7a3_9e9b572f9fad" localSheetId="3" hidden="1">#REF!</definedName>
    <definedName name="Xbrl_Tag_fc82f321_49fd_456c_a7a3_9e9b572f9fad" hidden="1">#REF!</definedName>
    <definedName name="Xbrl_Tag_fd0762ba_faef_48ae_8f93_3b1682db973d" localSheetId="8" hidden="1">#REF!</definedName>
    <definedName name="Xbrl_Tag_fd0762ba_faef_48ae_8f93_3b1682db973d" localSheetId="7" hidden="1">#REF!</definedName>
    <definedName name="Xbrl_Tag_fd0762ba_faef_48ae_8f93_3b1682db973d" localSheetId="6" hidden="1">#REF!</definedName>
    <definedName name="Xbrl_Tag_fd0762ba_faef_48ae_8f93_3b1682db973d" localSheetId="5" hidden="1">#REF!</definedName>
    <definedName name="Xbrl_Tag_fd0762ba_faef_48ae_8f93_3b1682db973d" localSheetId="4" hidden="1">#REF!</definedName>
    <definedName name="Xbrl_Tag_fd0762ba_faef_48ae_8f93_3b1682db973d" localSheetId="3" hidden="1">#REF!</definedName>
    <definedName name="Xbrl_Tag_fd0762ba_faef_48ae_8f93_3b1682db973d" hidden="1">#REF!</definedName>
    <definedName name="Xbrl_Tag_fdbfb964_4eb0_44bd_ba7a_9dfdfb13f3a4" localSheetId="8" hidden="1">#REF!</definedName>
    <definedName name="Xbrl_Tag_fdbfb964_4eb0_44bd_ba7a_9dfdfb13f3a4" localSheetId="7" hidden="1">#REF!</definedName>
    <definedName name="Xbrl_Tag_fdbfb964_4eb0_44bd_ba7a_9dfdfb13f3a4" localSheetId="6" hidden="1">#REF!</definedName>
    <definedName name="Xbrl_Tag_fdbfb964_4eb0_44bd_ba7a_9dfdfb13f3a4" localSheetId="5" hidden="1">#REF!</definedName>
    <definedName name="Xbrl_Tag_fdbfb964_4eb0_44bd_ba7a_9dfdfb13f3a4" localSheetId="4" hidden="1">#REF!</definedName>
    <definedName name="Xbrl_Tag_fdbfb964_4eb0_44bd_ba7a_9dfdfb13f3a4" localSheetId="3" hidden="1">#REF!</definedName>
    <definedName name="Xbrl_Tag_fdbfb964_4eb0_44bd_ba7a_9dfdfb13f3a4" hidden="1">#REF!</definedName>
    <definedName name="XXXXX" localSheetId="17" hidden="1">#REF!</definedName>
    <definedName name="XXXXX" localSheetId="16" hidden="1">#REF!</definedName>
    <definedName name="XXXXX" localSheetId="15" hidden="1">#REF!</definedName>
    <definedName name="XXXXX" localSheetId="14" hidden="1">#REF!</definedName>
    <definedName name="XXXXX" localSheetId="13" hidden="1">#REF!</definedName>
    <definedName name="XXXXX" localSheetId="7" hidden="1">#REF!</definedName>
    <definedName name="XXXXX" localSheetId="6" hidden="1">#REF!</definedName>
    <definedName name="XXXXX" localSheetId="5" hidden="1">#REF!</definedName>
    <definedName name="XXXXX" localSheetId="4" hidden="1">#REF!</definedName>
    <definedName name="XXXXX" hidden="1">#REF!</definedName>
    <definedName name="z" localSheetId="18" hidden="1">{"edcredit",#N/A,FALSE,"edcredit"}</definedName>
    <definedName name="z" localSheetId="17" hidden="1">{"edcredit",#N/A,FALSE,"edcredit"}</definedName>
    <definedName name="z" localSheetId="16" hidden="1">{"edcredit",#N/A,FALSE,"edcredit"}</definedName>
    <definedName name="z" localSheetId="15" hidden="1">{"edcredit",#N/A,FALSE,"edcredit"}</definedName>
    <definedName name="z" localSheetId="14" hidden="1">{"edcredit",#N/A,FALSE,"edcredit"}</definedName>
    <definedName name="z" localSheetId="13" hidden="1">{"edcredit",#N/A,FALSE,"edcredit"}</definedName>
    <definedName name="z" localSheetId="8" hidden="1">{"edcredit",#N/A,FALSE,"edcredit"}</definedName>
    <definedName name="z" localSheetId="7" hidden="1">{"edcredit",#N/A,FALSE,"edcredit"}</definedName>
    <definedName name="z" localSheetId="6" hidden="1">{"edcredit",#N/A,FALSE,"edcredit"}</definedName>
    <definedName name="z" localSheetId="5" hidden="1">{"edcredit",#N/A,FALSE,"edcredit"}</definedName>
    <definedName name="z" localSheetId="4" hidden="1">{"edcredit",#N/A,FALSE,"edcredit"}</definedName>
    <definedName name="z" hidden="1">{"edcredit",#N/A,FALSE,"edcredit"}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1" l="1"/>
  <c r="H15" i="21"/>
  <c r="B21" i="21"/>
  <c r="B20" i="21"/>
  <c r="H16" i="21"/>
  <c r="B17" i="21" s="1"/>
  <c r="H17" i="21"/>
  <c r="F5" i="21"/>
  <c r="F6" i="21"/>
  <c r="F7" i="21"/>
  <c r="F8" i="21"/>
  <c r="F9" i="21"/>
  <c r="F10" i="21"/>
  <c r="F11" i="21"/>
  <c r="F12" i="21"/>
  <c r="F13" i="21"/>
  <c r="F4" i="21"/>
  <c r="A320" i="20"/>
  <c r="A257" i="20"/>
  <c r="J240" i="20"/>
  <c r="H230" i="20"/>
  <c r="H229" i="20"/>
  <c r="J226" i="20"/>
  <c r="E231" i="20" s="1"/>
  <c r="E232" i="20" s="1"/>
  <c r="E215" i="20"/>
  <c r="H213" i="20" s="1"/>
  <c r="H207" i="20"/>
  <c r="H206" i="20"/>
  <c r="H204" i="20"/>
  <c r="A180" i="20"/>
  <c r="E152" i="20"/>
  <c r="E158" i="20" s="1"/>
  <c r="G142" i="20"/>
  <c r="E144" i="20"/>
  <c r="E133" i="20"/>
  <c r="J126" i="20"/>
  <c r="G124" i="20"/>
  <c r="J114" i="20"/>
  <c r="E127" i="20"/>
  <c r="E88" i="20" s="1"/>
  <c r="E91" i="20" s="1"/>
  <c r="A106" i="20"/>
  <c r="A103" i="20"/>
  <c r="J85" i="20"/>
  <c r="E83" i="20"/>
  <c r="G77" i="20"/>
  <c r="G141" i="20" s="1"/>
  <c r="G65" i="20"/>
  <c r="G64" i="20"/>
  <c r="E72" i="20"/>
  <c r="G63" i="20"/>
  <c r="G62" i="20"/>
  <c r="G61" i="20"/>
  <c r="E69" i="20"/>
  <c r="E73" i="20"/>
  <c r="E58" i="20"/>
  <c r="J185" i="20"/>
  <c r="A45" i="20"/>
  <c r="J23" i="20"/>
  <c r="G22" i="20"/>
  <c r="G21" i="20"/>
  <c r="G20" i="20"/>
  <c r="E20" i="20"/>
  <c r="E19" i="20"/>
  <c r="A177" i="20"/>
  <c r="J102" i="20"/>
  <c r="B22" i="21" l="1"/>
  <c r="B23" i="21" s="1"/>
  <c r="J229" i="20"/>
  <c r="J230" i="20"/>
  <c r="J190" i="20"/>
  <c r="J188" i="20"/>
  <c r="F229" i="20"/>
  <c r="F231" i="20"/>
  <c r="J231" i="20" s="1"/>
  <c r="F230" i="20"/>
  <c r="J194" i="20"/>
  <c r="E70" i="20"/>
  <c r="E159" i="20"/>
  <c r="E66" i="20"/>
  <c r="E71" i="20"/>
  <c r="E74" i="20" s="1"/>
  <c r="E93" i="20" s="1"/>
  <c r="E160" i="20"/>
  <c r="J253" i="20"/>
  <c r="A254" i="20"/>
  <c r="J316" i="20"/>
  <c r="E208" i="20"/>
  <c r="A317" i="20"/>
  <c r="J176" i="20"/>
  <c r="J41" i="20"/>
  <c r="A42" i="20"/>
  <c r="J232" i="20" l="1"/>
  <c r="E163" i="20" s="1"/>
  <c r="J196" i="20"/>
  <c r="J198" i="20" s="1"/>
  <c r="H62" i="20"/>
  <c r="J62" i="20" s="1"/>
  <c r="H22" i="20"/>
  <c r="J22" i="20" s="1"/>
  <c r="H130" i="20"/>
  <c r="J130" i="20" s="1"/>
  <c r="J199" i="20"/>
  <c r="H19" i="20"/>
  <c r="J19" i="20" s="1"/>
  <c r="F205" i="20"/>
  <c r="H205" i="20" s="1"/>
  <c r="H208" i="20" s="1"/>
  <c r="J208" i="20" s="1"/>
  <c r="H54" i="20"/>
  <c r="J54" i="20" s="1"/>
  <c r="H21" i="20"/>
  <c r="J21" i="20" s="1"/>
  <c r="H20" i="20"/>
  <c r="J20" i="20" s="1"/>
  <c r="E149" i="20" l="1"/>
  <c r="E157" i="20" s="1"/>
  <c r="E161" i="20" s="1"/>
  <c r="E166" i="20" s="1"/>
  <c r="J70" i="20"/>
  <c r="J213" i="20"/>
  <c r="L213" i="20" s="1"/>
  <c r="H138" i="20"/>
  <c r="J138" i="20" s="1"/>
  <c r="H64" i="20"/>
  <c r="J64" i="20" s="1"/>
  <c r="H122" i="20"/>
  <c r="J122" i="20" s="1"/>
  <c r="H137" i="20"/>
  <c r="J137" i="20" s="1"/>
  <c r="H118" i="20"/>
  <c r="J118" i="20" s="1"/>
  <c r="H131" i="20"/>
  <c r="J131" i="20" s="1"/>
  <c r="H56" i="20"/>
  <c r="J56" i="20" s="1"/>
  <c r="H123" i="20"/>
  <c r="J123" i="20" s="1"/>
  <c r="H120" i="20"/>
  <c r="J120" i="20" s="1"/>
  <c r="J200" i="20"/>
  <c r="J27" i="20"/>
  <c r="H125" i="20" l="1"/>
  <c r="J125" i="20" s="1"/>
  <c r="H132" i="20"/>
  <c r="J132" i="20" s="1"/>
  <c r="J133" i="20" s="1"/>
  <c r="H57" i="20"/>
  <c r="J57" i="20" s="1"/>
  <c r="H65" i="20"/>
  <c r="J65" i="20" s="1"/>
  <c r="J66" i="20" s="1"/>
  <c r="J72" i="20"/>
  <c r="H89" i="20"/>
  <c r="J89" i="20" s="1"/>
  <c r="H116" i="20"/>
  <c r="J116" i="20" s="1"/>
  <c r="H113" i="20"/>
  <c r="J113" i="20" s="1"/>
  <c r="H124" i="20"/>
  <c r="J124" i="20" s="1"/>
  <c r="H115" i="20"/>
  <c r="J115" i="20" s="1"/>
  <c r="H117" i="20"/>
  <c r="J117" i="20" s="1"/>
  <c r="J127" i="20" l="1"/>
  <c r="J88" i="20" s="1"/>
  <c r="J73" i="20"/>
  <c r="J74" i="20" s="1"/>
  <c r="H74" i="20" s="1"/>
  <c r="J58" i="20"/>
  <c r="H58" i="20" s="1"/>
  <c r="H158" i="20" l="1"/>
  <c r="J158" i="20" s="1"/>
  <c r="H81" i="20"/>
  <c r="J81" i="20" s="1"/>
  <c r="H79" i="20"/>
  <c r="J79" i="20" s="1"/>
  <c r="H160" i="20"/>
  <c r="J160" i="20" s="1"/>
  <c r="H82" i="20"/>
  <c r="J82" i="20" s="1"/>
  <c r="H80" i="20"/>
  <c r="J80" i="20" s="1"/>
  <c r="H78" i="20"/>
  <c r="J78" i="20" s="1"/>
  <c r="H159" i="20"/>
  <c r="J159" i="20" s="1"/>
  <c r="H143" i="20"/>
  <c r="J143" i="20" s="1"/>
  <c r="H140" i="20"/>
  <c r="J140" i="20" s="1"/>
  <c r="H142" i="20"/>
  <c r="J142" i="20" s="1"/>
  <c r="H90" i="20"/>
  <c r="J90" i="20" s="1"/>
  <c r="J91" i="20" s="1"/>
  <c r="J83" i="20" l="1"/>
  <c r="J93" i="20" s="1"/>
  <c r="J163" i="20" s="1"/>
  <c r="J144" i="20"/>
  <c r="J157" i="20" l="1"/>
  <c r="J161" i="20" s="1"/>
  <c r="J166" i="20" s="1"/>
  <c r="J15" i="20" s="1"/>
  <c r="J30" i="20" s="1"/>
  <c r="A320" i="19"/>
  <c r="A257" i="19"/>
  <c r="J240" i="19"/>
  <c r="H230" i="19"/>
  <c r="H229" i="19"/>
  <c r="J226" i="19"/>
  <c r="E231" i="19" s="1"/>
  <c r="E232" i="19" s="1"/>
  <c r="E215" i="19"/>
  <c r="H213" i="19" s="1"/>
  <c r="H207" i="19"/>
  <c r="H206" i="19"/>
  <c r="H204" i="19"/>
  <c r="A180" i="19"/>
  <c r="E152" i="19"/>
  <c r="E158" i="19" s="1"/>
  <c r="G142" i="19"/>
  <c r="E144" i="19"/>
  <c r="E133" i="19"/>
  <c r="J126" i="19"/>
  <c r="G124" i="19"/>
  <c r="J114" i="19"/>
  <c r="E127" i="19"/>
  <c r="E88" i="19" s="1"/>
  <c r="E91" i="19" s="1"/>
  <c r="A106" i="19"/>
  <c r="A103" i="19"/>
  <c r="J85" i="19"/>
  <c r="E83" i="19"/>
  <c r="G77" i="19"/>
  <c r="G141" i="19" s="1"/>
  <c r="E69" i="19"/>
  <c r="G65" i="19"/>
  <c r="G64" i="19"/>
  <c r="G63" i="19"/>
  <c r="G62" i="19"/>
  <c r="G61" i="19"/>
  <c r="E66" i="19"/>
  <c r="E73" i="19"/>
  <c r="E72" i="19"/>
  <c r="E58" i="19"/>
  <c r="J185" i="19"/>
  <c r="A45" i="19"/>
  <c r="J23" i="19"/>
  <c r="G22" i="19"/>
  <c r="G21" i="19"/>
  <c r="G20" i="19"/>
  <c r="E20" i="19"/>
  <c r="E19" i="19"/>
  <c r="A177" i="19"/>
  <c r="J102" i="19"/>
  <c r="J229" i="19" l="1"/>
  <c r="J190" i="19"/>
  <c r="J188" i="19"/>
  <c r="F229" i="19"/>
  <c r="F231" i="19"/>
  <c r="J231" i="19" s="1"/>
  <c r="F230" i="19"/>
  <c r="J230" i="19" s="1"/>
  <c r="J194" i="19"/>
  <c r="E70" i="19"/>
  <c r="E74" i="19" s="1"/>
  <c r="E93" i="19" s="1"/>
  <c r="E159" i="19"/>
  <c r="E71" i="19"/>
  <c r="E160" i="19"/>
  <c r="J253" i="19"/>
  <c r="A254" i="19"/>
  <c r="J316" i="19"/>
  <c r="E208" i="19"/>
  <c r="A317" i="19"/>
  <c r="J41" i="19"/>
  <c r="J176" i="19"/>
  <c r="A42" i="19"/>
  <c r="J232" i="19" l="1"/>
  <c r="J196" i="19"/>
  <c r="J198" i="19" s="1"/>
  <c r="H62" i="19"/>
  <c r="J62" i="19" s="1"/>
  <c r="H130" i="19"/>
  <c r="J130" i="19" s="1"/>
  <c r="H54" i="19"/>
  <c r="J54" i="19" s="1"/>
  <c r="J199" i="19"/>
  <c r="H19" i="19"/>
  <c r="J19" i="19" s="1"/>
  <c r="F205" i="19"/>
  <c r="H205" i="19" s="1"/>
  <c r="H208" i="19" s="1"/>
  <c r="J208" i="19" s="1"/>
  <c r="H21" i="19"/>
  <c r="J21" i="19" s="1"/>
  <c r="H20" i="19"/>
  <c r="J20" i="19" s="1"/>
  <c r="H22" i="19"/>
  <c r="J22" i="19" s="1"/>
  <c r="E149" i="19" l="1"/>
  <c r="E163" i="19"/>
  <c r="J213" i="19"/>
  <c r="L213" i="19" s="1"/>
  <c r="H138" i="19"/>
  <c r="J138" i="19" s="1"/>
  <c r="H122" i="19"/>
  <c r="J122" i="19" s="1"/>
  <c r="H64" i="19"/>
  <c r="J64" i="19" s="1"/>
  <c r="H137" i="19"/>
  <c r="J137" i="19" s="1"/>
  <c r="H118" i="19"/>
  <c r="J118" i="19" s="1"/>
  <c r="H131" i="19"/>
  <c r="J131" i="19" s="1"/>
  <c r="H56" i="19"/>
  <c r="J56" i="19" s="1"/>
  <c r="J72" i="19" s="1"/>
  <c r="H120" i="19"/>
  <c r="J120" i="19" s="1"/>
  <c r="H123" i="19"/>
  <c r="J123" i="19" s="1"/>
  <c r="J27" i="19"/>
  <c r="J70" i="19"/>
  <c r="J200" i="19"/>
  <c r="E157" i="19" l="1"/>
  <c r="E161" i="19" s="1"/>
  <c r="E166" i="19" s="1"/>
  <c r="H125" i="19"/>
  <c r="J125" i="19" s="1"/>
  <c r="H57" i="19"/>
  <c r="J57" i="19" s="1"/>
  <c r="J73" i="19" s="1"/>
  <c r="J74" i="19" s="1"/>
  <c r="H74" i="19" s="1"/>
  <c r="H132" i="19"/>
  <c r="J132" i="19" s="1"/>
  <c r="J133" i="19" s="1"/>
  <c r="H65" i="19"/>
  <c r="J65" i="19" s="1"/>
  <c r="J66" i="19" s="1"/>
  <c r="H89" i="19"/>
  <c r="J89" i="19" s="1"/>
  <c r="H116" i="19"/>
  <c r="J116" i="19" s="1"/>
  <c r="H113" i="19"/>
  <c r="J113" i="19" s="1"/>
  <c r="H124" i="19"/>
  <c r="J124" i="19" s="1"/>
  <c r="H115" i="19"/>
  <c r="J115" i="19" s="1"/>
  <c r="H117" i="19"/>
  <c r="J117" i="19" s="1"/>
  <c r="J127" i="19" l="1"/>
  <c r="J88" i="19" s="1"/>
  <c r="H158" i="19"/>
  <c r="J158" i="19" s="1"/>
  <c r="H81" i="19"/>
  <c r="J81" i="19" s="1"/>
  <c r="H79" i="19"/>
  <c r="J79" i="19" s="1"/>
  <c r="H160" i="19"/>
  <c r="J160" i="19" s="1"/>
  <c r="H82" i="19"/>
  <c r="J82" i="19" s="1"/>
  <c r="H80" i="19"/>
  <c r="J80" i="19" s="1"/>
  <c r="H78" i="19"/>
  <c r="J78" i="19" s="1"/>
  <c r="J83" i="19" s="1"/>
  <c r="H159" i="19"/>
  <c r="J159" i="19" s="1"/>
  <c r="J58" i="19"/>
  <c r="H58" i="19" s="1"/>
  <c r="H143" i="19" l="1"/>
  <c r="J143" i="19" s="1"/>
  <c r="H140" i="19"/>
  <c r="J140" i="19" s="1"/>
  <c r="H142" i="19"/>
  <c r="J142" i="19" s="1"/>
  <c r="H90" i="19"/>
  <c r="J90" i="19" s="1"/>
  <c r="J91" i="19" s="1"/>
  <c r="J93" i="19" s="1"/>
  <c r="J163" i="19" s="1"/>
  <c r="J157" i="19" l="1"/>
  <c r="J161" i="19" s="1"/>
  <c r="J166" i="19" s="1"/>
  <c r="J15" i="19" s="1"/>
  <c r="J30" i="19" s="1"/>
  <c r="J144" i="19"/>
  <c r="A318" i="18" l="1"/>
  <c r="A255" i="18"/>
  <c r="J238" i="18"/>
  <c r="H228" i="18"/>
  <c r="H227" i="18"/>
  <c r="J224" i="18"/>
  <c r="E229" i="18" s="1"/>
  <c r="E230" i="18" s="1"/>
  <c r="E213" i="18"/>
  <c r="H211" i="18" s="1"/>
  <c r="E206" i="18"/>
  <c r="H205" i="18"/>
  <c r="H204" i="18"/>
  <c r="H202" i="18"/>
  <c r="A178" i="18"/>
  <c r="E152" i="18"/>
  <c r="G142" i="18"/>
  <c r="E144" i="18"/>
  <c r="E133" i="18"/>
  <c r="J126" i="18"/>
  <c r="G124" i="18"/>
  <c r="J114" i="18"/>
  <c r="J192" i="18"/>
  <c r="A106" i="18"/>
  <c r="J85" i="18"/>
  <c r="E83" i="18"/>
  <c r="G80" i="18"/>
  <c r="G81" i="18" s="1"/>
  <c r="E72" i="18"/>
  <c r="G65" i="18"/>
  <c r="G64" i="18"/>
  <c r="G63" i="18"/>
  <c r="E71" i="18"/>
  <c r="G62" i="18"/>
  <c r="G61" i="18"/>
  <c r="G77" i="18" s="1"/>
  <c r="G141" i="18" s="1"/>
  <c r="E66" i="18"/>
  <c r="E73" i="18"/>
  <c r="J183" i="18"/>
  <c r="E69" i="18"/>
  <c r="A45" i="18"/>
  <c r="J23" i="18"/>
  <c r="G22" i="18"/>
  <c r="G21" i="18"/>
  <c r="G20" i="18"/>
  <c r="E20" i="18"/>
  <c r="E19" i="18"/>
  <c r="A252" i="18"/>
  <c r="J251" i="18"/>
  <c r="E157" i="18" l="1"/>
  <c r="E158" i="18"/>
  <c r="J186" i="18"/>
  <c r="J188" i="18" s="1"/>
  <c r="J194" i="18"/>
  <c r="J196" i="18" s="1"/>
  <c r="J227" i="18"/>
  <c r="F228" i="18"/>
  <c r="J228" i="18" s="1"/>
  <c r="F227" i="18"/>
  <c r="F229" i="18"/>
  <c r="J229" i="18" s="1"/>
  <c r="A42" i="18"/>
  <c r="J174" i="18"/>
  <c r="E58" i="18"/>
  <c r="A175" i="18"/>
  <c r="J41" i="18"/>
  <c r="E70" i="18"/>
  <c r="E74" i="18" s="1"/>
  <c r="E127" i="18"/>
  <c r="E88" i="18" s="1"/>
  <c r="E91" i="18" s="1"/>
  <c r="J314" i="18"/>
  <c r="J102" i="18"/>
  <c r="A315" i="18"/>
  <c r="A103" i="18"/>
  <c r="H130" i="18" l="1"/>
  <c r="J130" i="18" s="1"/>
  <c r="H54" i="18"/>
  <c r="J54" i="18" s="1"/>
  <c r="H21" i="18"/>
  <c r="J21" i="18" s="1"/>
  <c r="H20" i="18"/>
  <c r="J20" i="18" s="1"/>
  <c r="H62" i="18"/>
  <c r="J62" i="18" s="1"/>
  <c r="H22" i="18"/>
  <c r="J22" i="18" s="1"/>
  <c r="H19" i="18"/>
  <c r="J19" i="18" s="1"/>
  <c r="J197" i="18"/>
  <c r="J198" i="18" s="1"/>
  <c r="F203" i="18"/>
  <c r="H203" i="18" s="1"/>
  <c r="H206" i="18" s="1"/>
  <c r="J206" i="18" s="1"/>
  <c r="E93" i="18"/>
  <c r="J230" i="18"/>
  <c r="J27" i="18" l="1"/>
  <c r="E161" i="18"/>
  <c r="E149" i="18"/>
  <c r="H119" i="18"/>
  <c r="J119" i="18" s="1"/>
  <c r="H122" i="18"/>
  <c r="J122" i="18" s="1"/>
  <c r="H137" i="18"/>
  <c r="J137" i="18" s="1"/>
  <c r="H56" i="18"/>
  <c r="J56" i="18" s="1"/>
  <c r="H118" i="18"/>
  <c r="J118" i="18" s="1"/>
  <c r="H131" i="18"/>
  <c r="J131" i="18" s="1"/>
  <c r="J211" i="18"/>
  <c r="L211" i="18" s="1"/>
  <c r="H120" i="18"/>
  <c r="J120" i="18" s="1"/>
  <c r="H138" i="18"/>
  <c r="J138" i="18" s="1"/>
  <c r="H123" i="18"/>
  <c r="J123" i="18" s="1"/>
  <c r="H64" i="18"/>
  <c r="J64" i="18" s="1"/>
  <c r="H89" i="18"/>
  <c r="J89" i="18" s="1"/>
  <c r="H116" i="18"/>
  <c r="J116" i="18" s="1"/>
  <c r="H124" i="18"/>
  <c r="J124" i="18" s="1"/>
  <c r="H113" i="18"/>
  <c r="J113" i="18" s="1"/>
  <c r="H117" i="18"/>
  <c r="J117" i="18" s="1"/>
  <c r="H115" i="18"/>
  <c r="J115" i="18" s="1"/>
  <c r="J70" i="18"/>
  <c r="E156" i="18" l="1"/>
  <c r="E159" i="18" s="1"/>
  <c r="E164" i="18" s="1"/>
  <c r="H125" i="18"/>
  <c r="J125" i="18" s="1"/>
  <c r="J127" i="18" s="1"/>
  <c r="J88" i="18" s="1"/>
  <c r="H57" i="18"/>
  <c r="J57" i="18" s="1"/>
  <c r="H132" i="18"/>
  <c r="J132" i="18" s="1"/>
  <c r="J133" i="18" s="1"/>
  <c r="H65" i="18"/>
  <c r="J65" i="18" s="1"/>
  <c r="J66" i="18" s="1"/>
  <c r="J72" i="18"/>
  <c r="J73" i="18" l="1"/>
  <c r="J74" i="18" s="1"/>
  <c r="H74" i="18" s="1"/>
  <c r="J58" i="18"/>
  <c r="H58" i="18" s="1"/>
  <c r="H143" i="18" l="1"/>
  <c r="J143" i="18" s="1"/>
  <c r="H140" i="18"/>
  <c r="J140" i="18" s="1"/>
  <c r="H142" i="18"/>
  <c r="J142" i="18" s="1"/>
  <c r="H90" i="18"/>
  <c r="J90" i="18" s="1"/>
  <c r="J91" i="18" s="1"/>
  <c r="H81" i="18"/>
  <c r="J81" i="18" s="1"/>
  <c r="H79" i="18"/>
  <c r="J79" i="18" s="1"/>
  <c r="H157" i="18"/>
  <c r="J157" i="18" s="1"/>
  <c r="H78" i="18"/>
  <c r="J78" i="18" s="1"/>
  <c r="H80" i="18"/>
  <c r="J80" i="18" s="1"/>
  <c r="H82" i="18"/>
  <c r="J82" i="18" s="1"/>
  <c r="H158" i="18"/>
  <c r="J158" i="18" s="1"/>
  <c r="J144" i="18" l="1"/>
  <c r="J83" i="18"/>
  <c r="J93" i="18" s="1"/>
  <c r="J161" i="18" s="1"/>
  <c r="J156" i="18" l="1"/>
  <c r="J159" i="18" s="1"/>
  <c r="J164" i="18" s="1"/>
  <c r="J15" i="18" s="1"/>
  <c r="J30" i="18" s="1"/>
  <c r="A318" i="17" l="1"/>
  <c r="A255" i="17"/>
  <c r="J238" i="17"/>
  <c r="H228" i="17"/>
  <c r="H227" i="17"/>
  <c r="J224" i="17"/>
  <c r="E229" i="17" s="1"/>
  <c r="E230" i="17" s="1"/>
  <c r="E213" i="17"/>
  <c r="H211" i="17" s="1"/>
  <c r="H205" i="17"/>
  <c r="H204" i="17"/>
  <c r="H202" i="17"/>
  <c r="A178" i="17"/>
  <c r="E152" i="17"/>
  <c r="G142" i="17"/>
  <c r="E144" i="17"/>
  <c r="E133" i="17"/>
  <c r="J126" i="17"/>
  <c r="G124" i="17"/>
  <c r="J114" i="17"/>
  <c r="J192" i="17"/>
  <c r="A106" i="17"/>
  <c r="J85" i="17"/>
  <c r="G80" i="17"/>
  <c r="G81" i="17" s="1"/>
  <c r="E83" i="17"/>
  <c r="E71" i="17"/>
  <c r="E69" i="17"/>
  <c r="E66" i="17"/>
  <c r="G65" i="17"/>
  <c r="E73" i="17"/>
  <c r="G64" i="17"/>
  <c r="G63" i="17"/>
  <c r="G62" i="17"/>
  <c r="G61" i="17"/>
  <c r="G77" i="17" s="1"/>
  <c r="G141" i="17" s="1"/>
  <c r="E72" i="17"/>
  <c r="J183" i="17"/>
  <c r="A45" i="17"/>
  <c r="J23" i="17"/>
  <c r="G22" i="17"/>
  <c r="G21" i="17"/>
  <c r="G20" i="17"/>
  <c r="E20" i="17"/>
  <c r="E19" i="17"/>
  <c r="A175" i="17"/>
  <c r="J314" i="17"/>
  <c r="J194" i="17" l="1"/>
  <c r="J196" i="17"/>
  <c r="E157" i="17"/>
  <c r="E158" i="17"/>
  <c r="F228" i="17"/>
  <c r="J228" i="17" s="1"/>
  <c r="F227" i="17"/>
  <c r="J227" i="17" s="1"/>
  <c r="F229" i="17"/>
  <c r="J229" i="17" s="1"/>
  <c r="J186" i="17"/>
  <c r="J188" i="17" s="1"/>
  <c r="J251" i="17"/>
  <c r="A315" i="17"/>
  <c r="A252" i="17"/>
  <c r="J102" i="17"/>
  <c r="E206" i="17"/>
  <c r="J41" i="17"/>
  <c r="A103" i="17"/>
  <c r="J174" i="17"/>
  <c r="A42" i="17"/>
  <c r="E58" i="17"/>
  <c r="E127" i="17"/>
  <c r="E88" i="17" s="1"/>
  <c r="E91" i="17" s="1"/>
  <c r="E70" i="17"/>
  <c r="E74" i="17" s="1"/>
  <c r="J230" i="17" l="1"/>
  <c r="E149" i="17" s="1"/>
  <c r="H20" i="17"/>
  <c r="J20" i="17" s="1"/>
  <c r="H62" i="17"/>
  <c r="J62" i="17" s="1"/>
  <c r="H22" i="17"/>
  <c r="J22" i="17" s="1"/>
  <c r="J197" i="17"/>
  <c r="J198" i="17" s="1"/>
  <c r="H19" i="17"/>
  <c r="J19" i="17" s="1"/>
  <c r="F203" i="17"/>
  <c r="H203" i="17" s="1"/>
  <c r="H206" i="17" s="1"/>
  <c r="J206" i="17" s="1"/>
  <c r="H130" i="17"/>
  <c r="J130" i="17" s="1"/>
  <c r="H54" i="17"/>
  <c r="J54" i="17" s="1"/>
  <c r="H21" i="17"/>
  <c r="J21" i="17" s="1"/>
  <c r="E93" i="17"/>
  <c r="E161" i="17" l="1"/>
  <c r="J27" i="17"/>
  <c r="J70" i="17"/>
  <c r="H122" i="17"/>
  <c r="J122" i="17" s="1"/>
  <c r="H137" i="17"/>
  <c r="J137" i="17" s="1"/>
  <c r="H118" i="17"/>
  <c r="J118" i="17" s="1"/>
  <c r="H56" i="17"/>
  <c r="J56" i="17" s="1"/>
  <c r="H131" i="17"/>
  <c r="J131" i="17" s="1"/>
  <c r="J211" i="17"/>
  <c r="L211" i="17" s="1"/>
  <c r="H120" i="17"/>
  <c r="J120" i="17" s="1"/>
  <c r="H123" i="17"/>
  <c r="J123" i="17" s="1"/>
  <c r="H64" i="17"/>
  <c r="J64" i="17" s="1"/>
  <c r="H138" i="17"/>
  <c r="J138" i="17" s="1"/>
  <c r="H116" i="17"/>
  <c r="J116" i="17" s="1"/>
  <c r="H113" i="17"/>
  <c r="J113" i="17" s="1"/>
  <c r="H124" i="17"/>
  <c r="J124" i="17" s="1"/>
  <c r="H115" i="17"/>
  <c r="J115" i="17" s="1"/>
  <c r="H117" i="17"/>
  <c r="J117" i="17" s="1"/>
  <c r="H89" i="17"/>
  <c r="J89" i="17" s="1"/>
  <c r="E156" i="17"/>
  <c r="E159" i="17" s="1"/>
  <c r="E164" i="17" s="1"/>
  <c r="J72" i="17" l="1"/>
  <c r="H132" i="17"/>
  <c r="J132" i="17" s="1"/>
  <c r="J133" i="17" s="1"/>
  <c r="H65" i="17"/>
  <c r="J65" i="17" s="1"/>
  <c r="J66" i="17" s="1"/>
  <c r="H57" i="17"/>
  <c r="J57" i="17" s="1"/>
  <c r="J73" i="17" s="1"/>
  <c r="H125" i="17"/>
  <c r="J125" i="17" s="1"/>
  <c r="J127" i="17" s="1"/>
  <c r="J88" i="17" s="1"/>
  <c r="J74" i="17"/>
  <c r="H74" i="17" s="1"/>
  <c r="J58" i="17" l="1"/>
  <c r="H58" i="17" s="1"/>
  <c r="H157" i="17"/>
  <c r="J157" i="17" s="1"/>
  <c r="H80" i="17"/>
  <c r="J80" i="17" s="1"/>
  <c r="H78" i="17"/>
  <c r="J78" i="17" s="1"/>
  <c r="H82" i="17"/>
  <c r="J82" i="17" s="1"/>
  <c r="H158" i="17"/>
  <c r="J158" i="17" s="1"/>
  <c r="H81" i="17"/>
  <c r="J81" i="17" s="1"/>
  <c r="H79" i="17"/>
  <c r="J79" i="17" s="1"/>
  <c r="H143" i="17"/>
  <c r="J143" i="17" s="1"/>
  <c r="H140" i="17"/>
  <c r="J140" i="17" s="1"/>
  <c r="H142" i="17"/>
  <c r="J142" i="17" s="1"/>
  <c r="H90" i="17"/>
  <c r="J90" i="17" s="1"/>
  <c r="J91" i="17" s="1"/>
  <c r="J144" i="17" l="1"/>
  <c r="J83" i="17"/>
  <c r="J93" i="17" s="1"/>
  <c r="J161" i="17" s="1"/>
  <c r="J156" i="17" l="1"/>
  <c r="J159" i="17" s="1"/>
  <c r="J164" i="17" s="1"/>
  <c r="J15" i="17" s="1"/>
  <c r="J30" i="17" s="1"/>
  <c r="A312" i="16" l="1"/>
  <c r="A252" i="16"/>
  <c r="J235" i="16"/>
  <c r="H225" i="16"/>
  <c r="H224" i="16"/>
  <c r="J221" i="16"/>
  <c r="E226" i="16" s="1"/>
  <c r="E227" i="16" s="1"/>
  <c r="E210" i="16"/>
  <c r="H208" i="16" s="1"/>
  <c r="H202" i="16"/>
  <c r="H201" i="16"/>
  <c r="H199" i="16"/>
  <c r="J191" i="16"/>
  <c r="J189" i="16"/>
  <c r="J193" i="16" s="1"/>
  <c r="A175" i="16"/>
  <c r="E151" i="16"/>
  <c r="E155" i="16" s="1"/>
  <c r="G141" i="16"/>
  <c r="E143" i="16"/>
  <c r="E132" i="16"/>
  <c r="J125" i="16"/>
  <c r="G123" i="16"/>
  <c r="J113" i="16"/>
  <c r="E126" i="16"/>
  <c r="E87" i="16" s="1"/>
  <c r="E90" i="16" s="1"/>
  <c r="A105" i="16"/>
  <c r="J84" i="16"/>
  <c r="G80" i="16"/>
  <c r="G77" i="16"/>
  <c r="G140" i="16" s="1"/>
  <c r="E82" i="16"/>
  <c r="E70" i="16"/>
  <c r="E69" i="16"/>
  <c r="G65" i="16"/>
  <c r="E73" i="16"/>
  <c r="G64" i="16"/>
  <c r="G63" i="16"/>
  <c r="G62" i="16"/>
  <c r="G61" i="16"/>
  <c r="E66" i="16"/>
  <c r="E72" i="16"/>
  <c r="E58" i="16"/>
  <c r="J180" i="16"/>
  <c r="A45" i="16"/>
  <c r="J23" i="16"/>
  <c r="G22" i="16"/>
  <c r="G21" i="16"/>
  <c r="G20" i="16"/>
  <c r="E20" i="16"/>
  <c r="E19" i="16"/>
  <c r="A309" i="16"/>
  <c r="J101" i="16"/>
  <c r="F225" i="16" l="1"/>
  <c r="J225" i="16" s="1"/>
  <c r="F224" i="16"/>
  <c r="J224" i="16" s="1"/>
  <c r="F226" i="16"/>
  <c r="J226" i="16" s="1"/>
  <c r="J185" i="16"/>
  <c r="J183" i="16"/>
  <c r="J248" i="16"/>
  <c r="E71" i="16"/>
  <c r="E74" i="16" s="1"/>
  <c r="E92" i="16" s="1"/>
  <c r="A249" i="16"/>
  <c r="J41" i="16"/>
  <c r="E203" i="16"/>
  <c r="A42" i="16"/>
  <c r="J171" i="16"/>
  <c r="A172" i="16"/>
  <c r="J308" i="16"/>
  <c r="A102" i="16"/>
  <c r="J227" i="16" l="1"/>
  <c r="E158" i="16" s="1"/>
  <c r="H20" i="16"/>
  <c r="J20" i="16" s="1"/>
  <c r="H129" i="16"/>
  <c r="J129" i="16" s="1"/>
  <c r="H62" i="16"/>
  <c r="J62" i="16" s="1"/>
  <c r="J194" i="16"/>
  <c r="J195" i="16" s="1"/>
  <c r="F200" i="16"/>
  <c r="H200" i="16" s="1"/>
  <c r="H203" i="16" s="1"/>
  <c r="J203" i="16" s="1"/>
  <c r="H19" i="16"/>
  <c r="J19" i="16" s="1"/>
  <c r="H22" i="16"/>
  <c r="J22" i="16" s="1"/>
  <c r="H21" i="16"/>
  <c r="J21" i="16" s="1"/>
  <c r="H54" i="16"/>
  <c r="J54" i="16" s="1"/>
  <c r="E148" i="16" l="1"/>
  <c r="E154" i="16" s="1"/>
  <c r="E156" i="16" s="1"/>
  <c r="E161" i="16" s="1"/>
  <c r="J70" i="16"/>
  <c r="J27" i="16"/>
  <c r="H122" i="16"/>
  <c r="J122" i="16" s="1"/>
  <c r="H56" i="16"/>
  <c r="J56" i="16" s="1"/>
  <c r="H137" i="16"/>
  <c r="J137" i="16" s="1"/>
  <c r="H118" i="16"/>
  <c r="J118" i="16" s="1"/>
  <c r="J208" i="16"/>
  <c r="L208" i="16" s="1"/>
  <c r="H121" i="16"/>
  <c r="J121" i="16" s="1"/>
  <c r="H136" i="16"/>
  <c r="J136" i="16" s="1"/>
  <c r="H64" i="16"/>
  <c r="J64" i="16" s="1"/>
  <c r="H117" i="16"/>
  <c r="J117" i="16" s="1"/>
  <c r="H130" i="16"/>
  <c r="J130" i="16" s="1"/>
  <c r="H119" i="16"/>
  <c r="J119" i="16" s="1"/>
  <c r="H116" i="16"/>
  <c r="J116" i="16" s="1"/>
  <c r="H88" i="16"/>
  <c r="J88" i="16" s="1"/>
  <c r="H115" i="16"/>
  <c r="J115" i="16" s="1"/>
  <c r="H123" i="16"/>
  <c r="J123" i="16" s="1"/>
  <c r="H112" i="16"/>
  <c r="J112" i="16" s="1"/>
  <c r="H114" i="16"/>
  <c r="J114" i="16" s="1"/>
  <c r="J72" i="16" l="1"/>
  <c r="H65" i="16"/>
  <c r="J65" i="16" s="1"/>
  <c r="J66" i="16" s="1"/>
  <c r="H124" i="16"/>
  <c r="J124" i="16" s="1"/>
  <c r="J126" i="16" s="1"/>
  <c r="J87" i="16" s="1"/>
  <c r="H131" i="16"/>
  <c r="J131" i="16" s="1"/>
  <c r="J132" i="16" s="1"/>
  <c r="H57" i="16"/>
  <c r="J57" i="16" s="1"/>
  <c r="J58" i="16" s="1"/>
  <c r="H58" i="16" s="1"/>
  <c r="H89" i="16" l="1"/>
  <c r="J89" i="16" s="1"/>
  <c r="J90" i="16" s="1"/>
  <c r="H142" i="16"/>
  <c r="J142" i="16" s="1"/>
  <c r="H139" i="16"/>
  <c r="J139" i="16" s="1"/>
  <c r="H141" i="16"/>
  <c r="J141" i="16" s="1"/>
  <c r="J73" i="16"/>
  <c r="J74" i="16" s="1"/>
  <c r="H74" i="16" s="1"/>
  <c r="H78" i="16" l="1"/>
  <c r="J78" i="16" s="1"/>
  <c r="H80" i="16"/>
  <c r="J80" i="16" s="1"/>
  <c r="H155" i="16"/>
  <c r="J155" i="16" s="1"/>
  <c r="H79" i="16"/>
  <c r="J79" i="16" s="1"/>
  <c r="H81" i="16"/>
  <c r="J81" i="16" s="1"/>
  <c r="J143" i="16"/>
  <c r="J82" i="16" l="1"/>
  <c r="J92" i="16" s="1"/>
  <c r="J158" i="16" s="1"/>
  <c r="J154" i="16" l="1"/>
  <c r="J156" i="16" s="1"/>
  <c r="J161" i="16" s="1"/>
  <c r="J15" i="16" s="1"/>
  <c r="J30" i="16" s="1"/>
  <c r="A321" i="15" l="1"/>
  <c r="A261" i="15"/>
  <c r="J244" i="15"/>
  <c r="H234" i="15"/>
  <c r="H233" i="15"/>
  <c r="J230" i="15"/>
  <c r="E235" i="15" s="1"/>
  <c r="E236" i="15" s="1"/>
  <c r="E219" i="15"/>
  <c r="H217" i="15" s="1"/>
  <c r="H211" i="15"/>
  <c r="H210" i="15"/>
  <c r="H208" i="15"/>
  <c r="E212" i="15"/>
  <c r="J200" i="15"/>
  <c r="J202" i="15" s="1"/>
  <c r="J198" i="15"/>
  <c r="A184" i="15"/>
  <c r="E160" i="15"/>
  <c r="E164" i="15" s="1"/>
  <c r="G150" i="15"/>
  <c r="E152" i="15"/>
  <c r="E141" i="15"/>
  <c r="J134" i="15"/>
  <c r="G132" i="15"/>
  <c r="E135" i="15"/>
  <c r="E96" i="15" s="1"/>
  <c r="E99" i="15" s="1"/>
  <c r="J122" i="15"/>
  <c r="A114" i="15"/>
  <c r="J93" i="15"/>
  <c r="G89" i="15"/>
  <c r="G86" i="15"/>
  <c r="G149" i="15" s="1"/>
  <c r="E91" i="15"/>
  <c r="E80" i="15"/>
  <c r="E79" i="15"/>
  <c r="E75" i="15"/>
  <c r="G74" i="15"/>
  <c r="G73" i="15"/>
  <c r="H72" i="15"/>
  <c r="G72" i="15"/>
  <c r="G71" i="15"/>
  <c r="H70" i="15"/>
  <c r="G70" i="15"/>
  <c r="E82" i="15"/>
  <c r="E81" i="15"/>
  <c r="J189" i="15"/>
  <c r="E78" i="15"/>
  <c r="A54" i="15"/>
  <c r="J23" i="15"/>
  <c r="G22" i="15"/>
  <c r="G21" i="15"/>
  <c r="G20" i="15"/>
  <c r="E20" i="15"/>
  <c r="E19" i="15"/>
  <c r="A318" i="15"/>
  <c r="J317" i="15"/>
  <c r="F234" i="15" l="1"/>
  <c r="J234" i="15" s="1"/>
  <c r="F233" i="15"/>
  <c r="J233" i="15" s="1"/>
  <c r="F235" i="15"/>
  <c r="E83" i="15"/>
  <c r="E101" i="15" s="1"/>
  <c r="J192" i="15"/>
  <c r="J194" i="15" s="1"/>
  <c r="J235" i="15"/>
  <c r="J50" i="15"/>
  <c r="J257" i="15"/>
  <c r="A51" i="15"/>
  <c r="A258" i="15"/>
  <c r="E67" i="15"/>
  <c r="J180" i="15"/>
  <c r="A181" i="15"/>
  <c r="J110" i="15"/>
  <c r="A111" i="15"/>
  <c r="J236" i="15" l="1"/>
  <c r="H63" i="15"/>
  <c r="H20" i="15"/>
  <c r="J20" i="15" s="1"/>
  <c r="H138" i="15"/>
  <c r="J138" i="15" s="1"/>
  <c r="H22" i="15"/>
  <c r="J22" i="15" s="1"/>
  <c r="J203" i="15"/>
  <c r="J204" i="15" s="1"/>
  <c r="F209" i="15"/>
  <c r="H209" i="15" s="1"/>
  <c r="H212" i="15" s="1"/>
  <c r="J212" i="15" s="1"/>
  <c r="H19" i="15"/>
  <c r="J19" i="15" s="1"/>
  <c r="H21" i="15"/>
  <c r="J21" i="15" s="1"/>
  <c r="E167" i="15"/>
  <c r="E157" i="15"/>
  <c r="E163" i="15" l="1"/>
  <c r="E165" i="15" s="1"/>
  <c r="E170" i="15" s="1"/>
  <c r="H123" i="15"/>
  <c r="J123" i="15" s="1"/>
  <c r="H125" i="15"/>
  <c r="J125" i="15" s="1"/>
  <c r="H97" i="15"/>
  <c r="J97" i="15" s="1"/>
  <c r="H124" i="15"/>
  <c r="J124" i="15" s="1"/>
  <c r="H121" i="15"/>
  <c r="J63" i="15"/>
  <c r="H71" i="15"/>
  <c r="J71" i="15" s="1"/>
  <c r="J27" i="15"/>
  <c r="H131" i="15"/>
  <c r="J131" i="15" s="1"/>
  <c r="H65" i="15"/>
  <c r="J65" i="15" s="1"/>
  <c r="H146" i="15"/>
  <c r="J146" i="15" s="1"/>
  <c r="H127" i="15"/>
  <c r="J127" i="15" s="1"/>
  <c r="J217" i="15"/>
  <c r="L217" i="15" s="1"/>
  <c r="H66" i="15" s="1"/>
  <c r="H130" i="15"/>
  <c r="J130" i="15" s="1"/>
  <c r="H145" i="15"/>
  <c r="J145" i="15" s="1"/>
  <c r="H73" i="15"/>
  <c r="J73" i="15" s="1"/>
  <c r="H126" i="15"/>
  <c r="J126" i="15" s="1"/>
  <c r="H128" i="15"/>
  <c r="J128" i="15" s="1"/>
  <c r="H139" i="15"/>
  <c r="J139" i="15" s="1"/>
  <c r="H74" i="15" l="1"/>
  <c r="J66" i="15"/>
  <c r="J79" i="15"/>
  <c r="J67" i="15"/>
  <c r="H67" i="15" s="1"/>
  <c r="H132" i="15"/>
  <c r="J132" i="15" s="1"/>
  <c r="J121" i="15"/>
  <c r="J81" i="15"/>
  <c r="H98" i="15" l="1"/>
  <c r="J98" i="15" s="1"/>
  <c r="H148" i="15"/>
  <c r="J74" i="15"/>
  <c r="J75" i="15" s="1"/>
  <c r="H133" i="15"/>
  <c r="J133" i="15" l="1"/>
  <c r="J135" i="15" s="1"/>
  <c r="J96" i="15" s="1"/>
  <c r="J99" i="15" s="1"/>
  <c r="H140" i="15"/>
  <c r="J140" i="15" s="1"/>
  <c r="J141" i="15" s="1"/>
  <c r="J82" i="15"/>
  <c r="J83" i="15" s="1"/>
  <c r="H83" i="15" s="1"/>
  <c r="H151" i="15"/>
  <c r="J151" i="15" s="1"/>
  <c r="J148" i="15"/>
  <c r="H150" i="15"/>
  <c r="J150" i="15" s="1"/>
  <c r="J152" i="15" l="1"/>
  <c r="H87" i="15"/>
  <c r="H164" i="15"/>
  <c r="J164" i="15" s="1"/>
  <c r="J87" i="15" l="1"/>
  <c r="H88" i="15"/>
  <c r="H89" i="15" l="1"/>
  <c r="J89" i="15" s="1"/>
  <c r="J88" i="15"/>
  <c r="H90" i="15"/>
  <c r="J90" i="15" s="1"/>
  <c r="J91" i="15" s="1"/>
  <c r="J101" i="15" s="1"/>
  <c r="J167" i="15" s="1"/>
  <c r="J163" i="15" l="1"/>
  <c r="J165" i="15" s="1"/>
  <c r="J170" i="15" s="1"/>
  <c r="J15" i="15" s="1"/>
  <c r="J30" i="15" s="1"/>
  <c r="E170" i="14" l="1"/>
  <c r="E174" i="14" s="1"/>
  <c r="E178" i="14" s="1"/>
  <c r="J258" i="14"/>
  <c r="H248" i="14"/>
  <c r="H247" i="14"/>
  <c r="J244" i="14"/>
  <c r="E249" i="14" s="1"/>
  <c r="E250" i="14" s="1"/>
  <c r="E233" i="14"/>
  <c r="H230" i="14" s="1"/>
  <c r="J228" i="14"/>
  <c r="H225" i="14"/>
  <c r="H224" i="14"/>
  <c r="E226" i="14"/>
  <c r="J203" i="14"/>
  <c r="G164" i="14"/>
  <c r="D164" i="14"/>
  <c r="E166" i="14"/>
  <c r="E155" i="14"/>
  <c r="J148" i="14"/>
  <c r="G146" i="14"/>
  <c r="J135" i="14"/>
  <c r="J212" i="14"/>
  <c r="J106" i="14"/>
  <c r="G102" i="14"/>
  <c r="G99" i="14"/>
  <c r="G163" i="14" s="1"/>
  <c r="E104" i="14"/>
  <c r="E94" i="14"/>
  <c r="G87" i="14"/>
  <c r="G86" i="14"/>
  <c r="H85" i="14"/>
  <c r="G85" i="14"/>
  <c r="G84" i="14"/>
  <c r="H83" i="14"/>
  <c r="G83" i="14"/>
  <c r="E88" i="14"/>
  <c r="E95" i="14"/>
  <c r="E93" i="14"/>
  <c r="E92" i="14"/>
  <c r="E91" i="14"/>
  <c r="J24" i="14"/>
  <c r="J23" i="14"/>
  <c r="G22" i="14"/>
  <c r="G21" i="14"/>
  <c r="G20" i="14"/>
  <c r="E20" i="14"/>
  <c r="E19" i="14"/>
  <c r="A333" i="14"/>
  <c r="J332" i="14"/>
  <c r="F249" i="14" l="1"/>
  <c r="F248" i="14"/>
  <c r="F247" i="14"/>
  <c r="J248" i="14"/>
  <c r="J249" i="14"/>
  <c r="J214" i="14"/>
  <c r="J216" i="14" s="1"/>
  <c r="J247" i="14"/>
  <c r="E96" i="14"/>
  <c r="A124" i="14"/>
  <c r="H222" i="14"/>
  <c r="J206" i="14"/>
  <c r="J208" i="14" s="1"/>
  <c r="J123" i="14"/>
  <c r="E149" i="14"/>
  <c r="E109" i="14" s="1"/>
  <c r="E112" i="14" s="1"/>
  <c r="E80" i="14"/>
  <c r="J63" i="14"/>
  <c r="A64" i="14"/>
  <c r="J270" i="14"/>
  <c r="A271" i="14"/>
  <c r="J194" i="14"/>
  <c r="A195" i="14"/>
  <c r="J250" i="14" l="1"/>
  <c r="H20" i="14"/>
  <c r="J20" i="14" s="1"/>
  <c r="J217" i="14"/>
  <c r="J218" i="14" s="1"/>
  <c r="H152" i="14"/>
  <c r="J152" i="14" s="1"/>
  <c r="H19" i="14"/>
  <c r="J19" i="14" s="1"/>
  <c r="F223" i="14"/>
  <c r="H223" i="14" s="1"/>
  <c r="H22" i="14"/>
  <c r="J22" i="14" s="1"/>
  <c r="H76" i="14"/>
  <c r="H21" i="14"/>
  <c r="J21" i="14" s="1"/>
  <c r="E171" i="14"/>
  <c r="E114" i="14"/>
  <c r="E181" i="14" s="1"/>
  <c r="H226" i="14"/>
  <c r="J226" i="14" s="1"/>
  <c r="H142" i="14" l="1"/>
  <c r="J142" i="14" s="1"/>
  <c r="H139" i="14"/>
  <c r="H159" i="14"/>
  <c r="J159" i="14" s="1"/>
  <c r="J230" i="14"/>
  <c r="L230" i="14" s="1"/>
  <c r="H79" i="14" s="1"/>
  <c r="H141" i="14"/>
  <c r="J141" i="14" s="1"/>
  <c r="H78" i="14"/>
  <c r="H145" i="14"/>
  <c r="J145" i="14" s="1"/>
  <c r="H160" i="14"/>
  <c r="J160" i="14" s="1"/>
  <c r="H140" i="14"/>
  <c r="J140" i="14" s="1"/>
  <c r="H144" i="14"/>
  <c r="J144" i="14" s="1"/>
  <c r="E177" i="14"/>
  <c r="E179" i="14" s="1"/>
  <c r="E184" i="14" s="1"/>
  <c r="H84" i="14"/>
  <c r="J84" i="14" s="1"/>
  <c r="J76" i="14"/>
  <c r="J25" i="14"/>
  <c r="H136" i="14"/>
  <c r="J136" i="14" s="1"/>
  <c r="H138" i="14"/>
  <c r="J138" i="14" s="1"/>
  <c r="H134" i="14"/>
  <c r="H137" i="14"/>
  <c r="J137" i="14" s="1"/>
  <c r="H110" i="14"/>
  <c r="J110" i="14" s="1"/>
  <c r="H146" i="14" l="1"/>
  <c r="J146" i="14" s="1"/>
  <c r="J134" i="14"/>
  <c r="H86" i="14"/>
  <c r="J86" i="14" s="1"/>
  <c r="J78" i="14"/>
  <c r="J94" i="14" s="1"/>
  <c r="J79" i="14"/>
  <c r="H87" i="14"/>
  <c r="J92" i="14"/>
  <c r="J80" i="14"/>
  <c r="H80" i="14" s="1"/>
  <c r="J139" i="14"/>
  <c r="H153" i="14"/>
  <c r="J153" i="14" s="1"/>
  <c r="H111" i="14" l="1"/>
  <c r="J111" i="14" s="1"/>
  <c r="H162" i="14"/>
  <c r="H147" i="14"/>
  <c r="J87" i="14"/>
  <c r="J88" i="14" s="1"/>
  <c r="J95" i="14"/>
  <c r="J96" i="14" s="1"/>
  <c r="H96" i="14" s="1"/>
  <c r="H178" i="14" l="1"/>
  <c r="J178" i="14" s="1"/>
  <c r="H100" i="14"/>
  <c r="H154" i="14"/>
  <c r="J154" i="14" s="1"/>
  <c r="J155" i="14" s="1"/>
  <c r="J147" i="14"/>
  <c r="J149" i="14" s="1"/>
  <c r="J109" i="14" s="1"/>
  <c r="J112" i="14" s="1"/>
  <c r="H164" i="14"/>
  <c r="J164" i="14" s="1"/>
  <c r="J162" i="14"/>
  <c r="H165" i="14"/>
  <c r="J165" i="14" s="1"/>
  <c r="J166" i="14" l="1"/>
  <c r="H101" i="14"/>
  <c r="J100" i="14"/>
  <c r="H102" i="14" l="1"/>
  <c r="J102" i="14" s="1"/>
  <c r="J101" i="14"/>
  <c r="J104" i="14" s="1"/>
  <c r="J114" i="14" s="1"/>
  <c r="J181" i="14" s="1"/>
  <c r="H103" i="14"/>
  <c r="J103" i="14" s="1"/>
  <c r="J177" i="14" l="1"/>
  <c r="J179" i="14" s="1"/>
  <c r="J184" i="14" s="1"/>
  <c r="J15" i="14" s="1"/>
  <c r="J28" i="14" s="1"/>
  <c r="J55" i="14" l="1"/>
  <c r="E55" i="14"/>
  <c r="E43" i="14"/>
  <c r="E41" i="14"/>
  <c r="E45" i="14" s="1"/>
  <c r="E51" i="14" l="1"/>
  <c r="E47" i="14"/>
  <c r="J53" i="14"/>
  <c r="E53" i="14"/>
  <c r="E169" i="13" l="1"/>
  <c r="E173" i="13" s="1"/>
  <c r="E177" i="13" s="1"/>
  <c r="A270" i="13"/>
  <c r="J257" i="13"/>
  <c r="H247" i="13"/>
  <c r="H246" i="13"/>
  <c r="J243" i="13"/>
  <c r="E248" i="13" s="1"/>
  <c r="E249" i="13" s="1"/>
  <c r="E232" i="13"/>
  <c r="H229" i="13" s="1"/>
  <c r="J227" i="13"/>
  <c r="E225" i="13"/>
  <c r="H224" i="13"/>
  <c r="H223" i="13"/>
  <c r="H221" i="13"/>
  <c r="A194" i="13"/>
  <c r="J193" i="13"/>
  <c r="G163" i="13"/>
  <c r="D163" i="13"/>
  <c r="E165" i="13"/>
  <c r="E154" i="13"/>
  <c r="J147" i="13"/>
  <c r="G145" i="13"/>
  <c r="J135" i="13"/>
  <c r="J211" i="13"/>
  <c r="J106" i="13"/>
  <c r="G102" i="13"/>
  <c r="G99" i="13"/>
  <c r="G162" i="13" s="1"/>
  <c r="E104" i="13"/>
  <c r="E93" i="13"/>
  <c r="E92" i="13"/>
  <c r="E91" i="13"/>
  <c r="G87" i="13"/>
  <c r="E95" i="13"/>
  <c r="G86" i="13"/>
  <c r="H85" i="13"/>
  <c r="G85" i="13"/>
  <c r="G84" i="13"/>
  <c r="H83" i="13"/>
  <c r="G83" i="13"/>
  <c r="E88" i="13"/>
  <c r="E94" i="13"/>
  <c r="J202" i="13"/>
  <c r="E80" i="13"/>
  <c r="A64" i="13"/>
  <c r="J24" i="13"/>
  <c r="J23" i="13"/>
  <c r="G22" i="13"/>
  <c r="G21" i="13"/>
  <c r="G20" i="13"/>
  <c r="E20" i="13"/>
  <c r="E19" i="13"/>
  <c r="A332" i="13"/>
  <c r="J331" i="13"/>
  <c r="J213" i="13" l="1"/>
  <c r="J215" i="13" s="1"/>
  <c r="J205" i="13"/>
  <c r="J207" i="13" s="1"/>
  <c r="F248" i="13"/>
  <c r="J248" i="13" s="1"/>
  <c r="F247" i="13"/>
  <c r="J247" i="13" s="1"/>
  <c r="F246" i="13"/>
  <c r="J246" i="13" s="1"/>
  <c r="E96" i="13"/>
  <c r="J123" i="13"/>
  <c r="A124" i="13"/>
  <c r="E148" i="13"/>
  <c r="E109" i="13" s="1"/>
  <c r="E112" i="13" s="1"/>
  <c r="E114" i="13" s="1"/>
  <c r="J269" i="13"/>
  <c r="J63" i="13"/>
  <c r="J249" i="13" l="1"/>
  <c r="J216" i="13"/>
  <c r="J217" i="13" s="1"/>
  <c r="H151" i="13"/>
  <c r="J151" i="13" s="1"/>
  <c r="H19" i="13"/>
  <c r="J19" i="13" s="1"/>
  <c r="H20" i="13"/>
  <c r="J20" i="13" s="1"/>
  <c r="H22" i="13"/>
  <c r="J22" i="13" s="1"/>
  <c r="F222" i="13"/>
  <c r="H222" i="13" s="1"/>
  <c r="H225" i="13" s="1"/>
  <c r="J225" i="13" s="1"/>
  <c r="H21" i="13"/>
  <c r="J21" i="13" s="1"/>
  <c r="H76" i="13"/>
  <c r="E180" i="13"/>
  <c r="E170" i="13"/>
  <c r="J76" i="13" l="1"/>
  <c r="H84" i="13"/>
  <c r="J84" i="13" s="1"/>
  <c r="E176" i="13"/>
  <c r="E178" i="13" s="1"/>
  <c r="E183" i="13" s="1"/>
  <c r="H159" i="13"/>
  <c r="J159" i="13" s="1"/>
  <c r="H141" i="13"/>
  <c r="J141" i="13" s="1"/>
  <c r="H138" i="13"/>
  <c r="H158" i="13"/>
  <c r="J158" i="13" s="1"/>
  <c r="H78" i="13"/>
  <c r="J229" i="13"/>
  <c r="L229" i="13" s="1"/>
  <c r="H79" i="13" s="1"/>
  <c r="H140" i="13"/>
  <c r="J140" i="13" s="1"/>
  <c r="H143" i="13"/>
  <c r="J143" i="13" s="1"/>
  <c r="H144" i="13"/>
  <c r="J144" i="13" s="1"/>
  <c r="H139" i="13"/>
  <c r="J139" i="13" s="1"/>
  <c r="J25" i="13"/>
  <c r="H134" i="13"/>
  <c r="H137" i="13"/>
  <c r="J137" i="13" s="1"/>
  <c r="H110" i="13"/>
  <c r="J110" i="13" s="1"/>
  <c r="H136" i="13"/>
  <c r="J136" i="13" s="1"/>
  <c r="H86" i="13" l="1"/>
  <c r="J86" i="13" s="1"/>
  <c r="J78" i="13"/>
  <c r="J94" i="13" s="1"/>
  <c r="H152" i="13"/>
  <c r="J152" i="13" s="1"/>
  <c r="J138" i="13"/>
  <c r="H145" i="13"/>
  <c r="J145" i="13" s="1"/>
  <c r="J134" i="13"/>
  <c r="J79" i="13"/>
  <c r="H87" i="13"/>
  <c r="J92" i="13"/>
  <c r="J80" i="13" l="1"/>
  <c r="H80" i="13" s="1"/>
  <c r="H146" i="13"/>
  <c r="J87" i="13"/>
  <c r="J88" i="13" s="1"/>
  <c r="H153" i="13" l="1"/>
  <c r="J153" i="13" s="1"/>
  <c r="J154" i="13" s="1"/>
  <c r="J146" i="13"/>
  <c r="J148" i="13" s="1"/>
  <c r="J109" i="13" s="1"/>
  <c r="J112" i="13" s="1"/>
  <c r="H111" i="13"/>
  <c r="J111" i="13" s="1"/>
  <c r="H161" i="13"/>
  <c r="J95" i="13"/>
  <c r="J96" i="13" s="1"/>
  <c r="H96" i="13" s="1"/>
  <c r="H177" i="13" l="1"/>
  <c r="J177" i="13" s="1"/>
  <c r="H100" i="13"/>
  <c r="H163" i="13"/>
  <c r="J163" i="13" s="1"/>
  <c r="J161" i="13"/>
  <c r="J165" i="13" s="1"/>
  <c r="H164" i="13"/>
  <c r="J164" i="13" s="1"/>
  <c r="H101" i="13" l="1"/>
  <c r="J100" i="13"/>
  <c r="J104" i="13" l="1"/>
  <c r="J114" i="13" s="1"/>
  <c r="J180" i="13" s="1"/>
  <c r="J101" i="13"/>
  <c r="H103" i="13"/>
  <c r="J103" i="13" s="1"/>
  <c r="H102" i="13"/>
  <c r="J102" i="13" s="1"/>
  <c r="J176" i="13" l="1"/>
  <c r="J178" i="13" s="1"/>
  <c r="J183" i="13" s="1"/>
  <c r="J15" i="13" s="1"/>
  <c r="J28" i="13" s="1"/>
  <c r="J55" i="13" l="1"/>
  <c r="E43" i="13"/>
  <c r="E55" i="13"/>
  <c r="E41" i="13"/>
  <c r="E45" i="13" s="1"/>
  <c r="E47" i="13" l="1"/>
  <c r="J53" i="13"/>
  <c r="E51" i="13"/>
  <c r="E53" i="13"/>
  <c r="J256" i="12" l="1"/>
  <c r="H246" i="12"/>
  <c r="H246" i="11"/>
  <c r="D244" i="12"/>
  <c r="J242" i="12"/>
  <c r="E247" i="12" s="1"/>
  <c r="E248" i="12" s="1"/>
  <c r="D242" i="12"/>
  <c r="D241" i="12"/>
  <c r="D240" i="12"/>
  <c r="D239" i="12"/>
  <c r="D236" i="12"/>
  <c r="D234" i="12"/>
  <c r="E231" i="12"/>
  <c r="H228" i="12" s="1"/>
  <c r="D230" i="12"/>
  <c r="D229" i="12"/>
  <c r="D228" i="12"/>
  <c r="J226" i="12"/>
  <c r="H223" i="12"/>
  <c r="H222" i="12"/>
  <c r="D222" i="12"/>
  <c r="D221" i="12"/>
  <c r="H220" i="12"/>
  <c r="E224" i="12"/>
  <c r="D220" i="12"/>
  <c r="O218" i="12"/>
  <c r="O211" i="12"/>
  <c r="O213" i="12" s="1"/>
  <c r="O219" i="12" s="1"/>
  <c r="J210" i="12"/>
  <c r="D177" i="12"/>
  <c r="D173" i="12"/>
  <c r="E168" i="12"/>
  <c r="E172" i="12" s="1"/>
  <c r="E176" i="12" s="1"/>
  <c r="G162" i="12"/>
  <c r="D162" i="12"/>
  <c r="E164" i="12"/>
  <c r="E153" i="12"/>
  <c r="D152" i="12"/>
  <c r="D151" i="12"/>
  <c r="D150" i="12"/>
  <c r="J146" i="12"/>
  <c r="G144" i="12"/>
  <c r="D141" i="12"/>
  <c r="D140" i="12"/>
  <c r="D139" i="12"/>
  <c r="D138" i="12"/>
  <c r="D137" i="12"/>
  <c r="D136" i="12"/>
  <c r="J135" i="12"/>
  <c r="D135" i="12"/>
  <c r="E147" i="12"/>
  <c r="E109" i="12" s="1"/>
  <c r="D134" i="12"/>
  <c r="D111" i="12"/>
  <c r="D110" i="12"/>
  <c r="D109" i="12"/>
  <c r="J106" i="12"/>
  <c r="D106" i="12"/>
  <c r="D103" i="12"/>
  <c r="G102" i="12"/>
  <c r="D102" i="12"/>
  <c r="D101" i="12"/>
  <c r="D100" i="12"/>
  <c r="E104" i="12"/>
  <c r="D99" i="12"/>
  <c r="E95" i="12"/>
  <c r="D95" i="12"/>
  <c r="E94" i="12"/>
  <c r="D94" i="12"/>
  <c r="D93" i="12"/>
  <c r="D92" i="12"/>
  <c r="D91" i="12"/>
  <c r="E88" i="12"/>
  <c r="G87" i="12"/>
  <c r="D87" i="12"/>
  <c r="G86" i="12"/>
  <c r="D86" i="12"/>
  <c r="H85" i="12"/>
  <c r="G85" i="12"/>
  <c r="D85" i="12"/>
  <c r="G84" i="12"/>
  <c r="D84" i="12"/>
  <c r="H83" i="12"/>
  <c r="G83" i="12"/>
  <c r="G99" i="12" s="1"/>
  <c r="G161" i="12" s="1"/>
  <c r="D83" i="12"/>
  <c r="D79" i="12"/>
  <c r="D78" i="12"/>
  <c r="E93" i="12"/>
  <c r="D77" i="12"/>
  <c r="J201" i="12"/>
  <c r="D76" i="12"/>
  <c r="E80" i="12"/>
  <c r="D75" i="12"/>
  <c r="D55" i="12"/>
  <c r="D53" i="12"/>
  <c r="D51" i="12"/>
  <c r="D47" i="12"/>
  <c r="D45" i="12"/>
  <c r="D43" i="12"/>
  <c r="D41" i="12"/>
  <c r="D28" i="12"/>
  <c r="J24" i="12"/>
  <c r="J23" i="12"/>
  <c r="G22" i="12"/>
  <c r="G21" i="12"/>
  <c r="G20" i="12"/>
  <c r="E20" i="12"/>
  <c r="D20" i="12"/>
  <c r="E19" i="12"/>
  <c r="D19" i="12"/>
  <c r="A8" i="12"/>
  <c r="A331" i="12" s="1"/>
  <c r="A335" i="11"/>
  <c r="A332" i="11"/>
  <c r="A273" i="11"/>
  <c r="A270" i="11"/>
  <c r="E20" i="11"/>
  <c r="E19" i="11"/>
  <c r="J257" i="11"/>
  <c r="H247" i="11"/>
  <c r="J243" i="11"/>
  <c r="E248" i="11" s="1"/>
  <c r="E232" i="11"/>
  <c r="H229" i="11" s="1"/>
  <c r="J227" i="11"/>
  <c r="H224" i="11"/>
  <c r="H223" i="11"/>
  <c r="H221" i="11"/>
  <c r="E225" i="11"/>
  <c r="A197" i="11"/>
  <c r="A194" i="11"/>
  <c r="E169" i="11"/>
  <c r="E173" i="11" s="1"/>
  <c r="E177" i="11" s="1"/>
  <c r="G163" i="11"/>
  <c r="D163" i="11"/>
  <c r="E165" i="11"/>
  <c r="D159" i="11"/>
  <c r="E154" i="11"/>
  <c r="J147" i="11"/>
  <c r="D146" i="11"/>
  <c r="D145" i="12" s="1"/>
  <c r="G145" i="11"/>
  <c r="J136" i="11"/>
  <c r="A128" i="11"/>
  <c r="A125" i="11"/>
  <c r="J107" i="11"/>
  <c r="G103" i="11"/>
  <c r="G100" i="11"/>
  <c r="G162" i="11" s="1"/>
  <c r="E105" i="11"/>
  <c r="E92" i="11"/>
  <c r="G88" i="11"/>
  <c r="G87" i="11"/>
  <c r="H86" i="11"/>
  <c r="G86" i="11"/>
  <c r="G85" i="11"/>
  <c r="H84" i="11"/>
  <c r="G84" i="11"/>
  <c r="E89" i="11"/>
  <c r="E96" i="11"/>
  <c r="E95" i="11"/>
  <c r="J202" i="11"/>
  <c r="A68" i="11"/>
  <c r="A65" i="11"/>
  <c r="J25" i="11"/>
  <c r="J24" i="11"/>
  <c r="J23" i="11"/>
  <c r="G22" i="11"/>
  <c r="G21" i="11"/>
  <c r="G20" i="11"/>
  <c r="J7" i="12"/>
  <c r="J330" i="12" l="1"/>
  <c r="J123" i="12"/>
  <c r="J268" i="12"/>
  <c r="J192" i="12"/>
  <c r="J63" i="12"/>
  <c r="E81" i="11"/>
  <c r="F247" i="12"/>
  <c r="J247" i="12" s="1"/>
  <c r="F246" i="12"/>
  <c r="J246" i="12" s="1"/>
  <c r="F245" i="12"/>
  <c r="J205" i="11"/>
  <c r="J207" i="11" s="1"/>
  <c r="E249" i="11"/>
  <c r="J206" i="12"/>
  <c r="J204" i="12"/>
  <c r="E113" i="11"/>
  <c r="E112" i="12"/>
  <c r="E97" i="11"/>
  <c r="E93" i="11"/>
  <c r="J269" i="11"/>
  <c r="J193" i="11"/>
  <c r="E91" i="12"/>
  <c r="E96" i="12" s="1"/>
  <c r="J212" i="12"/>
  <c r="J214" i="12" s="1"/>
  <c r="H245" i="12"/>
  <c r="J245" i="12" s="1"/>
  <c r="J64" i="11"/>
  <c r="A64" i="12"/>
  <c r="E92" i="12"/>
  <c r="A193" i="12"/>
  <c r="E94" i="11"/>
  <c r="J124" i="11"/>
  <c r="J331" i="11"/>
  <c r="A269" i="12"/>
  <c r="A124" i="12"/>
  <c r="H21" i="11" l="1"/>
  <c r="J21" i="11" s="1"/>
  <c r="H20" i="11"/>
  <c r="J20" i="11" s="1"/>
  <c r="F222" i="11"/>
  <c r="H222" i="11" s="1"/>
  <c r="H225" i="11" s="1"/>
  <c r="J225" i="11" s="1"/>
  <c r="H77" i="11"/>
  <c r="H151" i="11"/>
  <c r="J151" i="11" s="1"/>
  <c r="J216" i="11"/>
  <c r="H22" i="11"/>
  <c r="J22" i="11" s="1"/>
  <c r="H19" i="11"/>
  <c r="J19" i="11" s="1"/>
  <c r="J26" i="11" s="1"/>
  <c r="E115" i="11"/>
  <c r="E114" i="12"/>
  <c r="J248" i="12"/>
  <c r="H21" i="12"/>
  <c r="J21" i="12" s="1"/>
  <c r="H76" i="12"/>
  <c r="H20" i="12"/>
  <c r="J20" i="12" s="1"/>
  <c r="J215" i="12"/>
  <c r="J216" i="12" s="1"/>
  <c r="F221" i="12"/>
  <c r="H221" i="12" s="1"/>
  <c r="H224" i="12" s="1"/>
  <c r="J224" i="12" s="1"/>
  <c r="H150" i="12"/>
  <c r="J150" i="12" s="1"/>
  <c r="H19" i="12"/>
  <c r="J19" i="12" s="1"/>
  <c r="H22" i="12"/>
  <c r="J22" i="12" s="1"/>
  <c r="F247" i="11"/>
  <c r="J247" i="11" s="1"/>
  <c r="F246" i="11"/>
  <c r="J246" i="11" s="1"/>
  <c r="F248" i="11"/>
  <c r="J248" i="11" s="1"/>
  <c r="J211" i="11"/>
  <c r="E148" i="11"/>
  <c r="J249" i="11" l="1"/>
  <c r="J213" i="11"/>
  <c r="J215" i="11" s="1"/>
  <c r="J217" i="11" s="1"/>
  <c r="J25" i="12"/>
  <c r="E180" i="11"/>
  <c r="E170" i="11"/>
  <c r="H143" i="12"/>
  <c r="J143" i="12" s="1"/>
  <c r="H139" i="12"/>
  <c r="J139" i="12" s="1"/>
  <c r="H142" i="12"/>
  <c r="J142" i="12" s="1"/>
  <c r="H158" i="12"/>
  <c r="J158" i="12" s="1"/>
  <c r="H140" i="12"/>
  <c r="J140" i="12" s="1"/>
  <c r="J228" i="12"/>
  <c r="L228" i="12" s="1"/>
  <c r="H79" i="12" s="1"/>
  <c r="H141" i="12"/>
  <c r="J141" i="12" s="1"/>
  <c r="H138" i="12"/>
  <c r="H157" i="12"/>
  <c r="J157" i="12" s="1"/>
  <c r="H78" i="12"/>
  <c r="H85" i="11"/>
  <c r="J85" i="11" s="1"/>
  <c r="J77" i="11"/>
  <c r="H136" i="12"/>
  <c r="J136" i="12" s="1"/>
  <c r="H110" i="12"/>
  <c r="J110" i="12" s="1"/>
  <c r="H137" i="12"/>
  <c r="J137" i="12" s="1"/>
  <c r="H134" i="12"/>
  <c r="H143" i="11"/>
  <c r="J143" i="11" s="1"/>
  <c r="H139" i="11"/>
  <c r="J139" i="11" s="1"/>
  <c r="H79" i="11"/>
  <c r="H144" i="11"/>
  <c r="J144" i="11" s="1"/>
  <c r="H140" i="11"/>
  <c r="J140" i="11" s="1"/>
  <c r="J229" i="11"/>
  <c r="L229" i="11" s="1"/>
  <c r="H80" i="11" s="1"/>
  <c r="H159" i="11"/>
  <c r="J159" i="11" s="1"/>
  <c r="H152" i="11"/>
  <c r="J152" i="11" s="1"/>
  <c r="H142" i="11"/>
  <c r="J142" i="11" s="1"/>
  <c r="H141" i="11"/>
  <c r="J141" i="11" s="1"/>
  <c r="H158" i="11"/>
  <c r="J158" i="11" s="1"/>
  <c r="E179" i="12"/>
  <c r="E169" i="12"/>
  <c r="J76" i="12"/>
  <c r="H84" i="12"/>
  <c r="J84" i="12" s="1"/>
  <c r="H135" i="11" l="1"/>
  <c r="H111" i="11"/>
  <c r="J111" i="11" s="1"/>
  <c r="H138" i="11"/>
  <c r="J138" i="11" s="1"/>
  <c r="H137" i="11"/>
  <c r="J137" i="11" s="1"/>
  <c r="J81" i="11"/>
  <c r="H81" i="11" s="1"/>
  <c r="J93" i="11"/>
  <c r="E176" i="11"/>
  <c r="E178" i="11" s="1"/>
  <c r="E183" i="11" s="1"/>
  <c r="H144" i="12"/>
  <c r="J144" i="12" s="1"/>
  <c r="J134" i="12"/>
  <c r="E175" i="12"/>
  <c r="E177" i="12" s="1"/>
  <c r="E182" i="12" s="1"/>
  <c r="H86" i="12"/>
  <c r="J86" i="12" s="1"/>
  <c r="J78" i="12"/>
  <c r="J80" i="12"/>
  <c r="H80" i="12" s="1"/>
  <c r="J92" i="12"/>
  <c r="H151" i="12"/>
  <c r="J151" i="12" s="1"/>
  <c r="J138" i="12"/>
  <c r="H88" i="11"/>
  <c r="J80" i="11"/>
  <c r="J79" i="11"/>
  <c r="H87" i="11"/>
  <c r="J87" i="11" s="1"/>
  <c r="H87" i="12"/>
  <c r="J79" i="12"/>
  <c r="H160" i="12" l="1"/>
  <c r="H111" i="12"/>
  <c r="J111" i="12" s="1"/>
  <c r="H161" i="11"/>
  <c r="H112" i="11"/>
  <c r="J112" i="11" s="1"/>
  <c r="J94" i="12"/>
  <c r="J88" i="11"/>
  <c r="J89" i="11" s="1"/>
  <c r="H146" i="11"/>
  <c r="J95" i="11"/>
  <c r="J135" i="11"/>
  <c r="H145" i="11"/>
  <c r="J145" i="11" s="1"/>
  <c r="J87" i="12"/>
  <c r="J88" i="12" s="1"/>
  <c r="H145" i="12"/>
  <c r="H152" i="12" l="1"/>
  <c r="J152" i="12" s="1"/>
  <c r="J153" i="12" s="1"/>
  <c r="J145" i="12"/>
  <c r="J147" i="12" s="1"/>
  <c r="J109" i="12" s="1"/>
  <c r="J112" i="12" s="1"/>
  <c r="J161" i="11"/>
  <c r="J165" i="11" s="1"/>
  <c r="H164" i="11"/>
  <c r="J164" i="11" s="1"/>
  <c r="H163" i="11"/>
  <c r="J163" i="11" s="1"/>
  <c r="J160" i="12"/>
  <c r="H163" i="12"/>
  <c r="J163" i="12" s="1"/>
  <c r="H162" i="12"/>
  <c r="J162" i="12" s="1"/>
  <c r="J96" i="11"/>
  <c r="J97" i="11" s="1"/>
  <c r="H97" i="11" s="1"/>
  <c r="H153" i="11"/>
  <c r="J153" i="11" s="1"/>
  <c r="J154" i="11" s="1"/>
  <c r="J146" i="11"/>
  <c r="J148" i="11" s="1"/>
  <c r="J110" i="11" s="1"/>
  <c r="J113" i="11" s="1"/>
  <c r="J95" i="12"/>
  <c r="J96" i="12" s="1"/>
  <c r="H96" i="12" s="1"/>
  <c r="H100" i="12" l="1"/>
  <c r="H176" i="12"/>
  <c r="J176" i="12" s="1"/>
  <c r="H177" i="11"/>
  <c r="J177" i="11" s="1"/>
  <c r="H101" i="11"/>
  <c r="J164" i="12"/>
  <c r="H102" i="11" l="1"/>
  <c r="J101" i="11"/>
  <c r="H101" i="12"/>
  <c r="J100" i="12"/>
  <c r="J104" i="12" l="1"/>
  <c r="J114" i="12" s="1"/>
  <c r="J179" i="12" s="1"/>
  <c r="H102" i="12"/>
  <c r="J102" i="12" s="1"/>
  <c r="H103" i="12"/>
  <c r="J103" i="12" s="1"/>
  <c r="J101" i="12"/>
  <c r="H103" i="11"/>
  <c r="J103" i="11" s="1"/>
  <c r="J102" i="11"/>
  <c r="J105" i="11" s="1"/>
  <c r="J115" i="11" s="1"/>
  <c r="J180" i="11" s="1"/>
  <c r="H104" i="11"/>
  <c r="J104" i="11" s="1"/>
  <c r="J176" i="11" l="1"/>
  <c r="J178" i="11" s="1"/>
  <c r="J183" i="11" s="1"/>
  <c r="J15" i="11" s="1"/>
  <c r="J29" i="11" s="1"/>
  <c r="J175" i="12"/>
  <c r="J177" i="12" s="1"/>
  <c r="J182" i="12" s="1"/>
  <c r="J15" i="12" s="1"/>
  <c r="J28" i="12" l="1"/>
  <c r="J56" i="11"/>
  <c r="E56" i="11"/>
  <c r="E44" i="11"/>
  <c r="O30" i="11"/>
  <c r="E42" i="11"/>
  <c r="E46" i="11" l="1"/>
  <c r="B4" i="21"/>
  <c r="J54" i="11"/>
  <c r="E54" i="11"/>
  <c r="E52" i="11"/>
  <c r="E48" i="11"/>
  <c r="E41" i="12"/>
  <c r="E45" i="12" s="1"/>
  <c r="J55" i="12"/>
  <c r="E55" i="12"/>
  <c r="E43" i="12"/>
  <c r="E4" i="21" l="1"/>
  <c r="E5" i="21"/>
  <c r="E6" i="21"/>
  <c r="E7" i="21"/>
  <c r="E8" i="21"/>
  <c r="E9" i="21"/>
  <c r="E10" i="21"/>
  <c r="E11" i="21"/>
  <c r="E12" i="21"/>
  <c r="E13" i="21"/>
  <c r="E53" i="12"/>
  <c r="E51" i="12"/>
  <c r="E47" i="12"/>
  <c r="J53" i="12"/>
  <c r="J257" i="10" l="1"/>
  <c r="H247" i="10"/>
  <c r="D245" i="10"/>
  <c r="J243" i="10"/>
  <c r="E248" i="10" s="1"/>
  <c r="E249" i="10" s="1"/>
  <c r="D243" i="10"/>
  <c r="D242" i="10"/>
  <c r="D241" i="10"/>
  <c r="D240" i="10"/>
  <c r="D237" i="10"/>
  <c r="D235" i="10"/>
  <c r="E232" i="10"/>
  <c r="H229" i="10" s="1"/>
  <c r="D231" i="10"/>
  <c r="D230" i="10"/>
  <c r="D229" i="10"/>
  <c r="J227" i="10"/>
  <c r="H224" i="10"/>
  <c r="H223" i="10"/>
  <c r="D223" i="10"/>
  <c r="D222" i="10"/>
  <c r="H221" i="10"/>
  <c r="E225" i="10"/>
  <c r="D221" i="10"/>
  <c r="D178" i="10"/>
  <c r="D174" i="10"/>
  <c r="E169" i="10"/>
  <c r="E173" i="10" s="1"/>
  <c r="E177" i="10" s="1"/>
  <c r="G163" i="10"/>
  <c r="D163" i="10"/>
  <c r="E165" i="10"/>
  <c r="D153" i="10"/>
  <c r="D152" i="10"/>
  <c r="E154" i="10"/>
  <c r="D151" i="10"/>
  <c r="J148" i="9"/>
  <c r="G145" i="10"/>
  <c r="D141" i="10"/>
  <c r="D140" i="10"/>
  <c r="D139" i="10"/>
  <c r="D138" i="10"/>
  <c r="D137" i="10"/>
  <c r="D136" i="10"/>
  <c r="J135" i="10"/>
  <c r="D135" i="10"/>
  <c r="J211" i="10"/>
  <c r="D134" i="10"/>
  <c r="D111" i="10"/>
  <c r="D110" i="10"/>
  <c r="D109" i="10"/>
  <c r="J106" i="10"/>
  <c r="D106" i="10"/>
  <c r="D103" i="10"/>
  <c r="G102" i="10"/>
  <c r="D102" i="10"/>
  <c r="D101" i="10"/>
  <c r="D100" i="10"/>
  <c r="G99" i="10"/>
  <c r="G162" i="10" s="1"/>
  <c r="E104" i="10"/>
  <c r="D99" i="10"/>
  <c r="D95" i="10"/>
  <c r="D94" i="10"/>
  <c r="E93" i="10"/>
  <c r="D93" i="10"/>
  <c r="D92" i="10"/>
  <c r="D91" i="10"/>
  <c r="G87" i="10"/>
  <c r="D87" i="10"/>
  <c r="G86" i="10"/>
  <c r="D86" i="10"/>
  <c r="H85" i="10"/>
  <c r="G85" i="10"/>
  <c r="D85" i="10"/>
  <c r="G84" i="10"/>
  <c r="D84" i="10"/>
  <c r="H83" i="10"/>
  <c r="G83" i="10"/>
  <c r="E88" i="10"/>
  <c r="D83" i="10"/>
  <c r="E95" i="10"/>
  <c r="D79" i="10"/>
  <c r="E94" i="10"/>
  <c r="D78" i="10"/>
  <c r="D77" i="10"/>
  <c r="J202" i="10"/>
  <c r="D76" i="10"/>
  <c r="E91" i="10"/>
  <c r="D75" i="10"/>
  <c r="D55" i="10"/>
  <c r="D53" i="10"/>
  <c r="D51" i="10"/>
  <c r="D47" i="10"/>
  <c r="D45" i="10"/>
  <c r="D43" i="10"/>
  <c r="D41" i="10"/>
  <c r="D28" i="10"/>
  <c r="J24" i="10"/>
  <c r="J23" i="10"/>
  <c r="G22" i="10"/>
  <c r="G21" i="10"/>
  <c r="G20" i="10"/>
  <c r="E20" i="10"/>
  <c r="D20" i="10"/>
  <c r="E19" i="10"/>
  <c r="D19" i="10"/>
  <c r="A8" i="10"/>
  <c r="A332" i="10" s="1"/>
  <c r="A336" i="9"/>
  <c r="A333" i="9"/>
  <c r="A274" i="9"/>
  <c r="A271" i="9"/>
  <c r="J258" i="9"/>
  <c r="H248" i="9"/>
  <c r="J244" i="9"/>
  <c r="E249" i="9" s="1"/>
  <c r="E233" i="9"/>
  <c r="H230" i="9" s="1"/>
  <c r="J228" i="9"/>
  <c r="H225" i="9"/>
  <c r="H224" i="9"/>
  <c r="H222" i="9"/>
  <c r="A198" i="9"/>
  <c r="A195" i="9"/>
  <c r="E170" i="9"/>
  <c r="E174" i="9" s="1"/>
  <c r="E178" i="9" s="1"/>
  <c r="G164" i="9"/>
  <c r="D164" i="9"/>
  <c r="E166" i="9"/>
  <c r="D160" i="9"/>
  <c r="E155" i="9"/>
  <c r="D147" i="9"/>
  <c r="D146" i="10" s="1"/>
  <c r="G146" i="9"/>
  <c r="J136" i="9"/>
  <c r="A128" i="9"/>
  <c r="A125" i="9"/>
  <c r="J107" i="9"/>
  <c r="G103" i="9"/>
  <c r="E105" i="9"/>
  <c r="G88" i="9"/>
  <c r="G87" i="9"/>
  <c r="H86" i="9"/>
  <c r="G86" i="9"/>
  <c r="G85" i="9"/>
  <c r="H84" i="9"/>
  <c r="G84" i="9"/>
  <c r="G100" i="9" s="1"/>
  <c r="G163" i="9" s="1"/>
  <c r="E89" i="9"/>
  <c r="E96" i="9"/>
  <c r="E95" i="9"/>
  <c r="E94" i="9"/>
  <c r="A68" i="9"/>
  <c r="A65" i="9"/>
  <c r="J25" i="9"/>
  <c r="J24" i="9"/>
  <c r="J23" i="9"/>
  <c r="G22" i="9"/>
  <c r="G21" i="9"/>
  <c r="G20" i="9"/>
  <c r="E20" i="9"/>
  <c r="E19" i="9"/>
  <c r="J332" i="9"/>
  <c r="A336" i="8"/>
  <c r="A333" i="8"/>
  <c r="A274" i="8"/>
  <c r="A271" i="8"/>
  <c r="E20" i="8"/>
  <c r="E19" i="8"/>
  <c r="J258" i="8"/>
  <c r="H248" i="8"/>
  <c r="J244" i="8"/>
  <c r="E249" i="8" s="1"/>
  <c r="E250" i="8" s="1"/>
  <c r="H247" i="8"/>
  <c r="E233" i="8"/>
  <c r="H230" i="8" s="1"/>
  <c r="J228" i="8"/>
  <c r="H225" i="8"/>
  <c r="H224" i="8"/>
  <c r="H222" i="8"/>
  <c r="A198" i="8"/>
  <c r="A195" i="8"/>
  <c r="E170" i="8"/>
  <c r="E174" i="8" s="1"/>
  <c r="E178" i="8" s="1"/>
  <c r="G164" i="8"/>
  <c r="D164" i="8"/>
  <c r="D160" i="8"/>
  <c r="E166" i="8"/>
  <c r="E155" i="8"/>
  <c r="J148" i="8"/>
  <c r="D147" i="8"/>
  <c r="G146" i="8"/>
  <c r="E149" i="8"/>
  <c r="J212" i="8"/>
  <c r="A128" i="8"/>
  <c r="A125" i="8"/>
  <c r="E113" i="8"/>
  <c r="J107" i="8"/>
  <c r="G103" i="8"/>
  <c r="G100" i="8"/>
  <c r="G163" i="8" s="1"/>
  <c r="E105" i="8"/>
  <c r="E95" i="8"/>
  <c r="E92" i="8"/>
  <c r="G88" i="8"/>
  <c r="G87" i="8"/>
  <c r="H86" i="8"/>
  <c r="G86" i="8"/>
  <c r="G85" i="8"/>
  <c r="H84" i="8"/>
  <c r="G84" i="8"/>
  <c r="E89" i="8"/>
  <c r="E96" i="8"/>
  <c r="E94" i="8"/>
  <c r="J203" i="8"/>
  <c r="E81" i="8"/>
  <c r="A68" i="8"/>
  <c r="A65" i="8"/>
  <c r="J25" i="8"/>
  <c r="J24" i="8"/>
  <c r="J23" i="8"/>
  <c r="G22" i="8"/>
  <c r="G21" i="8"/>
  <c r="G20" i="8"/>
  <c r="J332" i="8"/>
  <c r="J207" i="10" l="1"/>
  <c r="J205" i="10"/>
  <c r="F248" i="10"/>
  <c r="J248" i="10" s="1"/>
  <c r="F247" i="10"/>
  <c r="F246" i="10"/>
  <c r="H247" i="9"/>
  <c r="J247" i="10"/>
  <c r="E149" i="9"/>
  <c r="J213" i="10"/>
  <c r="J215" i="10" s="1"/>
  <c r="E250" i="9"/>
  <c r="J7" i="10"/>
  <c r="E80" i="10"/>
  <c r="J147" i="10"/>
  <c r="J212" i="9"/>
  <c r="A124" i="10"/>
  <c r="E148" i="10"/>
  <c r="E109" i="10" s="1"/>
  <c r="H246" i="10"/>
  <c r="J246" i="10" s="1"/>
  <c r="J64" i="9"/>
  <c r="E92" i="9"/>
  <c r="E226" i="9"/>
  <c r="J270" i="9"/>
  <c r="J194" i="9"/>
  <c r="A270" i="10"/>
  <c r="A64" i="10"/>
  <c r="E92" i="10"/>
  <c r="E96" i="10" s="1"/>
  <c r="A194" i="10"/>
  <c r="J124" i="9"/>
  <c r="J206" i="8"/>
  <c r="J208" i="8"/>
  <c r="J214" i="8"/>
  <c r="J216" i="8"/>
  <c r="F247" i="8"/>
  <c r="J247" i="8" s="1"/>
  <c r="F248" i="8"/>
  <c r="J248" i="8" s="1"/>
  <c r="F249" i="8"/>
  <c r="J249" i="8" s="1"/>
  <c r="J64" i="8"/>
  <c r="E93" i="8"/>
  <c r="E97" i="8" s="1"/>
  <c r="E115" i="8" s="1"/>
  <c r="J136" i="8"/>
  <c r="E226" i="8"/>
  <c r="J270" i="8"/>
  <c r="J194" i="8"/>
  <c r="J124" i="8"/>
  <c r="J203" i="9" l="1"/>
  <c r="E93" i="9"/>
  <c r="E97" i="9" s="1"/>
  <c r="J331" i="10"/>
  <c r="J193" i="10"/>
  <c r="J63" i="10"/>
  <c r="J269" i="10"/>
  <c r="J123" i="10"/>
  <c r="F249" i="9"/>
  <c r="J249" i="9" s="1"/>
  <c r="F248" i="9"/>
  <c r="J248" i="9" s="1"/>
  <c r="F247" i="9"/>
  <c r="J249" i="10"/>
  <c r="E113" i="9"/>
  <c r="E112" i="10"/>
  <c r="E114" i="10" s="1"/>
  <c r="J216" i="10"/>
  <c r="J217" i="10" s="1"/>
  <c r="H151" i="10"/>
  <c r="J151" i="10" s="1"/>
  <c r="H19" i="10"/>
  <c r="J19" i="10" s="1"/>
  <c r="H22" i="10"/>
  <c r="J22" i="10" s="1"/>
  <c r="H20" i="10"/>
  <c r="J20" i="10" s="1"/>
  <c r="F222" i="10"/>
  <c r="H222" i="10" s="1"/>
  <c r="H225" i="10" s="1"/>
  <c r="J225" i="10" s="1"/>
  <c r="H21" i="10"/>
  <c r="J21" i="10" s="1"/>
  <c r="H76" i="10"/>
  <c r="E81" i="9"/>
  <c r="J214" i="9"/>
  <c r="J216" i="9" s="1"/>
  <c r="J247" i="9"/>
  <c r="J250" i="8"/>
  <c r="H20" i="8"/>
  <c r="J20" i="8" s="1"/>
  <c r="F223" i="8"/>
  <c r="H223" i="8" s="1"/>
  <c r="H226" i="8" s="1"/>
  <c r="J226" i="8" s="1"/>
  <c r="H152" i="8"/>
  <c r="J152" i="8" s="1"/>
  <c r="H22" i="8"/>
  <c r="J22" i="8" s="1"/>
  <c r="H19" i="8"/>
  <c r="J19" i="8" s="1"/>
  <c r="H21" i="8"/>
  <c r="J21" i="8" s="1"/>
  <c r="J217" i="8"/>
  <c r="J218" i="8" s="1"/>
  <c r="H77" i="8"/>
  <c r="J250" i="9" l="1"/>
  <c r="E180" i="10"/>
  <c r="E170" i="10"/>
  <c r="E171" i="9"/>
  <c r="H159" i="10"/>
  <c r="J159" i="10" s="1"/>
  <c r="H139" i="10"/>
  <c r="J139" i="10" s="1"/>
  <c r="H143" i="10"/>
  <c r="J143" i="10" s="1"/>
  <c r="H141" i="10"/>
  <c r="J141" i="10" s="1"/>
  <c r="H138" i="10"/>
  <c r="H158" i="10"/>
  <c r="J158" i="10" s="1"/>
  <c r="H78" i="10"/>
  <c r="J229" i="10"/>
  <c r="L229" i="10" s="1"/>
  <c r="H79" i="10" s="1"/>
  <c r="H140" i="10"/>
  <c r="J140" i="10" s="1"/>
  <c r="H144" i="10"/>
  <c r="J144" i="10" s="1"/>
  <c r="H84" i="10"/>
  <c r="J84" i="10" s="1"/>
  <c r="J76" i="10"/>
  <c r="E115" i="9"/>
  <c r="E181" i="9" s="1"/>
  <c r="J25" i="10"/>
  <c r="J206" i="9"/>
  <c r="J208" i="9"/>
  <c r="H136" i="10"/>
  <c r="J136" i="10" s="1"/>
  <c r="H134" i="10"/>
  <c r="H137" i="10"/>
  <c r="J137" i="10" s="1"/>
  <c r="H110" i="10"/>
  <c r="J110" i="10" s="1"/>
  <c r="H138" i="8"/>
  <c r="J138" i="8" s="1"/>
  <c r="H137" i="8"/>
  <c r="J137" i="8" s="1"/>
  <c r="H135" i="8"/>
  <c r="H111" i="8"/>
  <c r="J111" i="8" s="1"/>
  <c r="J26" i="8"/>
  <c r="E171" i="8"/>
  <c r="E181" i="8"/>
  <c r="J77" i="8"/>
  <c r="H85" i="8"/>
  <c r="J85" i="8" s="1"/>
  <c r="H79" i="8"/>
  <c r="J230" i="8"/>
  <c r="L230" i="8" s="1"/>
  <c r="H80" i="8" s="1"/>
  <c r="H160" i="8"/>
  <c r="J160" i="8" s="1"/>
  <c r="H153" i="8"/>
  <c r="J153" i="8" s="1"/>
  <c r="H142" i="8"/>
  <c r="J142" i="8" s="1"/>
  <c r="H140" i="8"/>
  <c r="J140" i="8" s="1"/>
  <c r="H141" i="8"/>
  <c r="J141" i="8" s="1"/>
  <c r="H159" i="8"/>
  <c r="J159" i="8" s="1"/>
  <c r="H145" i="8"/>
  <c r="J145" i="8" s="1"/>
  <c r="H144" i="8"/>
  <c r="J144" i="8" s="1"/>
  <c r="H139" i="8"/>
  <c r="J139" i="8" s="1"/>
  <c r="H152" i="10" l="1"/>
  <c r="J152" i="10" s="1"/>
  <c r="J138" i="10"/>
  <c r="H20" i="9"/>
  <c r="J20" i="9" s="1"/>
  <c r="H77" i="9"/>
  <c r="H152" i="9"/>
  <c r="J152" i="9" s="1"/>
  <c r="J217" i="9"/>
  <c r="J218" i="9" s="1"/>
  <c r="H22" i="9"/>
  <c r="J22" i="9" s="1"/>
  <c r="H19" i="9"/>
  <c r="J19" i="9" s="1"/>
  <c r="F223" i="9"/>
  <c r="H223" i="9" s="1"/>
  <c r="H226" i="9" s="1"/>
  <c r="J226" i="9" s="1"/>
  <c r="H21" i="9"/>
  <c r="J21" i="9" s="1"/>
  <c r="H86" i="10"/>
  <c r="J86" i="10" s="1"/>
  <c r="J78" i="10"/>
  <c r="J80" i="10" s="1"/>
  <c r="H80" i="10" s="1"/>
  <c r="J92" i="10"/>
  <c r="H145" i="10"/>
  <c r="J145" i="10" s="1"/>
  <c r="J134" i="10"/>
  <c r="E177" i="9"/>
  <c r="E179" i="9" s="1"/>
  <c r="E184" i="9" s="1"/>
  <c r="E176" i="10"/>
  <c r="E178" i="10" s="1"/>
  <c r="E183" i="10" s="1"/>
  <c r="H87" i="10"/>
  <c r="J79" i="10"/>
  <c r="J93" i="8"/>
  <c r="E177" i="8"/>
  <c r="E179" i="8" s="1"/>
  <c r="E184" i="8" s="1"/>
  <c r="H88" i="8"/>
  <c r="J80" i="8"/>
  <c r="H87" i="8"/>
  <c r="J87" i="8" s="1"/>
  <c r="J79" i="8"/>
  <c r="J95" i="8" s="1"/>
  <c r="J135" i="8"/>
  <c r="H146" i="8"/>
  <c r="J146" i="8" s="1"/>
  <c r="H111" i="10" l="1"/>
  <c r="J111" i="10" s="1"/>
  <c r="H161" i="10"/>
  <c r="H160" i="9"/>
  <c r="J160" i="9" s="1"/>
  <c r="H153" i="9"/>
  <c r="J153" i="9" s="1"/>
  <c r="H142" i="9"/>
  <c r="J142" i="9" s="1"/>
  <c r="H141" i="9"/>
  <c r="J141" i="9" s="1"/>
  <c r="J230" i="9"/>
  <c r="L230" i="9" s="1"/>
  <c r="H80" i="9" s="1"/>
  <c r="H159" i="9"/>
  <c r="J159" i="9" s="1"/>
  <c r="H79" i="9"/>
  <c r="H145" i="9"/>
  <c r="J145" i="9" s="1"/>
  <c r="H140" i="9"/>
  <c r="J140" i="9" s="1"/>
  <c r="H144" i="9"/>
  <c r="J144" i="9" s="1"/>
  <c r="H139" i="9"/>
  <c r="J139" i="9" s="1"/>
  <c r="J26" i="9"/>
  <c r="H146" i="10"/>
  <c r="J87" i="10"/>
  <c r="J88" i="10" s="1"/>
  <c r="J77" i="9"/>
  <c r="H85" i="9"/>
  <c r="J85" i="9" s="1"/>
  <c r="H138" i="9"/>
  <c r="J138" i="9" s="1"/>
  <c r="H137" i="9"/>
  <c r="J137" i="9" s="1"/>
  <c r="H135" i="9"/>
  <c r="H111" i="9"/>
  <c r="J111" i="9" s="1"/>
  <c r="J94" i="10"/>
  <c r="H147" i="8"/>
  <c r="J88" i="8"/>
  <c r="J89" i="8" s="1"/>
  <c r="J81" i="8"/>
  <c r="H81" i="8" s="1"/>
  <c r="H146" i="9" l="1"/>
  <c r="J146" i="9" s="1"/>
  <c r="J135" i="9"/>
  <c r="H88" i="9"/>
  <c r="J80" i="9"/>
  <c r="J93" i="9"/>
  <c r="H87" i="9"/>
  <c r="J87" i="9" s="1"/>
  <c r="J79" i="9"/>
  <c r="J95" i="10"/>
  <c r="J96" i="10" s="1"/>
  <c r="H96" i="10" s="1"/>
  <c r="J146" i="10"/>
  <c r="J148" i="10" s="1"/>
  <c r="J109" i="10" s="1"/>
  <c r="J112" i="10" s="1"/>
  <c r="H153" i="10"/>
  <c r="J153" i="10" s="1"/>
  <c r="J154" i="10" s="1"/>
  <c r="H164" i="10"/>
  <c r="J164" i="10" s="1"/>
  <c r="H163" i="10"/>
  <c r="J163" i="10" s="1"/>
  <c r="J161" i="10"/>
  <c r="J165" i="10" s="1"/>
  <c r="H112" i="8"/>
  <c r="J112" i="8" s="1"/>
  <c r="H162" i="8"/>
  <c r="H154" i="8"/>
  <c r="J154" i="8" s="1"/>
  <c r="J155" i="8" s="1"/>
  <c r="J147" i="8"/>
  <c r="J149" i="8" s="1"/>
  <c r="J110" i="8" s="1"/>
  <c r="J113" i="8" s="1"/>
  <c r="J96" i="8"/>
  <c r="J97" i="8" s="1"/>
  <c r="H97" i="8" s="1"/>
  <c r="J95" i="9" l="1"/>
  <c r="J81" i="9"/>
  <c r="H81" i="9" s="1"/>
  <c r="H147" i="9"/>
  <c r="J88" i="9"/>
  <c r="J89" i="9" s="1"/>
  <c r="H177" i="10"/>
  <c r="J177" i="10" s="1"/>
  <c r="H100" i="10"/>
  <c r="H178" i="8"/>
  <c r="J178" i="8" s="1"/>
  <c r="H101" i="8"/>
  <c r="H165" i="8"/>
  <c r="J165" i="8" s="1"/>
  <c r="H164" i="8"/>
  <c r="J164" i="8" s="1"/>
  <c r="J162" i="8"/>
  <c r="J166" i="8" s="1"/>
  <c r="H154" i="9" l="1"/>
  <c r="J154" i="9" s="1"/>
  <c r="J155" i="9" s="1"/>
  <c r="J147" i="9"/>
  <c r="J149" i="9" s="1"/>
  <c r="J110" i="9" s="1"/>
  <c r="J96" i="9"/>
  <c r="J97" i="9" s="1"/>
  <c r="H97" i="9" s="1"/>
  <c r="H101" i="10"/>
  <c r="J100" i="10"/>
  <c r="H112" i="9"/>
  <c r="J112" i="9" s="1"/>
  <c r="H162" i="9"/>
  <c r="H102" i="8"/>
  <c r="J101" i="8"/>
  <c r="H178" i="9" l="1"/>
  <c r="J178" i="9" s="1"/>
  <c r="H101" i="9"/>
  <c r="J101" i="10"/>
  <c r="J104" i="10" s="1"/>
  <c r="J114" i="10" s="1"/>
  <c r="J180" i="10" s="1"/>
  <c r="H102" i="10"/>
  <c r="J102" i="10" s="1"/>
  <c r="H103" i="10"/>
  <c r="J103" i="10" s="1"/>
  <c r="J113" i="9"/>
  <c r="H164" i="9"/>
  <c r="J164" i="9" s="1"/>
  <c r="H165" i="9"/>
  <c r="J165" i="9" s="1"/>
  <c r="J162" i="9"/>
  <c r="J166" i="9" s="1"/>
  <c r="H104" i="8"/>
  <c r="J104" i="8" s="1"/>
  <c r="H103" i="8"/>
  <c r="J103" i="8" s="1"/>
  <c r="J102" i="8"/>
  <c r="J105" i="8" s="1"/>
  <c r="J115" i="8" s="1"/>
  <c r="J181" i="8" s="1"/>
  <c r="J176" i="10" l="1"/>
  <c r="J178" i="10" s="1"/>
  <c r="J183" i="10" s="1"/>
  <c r="J15" i="10" s="1"/>
  <c r="J28" i="10" s="1"/>
  <c r="H102" i="9"/>
  <c r="J101" i="9"/>
  <c r="J177" i="8"/>
  <c r="J179" i="8" s="1"/>
  <c r="J184" i="8" s="1"/>
  <c r="J15" i="8" s="1"/>
  <c r="J29" i="8" s="1"/>
  <c r="J55" i="10" l="1"/>
  <c r="E43" i="10"/>
  <c r="E55" i="10"/>
  <c r="E41" i="10"/>
  <c r="E45" i="10" s="1"/>
  <c r="H104" i="9"/>
  <c r="J104" i="9" s="1"/>
  <c r="H103" i="9"/>
  <c r="J103" i="9" s="1"/>
  <c r="J102" i="9"/>
  <c r="J105" i="9" s="1"/>
  <c r="J115" i="9" s="1"/>
  <c r="J181" i="9" s="1"/>
  <c r="J56" i="8"/>
  <c r="E56" i="8"/>
  <c r="E44" i="8"/>
  <c r="E42" i="8"/>
  <c r="E46" i="8" l="1"/>
  <c r="B6" i="21"/>
  <c r="J177" i="9"/>
  <c r="J179" i="9" s="1"/>
  <c r="J184" i="9" s="1"/>
  <c r="J15" i="9" s="1"/>
  <c r="J29" i="9" s="1"/>
  <c r="E47" i="10"/>
  <c r="E51" i="10"/>
  <c r="J53" i="10"/>
  <c r="E53" i="10"/>
  <c r="J54" i="8"/>
  <c r="E54" i="8"/>
  <c r="E52" i="8"/>
  <c r="E48" i="8"/>
  <c r="J56" i="9" l="1"/>
  <c r="E56" i="9"/>
  <c r="E44" i="9"/>
  <c r="E42" i="9"/>
  <c r="A338" i="7"/>
  <c r="A335" i="7"/>
  <c r="E172" i="7"/>
  <c r="E176" i="7" s="1"/>
  <c r="E180" i="7" s="1"/>
  <c r="A276" i="7"/>
  <c r="A273" i="7"/>
  <c r="J260" i="7"/>
  <c r="H250" i="7"/>
  <c r="H249" i="7"/>
  <c r="J246" i="7"/>
  <c r="E251" i="7" s="1"/>
  <c r="E252" i="7" s="1"/>
  <c r="E235" i="7"/>
  <c r="H232" i="7" s="1"/>
  <c r="J230" i="7"/>
  <c r="H227" i="7"/>
  <c r="H226" i="7"/>
  <c r="H224" i="7"/>
  <c r="E228" i="7"/>
  <c r="J214" i="7"/>
  <c r="J208" i="7"/>
  <c r="J205" i="7"/>
  <c r="J210" i="7" s="1"/>
  <c r="A200" i="7"/>
  <c r="A197" i="7"/>
  <c r="G166" i="7"/>
  <c r="D166" i="7"/>
  <c r="E168" i="7"/>
  <c r="D162" i="7"/>
  <c r="E157" i="7"/>
  <c r="J150" i="7"/>
  <c r="D149" i="7"/>
  <c r="G148" i="7"/>
  <c r="J137" i="7"/>
  <c r="E151" i="7"/>
  <c r="A129" i="7"/>
  <c r="A126" i="7"/>
  <c r="E114" i="7"/>
  <c r="J108" i="7"/>
  <c r="G104" i="7"/>
  <c r="E106" i="7"/>
  <c r="E94" i="7"/>
  <c r="E93" i="7"/>
  <c r="E90" i="7"/>
  <c r="G89" i="7"/>
  <c r="G88" i="7"/>
  <c r="H87" i="7"/>
  <c r="G87" i="7"/>
  <c r="G86" i="7"/>
  <c r="H85" i="7"/>
  <c r="G85" i="7"/>
  <c r="G101" i="7" s="1"/>
  <c r="G165" i="7" s="1"/>
  <c r="E97" i="7"/>
  <c r="E96" i="7"/>
  <c r="E95" i="7"/>
  <c r="E98" i="7" s="1"/>
  <c r="A69" i="7"/>
  <c r="A66" i="7"/>
  <c r="J26" i="7"/>
  <c r="J25" i="7"/>
  <c r="J24" i="7"/>
  <c r="J23" i="7"/>
  <c r="G22" i="7"/>
  <c r="G21" i="7"/>
  <c r="G20" i="7"/>
  <c r="E20" i="7"/>
  <c r="E19" i="7"/>
  <c r="J334" i="7"/>
  <c r="E46" i="9" l="1"/>
  <c r="B5" i="21"/>
  <c r="E52" i="9"/>
  <c r="J54" i="9"/>
  <c r="E48" i="9"/>
  <c r="E54" i="9"/>
  <c r="E116" i="7"/>
  <c r="F225" i="7"/>
  <c r="H225" i="7" s="1"/>
  <c r="H21" i="7"/>
  <c r="J21" i="7" s="1"/>
  <c r="H154" i="7"/>
  <c r="J154" i="7" s="1"/>
  <c r="J219" i="7"/>
  <c r="H78" i="7"/>
  <c r="H20" i="7"/>
  <c r="J20" i="7" s="1"/>
  <c r="H19" i="7"/>
  <c r="J19" i="7" s="1"/>
  <c r="H22" i="7"/>
  <c r="J22" i="7" s="1"/>
  <c r="J249" i="7"/>
  <c r="J250" i="7"/>
  <c r="H228" i="7"/>
  <c r="J228" i="7" s="1"/>
  <c r="F249" i="7"/>
  <c r="F251" i="7"/>
  <c r="J251" i="7" s="1"/>
  <c r="F250" i="7"/>
  <c r="J65" i="7"/>
  <c r="E82" i="7"/>
  <c r="J216" i="7"/>
  <c r="J218" i="7" s="1"/>
  <c r="J272" i="7"/>
  <c r="J125" i="7"/>
  <c r="J196" i="7"/>
  <c r="C5" i="21" l="1"/>
  <c r="C6" i="21"/>
  <c r="J252" i="7"/>
  <c r="E173" i="7" s="1"/>
  <c r="J27" i="7"/>
  <c r="H86" i="7"/>
  <c r="J86" i="7" s="1"/>
  <c r="J78" i="7"/>
  <c r="J232" i="7"/>
  <c r="L232" i="7" s="1"/>
  <c r="H81" i="7" s="1"/>
  <c r="H80" i="7"/>
  <c r="H162" i="7"/>
  <c r="J162" i="7" s="1"/>
  <c r="H155" i="7"/>
  <c r="J155" i="7" s="1"/>
  <c r="H144" i="7"/>
  <c r="J144" i="7" s="1"/>
  <c r="H143" i="7"/>
  <c r="J143" i="7" s="1"/>
  <c r="H161" i="7"/>
  <c r="J161" i="7" s="1"/>
  <c r="H141" i="7"/>
  <c r="J141" i="7" s="1"/>
  <c r="H147" i="7"/>
  <c r="J147" i="7" s="1"/>
  <c r="H142" i="7"/>
  <c r="J142" i="7" s="1"/>
  <c r="H146" i="7"/>
  <c r="J146" i="7" s="1"/>
  <c r="J220" i="7"/>
  <c r="E183" i="7" l="1"/>
  <c r="J80" i="7"/>
  <c r="H88" i="7"/>
  <c r="J88" i="7" s="1"/>
  <c r="E179" i="7"/>
  <c r="E181" i="7" s="1"/>
  <c r="E186" i="7" s="1"/>
  <c r="H89" i="7"/>
  <c r="J81" i="7"/>
  <c r="H140" i="7"/>
  <c r="J140" i="7" s="1"/>
  <c r="H112" i="7"/>
  <c r="J112" i="7" s="1"/>
  <c r="H139" i="7"/>
  <c r="J139" i="7" s="1"/>
  <c r="H138" i="7"/>
  <c r="J138" i="7" s="1"/>
  <c r="H136" i="7"/>
  <c r="J94" i="7"/>
  <c r="H148" i="7" l="1"/>
  <c r="J148" i="7" s="1"/>
  <c r="J136" i="7"/>
  <c r="J89" i="7"/>
  <c r="J90" i="7" s="1"/>
  <c r="H149" i="7"/>
  <c r="J96" i="7"/>
  <c r="J82" i="7"/>
  <c r="H82" i="7" s="1"/>
  <c r="H164" i="7" l="1"/>
  <c r="H113" i="7"/>
  <c r="J113" i="7" s="1"/>
  <c r="H156" i="7"/>
  <c r="J156" i="7" s="1"/>
  <c r="J157" i="7" s="1"/>
  <c r="J149" i="7"/>
  <c r="J151" i="7" s="1"/>
  <c r="J111" i="7" s="1"/>
  <c r="J114" i="7" s="1"/>
  <c r="J97" i="7"/>
  <c r="J98" i="7" s="1"/>
  <c r="H98" i="7" s="1"/>
  <c r="H180" i="7" l="1"/>
  <c r="J180" i="7" s="1"/>
  <c r="H102" i="7"/>
  <c r="H167" i="7"/>
  <c r="J167" i="7" s="1"/>
  <c r="H166" i="7"/>
  <c r="J166" i="7" s="1"/>
  <c r="J164" i="7"/>
  <c r="J168" i="7" s="1"/>
  <c r="H103" i="7" l="1"/>
  <c r="J102" i="7"/>
  <c r="H104" i="7" l="1"/>
  <c r="J104" i="7" s="1"/>
  <c r="J103" i="7"/>
  <c r="J106" i="7" s="1"/>
  <c r="J116" i="7" s="1"/>
  <c r="J183" i="7" s="1"/>
  <c r="H105" i="7"/>
  <c r="J105" i="7" s="1"/>
  <c r="J179" i="7" l="1"/>
  <c r="J181" i="7" s="1"/>
  <c r="J186" i="7" s="1"/>
  <c r="J15" i="7" s="1"/>
  <c r="J30" i="7" s="1"/>
  <c r="E57" i="7" l="1"/>
  <c r="J57" i="7"/>
  <c r="E45" i="7"/>
  <c r="E43" i="7"/>
  <c r="E47" i="7" l="1"/>
  <c r="B7" i="21"/>
  <c r="C7" i="21" s="1"/>
  <c r="E55" i="7"/>
  <c r="E49" i="7"/>
  <c r="E53" i="7"/>
  <c r="J55" i="7"/>
  <c r="G26" i="6" l="1"/>
  <c r="G29" i="6" s="1"/>
  <c r="G56" i="6" l="1"/>
  <c r="E56" i="6"/>
  <c r="E44" i="6"/>
  <c r="E42" i="6"/>
  <c r="E46" i="6" l="1"/>
  <c r="B8" i="21"/>
  <c r="C8" i="21" s="1"/>
  <c r="G54" i="6"/>
  <c r="E54" i="6"/>
  <c r="E52" i="6"/>
  <c r="E48" i="6"/>
  <c r="G26" i="5" l="1"/>
  <c r="G29" i="5" s="1"/>
  <c r="G56" i="5" l="1"/>
  <c r="E44" i="5"/>
  <c r="E56" i="5"/>
  <c r="E42" i="5"/>
  <c r="E46" i="5" l="1"/>
  <c r="B9" i="21"/>
  <c r="C9" i="21" s="1"/>
  <c r="E54" i="5"/>
  <c r="E48" i="5"/>
  <c r="G54" i="5"/>
  <c r="E52" i="5"/>
  <c r="G26" i="4" l="1"/>
  <c r="G29" i="4" s="1"/>
  <c r="E42" i="4" s="1"/>
  <c r="E44" i="4"/>
  <c r="E46" i="4" l="1"/>
  <c r="B10" i="21"/>
  <c r="C10" i="21" s="1"/>
  <c r="E56" i="4"/>
  <c r="G56" i="4"/>
  <c r="E52" i="4"/>
  <c r="G54" i="4"/>
  <c r="E54" i="4"/>
  <c r="E48" i="4"/>
  <c r="G26" i="3" l="1"/>
  <c r="G29" i="3" s="1"/>
  <c r="G56" i="3" s="1"/>
  <c r="E42" i="3" l="1"/>
  <c r="E44" i="3"/>
  <c r="E56" i="3"/>
  <c r="G54" i="3"/>
  <c r="E54" i="3"/>
  <c r="E52" i="3"/>
  <c r="E48" i="3"/>
  <c r="E46" i="3" l="1"/>
  <c r="B11" i="21"/>
  <c r="C11" i="21" s="1"/>
  <c r="G26" i="2" l="1"/>
  <c r="G29" i="2" s="1"/>
  <c r="E42" i="2" s="1"/>
  <c r="E46" i="2" l="1"/>
  <c r="B12" i="21"/>
  <c r="C12" i="21" s="1"/>
  <c r="E56" i="2"/>
  <c r="G56" i="2"/>
  <c r="E44" i="2"/>
  <c r="E48" i="2" s="1"/>
  <c r="E54" i="2" l="1"/>
  <c r="E52" i="2"/>
  <c r="G54" i="2"/>
  <c r="G26" i="1"/>
  <c r="G29" i="1" l="1"/>
  <c r="E42" i="1"/>
  <c r="E44" i="1"/>
  <c r="E46" i="1" l="1"/>
  <c r="B13" i="21"/>
  <c r="E52" i="1"/>
  <c r="G54" i="1"/>
  <c r="E54" i="1"/>
  <c r="E48" i="1"/>
  <c r="G56" i="1"/>
  <c r="E56" i="1"/>
  <c r="C13" i="21" l="1"/>
  <c r="B15" i="21"/>
  <c r="C1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105" authorId="0" shapeId="0" xr:uid="{98A5FF4A-2737-4327-9BA9-1C8A9EAD37BE}">
      <text>
        <r>
          <rPr>
            <sz val="10"/>
            <color indexed="81"/>
            <rFont val="Tahoma"/>
            <family val="2"/>
          </rPr>
          <t xml:space="preserve">The Company has chosen option 2 for ITC and therefore this number should be zero and amortization of ITC should be included
</t>
        </r>
      </text>
    </comment>
    <comment ref="E137" authorId="0" shapeId="0" xr:uid="{FFB3DFDE-D873-443B-A38D-82F5C13CBB07}">
      <text>
        <r>
          <rPr>
            <sz val="10"/>
            <color indexed="81"/>
            <rFont val="Tahoma"/>
            <family val="2"/>
          </rPr>
          <t xml:space="preserve">Account 575.7 is not included in Transmission Expense so there is no need to deduct it.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90" authorId="0" shapeId="0" xr:uid="{5B0692FB-751B-4712-B636-0432BF0FE104}">
      <text>
        <r>
          <rPr>
            <sz val="10"/>
            <color indexed="81"/>
            <rFont val="Tahoma"/>
            <family val="2"/>
          </rPr>
          <t xml:space="preserve">The Company has chosen option 2 for ITC and therefore this number should be zero and amortization of ITC should be included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D100" authorId="0" shapeId="0" xr:uid="{F5E1481F-09BE-40D9-B5EE-02DD58DA0DCF}">
      <text>
        <r>
          <rPr>
            <sz val="10"/>
            <color indexed="81"/>
            <rFont val="Tahoma"/>
            <family val="2"/>
          </rPr>
          <t xml:space="preserve">275.6.k requires analysis by Tax Department
</t>
        </r>
      </text>
    </comment>
    <comment ref="D101" authorId="0" shapeId="0" xr:uid="{8A1A36FF-4724-43CC-9D9F-2E400481E414}">
      <text>
        <r>
          <rPr>
            <sz val="10"/>
            <color indexed="81"/>
            <rFont val="Tahoma"/>
            <family val="2"/>
          </rPr>
          <t xml:space="preserve">277.18.k requires analysis by Tax Department
</t>
        </r>
      </text>
    </comment>
    <comment ref="D102" authorId="0" shapeId="0" xr:uid="{7BEB433A-F49A-4830-84CC-08EEB8787941}">
      <text>
        <r>
          <rPr>
            <sz val="10"/>
            <color indexed="81"/>
            <rFont val="Tahoma"/>
            <family val="2"/>
          </rPr>
          <t xml:space="preserve">234.17.c requires analysis by Tax Department
</t>
        </r>
      </text>
    </comment>
    <comment ref="E103" authorId="0" shapeId="0" xr:uid="{AB5288A2-C7D9-4129-99AA-597D7F644E1A}">
      <text>
        <r>
          <rPr>
            <sz val="10"/>
            <color indexed="81"/>
            <rFont val="Tahoma"/>
            <family val="2"/>
          </rPr>
          <t xml:space="preserve">The Company has chosen option 2 for ITC and therefore this number should be zero and amortization of ITC should be included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D100" authorId="0" shapeId="0" xr:uid="{181B0AB2-9F7B-456F-B550-8384ED980174}">
      <text>
        <r>
          <rPr>
            <sz val="10"/>
            <color indexed="81"/>
            <rFont val="Tahoma"/>
            <family val="2"/>
          </rPr>
          <t xml:space="preserve">275.6.k requires analysis by Tax Department
</t>
        </r>
      </text>
    </comment>
    <comment ref="D101" authorId="0" shapeId="0" xr:uid="{0D30A217-FFCE-4F00-801E-D956B1256EBE}">
      <text>
        <r>
          <rPr>
            <sz val="10"/>
            <color indexed="81"/>
            <rFont val="Tahoma"/>
            <family val="2"/>
          </rPr>
          <t xml:space="preserve">277.18.k requires analysis by Tax Department
</t>
        </r>
      </text>
    </comment>
    <comment ref="D102" authorId="0" shapeId="0" xr:uid="{68EA1BCC-EF31-491D-9236-9CD438752263}">
      <text>
        <r>
          <rPr>
            <sz val="10"/>
            <color indexed="81"/>
            <rFont val="Tahoma"/>
            <family val="2"/>
          </rPr>
          <t xml:space="preserve">234.17.c requires analysis by Tax Department
</t>
        </r>
      </text>
    </comment>
    <comment ref="E103" authorId="0" shapeId="0" xr:uid="{779C757A-B388-471F-8885-B0E0B847C412}">
      <text>
        <r>
          <rPr>
            <sz val="10"/>
            <color indexed="81"/>
            <rFont val="Tahoma"/>
            <family val="2"/>
          </rPr>
          <t xml:space="preserve">The Company has chosen option 2 for ITC and therefore this number should be zero and amortization of ITC should be included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D100" authorId="0" shapeId="0" xr:uid="{B5EA4850-0422-4A26-9F44-8236DC9923F0}">
      <text>
        <r>
          <rPr>
            <sz val="10"/>
            <color indexed="81"/>
            <rFont val="Tahoma"/>
            <family val="2"/>
          </rPr>
          <t xml:space="preserve">275.6.k requires analysis by Tax Department
</t>
        </r>
      </text>
    </comment>
    <comment ref="D101" authorId="0" shapeId="0" xr:uid="{AF868AB6-19FA-41E0-A053-987A81CE45EA}">
      <text>
        <r>
          <rPr>
            <sz val="10"/>
            <color indexed="81"/>
            <rFont val="Tahoma"/>
            <family val="2"/>
          </rPr>
          <t xml:space="preserve">277.18.k requires analysis by Tax Department
</t>
        </r>
      </text>
    </comment>
    <comment ref="D102" authorId="0" shapeId="0" xr:uid="{810BD499-0492-4955-A2B5-3AA36FE899BE}">
      <text>
        <r>
          <rPr>
            <sz val="10"/>
            <color indexed="81"/>
            <rFont val="Tahoma"/>
            <family val="2"/>
          </rPr>
          <t xml:space="preserve">234.17.c requires analysis by Tax Department
</t>
        </r>
      </text>
    </comment>
    <comment ref="E103" authorId="0" shapeId="0" xr:uid="{5AAFEF56-F7C2-447C-B370-6E89DB43C4BA}">
      <text>
        <r>
          <rPr>
            <sz val="10"/>
            <color indexed="81"/>
            <rFont val="Tahoma"/>
            <family val="2"/>
          </rPr>
          <t xml:space="preserve">The Company has chosen option 2 for ITC and therefore this number should be zero and amortization of ITC should be included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D100" authorId="0" shapeId="0" xr:uid="{E0C85F7C-097A-4FA0-8A13-C22E04FBEB3A}">
      <text>
        <r>
          <rPr>
            <sz val="10"/>
            <color indexed="81"/>
            <rFont val="Tahoma"/>
            <family val="2"/>
          </rPr>
          <t xml:space="preserve">275.6.k requires analysis by Tax Department
</t>
        </r>
      </text>
    </comment>
    <comment ref="D101" authorId="0" shapeId="0" xr:uid="{76F3A3E7-D83A-4D1B-9C63-1F247397EB67}">
      <text>
        <r>
          <rPr>
            <sz val="10"/>
            <color indexed="81"/>
            <rFont val="Tahoma"/>
            <family val="2"/>
          </rPr>
          <t xml:space="preserve">277.18.k requires analysis by Tax Department
</t>
        </r>
      </text>
    </comment>
    <comment ref="D102" authorId="0" shapeId="0" xr:uid="{34B7CD84-CD7A-4CB4-9D00-6C31A7092F17}">
      <text>
        <r>
          <rPr>
            <sz val="10"/>
            <color indexed="81"/>
            <rFont val="Tahoma"/>
            <family val="2"/>
          </rPr>
          <t xml:space="preserve">234.17.c requires analysis by Tax Department
</t>
        </r>
      </text>
    </comment>
    <comment ref="E103" authorId="0" shapeId="0" xr:uid="{88251B28-0AD4-4FBD-BE48-D736A682AD14}">
      <text>
        <r>
          <rPr>
            <sz val="10"/>
            <color indexed="81"/>
            <rFont val="Tahoma"/>
            <family val="2"/>
          </rPr>
          <t xml:space="preserve">The Company has chosen option 2 for ITC and therefore this number should be zero and amortization of ITC should be included
</t>
        </r>
      </text>
    </comment>
    <comment ref="E136" authorId="0" shapeId="0" xr:uid="{51BCE941-2751-4D82-B446-EF7BD39D73DA}">
      <text>
        <r>
          <rPr>
            <sz val="10"/>
            <color indexed="81"/>
            <rFont val="Tahoma"/>
            <family val="2"/>
          </rPr>
          <t xml:space="preserve">$2,506,000 - Acct 566
$15,894,893 - Acct 565
$18,400,893 - Total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104" authorId="0" shapeId="0" xr:uid="{58FAD0B6-BA7A-4ACA-8058-C421856AF4F5}">
      <text>
        <r>
          <rPr>
            <sz val="10"/>
            <color indexed="81"/>
            <rFont val="Tahoma"/>
            <family val="2"/>
          </rPr>
          <t xml:space="preserve">The Company has chosen option 2 for ITC and therefore this number should be zero and amortization of ITC should be included
</t>
        </r>
      </text>
    </comment>
    <comment ref="E136" authorId="0" shapeId="0" xr:uid="{98CBA0D4-D06F-4110-8B93-07CF2FDBA26B}">
      <text>
        <r>
          <rPr>
            <sz val="10"/>
            <color indexed="81"/>
            <rFont val="Tahoma"/>
            <family val="2"/>
          </rPr>
          <t xml:space="preserve">Account 575.7 is not included in Transmission Expense so there is no need to deduct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104" authorId="0" shapeId="0" xr:uid="{A1AE7E2A-AD01-4156-8A62-3E00902BD845}">
      <text>
        <r>
          <rPr>
            <sz val="10"/>
            <color indexed="81"/>
            <rFont val="Tahoma"/>
            <family val="2"/>
          </rPr>
          <t xml:space="preserve">The Company has chosen option 2 for ITC and therefore this number should be zero and amortization of ITC should be included
</t>
        </r>
      </text>
    </comment>
    <comment ref="E136" authorId="0" shapeId="0" xr:uid="{5E68E6AA-718B-424C-AA39-DB78A608E975}">
      <text>
        <r>
          <rPr>
            <sz val="10"/>
            <color indexed="81"/>
            <rFont val="Tahoma"/>
            <family val="2"/>
          </rPr>
          <t xml:space="preserve">Account 575.7 is not included in Transmission Expense so there is no need to deduct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104" authorId="0" shapeId="0" xr:uid="{EC66E2B9-E7DE-42ED-9A0F-904CEA3D4CEE}">
      <text>
        <r>
          <rPr>
            <sz val="10"/>
            <color indexed="81"/>
            <rFont val="Tahoma"/>
            <family val="2"/>
          </rPr>
          <t xml:space="preserve">The Company has chosen option 2 for ITC and therefore this number should be zero and amortization of ITC should be included
</t>
        </r>
      </text>
    </comment>
    <comment ref="E136" authorId="0" shapeId="0" xr:uid="{DCB49846-537C-498B-B525-43152338A99E}">
      <text>
        <r>
          <rPr>
            <sz val="10"/>
            <color indexed="81"/>
            <rFont val="Tahoma"/>
            <family val="2"/>
          </rPr>
          <t xml:space="preserve">Account 575.7 is not included in Transmission Expense so there is no need to deduct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82" authorId="0" shapeId="0" xr:uid="{316F72F0-392D-4ADB-8AD7-56435195BFA0}">
      <text>
        <r>
          <rPr>
            <sz val="10"/>
            <color indexed="81"/>
            <rFont val="Tahoma"/>
            <family val="2"/>
          </rPr>
          <t xml:space="preserve">The Company has chosen option 2 for ITC and therefore this number should be zero and amortization of ITC should be included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82" authorId="0" shapeId="0" xr:uid="{DEB7C0FE-3BDE-4D98-9B97-54D0EBD1FE08}">
      <text>
        <r>
          <rPr>
            <sz val="10"/>
            <color indexed="81"/>
            <rFont val="Tahoma"/>
            <family val="2"/>
          </rPr>
          <t xml:space="preserve">The Company has chosen option 2 for ITC and therefore this number should be zero and amortization of ITC should be included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82" authorId="0" shapeId="0" xr:uid="{38E063B7-6E18-4E0F-99F4-A438054F6250}">
      <text>
        <r>
          <rPr>
            <sz val="10"/>
            <color indexed="81"/>
            <rFont val="Tahoma"/>
            <family val="2"/>
          </rPr>
          <t xml:space="preserve">The Company has chosen option 2 for ITC and therefore this number should be zero and amortization of ITC should be included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82" authorId="0" shapeId="0" xr:uid="{6DA3AD24-7C63-4EB8-A90B-329854164099}">
      <text>
        <r>
          <rPr>
            <sz val="10"/>
            <color indexed="81"/>
            <rFont val="Tahoma"/>
            <family val="2"/>
          </rPr>
          <t xml:space="preserve">The Company has chosen option 2 for ITC and therefore this number should be zero and amortization of ITC should be included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81" authorId="0" shapeId="0" xr:uid="{5C181A5D-2173-44F1-BC71-06E317335B73}">
      <text>
        <r>
          <rPr>
            <sz val="10"/>
            <color indexed="81"/>
            <rFont val="Tahoma"/>
            <family val="2"/>
          </rPr>
          <t xml:space="preserve">The Company has chosen option 2 for ITC and therefore this number should be zero and amortization of ITC should be included
</t>
        </r>
      </text>
    </comment>
  </commentList>
</comments>
</file>

<file path=xl/sharedStrings.xml><?xml version="1.0" encoding="utf-8"?>
<sst xmlns="http://schemas.openxmlformats.org/spreadsheetml/2006/main" count="7043" uniqueCount="608">
  <si>
    <t>Attachment H-22A</t>
  </si>
  <si>
    <t>page 1 of 1</t>
  </si>
  <si>
    <t xml:space="preserve">Formula Rate - Non-Levelized </t>
  </si>
  <si>
    <t>Rate Formula Template</t>
  </si>
  <si>
    <t>Utilizing FERC Form 1 Data</t>
  </si>
  <si>
    <t>DUKE ENERGY OHIO AND DUKE ENERGY KENTUCKY (DEOK)</t>
  </si>
  <si>
    <t>(1)</t>
  </si>
  <si>
    <t>(2)</t>
  </si>
  <si>
    <t>(3)</t>
  </si>
  <si>
    <t>(4)</t>
  </si>
  <si>
    <t>(5)</t>
  </si>
  <si>
    <t>Line</t>
  </si>
  <si>
    <t>Allocated</t>
  </si>
  <si>
    <t>No.</t>
  </si>
  <si>
    <t>Amount</t>
  </si>
  <si>
    <t>GROSS REVENUE REQUIREMENT</t>
  </si>
  <si>
    <t>DEO + DEK</t>
  </si>
  <si>
    <t xml:space="preserve"> </t>
  </si>
  <si>
    <t>REVENUE CREDITS</t>
  </si>
  <si>
    <t>Account No. 454</t>
  </si>
  <si>
    <t>Account No. 456.1</t>
  </si>
  <si>
    <t>4a</t>
  </si>
  <si>
    <t>Revenues from Grandfathered Interzonal Transactions</t>
  </si>
  <si>
    <t>4b</t>
  </si>
  <si>
    <t>Revenues from service provided by ISO at a discount</t>
  </si>
  <si>
    <t>Legacy MTEP Credit (Account 456.1)</t>
  </si>
  <si>
    <t>Corrections Related to Prior Year Filings</t>
  </si>
  <si>
    <t>TOTAL REVENUE CREDITS  (sum lines 2-5)</t>
  </si>
  <si>
    <t>NET REVENUE REQUIREMENT</t>
  </si>
  <si>
    <t>(line 1 minus line 6)</t>
  </si>
  <si>
    <t>DIVISOR</t>
  </si>
  <si>
    <t>1 CP</t>
  </si>
  <si>
    <t>12 CP</t>
  </si>
  <si>
    <t>Reserved</t>
  </si>
  <si>
    <t>Annual Cost ($/kW/Yr) - 1 CP</t>
  </si>
  <si>
    <t>(line 7 / line 8)</t>
  </si>
  <si>
    <t>Annual Cost ($/kW/Yr) - 12 CP</t>
  </si>
  <si>
    <t>(line 7 / line 9)</t>
  </si>
  <si>
    <t>Network Rate ($/kW/Mo)</t>
  </si>
  <si>
    <t>(line 15 / 12)</t>
  </si>
  <si>
    <t>17a</t>
  </si>
  <si>
    <t>Point-To-Point Rate ($/kW/Mo)</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</si>
  <si>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</si>
  <si>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</si>
  <si>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</si>
  <si>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</si>
  <si>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</si>
  <si>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</si>
  <si>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</si>
  <si>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</si>
  <si>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</si>
  <si>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 * 1,000)</t>
  </si>
  <si>
    <t>Capped at weekly and daily rate</t>
  </si>
  <si>
    <t>Corrections Related to Prior Year Filings  (Note Z)</t>
  </si>
  <si>
    <t>Corrections Related to May 2017 Filing  (Note Z)</t>
  </si>
  <si>
    <t>(line 16 / 4,160; line 16 / 8,760 * 1000)</t>
  </si>
  <si>
    <t>page 1 of 6</t>
  </si>
  <si>
    <t>GROSS REVENUE REQUIREMENT    (page 3, line 29)</t>
  </si>
  <si>
    <t>REVENUE CREDITS    (Note T)</t>
  </si>
  <si>
    <t>Total</t>
  </si>
  <si>
    <t>Allocator</t>
  </si>
  <si>
    <t>(page 4, line 34)</t>
  </si>
  <si>
    <t>TP</t>
  </si>
  <si>
    <t>(page 4, line 35)</t>
  </si>
  <si>
    <t>5a</t>
  </si>
  <si>
    <t>Legacy MTEP Credit (Appendix C, page 2, line 3, col. 12)</t>
  </si>
  <si>
    <t>5b</t>
  </si>
  <si>
    <t>Firm PTP Revenue Credit Adjustment (Appendix E, line 10, col. 3)</t>
  </si>
  <si>
    <t>Corrections Related to FERC Audit  PA14-2-000       (Note Z)</t>
  </si>
  <si>
    <t>Corrections Related to May 2016 Filing                       (Note Z)</t>
  </si>
  <si>
    <t>TOTAL REVENUE CREDITS  (sum lines 2-5b)</t>
  </si>
  <si>
    <t>1 CP   (Note A)</t>
  </si>
  <si>
    <t>12 CP  (Note B)</t>
  </si>
  <si>
    <t>page 2 of 6</t>
  </si>
  <si>
    <t>Form No. 1</t>
  </si>
  <si>
    <t>Transmission</t>
  </si>
  <si>
    <t>RATE BASE:</t>
  </si>
  <si>
    <t>Page, Line, Col.</t>
  </si>
  <si>
    <t>Company Total</t>
  </si>
  <si>
    <t>(Col. 3 times Col. 4)</t>
  </si>
  <si>
    <t>GROSS PLANT IN SERVICE</t>
  </si>
  <si>
    <t xml:space="preserve">  Production</t>
  </si>
  <si>
    <t>205.46.g</t>
  </si>
  <si>
    <t>NA</t>
  </si>
  <si>
    <t xml:space="preserve">  Transmission</t>
  </si>
  <si>
    <t>207.58.g</t>
  </si>
  <si>
    <t xml:space="preserve">  Distribution</t>
  </si>
  <si>
    <t>207.75.g</t>
  </si>
  <si>
    <t xml:space="preserve">  General &amp; Intangible</t>
  </si>
  <si>
    <t>205.5.g &amp; 207.99.g</t>
  </si>
  <si>
    <t>W/S</t>
  </si>
  <si>
    <t xml:space="preserve">  Common</t>
  </si>
  <si>
    <t>356.1</t>
  </si>
  <si>
    <t>CE</t>
  </si>
  <si>
    <t>TOTAL GROSS PLANT (sum lines 1-5)</t>
  </si>
  <si>
    <t>GP=</t>
  </si>
  <si>
    <t>ACCUMULATED DEPRECIATION</t>
  </si>
  <si>
    <t>219.20-24.c</t>
  </si>
  <si>
    <t>219.25.c</t>
  </si>
  <si>
    <t>219.26.c</t>
  </si>
  <si>
    <t xml:space="preserve">219.28.c </t>
  </si>
  <si>
    <t>TOTAL ACCUM. DEPRECIATION (sum lines 7-11)</t>
  </si>
  <si>
    <t>NET PLANT IN SERVICE</t>
  </si>
  <si>
    <t xml:space="preserve"> (line 1 - line 7)</t>
  </si>
  <si>
    <t xml:space="preserve"> (line 2 - line 8)</t>
  </si>
  <si>
    <t xml:space="preserve"> (line 3 - line 9)</t>
  </si>
  <si>
    <t xml:space="preserve"> (line 4 - line 10)</t>
  </si>
  <si>
    <t xml:space="preserve"> (line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</si>
  <si>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</si>
  <si>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</si>
  <si>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</si>
  <si>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</si>
  <si>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</si>
  <si>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</si>
  <si>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</si>
  <si>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</si>
  <si>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</si>
  <si>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</si>
  <si>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</si>
  <si>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</si>
  <si>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</si>
  <si>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</si>
  <si>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</si>
  <si>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19 - 23)</t>
  </si>
  <si>
    <t>LAND HELD FOR FUTURE USE   (Note G)</t>
  </si>
  <si>
    <t xml:space="preserve">214.x.d  </t>
  </si>
  <si>
    <t>WORKING CAPITAL    (Note H)</t>
  </si>
  <si>
    <t xml:space="preserve">  CWC  </t>
  </si>
  <si>
    <t>calculated</t>
  </si>
  <si>
    <t xml:space="preserve">  Materials &amp; Supplies     (Note G)</t>
  </si>
  <si>
    <t>227.8.c &amp; 227.16.c</t>
  </si>
  <si>
    <t>TE</t>
  </si>
  <si>
    <t xml:space="preserve">  Prepayments (Account 165)</t>
  </si>
  <si>
    <t>111.57.c</t>
  </si>
  <si>
    <t>GP</t>
  </si>
  <si>
    <t>TOTAL WORKING CAPITAL (sum lines 26 - 28)</t>
  </si>
  <si>
    <t>RATE BASE  (sum lines 18, 24, 25, &amp; 29)</t>
  </si>
  <si>
    <t>page 3 of 6</t>
  </si>
  <si>
    <t>O&amp;M</t>
  </si>
  <si>
    <t xml:space="preserve">  Transmission </t>
  </si>
  <si>
    <t>321.112.b</t>
  </si>
  <si>
    <t>1a</t>
  </si>
  <si>
    <t>Less LSE Expenses included in Transmission O&amp;M Accounts  (Note V)</t>
  </si>
  <si>
    <t>321.88.b, 92.b; 322.121.b</t>
  </si>
  <si>
    <t>1b</t>
  </si>
  <si>
    <t>Less Midcontinent ISO Exit Fees included in Transmission O&amp;M</t>
  </si>
  <si>
    <t>(Note X)</t>
  </si>
  <si>
    <t>1c</t>
  </si>
  <si>
    <t>Less EPRI Annual Membership Dues</t>
  </si>
  <si>
    <t>(Note I)</t>
  </si>
  <si>
    <t>Less Account 565</t>
  </si>
  <si>
    <t>321.96.b</t>
  </si>
  <si>
    <t xml:space="preserve">  A&amp;G</t>
  </si>
  <si>
    <t>323.197.b</t>
  </si>
  <si>
    <t>3a</t>
  </si>
  <si>
    <t>Less Actual PBOP Expense</t>
  </si>
  <si>
    <t>(Note E)</t>
  </si>
  <si>
    <t>3b</t>
  </si>
  <si>
    <t>Plus Fixed PBOP Expense</t>
  </si>
  <si>
    <t>3c</t>
  </si>
  <si>
    <t>Less PJM Integration Costs included in A&amp;G and</t>
  </si>
  <si>
    <t>(Note Y)</t>
  </si>
  <si>
    <t xml:space="preserve">         Internal Integration Costs included in A&amp;G</t>
  </si>
  <si>
    <t>Less FERC Annual Fees</t>
  </si>
  <si>
    <t>350.14.b</t>
  </si>
  <si>
    <t>Less EPRI &amp; Reg. Comm. Exp. &amp; Non-safety  Advertising    (Note I)</t>
  </si>
  <si>
    <t>Plus Transmission Related Reg. Comm. Exp.   (Note I)</t>
  </si>
  <si>
    <t xml:space="preserve">  Transmission Lease Payments</t>
  </si>
  <si>
    <t>TOTAL O&amp;M   (sum lines 1, 3, 3b, 5a, 6, 7 less lines 1a, 1b, 2, 3a, 3c, 4, 5)</t>
  </si>
  <si>
    <t>DEPRECIATION EXPENSE</t>
  </si>
  <si>
    <t>336.7.b</t>
  </si>
  <si>
    <t xml:space="preserve">  General </t>
  </si>
  <si>
    <t xml:space="preserve">336.10.b </t>
  </si>
  <si>
    <t>336.11.b</t>
  </si>
  <si>
    <t>TOTAL DEPRECIATION (Sum lines 9 - 11)</t>
  </si>
  <si>
    <t>TAXES OTHER THAN INCOME TAXES    (Note J)</t>
  </si>
  <si>
    <t xml:space="preserve">  LABOR RELATED</t>
  </si>
  <si>
    <t>Payroll</t>
  </si>
  <si>
    <t>263.i</t>
  </si>
  <si>
    <t>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</si>
  <si>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</si>
  <si>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</si>
  <si>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</si>
  <si>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</si>
  <si>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</si>
  <si>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</si>
  <si>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  </t>
  </si>
  <si>
    <t>INCOME TAXES           (Note K)</t>
  </si>
  <si>
    <t xml:space="preserve">     T=1 - {[(1 - SIT) * (1 - FIT)] / (1 - SIT * FIT * p)} =</t>
  </si>
  <si>
    <t xml:space="preserve">     CIT=(T/1-T) * (1-(WCLTD/R)) =</t>
  </si>
  <si>
    <t xml:space="preserve">       where WCLTD=(page 4, line 27) and R= (page 4, line 30)</t>
  </si>
  <si>
    <t xml:space="preserve">       and FIT, SIT &amp; p are as given in footnote K.</t>
  </si>
  <si>
    <t xml:space="preserve">      1 / (1 - T)  = (from line 21)</t>
  </si>
  <si>
    <t>Amortized Investment Tax Credit</t>
  </si>
  <si>
    <t>266.8.f (enter negative)</t>
  </si>
  <si>
    <t>Income Tax Calculation (line 22 * line 28)</t>
  </si>
  <si>
    <t>ITC adjustment (line 23 * line 24)</t>
  </si>
  <si>
    <t>Total Income Taxes</t>
  </si>
  <si>
    <t>(line 25 plus line 26)</t>
  </si>
  <si>
    <t xml:space="preserve">RETURN </t>
  </si>
  <si>
    <t xml:space="preserve">  [ Rate Base (page 2, line 30) * Rate of Return (page 4, line 30)]</t>
  </si>
  <si>
    <t>REV. REQUIREMENT  (sum lines 8, 12, 20, 27, 28)</t>
  </si>
  <si>
    <t>page 4 of 6</t>
  </si>
  <si>
    <t>SUPPORTING CALCULATIONS AND NOTES</t>
  </si>
  <si>
    <t>TRANSMISSION PLANT INCLUDED IN ISO RATES</t>
  </si>
  <si>
    <t>Total transmission plant (page 2, line 2, column 3)</t>
  </si>
  <si>
    <t>Less transmission plant excluded from ISO rates   (Note M)</t>
  </si>
  <si>
    <t>Less transmission plant included in OATT Ancillary Services    (Note N)</t>
  </si>
  <si>
    <t>Transmission plant included in ISO Rates  (line 1 less lines 2 &amp; 3)</t>
  </si>
  <si>
    <t>Percentage of transmission plant included in ISO Rates (line 4 divided by line 1)</t>
  </si>
  <si>
    <t>TP=</t>
  </si>
  <si>
    <t xml:space="preserve">TRANSMISSION EXPENSES </t>
  </si>
  <si>
    <t>Total transmission expenses    (page 3, line 1, column 3)</t>
  </si>
  <si>
    <t>Less transmission expenses included in OATT Ancillary Services   (Note L)</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</si>
  <si>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</si>
  <si>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</si>
  <si>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</si>
  <si>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</si>
  <si>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</si>
  <si>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</si>
  <si>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</si>
  <si>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</si>
  <si>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</si>
  <si>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</si>
  <si>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354.21.b</t>
  </si>
  <si>
    <t>354.23.b</t>
  </si>
  <si>
    <t>W&amp;S Allocator</t>
  </si>
  <si>
    <t xml:space="preserve">  Other</t>
  </si>
  <si>
    <t>354.24,25,26.b</t>
  </si>
  <si>
    <t>($ / Allocation)</t>
  </si>
  <si>
    <t xml:space="preserve">  Total  (sum lines 12-15)</t>
  </si>
  <si>
    <t>=</t>
  </si>
  <si>
    <t>WS</t>
  </si>
  <si>
    <t>COMMON PLANT ALLOCATOR  (CE)         (Note O)</t>
  </si>
  <si>
    <t>% Electric</t>
  </si>
  <si>
    <t>(line 17 / line 20)</t>
  </si>
  <si>
    <t>(line 16)</t>
  </si>
  <si>
    <t xml:space="preserve">  Electric</t>
  </si>
  <si>
    <t>200.3.c</t>
  </si>
  <si>
    <t>*</t>
  </si>
  <si>
    <t xml:space="preserve">  Gas</t>
  </si>
  <si>
    <t>201.3.d</t>
  </si>
  <si>
    <t xml:space="preserve">  Water</t>
  </si>
  <si>
    <t>201.3.e</t>
  </si>
  <si>
    <t xml:space="preserve">  Total  (sum lines 17 - 19)</t>
  </si>
  <si>
    <t>RETURN (R)</t>
  </si>
  <si>
    <t>Long Term Interest (117, sum of 62.c through 67.c)</t>
  </si>
  <si>
    <t>Preferred Dividends (118.29c) (positive number)</t>
  </si>
  <si>
    <t xml:space="preserve">                                          Development of Common Stock:</t>
  </si>
  <si>
    <t>Proprietary Capital (112.16.c)</t>
  </si>
  <si>
    <t xml:space="preserve">Less Preferred Stock (line 28) </t>
  </si>
  <si>
    <t>Less Account 216.1 (112.12.c)  (enter negative)</t>
  </si>
  <si>
    <t>Common Stock (sum lines 23-25)</t>
  </si>
  <si>
    <t>(Note P)</t>
  </si>
  <si>
    <t>%</t>
  </si>
  <si>
    <t>Cost</t>
  </si>
  <si>
    <t>Weighted</t>
  </si>
  <si>
    <t xml:space="preserve">  Long Term Debt (112, sum of 18.c through 21.c)</t>
  </si>
  <si>
    <t>=WCLTD</t>
  </si>
  <si>
    <t xml:space="preserve">  Preferred Stock  (112.3.c)</t>
  </si>
  <si>
    <t xml:space="preserve">  Common Stock  (line 26)</t>
  </si>
  <si>
    <t>Total  (sum lines 27-29)</t>
  </si>
  <si>
    <t>=R</t>
  </si>
  <si>
    <t>Load</t>
  </si>
  <si>
    <t>ACCOUNT 447 (SALES FOR RESALE)    (Note Q)</t>
  </si>
  <si>
    <t>(310-311)</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</si>
  <si>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</si>
  <si>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</si>
  <si>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</si>
  <si>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</si>
  <si>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U)</t>
  </si>
  <si>
    <t>(330.x.n)</t>
  </si>
  <si>
    <t>page 5 of 6</t>
  </si>
  <si>
    <t>General Note:  References to pages in this formulary rate are indicated as:  (page#, line#, col.#)</t>
  </si>
  <si>
    <t>Note</t>
  </si>
  <si>
    <t xml:space="preserve">                          References to data from FERC Form 1 are indicated as:   #.y.x  (page, line, column)</t>
  </si>
  <si>
    <t>Letter</t>
  </si>
  <si>
    <t>A</t>
  </si>
  <si>
    <t xml:space="preserve">DEOK 1 CP is Duke Energy Ohio ("DEO") Monthly Firm Transmission System Peak Load as reported on page 400, column b of Form 1 at the time of DEO's annual peak,  </t>
  </si>
  <si>
    <t xml:space="preserve">plus load served by Duke Energy Kentucky at Longbranch. For years ending 12/31/2010 and 12/31/2011, this sum will be reduced by the amount of distribution load served by </t>
  </si>
  <si>
    <r>
      <t xml:space="preserve">East Kentucky Power Cooperative via Duke Kentucky’s Hebron substation. </t>
    </r>
    <r>
      <rPr>
        <sz val="12"/>
        <rFont val="Arial"/>
        <family val="2"/>
      </rPr>
      <t>Excludes demands from grandfathered interzonal transactions and demands from service provided by ISO at a discount.</t>
    </r>
  </si>
  <si>
    <t>B</t>
  </si>
  <si>
    <t>DEOK 12 CP is DEO Monthly Firm Transmission System Peak Load as reported on page 400, column b of Form 1 at the time of DEO's monthly peaks, plus load served by</t>
  </si>
  <si>
    <t xml:space="preserve">Duke Kentucky at Longbranch.  For years ending 12/31/2010 and 12/31/2011, this sum will be reduced by the amount of distribution load served by East Kentucky Power </t>
  </si>
  <si>
    <r>
      <t xml:space="preserve">Cooperative via Duke Kentucky’s Hebron substation. </t>
    </r>
    <r>
      <rPr>
        <sz val="12"/>
        <rFont val="Arial"/>
        <family val="2"/>
      </rPr>
      <t>Excludes demands from grandfathered interzonal transactions and demands from service provided by ISO at a discount.</t>
    </r>
  </si>
  <si>
    <t>C</t>
  </si>
  <si>
    <t>D</t>
  </si>
  <si>
    <t>E</t>
  </si>
  <si>
    <t xml:space="preserve">This deduction is to remove expenses recorded by DEOK for Postretirement Benefits Other than Pensions (PBOP). PBOP expense is set forth in line 3b and </t>
  </si>
  <si>
    <t>is fixed until changed as the result of a filing at FERC.  The fixed amount of PBOP for DEO is $2,342,494 and for Duke Energy Kentucky ("DEK") is $575,908.</t>
  </si>
  <si>
    <t>F</t>
  </si>
  <si>
    <t>The balances in Accounts 190, 281, 282 and 283, as adjusted by any amounts in contra accounts identified as regulatory assets or liabilities related to FASB 106 or 109.</t>
  </si>
  <si>
    <t>Balance of Account 255 is reduced by prior flow throughs and excluded if the utility chose to utilize amortization of tax credits against taxable income as discussed</t>
  </si>
  <si>
    <t>in Note K.  Account 281 is not allocated.</t>
  </si>
  <si>
    <t>G</t>
  </si>
  <si>
    <t>Identified in Form 1 as being only transmission related.</t>
  </si>
  <si>
    <t>H</t>
  </si>
  <si>
    <t>Cash Working Capital assigned to transmission is one-eighth of O&amp;M allocated to transmission at page 3, line 8, column 5.</t>
  </si>
  <si>
    <t>Prepayments are the electric related prepayments booked to Account No. 165 and reported on Page 111 line 57 in the Form 1.</t>
  </si>
  <si>
    <t>I</t>
  </si>
  <si>
    <t xml:space="preserve">Line 5 - EPRI Annual Membership Dues listed in Form 1 at 353.f, all Regulatory Commission Expenses itemized at 351.h, and non-safety related advertising included </t>
  </si>
  <si>
    <t xml:space="preserve">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</si>
  <si>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</si>
  <si>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t>
  </si>
  <si>
    <t>Gross receipts taxes are not included in transmission revenue requirement in the Rate Formula Template, since they are recovered elsewhere.</t>
  </si>
  <si>
    <t>K</t>
  </si>
  <si>
    <t>The currently effective income tax rate, where FIT is the Federal income tax rate; SIT is the State income tax rate, and p =</t>
  </si>
  <si>
    <t xml:space="preserve">"the percentage of federal income tax deductible for state income taxes".  If the utility is taxed in more than one state it must attach a work paper showing the name </t>
  </si>
  <si>
    <t>of each state and how the blended or composite SIT was developed.  Furthermore, a utility that elected to utilize amortization of tax credits</t>
  </si>
  <si>
    <t xml:space="preserve">against taxable income, rather than book tax credits to Account No. 255 and reduce rate base, must reduce its income tax expense by </t>
  </si>
  <si>
    <t>the amount of the Amortized Investment Tax Credit (Form 1, 266.8.f) multiplied by (1/1-T) (page 3, line 26).</t>
  </si>
  <si>
    <t xml:space="preserve">         Inputs Required:</t>
  </si>
  <si>
    <t>FIT =</t>
  </si>
  <si>
    <t>SIT=</t>
  </si>
  <si>
    <t xml:space="preserve">  (State Income Tax Rate or Composite SIT)</t>
  </si>
  <si>
    <t>p =</t>
  </si>
  <si>
    <t xml:space="preserve">  (percent of federal income tax deductible for state purposes)</t>
  </si>
  <si>
    <t>L</t>
  </si>
  <si>
    <t>Removes dollar amount of transmission expenses included in the OATT ancillary services rates, including Account Nos. 561.1, 561.2, 561.3, and 561.BA.</t>
  </si>
  <si>
    <t>M</t>
  </si>
  <si>
    <t>Removes transmission plant determined by Commission order to be state-jurisdictional according to the seven-factor test (until Form 1</t>
  </si>
  <si>
    <t xml:space="preserve">balances are adjusted to reflect application of seven-factor test).  </t>
  </si>
  <si>
    <t>N</t>
  </si>
  <si>
    <t>Removes dollar amount of transmission plant included in the development of OATT ancillary services rates and generation</t>
  </si>
  <si>
    <t>step-up facilities, which are deemed to be included in OATT ancillary services.  For these purposes, generation step-up</t>
  </si>
  <si>
    <t>facilities are those facilities at a generator substation on which there is no through-flow when the generator is shut down.</t>
  </si>
  <si>
    <t>O</t>
  </si>
  <si>
    <t>Enter dollar amounts.</t>
  </si>
  <si>
    <t>P</t>
  </si>
  <si>
    <t>Debt cost rate = long-term interest (line 21) / long term debt (line 27).  Preferred cost rate = preferred dividends (line 22) / preferred outstanding (line 28).</t>
  </si>
  <si>
    <t>ROE will be supported in the original filing and no change in ROE may be made absent a filing with FERC.  Capitalization adjusted to exclude impacts of purchase accounting.</t>
  </si>
  <si>
    <t>Q</t>
  </si>
  <si>
    <t>Line 33 must equal zero since all short-term power sales must be unbundled and the transmission component reflected in Account</t>
  </si>
  <si>
    <t>No. 456.1 and all other uses are to be included in the divisor.</t>
  </si>
  <si>
    <t>R</t>
  </si>
  <si>
    <t>Includes income related only to transmission facilities, such as pole attachments, rentals and special use.</t>
  </si>
  <si>
    <t>S</t>
  </si>
  <si>
    <t>T</t>
  </si>
  <si>
    <t>The revenues credited on page 1 lines 2-5b shall include only the amounts received directly (in the case of grandfathered agreements)</t>
  </si>
  <si>
    <t>or from the ISO (for service under this tariff) reflecting the Transmission Owner's integrated transmission facilities.  They do not include</t>
  </si>
  <si>
    <t>revenues associated with FERC annual charges, gross receipts taxes, ancillary services, or facilities not included in this template (e.g., direct</t>
  </si>
  <si>
    <t xml:space="preserve">assignment facilities and GSUs) which are not recovered under this Rate Formula Template. </t>
  </si>
  <si>
    <t>page 6 of 6</t>
  </si>
  <si>
    <t>U</t>
  </si>
  <si>
    <t xml:space="preserve">On Line 35, enter revenues from RTO settlements that are associated with NITS and firm Point-to-Point Service for which the load is not included in the divisor to derive Duke Energy Ohio's </t>
  </si>
  <si>
    <t xml:space="preserve">and Duke Energy Kentucky's zonal rates.  Exclude non-firm Point-to-Point revenues, revenues related to MTEP and RTEP projects, revenues from grandfathered interzonal </t>
  </si>
  <si>
    <t>transactions and revenues from service provided by ISO at a discount.</t>
  </si>
  <si>
    <t>V</t>
  </si>
  <si>
    <t>Account Nos. 561.4, 561.8 and 575.7 consist of RTO expenses billed to load-serving entities and are not included in Transmission Owner revenue requirements.</t>
  </si>
  <si>
    <t>W</t>
  </si>
  <si>
    <t>X</t>
  </si>
  <si>
    <t xml:space="preserve">Midcontinent ISO Exit Fees include (1) the charge that DEOK paid to the Midcontinent ISO pursuant to the Settlement Agreement filed on July 29, 2011 in Docket No. ER11-2059 and (2) the exit </t>
  </si>
  <si>
    <t>fees that DEOK paid to the Midcontinent ISO pursuant to the Exit Fee Agreement filed on October 5, 2011 in Docket No. ER12-33.</t>
  </si>
  <si>
    <t>Y</t>
  </si>
  <si>
    <t>PJM Integration Costs are the fees that PJM assessed DEOK for the costs that PJM incurred in connection with DEOK's move into PJM.  Internal Integration Costs are the internal</t>
  </si>
  <si>
    <t>administrative costs incurred by Duke Energy Ohio and Duke Energy Kentucky to accomplish their move from the Midcontinent ISO into PJM.</t>
  </si>
  <si>
    <t>Z</t>
  </si>
  <si>
    <t xml:space="preserve">This amount reflects corrections to the prior year rate calculation, plus accumulated interest, and is included here in accordance with the formula rate protocols.  </t>
  </si>
  <si>
    <t>It is shown on a combined basis, and not separately entered on the DEO and DEK tabs.</t>
  </si>
  <si>
    <t>AA</t>
  </si>
  <si>
    <t>Corrections Related to Prior Years (Note AA)</t>
  </si>
  <si>
    <t>DUKE ENERGY KENTUCKY</t>
  </si>
  <si>
    <t>REVENUE CREDITS  (Note T)</t>
  </si>
  <si>
    <t>RATE BASE</t>
  </si>
  <si>
    <t>Internal Integration Costs included in A&amp;G</t>
  </si>
  <si>
    <t>263.i. 6, 7, 13</t>
  </si>
  <si>
    <t>263.i. 5</t>
  </si>
  <si>
    <t>263.i. 14, 22</t>
  </si>
  <si>
    <t>Less transmission expenses included in OATT Ancillary Services    (Note L)</t>
  </si>
  <si>
    <t>354.21,22,23.b</t>
  </si>
  <si>
    <t>COMMON PLANT ALLOCATOR  (CE)</t>
  </si>
  <si>
    <t>ACCOUNT 447 (SALES FOR RESALE)     (Note Q)</t>
  </si>
  <si>
    <t>ACCOUNT 454 (RENT FROM ELECTRIC PROPERTY)    (Note R)</t>
  </si>
  <si>
    <t xml:space="preserve">                           References to data from FERC Form 1 are indicated as:   #.y.x  (page, line, column)</t>
  </si>
  <si>
    <r>
      <t xml:space="preserve">East Kentucky Power Cooperative via Duke Kentucky’s Hebron substation. </t>
    </r>
    <r>
      <rPr>
        <vertAlign val="superscript"/>
        <sz val="12"/>
        <rFont val="Arial"/>
        <family val="2"/>
      </rPr>
      <t>(1)</t>
    </r>
    <r>
      <rPr>
        <sz val="12"/>
        <rFont val="Arial"/>
        <family val="2"/>
      </rPr>
      <t xml:space="preserve">  Excludes demands from grandfathered interzonal transactions and demands from service provided by ISO at a discount.</t>
    </r>
  </si>
  <si>
    <r>
      <t xml:space="preserve">Cooperative via Duke Kentucky’s Hebron substation. </t>
    </r>
    <r>
      <rPr>
        <vertAlign val="superscript"/>
        <sz val="12"/>
        <rFont val="Arial"/>
        <family val="2"/>
      </rPr>
      <t>(2)</t>
    </r>
    <r>
      <rPr>
        <sz val="12"/>
        <rFont val="Arial"/>
        <family val="2"/>
      </rPr>
      <t xml:space="preserve"> Excludes demands from grandfathered interzonal transactions and demands from service provided by ISO at a discount.</t>
    </r>
  </si>
  <si>
    <r>
      <rPr>
        <vertAlign val="superscript"/>
        <sz val="12"/>
        <rFont val="Arial"/>
        <family val="2"/>
      </rPr>
      <t>(1)</t>
    </r>
    <r>
      <rPr>
        <sz val="12"/>
        <rFont val="Arial"/>
        <family val="2"/>
      </rPr>
      <t xml:space="preserve">  For the purpose of calculating the DEK annual peak, the DEK annual peak is as reported on page 401, column d of Form 1, at the time of the DEK annual peak.</t>
    </r>
  </si>
  <si>
    <r>
      <rPr>
        <vertAlign val="superscript"/>
        <sz val="12"/>
        <rFont val="Arial"/>
        <family val="2"/>
      </rPr>
      <t>(2)</t>
    </r>
    <r>
      <rPr>
        <sz val="12"/>
        <rFont val="Arial"/>
        <family val="2"/>
      </rPr>
      <t xml:space="preserve">  For the purpose of calculating the DEK monthly peak, the DEK monthly peak is as reported on page 401, column d of Form 1, at the time of the DEK monthly peak.</t>
    </r>
  </si>
  <si>
    <t>Line 3 - does not include MISO Schedule 8, Non Firm Point-to-Point revenue that will be credited on customer bill by PJM</t>
  </si>
  <si>
    <t>Line 4 supported by schedules.</t>
  </si>
  <si>
    <t>Line 5 supported by schedules.</t>
  </si>
  <si>
    <t>Corrections Related to Prior Years</t>
  </si>
  <si>
    <t>Line 8 supported with monthly CP and associated net energy.</t>
  </si>
  <si>
    <t>227.8.c &amp; 277.16.c</t>
  </si>
  <si>
    <t>Less Midwest ISO Exit Fees included in Transmission O&amp;M</t>
  </si>
  <si>
    <t>Less PJM Integration Costs included in A&amp;G</t>
  </si>
  <si>
    <t>TOTAL O&amp;M   (sum lines 1, 2a, 3, 5a, 6, 7 less lines 1a, 2, 4, 5)</t>
  </si>
  <si>
    <t>Acct 561.1 - 561.3, 561.BA included in Line 7?</t>
  </si>
  <si>
    <t>Acct 561.BA for Schedule 24</t>
  </si>
  <si>
    <t>Acct 561.1 - 561.3 available for Schedule 1</t>
  </si>
  <si>
    <t>Revenue Credits for Sched 1 Acct 561.1 - 561.3</t>
  </si>
  <si>
    <t>transactions &lt;1 yr</t>
  </si>
  <si>
    <t>non-firm</t>
  </si>
  <si>
    <t>transactions w/ load not in divisor</t>
  </si>
  <si>
    <t>total Revenue Credits</t>
  </si>
  <si>
    <t>Net Schedule 1 Expenses (Acct 561.1 - 561.3 minus Credits)</t>
  </si>
  <si>
    <t>The revenues credited on page 1 lines 2-5c shall include only the amounts received directly (in the case of grandfathered agreements)</t>
  </si>
  <si>
    <t xml:space="preserve">Midwest ISO Exit Fees include (1) the charge that DEOK paid to the Midwest ISO pursuant to the Settlement Agreement filed on July 29, 2011 in Docket No. ER11-2059 and (2) the exit </t>
  </si>
  <si>
    <t>fees that DEOK paid to the Midwest ISO pursuant to the Exit Fee Agreement filed on October 5, 2011 in Docket No. ER12-33.</t>
  </si>
  <si>
    <t>PJM Integration Costs are the fees that PJM assessed DEOK for the costs that PJM incurred in connection with DEOK's move into PJM.</t>
  </si>
  <si>
    <t>Schedule 1A Recoverable Expenses</t>
  </si>
  <si>
    <t>Line 34 supported by notes in Form 1 or detailed Schedule</t>
  </si>
  <si>
    <t>SIT work papers if required</t>
  </si>
  <si>
    <t>DUKE ENERGY KENTUCKY (DEK)</t>
  </si>
  <si>
    <t xml:space="preserve">                        References to data from FERC Form 1 are indicated as:   #.y.x  (page, line, column)</t>
  </si>
  <si>
    <t>Notes</t>
  </si>
  <si>
    <r>
      <t xml:space="preserve">DEOK 1 CP is Duke Energy Ohio ("DEO") Monthly Firm Transmission System Peak Load as reported on page 400, column b of Form 1 at the time of DEO's annual peak. </t>
    </r>
    <r>
      <rPr>
        <vertAlign val="superscript"/>
        <sz val="12"/>
        <color rgb="FF0000FF"/>
        <rFont val="Arial"/>
        <family val="2"/>
      </rPr>
      <t>(1)</t>
    </r>
    <r>
      <rPr>
        <sz val="12"/>
        <color rgb="FF0000FF"/>
        <rFont val="Arial"/>
        <family val="2"/>
      </rPr>
      <t xml:space="preserve">  </t>
    </r>
  </si>
  <si>
    <r>
      <t xml:space="preserve">DEOK 12 CP is Duke Energy Ohio ("DEO") Monthly Firm Transmission System Peak Load as reported on page 400, column b of Form 1 at the time of DEO's monthly peaks. </t>
    </r>
    <r>
      <rPr>
        <vertAlign val="superscript"/>
        <sz val="12"/>
        <color rgb="FF0000FF"/>
        <rFont val="Arial"/>
        <family val="2"/>
      </rPr>
      <t>(1)</t>
    </r>
    <r>
      <rPr>
        <sz val="12"/>
        <color rgb="FF0000FF"/>
        <rFont val="Arial"/>
        <family val="2"/>
      </rPr>
      <t xml:space="preserve">  </t>
    </r>
  </si>
  <si>
    <r>
      <rPr>
        <vertAlign val="superscript"/>
        <sz val="12"/>
        <color rgb="FF0000FF"/>
        <rFont val="Arial"/>
        <family val="2"/>
      </rPr>
      <t>(1)</t>
    </r>
    <r>
      <rPr>
        <sz val="12"/>
        <color rgb="FF0000FF"/>
        <rFont val="Arial"/>
        <family val="2"/>
      </rPr>
      <t xml:space="preserve">  For the purpose of calculating the DEK annual peak, the DEK annual peak is as reported on page 401, column d of Form 1, at the time of the DEK annual peak.</t>
    </r>
  </si>
  <si>
    <t xml:space="preserve">     For the purpose of calculating the DEK monthly peak, the DEK monthly peak is as reported on page 401, column d of Form 1, at the time of the DEK monthly peak.</t>
  </si>
  <si>
    <t>DEOK 1 CP is Duke Energy Ohio ("DEO") Monthly Firm Transmission System Peak Load as reported on page 400, column b of Form 1 at the time of DEO's annual peak.</t>
  </si>
  <si>
    <t>DEOK 12 CP is Duke Energy Ohio ("DEO") Monthly Firm Transmission System Peak Load as reported on page 400, column b of Form 1 at the time of DEO's monthly peaks.</t>
  </si>
  <si>
    <r>
      <t xml:space="preserve">DEOK 1 CP is Duke Energy Ohio ("DEO") Monthly Firm Transmission System Peak Load as reported on page 400, column b of Form 1 at the time of DEO's annual peak. </t>
    </r>
    <r>
      <rPr>
        <vertAlign val="superscript"/>
        <sz val="12"/>
        <rFont val="Arial"/>
        <family val="2"/>
      </rPr>
      <t>(1)</t>
    </r>
    <r>
      <rPr>
        <sz val="12"/>
        <rFont val="Arial"/>
        <family val="2"/>
      </rPr>
      <t xml:space="preserve">  </t>
    </r>
  </si>
  <si>
    <r>
      <t xml:space="preserve">DEOK 12 CP is Duke Energy Ohio ("DEO") Monthly Firm Transmission System Peak Load as reported on page 400, column b of Form 1 at the time of DEO's monthly peaks. </t>
    </r>
    <r>
      <rPr>
        <vertAlign val="superscript"/>
        <sz val="12"/>
        <rFont val="Arial"/>
        <family val="2"/>
      </rPr>
      <t>(1)</t>
    </r>
    <r>
      <rPr>
        <sz val="12"/>
        <rFont val="Arial"/>
        <family val="2"/>
      </rPr>
      <t xml:space="preserve">  </t>
    </r>
  </si>
  <si>
    <t>25b</t>
  </si>
  <si>
    <t>28b</t>
  </si>
  <si>
    <t xml:space="preserve">Duke Energy Ohio &amp; Kentucky: Formula Rate - Non-Levelized </t>
  </si>
  <si>
    <t>2014-15</t>
  </si>
  <si>
    <t>2015-16</t>
  </si>
  <si>
    <t>2016-17</t>
  </si>
  <si>
    <t>2017-18</t>
  </si>
  <si>
    <t>2018-19</t>
  </si>
  <si>
    <t>2019-20</t>
  </si>
  <si>
    <t>2020-21</t>
  </si>
  <si>
    <t>2021-22</t>
  </si>
  <si>
    <t>2022-13</t>
  </si>
  <si>
    <t>2023-24</t>
  </si>
  <si>
    <t>Year</t>
  </si>
  <si>
    <t>Increase</t>
  </si>
  <si>
    <t>New MW</t>
  </si>
  <si>
    <t>Incremental Transmission Cost</t>
  </si>
  <si>
    <t>PJM Peak Demand</t>
  </si>
  <si>
    <t>MW</t>
  </si>
  <si>
    <t>PJM Energy Demand</t>
  </si>
  <si>
    <t>GWH</t>
  </si>
  <si>
    <t>Load Factor</t>
  </si>
  <si>
    <t>/MWH</t>
  </si>
  <si>
    <t>Increase @ CPI</t>
  </si>
  <si>
    <t>CPI</t>
  </si>
  <si>
    <t>HALF2</t>
  </si>
  <si>
    <t>HALF1</t>
  </si>
  <si>
    <t>Annual</t>
  </si>
  <si>
    <t>Dec</t>
  </si>
  <si>
    <t>Nov</t>
  </si>
  <si>
    <t>Oct</t>
  </si>
  <si>
    <t>Sep</t>
  </si>
  <si>
    <t>Aug</t>
  </si>
  <si>
    <t>Jul</t>
  </si>
  <si>
    <t>Jun</t>
  </si>
  <si>
    <t>May</t>
  </si>
  <si>
    <t>Apr</t>
  </si>
  <si>
    <t>Mar</t>
  </si>
  <si>
    <t>Feb</t>
  </si>
  <si>
    <t>Jan</t>
  </si>
  <si>
    <t>2014 to 2024</t>
  </si>
  <si>
    <t>Years:</t>
  </si>
  <si>
    <t>1982-84=100</t>
  </si>
  <si>
    <t>Base Period:</t>
  </si>
  <si>
    <t>All items</t>
  </si>
  <si>
    <t>Item:</t>
  </si>
  <si>
    <t>Midwest</t>
  </si>
  <si>
    <t>Area:</t>
  </si>
  <si>
    <t>All items in Midwest urban, all urban consumers, not seasonally adjusted</t>
  </si>
  <si>
    <t>Series Title:</t>
  </si>
  <si>
    <t>Not Seasonally Adjusted</t>
  </si>
  <si>
    <t>CUUR0200SA0</t>
  </si>
  <si>
    <t>Series Id:</t>
  </si>
  <si>
    <t>Original Data Value</t>
  </si>
  <si>
    <t>Consumer Price Index for All Urban Consumers (CPI-U)</t>
  </si>
  <si>
    <t>Average</t>
  </si>
  <si>
    <t>Table 12-29 Total (MW Energy) by unit type and year project went in service: September 30, 2023</t>
  </si>
  <si>
    <t>Unit Type</t>
  </si>
  <si>
    <t>Battery</t>
  </si>
  <si>
    <t>CC</t>
  </si>
  <si>
    <t>CT - Natural Gas</t>
  </si>
  <si>
    <t>CT - Oil</t>
  </si>
  <si>
    <t>CT - Other</t>
  </si>
  <si>
    <t>Fuel Cell</t>
  </si>
  <si>
    <t>Hydro - Pumped Storage</t>
  </si>
  <si>
    <t>Hydro - Run of River</t>
  </si>
  <si>
    <t>Nuclear</t>
  </si>
  <si>
    <t>RICE - Natural Gas</t>
  </si>
  <si>
    <t>RICE - Oil</t>
  </si>
  <si>
    <t>RICE - Other</t>
  </si>
  <si>
    <t>Solar</t>
  </si>
  <si>
    <t>Solar + Storage</t>
  </si>
  <si>
    <t>Solar + Wind</t>
  </si>
  <si>
    <t>Steam - Coal</t>
  </si>
  <si>
    <t>Steam - Natural Gas</t>
  </si>
  <si>
    <t>Steam - Oil</t>
  </si>
  <si>
    <t>Steam - Other</t>
  </si>
  <si>
    <t>WInd</t>
  </si>
  <si>
    <t>Wind + Storage</t>
  </si>
  <si>
    <t>2014 Existing MW</t>
  </si>
  <si>
    <t>2014 MW</t>
  </si>
  <si>
    <t>Incremental Cost</t>
  </si>
  <si>
    <t>Network service rate per kW-year</t>
  </si>
  <si>
    <t>/kW-yr</t>
  </si>
  <si>
    <t>For the 12 months ended: 12/31/2018</t>
  </si>
  <si>
    <t>For the 12 months ended: 12/31/2019</t>
  </si>
  <si>
    <t>For the 12 months ended: 12/31/2020</t>
  </si>
  <si>
    <t>For the 12 months ended: 12/31/2021</t>
  </si>
  <si>
    <t>For the 12 months ended: 12/31/2022</t>
  </si>
  <si>
    <t>For the 12 months ended: 12/31/2017</t>
  </si>
  <si>
    <t>(page 3, line 29)</t>
  </si>
  <si>
    <t>(page 4, line 36)</t>
  </si>
  <si>
    <t>356</t>
  </si>
  <si>
    <t>ACCUMULATED DEPRECIATION AND AMORTIZATION</t>
  </si>
  <si>
    <t>219.20.c-219.24.c</t>
  </si>
  <si>
    <t xml:space="preserve">200.21.c &amp; 219.28.c </t>
  </si>
  <si>
    <t>TOTAL ACCUM. DEPRECIATION AND AMORTIZATION (sum lines 7-11)</t>
  </si>
  <si>
    <t>(line 1 - line 7)</t>
  </si>
  <si>
    <t>(line 2 - line 8)</t>
  </si>
  <si>
    <t>(line 3 - line 9)</t>
  </si>
  <si>
    <t>(line 4 - line 10)</t>
  </si>
  <si>
    <t>(line 5 - line 11)</t>
  </si>
  <si>
    <t>ADJUSTMENTS TO RATE BASE   (Note F)</t>
  </si>
  <si>
    <t>275.2.k &amp; 275.6.k</t>
  </si>
  <si>
    <t>277.9.k &amp; 277.18.k</t>
  </si>
  <si>
    <t>234.8.c &amp; 234.17.c</t>
  </si>
  <si>
    <t xml:space="preserve">  Account No. 255 (enter negative)  (Note K)</t>
  </si>
  <si>
    <t>321.88.b &amp; 321.92.b</t>
  </si>
  <si>
    <t>PBOP Expense excluding Pension Expense included in line 3 for information only</t>
  </si>
  <si>
    <t>350.x.b</t>
  </si>
  <si>
    <t>TOTAL O&amp;M   (sum lines 1, 3, 5a, 6, 7 less lines 1a, 1b, 1c, 2, 3b, 4, 5)</t>
  </si>
  <si>
    <t>DEPRECIATION AND AMORTIZATION EXPENSE</t>
  </si>
  <si>
    <t>336.7.f</t>
  </si>
  <si>
    <t xml:space="preserve">336.1.f &amp; 336.10.f </t>
  </si>
  <si>
    <t>336.11.f</t>
  </si>
  <si>
    <t>TOTAL DEPRECIATION AND AMORTIZATION (Sum lines 9 - 11)</t>
  </si>
  <si>
    <t>Property</t>
  </si>
  <si>
    <t>Gross Receipts</t>
  </si>
  <si>
    <t>Other</t>
  </si>
  <si>
    <t>Payments in lieu of taxes</t>
  </si>
  <si>
    <t xml:space="preserve">  [Rate Base (page 2, line 30) * Rate of Return (page 4, line 30)]</t>
  </si>
  <si>
    <t>Less transmission plant excluded from ISO rates  (Note M)</t>
  </si>
  <si>
    <t>Less transmission plant included in OATT Ancillary Services  (Note N)</t>
  </si>
  <si>
    <t>Less transmission expenses included in OATT Ancillary Services  (Note L)</t>
  </si>
  <si>
    <t>WAGES &amp; SALARY ALLOCATOR   (WS)</t>
  </si>
  <si>
    <t xml:space="preserve">  Total Electric (sum lines 12-15)</t>
  </si>
  <si>
    <t>Preferred Dividends (118.29.c) (positive number)</t>
  </si>
  <si>
    <t>ACCOUNT 447 (SALES FOR RESALE)  (Note Q)</t>
  </si>
  <si>
    <t>ACCOUNT 456.1 (OTHER ELECTRIC REVENUES)        (Note W)</t>
  </si>
  <si>
    <t>WS Allocator</t>
  </si>
  <si>
    <t xml:space="preserve">DEOK will provide, in connection with each Annual Update, a copy of the entire annual actuarial valuation report supporting the derivation of the annual Postretirement Benefits </t>
  </si>
  <si>
    <t>Other than Pensions (“PBOP”) expense as charged to FERC account 926, and the amount of such expense included in Total Admin and General Expenses provided on</t>
  </si>
  <si>
    <t xml:space="preserve">Attachment H-22A, page 3 of 6, line 3 of the Formula Rate.  DEOK will provide, in connection with each Annual Update, a worksheet that shows the actual PBOP expense </t>
  </si>
  <si>
    <t xml:space="preserve">components and calculation derivation (including, for each account to which PBOP expense is recorded, the account number, expense amount, description, calculation </t>
  </si>
  <si>
    <t>derivation and source).</t>
  </si>
  <si>
    <t>Removes dollar amount of transmission expenses included in the OATT ancillary services rates, including Account Nos. 561.1, 561.2 and 561.3.</t>
  </si>
  <si>
    <t>The revenues credited on page 1 lines 2-5 shall include only the amounts received directly (in the case of grandfathered agreements)</t>
  </si>
  <si>
    <t>from the ISO (for service under this tariff) reflecting the Transmission Owner's integrated transmission facilities.  They do not include</t>
  </si>
  <si>
    <t xml:space="preserve">On Line 35, enter revenues from RTO settlements that are associated with firm Point-to-Point Service for which the load is not included in the divisor to derive Duke Energy Ohio's </t>
  </si>
  <si>
    <t xml:space="preserve">and Duke Energy Kentucky's zonal rates.  Exclude NITS, non-firm Point-to-Point revenues, revenues related to MTEP and RTEP projects, revenues from grandfathered interzonal </t>
  </si>
  <si>
    <t>Account Nos. 561.4 and 561.8 consist of RTO expenses billed to load-serving entities and are not included in Transmission Owner revenue requirements.</t>
  </si>
  <si>
    <t xml:space="preserve">On Line 36, enter revenues from RTO settlements that are associated with MTEP projects.  Exclude NITS, firm Point-to-Point, non-firm Point-to-Point revenues, revenues related to </t>
  </si>
  <si>
    <t>RTEP projects, revenues from grandfathered interzonal transactions and revenues from service provided by ISO at a discount.</t>
  </si>
  <si>
    <t>(page 3, line 31)</t>
  </si>
  <si>
    <t xml:space="preserve">  Account No. 254 (enter negative)</t>
  </si>
  <si>
    <t>DIT Worksheet, 11.e</t>
  </si>
  <si>
    <t>TOTAL ADJUSTMENTS  (sum lines 19 - 24)</t>
  </si>
  <si>
    <t>TOTAL WORKING CAPITAL (sum lines 27 - 29)</t>
  </si>
  <si>
    <t>RATE BASE  (sum lines 18, 25, 26, &amp; 30)</t>
  </si>
  <si>
    <t>Less EPRI &amp; Reg. Comm. Exp. &amp; Non-safety Advertising    (Note I)</t>
  </si>
  <si>
    <t>TOTAL DEPRECIATION AND AMORTIZATION (sum lines 9 - 11)</t>
  </si>
  <si>
    <t>Amortization of Excess/Deficient Deferred Income Taxes (Note O)</t>
  </si>
  <si>
    <t>DIT Worksheet, 11.d</t>
  </si>
  <si>
    <t>Income Tax Calculation (line 22 * line 30)</t>
  </si>
  <si>
    <t>Excess/Deficient DIT amortization (line 23 * line 25)</t>
  </si>
  <si>
    <t>Total Income Taxes (sum lines 26 - 28)</t>
  </si>
  <si>
    <t xml:space="preserve">  [Rate Base (page 2, line 31) * Rate of Return (page 4, line 30)]</t>
  </si>
  <si>
    <t>REV. REQUIREMENT  (sum lines 8, 12, 20, 29, 30)</t>
  </si>
  <si>
    <t>Account 254 includes Other Regulated Liabilities related to Excess/Deficient Accumulated Deferred Income Taxes that have been allocated to electric operations. This line item is</t>
  </si>
  <si>
    <t>necessary to maintain rate base neutrality in the event of a change in the Federal or State income tax rates.  Balance of Account 255 is reduced by prior flow throughs</t>
  </si>
  <si>
    <t>and excluded if the utility chose to utilize amortization of tax credits against taxable income as discussed in Note K.  Account 281 is not allocated.</t>
  </si>
  <si>
    <t>the amount of the Amortized Investment Tax Credit (Form 1, 266.8.f) multiplied by (1/1-T) (page 3, line 27).</t>
  </si>
  <si>
    <t xml:space="preserve">Includes the amortization of any excess/deficient deferred income taxes resulting from changes to income tax laws, income tax rates (including changes in </t>
  </si>
  <si>
    <t xml:space="preserve">apportionment) and other actions taken by a taxing authority.  Excess and deficient deferred income taxes will reduce or increase tax expense by the amount of </t>
  </si>
  <si>
    <t>the excess or deficiency multiplied by (1/(1-T)) (page 3, line 25).</t>
  </si>
  <si>
    <t>Midcontinent ISO Exit Fees include (1) the charge that DEOK paid to the Midcontinent ISO pursuant to the Settlement Agreement filed on July 29, 2011 in Docket No. ER11-2059</t>
  </si>
  <si>
    <t>and (2) the exit fees that DEOK paid to the Midcontinent ISO pursuant to the Exit Fee Agreement filed on October 5, 2011 in Docket No. ER12-33.</t>
  </si>
  <si>
    <t>227.5.c &amp; 227.8.c &amp; 227.16.c</t>
  </si>
  <si>
    <t>Identified in Form 1 as being only transmission related.  The transmission portion of page 227, line 5 is specified in a footnote to the Form 1.</t>
  </si>
  <si>
    <t xml:space="preserve">  Net (Excess) / Deficient Deferred Tax Adj. (Account No. 182.3 and 254)</t>
  </si>
  <si>
    <t>DIT Worksheet, x.g</t>
  </si>
  <si>
    <t>[263.i]*</t>
  </si>
  <si>
    <t>DIT Worksheet, x.d and x.e</t>
  </si>
  <si>
    <t>Tax Effect of Permanent Differences and AFUDC Equity</t>
  </si>
  <si>
    <t>(Note Z)</t>
  </si>
  <si>
    <t>Permanent Differences and AFUDC Equity Tax Adjustment (line 23 * line 25b)</t>
  </si>
  <si>
    <t>Total Income Taxes (sum lines 26 - 28b)</t>
  </si>
  <si>
    <t>FF1 reference to 263.i changed to 263.l in new XBRL format</t>
  </si>
  <si>
    <t>The balances in Accounts 190, 281, 282 and 283, as adjusted by any amounts in contra accounts identified as regulatory assets or liabilities related to ASC 715 (f/k/a FASB 106) or ASC 740 (f/k/a FASB 109).</t>
  </si>
  <si>
    <t>Account 254/182.3 includes Other Regulated Liabilities/Assets related to Excess/Deficient Accumulated Deferred Income Taxes that have been allocated to electric operations. This line item is</t>
  </si>
  <si>
    <t>the excess or deficiency multiplied by (1/(1-T)) (page 3, line 28).</t>
  </si>
  <si>
    <t xml:space="preserve">Includes the annual income tax cost or benefit due to permanent differences or differences between the amount of expenses or revenues recognized in one period for ratemaking purposes </t>
  </si>
  <si>
    <t>and the amounts recognized for income tax purposes which do not reverse in one or more other periods, including the cost of income taxes on the Allowance for Other Funds Used During</t>
  </si>
  <si>
    <t>Construction.  T multiplied by the amount of permanent differences and depreciation expense associated with Allowance for Other Funds Used During Construction is included on page 3,</t>
  </si>
  <si>
    <t>line 25b and will increase or decrease tax expense by the expense or benefit included on line 25b multiplied by (1/(1-T)) (page 3, line 28b).</t>
  </si>
  <si>
    <t>For the 12 months ended: 12/31/2016</t>
  </si>
  <si>
    <t>For the 12 months ended: 12/31/2015</t>
  </si>
  <si>
    <t>For the 12 months ended: 12/31/2014</t>
  </si>
  <si>
    <t>For the 12 months ended: 12/31/2013</t>
  </si>
  <si>
    <t>Change</t>
  </si>
  <si>
    <t>https://www.pjm.com/-/media/library/reports-notices/load-forecast/2024-load-report.ashx</t>
  </si>
  <si>
    <t>Fiscal Year</t>
  </si>
  <si>
    <t>Total PJM Generation</t>
  </si>
  <si>
    <t>Reserve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</si>
</sst>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quot;$&quot;#,##0.00_);[Red]\(&quot;$&quot;#,##0.00\)"/>
    <numFmt numFmtId="42" formatCode="_(&quot;$&quot;* #,##0_);_(&quot;$&quot;* \(#,##0\);_(&quot;$&quot;* &quot;-&quot;_);_(@_)"/>
    <numFmt numFmtId="41" formatCode="_(* #,##0_);_(* \(#,##0\);_(* &quot;-&quot;_);_(@_)"/>
    <numFmt numFmtId="43" formatCode="_(* #,##0.00_);_(* \(#,##0.00\);_(* &quot;-&quot;??_);_(@_)"/>
    <numFmt numFmtId="164" formatCode="&quot;$&quot;#,##0.00"/>
    <numFmt numFmtId="165" formatCode="_([$€-2]* #,##0.00_);_([$€-2]* \(#,##0.00\);_([$€-2]* &quot;-&quot;??_)"/>
    <numFmt numFmtId="166" formatCode="m/d/yy;@"/>
    <numFmt numFmtId="167" formatCode="&quot;$&quot;#,##0.000"/>
    <numFmt numFmtId="168" formatCode="0.00000"/>
    <numFmt numFmtId="169" formatCode="_(&quot;$&quot;* #,##0.000_);_(&quot;$&quot;* \(#,##0.000\);_(&quot;$&quot;* &quot;-&quot;???_);_(@_)"/>
    <numFmt numFmtId="170" formatCode="#,##0.00000"/>
    <numFmt numFmtId="171" formatCode="0.000%"/>
    <numFmt numFmtId="172" formatCode="#,##0.0"/>
    <numFmt numFmtId="173" formatCode="0.000000%"/>
    <numFmt numFmtId="174" formatCode="0.00000000"/>
    <numFmt numFmtId="175" formatCode="#,##0.0000"/>
    <numFmt numFmtId="176" formatCode="0.0000"/>
    <numFmt numFmtId="177" formatCode="&quot;$&quot;#,##0"/>
    <numFmt numFmtId="178" formatCode="#,##0.000"/>
    <numFmt numFmtId="179" formatCode="_(* #,##0_);_(* \(#,##0\);_(* &quot;-&quot;??_);_(@_)"/>
    <numFmt numFmtId="180" formatCode="0.0%"/>
    <numFmt numFmtId="181" formatCode="#0.000"/>
  </numFmts>
  <fonts count="40">
    <font>
      <sz val="12"/>
      <name val="Arial MT"/>
    </font>
    <font>
      <sz val="11"/>
      <color theme="1"/>
      <name val="Aptos Narrow"/>
      <family val="2"/>
      <scheme val="minor"/>
    </font>
    <font>
      <sz val="11"/>
      <color theme="1"/>
      <name val="Aptos Narrow"/>
      <family val="2"/>
      <scheme val="minor"/>
    </font>
    <font>
      <sz val="11"/>
      <color theme="1"/>
      <name val="Aptos Narrow"/>
      <family val="2"/>
      <scheme val="minor"/>
    </font>
    <font>
      <b/>
      <sz val="11"/>
      <color theme="1"/>
      <name val="Aptos Narrow"/>
      <family val="2"/>
      <scheme val="minor"/>
    </font>
    <font>
      <sz val="14"/>
      <name val="Arial"/>
      <family val="2"/>
    </font>
    <font>
      <sz val="12"/>
      <name val="Arial"/>
      <family val="2"/>
    </font>
    <font>
      <sz val="12"/>
      <color indexed="12"/>
      <name val="Arial"/>
      <family val="2"/>
    </font>
    <font>
      <sz val="12"/>
      <color rgb="FF0000FF"/>
      <name val="Arial"/>
      <family val="2"/>
    </font>
    <font>
      <b/>
      <sz val="12"/>
      <color indexed="12"/>
      <name val="Arial"/>
      <family val="2"/>
    </font>
    <font>
      <b/>
      <sz val="12"/>
      <name val="Arial"/>
      <family val="2"/>
    </font>
    <font>
      <u/>
      <sz val="12"/>
      <name val="Arial"/>
      <family val="2"/>
    </font>
    <font>
      <b/>
      <u/>
      <sz val="12"/>
      <name val="Arial"/>
      <family val="2"/>
    </font>
    <font>
      <sz val="10"/>
      <name val="Arial"/>
      <family val="2"/>
    </font>
    <font>
      <b/>
      <u/>
      <sz val="12"/>
      <color rgb="FF0000FF"/>
      <name val="Arial"/>
      <family val="2"/>
    </font>
    <font>
      <b/>
      <sz val="11"/>
      <name val="Arial"/>
      <family val="2"/>
    </font>
    <font>
      <u/>
      <sz val="11"/>
      <name val="Arial"/>
      <family val="2"/>
    </font>
    <font>
      <sz val="12"/>
      <color indexed="10"/>
      <name val="Arial"/>
      <family val="2"/>
    </font>
    <font>
      <sz val="16"/>
      <name val="Arial"/>
      <family val="2"/>
    </font>
    <font>
      <sz val="10"/>
      <color indexed="81"/>
      <name val="Tahoma"/>
      <family val="2"/>
    </font>
    <font>
      <vertAlign val="superscript"/>
      <sz val="12"/>
      <name val="Arial"/>
      <family val="2"/>
    </font>
    <font>
      <sz val="12"/>
      <color indexed="17"/>
      <name val="Arial"/>
      <family val="2"/>
    </font>
    <font>
      <u/>
      <sz val="12"/>
      <color indexed="17"/>
      <name val="Arial"/>
      <family val="2"/>
    </font>
    <font>
      <b/>
      <u val="singleAccounting"/>
      <sz val="10"/>
      <name val="Arial"/>
      <family val="2"/>
    </font>
    <font>
      <b/>
      <sz val="12"/>
      <color indexed="17"/>
      <name val="Arial"/>
      <family val="2"/>
    </font>
    <font>
      <u val="singleAccounting"/>
      <sz val="12"/>
      <name val="Arial"/>
      <family val="2"/>
    </font>
    <font>
      <sz val="11"/>
      <name val="Arial"/>
      <family val="2"/>
    </font>
    <font>
      <vertAlign val="superscript"/>
      <sz val="12"/>
      <color rgb="FF0000FF"/>
      <name val="Arial"/>
      <family val="2"/>
    </font>
    <font>
      <b/>
      <sz val="12"/>
      <color rgb="FF0000FF"/>
      <name val="Arial"/>
      <family val="2"/>
    </font>
    <font>
      <sz val="12"/>
      <color rgb="FFFF0000"/>
      <name val="Arial"/>
      <family val="2"/>
    </font>
    <font>
      <sz val="8"/>
      <name val="Arial MT"/>
    </font>
    <font>
      <sz val="11"/>
      <color indexed="8"/>
      <name val="Aptos Narrow"/>
      <family val="2"/>
      <scheme val="minor"/>
    </font>
    <font>
      <sz val="10"/>
      <color indexed="8"/>
      <name val="Arial"/>
      <family val="2"/>
    </font>
    <font>
      <b/>
      <sz val="10"/>
      <color indexed="8"/>
      <name val="Arial"/>
      <family val="2"/>
    </font>
    <font>
      <b/>
      <sz val="12"/>
      <color indexed="8"/>
      <name val="Arial"/>
      <family val="2"/>
    </font>
    <font>
      <sz val="11"/>
      <color rgb="FF0070C0"/>
      <name val="Aptos Narrow"/>
      <family val="2"/>
      <scheme val="minor"/>
    </font>
    <font>
      <b/>
      <sz val="11"/>
      <color rgb="FF0070C0"/>
      <name val="Aptos Narrow"/>
      <family val="2"/>
      <scheme val="minor"/>
    </font>
    <font>
      <sz val="12"/>
      <color theme="1"/>
      <name val="Arial MT"/>
    </font>
    <font>
      <b/>
      <sz val="12"/>
      <name val="Arial MT"/>
    </font>
    <font>
      <sz val="11"/>
      <name val="Aptos Narrow"/>
      <family val="2"/>
      <scheme val="minor"/>
    </font>
  </fonts>
  <fills count="7">
    <fill>
      <patternFill patternType="none"/>
    </fill>
    <fill>
      <patternFill patternType="gray125"/>
    </fill>
    <fill>
      <patternFill patternType="solid">
        <fgColor rgb="FFFFFF99"/>
        <bgColor indexed="64"/>
      </patternFill>
    </fill>
    <fill>
      <patternFill patternType="solid">
        <fgColor theme="4" tint="0.59999389629810485"/>
        <bgColor indexed="64"/>
      </patternFill>
    </fill>
    <fill>
      <patternFill patternType="solid">
        <fgColor indexed="43"/>
        <bgColor indexed="64"/>
      </patternFill>
    </fill>
    <fill>
      <patternFill patternType="solid">
        <fgColor theme="6" tint="0.79998168889431442"/>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thick">
        <color auto="1"/>
      </bottom>
      <diagonal/>
    </border>
  </borders>
  <cellStyleXfs count="8">
    <xf numFmtId="164" fontId="0" fillId="0" borderId="0" applyProtection="0"/>
    <xf numFmtId="9" fontId="3" fillId="0" borderId="0" applyFont="0" applyFill="0" applyBorder="0" applyAlignment="0" applyProtection="0"/>
    <xf numFmtId="43" fontId="13" fillId="0" borderId="0" applyFont="0" applyFill="0" applyBorder="0" applyAlignment="0" applyProtection="0"/>
    <xf numFmtId="0" fontId="13" fillId="0" borderId="0"/>
    <xf numFmtId="165" fontId="13" fillId="0" borderId="0"/>
    <xf numFmtId="0" fontId="2" fillId="0" borderId="0"/>
    <xf numFmtId="9" fontId="2" fillId="0" borderId="0" applyFont="0" applyFill="0" applyBorder="0" applyAlignment="0" applyProtection="0"/>
    <xf numFmtId="0" fontId="31" fillId="0" borderId="0"/>
  </cellStyleXfs>
  <cellXfs count="346">
    <xf numFmtId="164" fontId="0" fillId="0" borderId="0" xfId="0"/>
    <xf numFmtId="164" fontId="5" fillId="0" borderId="0" xfId="0" applyFont="1"/>
    <xf numFmtId="164" fontId="6" fillId="0" borderId="0" xfId="0" applyFont="1"/>
    <xf numFmtId="165" fontId="6" fillId="0" borderId="0" xfId="0" applyNumberFormat="1" applyFont="1" applyProtection="1">
      <protection locked="0"/>
    </xf>
    <xf numFmtId="165" fontId="7" fillId="0" borderId="0" xfId="0" applyNumberFormat="1" applyFont="1" applyAlignment="1" applyProtection="1">
      <alignment horizontal="right"/>
      <protection locked="0"/>
    </xf>
    <xf numFmtId="165" fontId="6" fillId="0" borderId="0" xfId="0" applyNumberFormat="1" applyFont="1" applyAlignment="1">
      <alignment horizontal="right"/>
    </xf>
    <xf numFmtId="165" fontId="6" fillId="0" borderId="0" xfId="0" applyNumberFormat="1" applyFont="1"/>
    <xf numFmtId="165" fontId="6" fillId="0" borderId="0" xfId="0" applyNumberFormat="1" applyFont="1" applyAlignment="1" applyProtection="1">
      <alignment horizontal="right"/>
      <protection locked="0"/>
    </xf>
    <xf numFmtId="165" fontId="8" fillId="0" borderId="0" xfId="0" applyNumberFormat="1" applyFont="1" applyAlignment="1" applyProtection="1">
      <alignment horizontal="centerContinuous"/>
      <protection locked="0"/>
    </xf>
    <xf numFmtId="164" fontId="6" fillId="0" borderId="0" xfId="0" applyFont="1" applyAlignment="1">
      <alignment horizontal="centerContinuous"/>
    </xf>
    <xf numFmtId="165" fontId="6" fillId="0" borderId="0" xfId="0" applyNumberFormat="1" applyFont="1" applyAlignment="1" applyProtection="1">
      <alignment horizontal="centerContinuous"/>
      <protection locked="0"/>
    </xf>
    <xf numFmtId="164" fontId="8" fillId="0" borderId="0" xfId="0" applyFont="1" applyAlignment="1">
      <alignment horizontal="centerContinuous"/>
    </xf>
    <xf numFmtId="165" fontId="6" fillId="0" borderId="0" xfId="0" applyNumberFormat="1" applyFont="1" applyAlignment="1">
      <alignment horizontal="centerContinuous"/>
    </xf>
    <xf numFmtId="3" fontId="6" fillId="0" borderId="0" xfId="0" applyNumberFormat="1" applyFont="1" applyAlignment="1">
      <alignment horizontal="centerContinuous"/>
    </xf>
    <xf numFmtId="49" fontId="9" fillId="2" borderId="0" xfId="0" applyNumberFormat="1" applyFont="1" applyFill="1" applyAlignment="1">
      <alignment horizontal="centerContinuous"/>
    </xf>
    <xf numFmtId="164" fontId="6" fillId="2" borderId="0" xfId="0" applyFont="1" applyFill="1" applyAlignment="1">
      <alignment horizontal="centerContinuous"/>
    </xf>
    <xf numFmtId="165" fontId="6" fillId="2" borderId="0" xfId="0" applyNumberFormat="1" applyFont="1" applyFill="1" applyAlignment="1">
      <alignment horizontal="centerContinuous"/>
    </xf>
    <xf numFmtId="49" fontId="9" fillId="0" borderId="0" xfId="0" applyNumberFormat="1" applyFont="1" applyAlignment="1">
      <alignment horizontal="centerContinuous"/>
    </xf>
    <xf numFmtId="164" fontId="10" fillId="0" borderId="0" xfId="0" applyFont="1" applyAlignment="1">
      <alignment horizontal="centerContinuous"/>
    </xf>
    <xf numFmtId="164" fontId="10" fillId="0" borderId="0" xfId="0" applyFont="1" applyAlignment="1">
      <alignment horizontal="center"/>
    </xf>
    <xf numFmtId="165" fontId="6" fillId="0" borderId="0" xfId="0" applyNumberFormat="1" applyFont="1" applyAlignment="1" applyProtection="1">
      <alignment horizontal="center"/>
      <protection locked="0"/>
    </xf>
    <xf numFmtId="165" fontId="6" fillId="0" borderId="0" xfId="0" applyNumberFormat="1" applyFont="1" applyAlignment="1">
      <alignment horizontal="center"/>
    </xf>
    <xf numFmtId="165" fontId="6" fillId="0" borderId="0" xfId="0" quotePrefix="1" applyNumberFormat="1" applyFont="1" applyAlignment="1">
      <alignment horizontal="center"/>
    </xf>
    <xf numFmtId="164" fontId="6" fillId="0" borderId="0" xfId="0" applyFont="1" applyAlignment="1">
      <alignment horizontal="center"/>
    </xf>
    <xf numFmtId="166" fontId="6" fillId="0" borderId="0" xfId="0" applyNumberFormat="1" applyFont="1" applyAlignment="1">
      <alignment horizontal="center"/>
    </xf>
    <xf numFmtId="165" fontId="11" fillId="0" borderId="0" xfId="0" applyNumberFormat="1" applyFont="1" applyAlignment="1" applyProtection="1">
      <alignment horizontal="center"/>
      <protection locked="0"/>
    </xf>
    <xf numFmtId="164" fontId="11" fillId="0" borderId="0" xfId="0" applyFont="1"/>
    <xf numFmtId="165" fontId="11" fillId="0" borderId="0" xfId="0" applyNumberFormat="1" applyFont="1"/>
    <xf numFmtId="164" fontId="12" fillId="0" borderId="0" xfId="0" applyFont="1" applyAlignment="1">
      <alignment horizontal="center"/>
    </xf>
    <xf numFmtId="0" fontId="6" fillId="0" borderId="0" xfId="0" applyNumberFormat="1" applyFont="1" applyAlignment="1" applyProtection="1">
      <alignment horizontal="center"/>
      <protection locked="0"/>
    </xf>
    <xf numFmtId="3" fontId="8" fillId="0" borderId="0" xfId="0" applyNumberFormat="1" applyFont="1" applyAlignment="1">
      <alignment horizontal="center" vertical="center"/>
    </xf>
    <xf numFmtId="42" fontId="6" fillId="0" borderId="0" xfId="0" applyNumberFormat="1" applyFont="1"/>
    <xf numFmtId="43" fontId="13" fillId="0" borderId="0" xfId="0" applyNumberFormat="1" applyFont="1"/>
    <xf numFmtId="42" fontId="8" fillId="0" borderId="0" xfId="0" applyNumberFormat="1" applyFont="1"/>
    <xf numFmtId="165" fontId="6" fillId="0" borderId="0" xfId="0" applyNumberFormat="1" applyFont="1" applyAlignment="1">
      <alignment horizontal="center" vertical="center"/>
    </xf>
    <xf numFmtId="3" fontId="6" fillId="0" borderId="0" xfId="0" applyNumberFormat="1" applyFont="1"/>
    <xf numFmtId="3" fontId="8" fillId="0" borderId="0" xfId="0" applyNumberFormat="1" applyFont="1"/>
    <xf numFmtId="165" fontId="6" fillId="0" borderId="0" xfId="0" quotePrefix="1" applyNumberFormat="1" applyFont="1" applyAlignment="1">
      <alignment horizontal="left"/>
    </xf>
    <xf numFmtId="164" fontId="6" fillId="0" borderId="0" xfId="0" applyFont="1" applyAlignment="1">
      <alignment horizontal="center" vertical="center"/>
    </xf>
    <xf numFmtId="41" fontId="6" fillId="0" borderId="0" xfId="0" applyNumberFormat="1" applyFont="1"/>
    <xf numFmtId="41" fontId="8" fillId="0" borderId="0" xfId="0" applyNumberFormat="1" applyFont="1"/>
    <xf numFmtId="3" fontId="6" fillId="0" borderId="0" xfId="0" applyNumberFormat="1" applyFont="1" applyAlignment="1">
      <alignment horizontal="center" vertical="center"/>
    </xf>
    <xf numFmtId="41" fontId="6" fillId="2" borderId="0" xfId="0" applyNumberFormat="1" applyFont="1" applyFill="1"/>
    <xf numFmtId="3" fontId="6" fillId="2" borderId="0" xfId="0" applyNumberFormat="1" applyFont="1" applyFill="1" applyAlignment="1">
      <alignment horizontal="left"/>
    </xf>
    <xf numFmtId="37" fontId="6" fillId="2" borderId="1" xfId="0" applyNumberFormat="1" applyFont="1" applyFill="1" applyBorder="1"/>
    <xf numFmtId="37" fontId="8" fillId="0" borderId="0" xfId="0" applyNumberFormat="1" applyFont="1"/>
    <xf numFmtId="164" fontId="8" fillId="0" borderId="0" xfId="0" applyFont="1"/>
    <xf numFmtId="165" fontId="8" fillId="0" borderId="0" xfId="0" applyNumberFormat="1" applyFont="1" applyAlignment="1">
      <alignment horizontal="center" vertical="center"/>
    </xf>
    <xf numFmtId="42" fontId="6" fillId="0" borderId="2" xfId="0" applyNumberFormat="1" applyFont="1" applyBorder="1" applyAlignment="1" applyProtection="1">
      <alignment horizontal="right"/>
      <protection locked="0"/>
    </xf>
    <xf numFmtId="42" fontId="8" fillId="0" borderId="0" xfId="0" applyNumberFormat="1" applyFont="1" applyAlignment="1" applyProtection="1">
      <alignment horizontal="right"/>
      <protection locked="0"/>
    </xf>
    <xf numFmtId="42" fontId="6" fillId="0" borderId="0" xfId="0" applyNumberFormat="1" applyFont="1" applyAlignment="1" applyProtection="1">
      <alignment horizontal="right"/>
      <protection locked="0"/>
    </xf>
    <xf numFmtId="165" fontId="6" fillId="0" borderId="0" xfId="0" applyNumberFormat="1" applyFont="1" applyAlignment="1">
      <alignment vertical="center"/>
    </xf>
    <xf numFmtId="3" fontId="6" fillId="0" borderId="0" xfId="0" applyNumberFormat="1" applyFont="1" applyAlignment="1">
      <alignment vertical="center"/>
    </xf>
    <xf numFmtId="165" fontId="6" fillId="0" borderId="0" xfId="0" quotePrefix="1" applyNumberFormat="1" applyFont="1" applyAlignment="1">
      <alignment horizontal="left" indent="1"/>
    </xf>
    <xf numFmtId="37" fontId="6" fillId="0" borderId="0" xfId="0" applyNumberFormat="1" applyFont="1"/>
    <xf numFmtId="165" fontId="8" fillId="0" borderId="0" xfId="0" applyNumberFormat="1" applyFont="1" applyAlignment="1">
      <alignment vertical="center"/>
    </xf>
    <xf numFmtId="167" fontId="6" fillId="0" borderId="0" xfId="0" applyNumberFormat="1" applyFont="1"/>
    <xf numFmtId="167" fontId="8" fillId="0" borderId="0" xfId="0" applyNumberFormat="1" applyFont="1"/>
    <xf numFmtId="167" fontId="6" fillId="0" borderId="0" xfId="0" applyNumberFormat="1" applyFont="1" applyAlignment="1">
      <alignment horizontal="center"/>
    </xf>
    <xf numFmtId="0" fontId="6" fillId="0" borderId="0" xfId="0" applyNumberFormat="1" applyFont="1" applyAlignment="1" applyProtection="1">
      <alignment horizontal="center" vertical="top"/>
      <protection locked="0"/>
    </xf>
    <xf numFmtId="164" fontId="6" fillId="0" borderId="0" xfId="0" applyFont="1" applyAlignment="1">
      <alignment vertical="top"/>
    </xf>
    <xf numFmtId="165" fontId="6" fillId="0" borderId="0" xfId="0" applyNumberFormat="1" applyFont="1" applyAlignment="1">
      <alignment vertical="top"/>
    </xf>
    <xf numFmtId="165" fontId="8" fillId="0" borderId="0" xfId="0" applyNumberFormat="1" applyFont="1" applyAlignment="1">
      <alignment vertical="center" wrapText="1"/>
    </xf>
    <xf numFmtId="167" fontId="6" fillId="0" borderId="0" xfId="0" applyNumberFormat="1" applyFont="1" applyAlignment="1">
      <alignment vertical="top"/>
    </xf>
    <xf numFmtId="165" fontId="6" fillId="0" borderId="0" xfId="0" applyNumberFormat="1" applyFont="1" applyAlignment="1">
      <alignment vertical="top" wrapText="1"/>
    </xf>
    <xf numFmtId="0" fontId="6" fillId="0" borderId="0" xfId="0" applyNumberFormat="1" applyFont="1"/>
    <xf numFmtId="164" fontId="13" fillId="0" borderId="0" xfId="0" applyFont="1"/>
    <xf numFmtId="164" fontId="14" fillId="0" borderId="0" xfId="0" quotePrefix="1" applyFont="1" applyAlignment="1">
      <alignment horizontal="center"/>
    </xf>
    <xf numFmtId="0" fontId="6" fillId="0" borderId="0" xfId="0" applyNumberFormat="1" applyFont="1" applyProtection="1">
      <protection locked="0"/>
    </xf>
    <xf numFmtId="0" fontId="6" fillId="0" borderId="0" xfId="0" applyNumberFormat="1" applyFont="1" applyAlignment="1" applyProtection="1">
      <alignment horizontal="left"/>
      <protection locked="0"/>
    </xf>
    <xf numFmtId="0" fontId="6" fillId="0" borderId="0" xfId="0" applyNumberFormat="1" applyFont="1" applyAlignment="1">
      <alignment horizontal="right"/>
    </xf>
    <xf numFmtId="0" fontId="7" fillId="0" borderId="0" xfId="0" applyNumberFormat="1" applyFont="1" applyAlignment="1" applyProtection="1">
      <alignment horizontal="right"/>
      <protection locked="0"/>
    </xf>
    <xf numFmtId="0" fontId="6" fillId="2" borderId="0" xfId="0" applyNumberFormat="1" applyFont="1" applyFill="1" applyProtection="1">
      <protection locked="0"/>
    </xf>
    <xf numFmtId="0" fontId="6" fillId="2" borderId="0" xfId="0" applyNumberFormat="1" applyFont="1" applyFill="1" applyAlignment="1" applyProtection="1">
      <alignment horizontal="right"/>
      <protection locked="0"/>
    </xf>
    <xf numFmtId="0" fontId="8" fillId="0" borderId="0" xfId="0" applyNumberFormat="1" applyFont="1" applyAlignment="1" applyProtection="1">
      <alignment horizontal="centerContinuous"/>
      <protection locked="0"/>
    </xf>
    <xf numFmtId="0" fontId="6" fillId="0" borderId="0" xfId="0" applyNumberFormat="1" applyFont="1" applyAlignment="1" applyProtection="1">
      <alignment horizontal="centerContinuous"/>
      <protection locked="0"/>
    </xf>
    <xf numFmtId="0" fontId="6" fillId="0" borderId="0" xfId="0" applyNumberFormat="1" applyFont="1" applyAlignment="1">
      <alignment horizontal="centerContinuous"/>
    </xf>
    <xf numFmtId="0" fontId="6" fillId="2" borderId="0" xfId="0" applyNumberFormat="1" applyFont="1" applyFill="1" applyAlignment="1">
      <alignment horizontal="centerContinuous"/>
    </xf>
    <xf numFmtId="49" fontId="6" fillId="0" borderId="0" xfId="0" applyNumberFormat="1" applyFont="1"/>
    <xf numFmtId="0" fontId="11" fillId="0" borderId="0" xfId="0" applyNumberFormat="1" applyFont="1" applyAlignment="1" applyProtection="1">
      <alignment horizontal="center"/>
      <protection locked="0"/>
    </xf>
    <xf numFmtId="0" fontId="11" fillId="0" borderId="0" xfId="0" applyNumberFormat="1" applyFont="1"/>
    <xf numFmtId="0" fontId="6" fillId="0" borderId="0" xfId="0" quotePrefix="1" applyNumberFormat="1" applyFont="1" applyAlignment="1">
      <alignment horizontal="left"/>
    </xf>
    <xf numFmtId="0" fontId="6" fillId="0" borderId="3" xfId="0" applyNumberFormat="1" applyFont="1" applyBorder="1" applyAlignment="1" applyProtection="1">
      <alignment horizontal="center"/>
      <protection locked="0"/>
    </xf>
    <xf numFmtId="0" fontId="6" fillId="0" borderId="3" xfId="0" applyNumberFormat="1" applyFont="1" applyBorder="1" applyAlignment="1" applyProtection="1">
      <alignment horizontal="centerContinuous"/>
      <protection locked="0"/>
    </xf>
    <xf numFmtId="168" fontId="6" fillId="0" borderId="0" xfId="0" applyNumberFormat="1" applyFont="1"/>
    <xf numFmtId="37" fontId="6" fillId="2" borderId="0" xfId="0" applyNumberFormat="1" applyFont="1" applyFill="1"/>
    <xf numFmtId="168" fontId="8" fillId="0" borderId="0" xfId="0" applyNumberFormat="1" applyFont="1"/>
    <xf numFmtId="3" fontId="6" fillId="0" borderId="0" xfId="0" applyNumberFormat="1" applyFont="1" applyAlignment="1">
      <alignment horizontal="left"/>
    </xf>
    <xf numFmtId="3" fontId="6" fillId="3" borderId="0" xfId="0" applyNumberFormat="1" applyFont="1" applyFill="1" applyAlignment="1">
      <alignment horizontal="left"/>
    </xf>
    <xf numFmtId="37" fontId="6" fillId="3" borderId="0" xfId="0" applyNumberFormat="1" applyFont="1" applyFill="1"/>
    <xf numFmtId="37" fontId="6" fillId="3" borderId="1" xfId="0" applyNumberFormat="1" applyFont="1" applyFill="1" applyBorder="1"/>
    <xf numFmtId="3" fontId="6" fillId="0" borderId="0" xfId="0" applyNumberFormat="1" applyFont="1" applyAlignment="1">
      <alignment horizontal="fill"/>
    </xf>
    <xf numFmtId="0" fontId="8" fillId="0" borderId="0" xfId="0" applyNumberFormat="1" applyFont="1"/>
    <xf numFmtId="0" fontId="6" fillId="0" borderId="0" xfId="0" quotePrefix="1" applyNumberFormat="1" applyFont="1" applyAlignment="1">
      <alignment horizontal="left" indent="1"/>
    </xf>
    <xf numFmtId="169" fontId="6" fillId="0" borderId="0" xfId="0" applyNumberFormat="1" applyFont="1"/>
    <xf numFmtId="42" fontId="6" fillId="0" borderId="0" xfId="0" applyNumberFormat="1" applyFont="1" applyAlignment="1">
      <alignment horizontal="center"/>
    </xf>
    <xf numFmtId="0" fontId="8" fillId="0" borderId="0" xfId="0" applyNumberFormat="1" applyFont="1" applyAlignment="1">
      <alignment wrapText="1"/>
    </xf>
    <xf numFmtId="0" fontId="6" fillId="0" borderId="0" xfId="0" applyNumberFormat="1" applyFont="1" applyAlignment="1" applyProtection="1">
      <alignment horizontal="right"/>
      <protection locked="0"/>
    </xf>
    <xf numFmtId="3" fontId="10" fillId="0" borderId="0" xfId="0" applyNumberFormat="1" applyFont="1" applyAlignment="1">
      <alignment horizontal="centerContinuous"/>
    </xf>
    <xf numFmtId="0" fontId="6" fillId="0" borderId="0" xfId="0" applyNumberFormat="1" applyFont="1" applyAlignment="1">
      <alignment horizontal="center"/>
    </xf>
    <xf numFmtId="49" fontId="6" fillId="0" borderId="0" xfId="0" applyNumberFormat="1" applyFont="1" applyAlignment="1">
      <alignment horizontal="left"/>
    </xf>
    <xf numFmtId="49" fontId="6" fillId="0" borderId="0" xfId="0" applyNumberFormat="1" applyFont="1" applyAlignment="1">
      <alignment horizontal="center"/>
    </xf>
    <xf numFmtId="0" fontId="10" fillId="0" borderId="0" xfId="0" applyNumberFormat="1" applyFont="1" applyAlignment="1" applyProtection="1">
      <alignment horizontal="center"/>
      <protection locked="0"/>
    </xf>
    <xf numFmtId="164" fontId="10" fillId="0" borderId="0" xfId="0" applyFont="1"/>
    <xf numFmtId="0" fontId="10" fillId="0" borderId="0" xfId="0" applyNumberFormat="1" applyFont="1"/>
    <xf numFmtId="3" fontId="10" fillId="0" borderId="0" xfId="0" applyNumberFormat="1" applyFont="1" applyAlignment="1">
      <alignment horizontal="center"/>
    </xf>
    <xf numFmtId="3" fontId="10" fillId="0" borderId="0" xfId="0" applyNumberFormat="1" applyFont="1"/>
    <xf numFmtId="0" fontId="12" fillId="0" borderId="0" xfId="0" applyNumberFormat="1" applyFont="1" applyAlignment="1" applyProtection="1">
      <alignment horizontal="center"/>
      <protection locked="0"/>
    </xf>
    <xf numFmtId="164" fontId="12" fillId="0" borderId="0" xfId="0" applyFont="1"/>
    <xf numFmtId="0" fontId="12" fillId="0" borderId="0" xfId="0" applyNumberFormat="1" applyFont="1"/>
    <xf numFmtId="164" fontId="10" fillId="0" borderId="3" xfId="0" applyFont="1" applyBorder="1" applyAlignment="1">
      <alignment horizontal="center"/>
    </xf>
    <xf numFmtId="0" fontId="10" fillId="0" borderId="3" xfId="0" applyNumberFormat="1" applyFont="1" applyBorder="1" applyAlignment="1" applyProtection="1">
      <alignment horizontal="center"/>
      <protection locked="0"/>
    </xf>
    <xf numFmtId="3" fontId="12" fillId="0" borderId="0" xfId="0" applyNumberFormat="1" applyFont="1"/>
    <xf numFmtId="0" fontId="10" fillId="0" borderId="3" xfId="0" applyNumberFormat="1" applyFont="1" applyBorder="1" applyAlignment="1" applyProtection="1">
      <alignment horizontal="centerContinuous"/>
      <protection locked="0"/>
    </xf>
    <xf numFmtId="0" fontId="15" fillId="0" borderId="3" xfId="0" applyNumberFormat="1" applyFont="1" applyBorder="1" applyAlignment="1" applyProtection="1">
      <alignment horizontal="center"/>
      <protection locked="0"/>
    </xf>
    <xf numFmtId="3" fontId="8" fillId="0" borderId="0" xfId="0" applyNumberFormat="1" applyFont="1" applyAlignment="1">
      <alignment vertical="top"/>
    </xf>
    <xf numFmtId="42" fontId="6" fillId="2" borderId="0" xfId="0" applyNumberFormat="1" applyFont="1" applyFill="1"/>
    <xf numFmtId="170" fontId="6" fillId="0" borderId="0" xfId="0" applyNumberFormat="1" applyFont="1"/>
    <xf numFmtId="37" fontId="6" fillId="2" borderId="3" xfId="0" applyNumberFormat="1" applyFont="1" applyFill="1" applyBorder="1"/>
    <xf numFmtId="37" fontId="6" fillId="0" borderId="3" xfId="0" applyNumberFormat="1" applyFont="1" applyBorder="1"/>
    <xf numFmtId="171" fontId="6" fillId="0" borderId="0" xfId="0" applyNumberFormat="1" applyFont="1" applyAlignment="1">
      <alignment horizontal="right"/>
    </xf>
    <xf numFmtId="171" fontId="6" fillId="0" borderId="0" xfId="0" applyNumberFormat="1" applyFont="1" applyAlignment="1">
      <alignment horizontal="center"/>
    </xf>
    <xf numFmtId="0" fontId="6" fillId="0" borderId="0" xfId="0" quotePrefix="1" applyNumberFormat="1" applyFont="1" applyAlignment="1" applyProtection="1">
      <alignment horizontal="left"/>
      <protection locked="0"/>
    </xf>
    <xf numFmtId="170" fontId="7" fillId="0" borderId="0" xfId="0" applyNumberFormat="1" applyFont="1" applyAlignment="1">
      <alignment horizontal="right"/>
    </xf>
    <xf numFmtId="170" fontId="7" fillId="2" borderId="0" xfId="0" applyNumberFormat="1" applyFont="1" applyFill="1"/>
    <xf numFmtId="42" fontId="6" fillId="0" borderId="2" xfId="0" applyNumberFormat="1" applyFont="1" applyBorder="1"/>
    <xf numFmtId="3" fontId="6" fillId="0" borderId="0" xfId="0" applyNumberFormat="1" applyFont="1" applyAlignment="1">
      <alignment horizontal="center"/>
    </xf>
    <xf numFmtId="164" fontId="11" fillId="0" borderId="0" xfId="0" applyFont="1" applyAlignment="1">
      <alignment horizontal="center"/>
    </xf>
    <xf numFmtId="3" fontId="11" fillId="0" borderId="0" xfId="0" applyNumberFormat="1" applyFont="1"/>
    <xf numFmtId="0" fontId="11" fillId="0" borderId="0" xfId="0" applyNumberFormat="1" applyFont="1" applyAlignment="1" applyProtection="1">
      <alignment horizontal="centerContinuous"/>
      <protection locked="0"/>
    </xf>
    <xf numFmtId="164" fontId="11" fillId="0" borderId="0" xfId="0" applyFont="1" applyAlignment="1">
      <alignment horizontal="centerContinuous"/>
    </xf>
    <xf numFmtId="0" fontId="16" fillId="0" borderId="0" xfId="0" applyNumberFormat="1" applyFont="1" applyAlignment="1" applyProtection="1">
      <alignment horizontal="center"/>
      <protection locked="0"/>
    </xf>
    <xf numFmtId="0" fontId="10" fillId="0" borderId="0" xfId="0" applyNumberFormat="1" applyFont="1" applyProtection="1">
      <protection locked="0"/>
    </xf>
    <xf numFmtId="0" fontId="12" fillId="0" borderId="0" xfId="0" applyNumberFormat="1" applyFont="1" applyAlignment="1">
      <alignment horizontal="center"/>
    </xf>
    <xf numFmtId="0" fontId="10" fillId="0" borderId="0" xfId="0" applyNumberFormat="1" applyFont="1" applyAlignment="1">
      <alignment horizontal="center"/>
    </xf>
    <xf numFmtId="0" fontId="6" fillId="0" borderId="0" xfId="0" applyNumberFormat="1" applyFont="1" applyAlignment="1">
      <alignment horizontal="left" indent="1"/>
    </xf>
    <xf numFmtId="0" fontId="6" fillId="0" borderId="0" xfId="0" quotePrefix="1" applyNumberFormat="1" applyFont="1" applyAlignment="1" applyProtection="1">
      <alignment horizontal="center"/>
      <protection locked="0"/>
    </xf>
    <xf numFmtId="172" fontId="6" fillId="0" borderId="0" xfId="0" applyNumberFormat="1" applyFont="1" applyAlignment="1">
      <alignment horizontal="left"/>
    </xf>
    <xf numFmtId="0" fontId="6" fillId="0" borderId="0" xfId="0" applyNumberFormat="1" applyFont="1" applyAlignment="1">
      <alignment horizontal="left" indent="3"/>
    </xf>
    <xf numFmtId="168" fontId="7" fillId="0" borderId="0" xfId="0" applyNumberFormat="1" applyFont="1" applyAlignment="1">
      <alignment horizontal="right"/>
    </xf>
    <xf numFmtId="37" fontId="7" fillId="0" borderId="0" xfId="0" applyNumberFormat="1" applyFont="1"/>
    <xf numFmtId="168" fontId="6" fillId="0" borderId="0" xfId="0" applyNumberFormat="1" applyFont="1" applyAlignment="1">
      <alignment horizontal="center"/>
    </xf>
    <xf numFmtId="171" fontId="6" fillId="0" borderId="0" xfId="0" applyNumberFormat="1" applyFont="1" applyAlignment="1">
      <alignment horizontal="left"/>
    </xf>
    <xf numFmtId="173" fontId="6" fillId="0" borderId="0" xfId="0" applyNumberFormat="1" applyFont="1" applyAlignment="1">
      <alignment horizontal="right"/>
    </xf>
    <xf numFmtId="174" fontId="6" fillId="0" borderId="0" xfId="0" applyNumberFormat="1" applyFont="1" applyAlignment="1">
      <alignment horizontal="right"/>
    </xf>
    <xf numFmtId="10" fontId="6" fillId="0" borderId="0" xfId="0" applyNumberFormat="1" applyFont="1" applyAlignment="1">
      <alignment horizontal="left"/>
    </xf>
    <xf numFmtId="171" fontId="6" fillId="0" borderId="0" xfId="0" applyNumberFormat="1" applyFont="1" applyAlignment="1" applyProtection="1">
      <alignment horizontal="left"/>
      <protection locked="0"/>
    </xf>
    <xf numFmtId="42" fontId="6" fillId="0" borderId="0" xfId="0" applyNumberFormat="1" applyFont="1" applyAlignment="1">
      <alignment horizontal="right"/>
    </xf>
    <xf numFmtId="175" fontId="6" fillId="0" borderId="0" xfId="0" applyNumberFormat="1" applyFont="1"/>
    <xf numFmtId="0" fontId="10" fillId="0" borderId="0" xfId="0" applyNumberFormat="1" applyFont="1" applyAlignment="1">
      <alignment horizontal="centerContinuous"/>
    </xf>
    <xf numFmtId="37" fontId="7" fillId="4" borderId="0" xfId="0" applyNumberFormat="1" applyFont="1" applyFill="1"/>
    <xf numFmtId="0" fontId="6" fillId="0" borderId="3" xfId="0" quotePrefix="1" applyNumberFormat="1" applyFont="1" applyBorder="1" applyAlignment="1" applyProtection="1">
      <alignment horizontal="left"/>
      <protection locked="0"/>
    </xf>
    <xf numFmtId="0" fontId="6" fillId="0" borderId="3" xfId="0" applyNumberFormat="1" applyFont="1" applyBorder="1"/>
    <xf numFmtId="3" fontId="6" fillId="0" borderId="3" xfId="0" applyNumberFormat="1" applyFont="1" applyBorder="1"/>
    <xf numFmtId="37" fontId="6" fillId="4" borderId="3" xfId="0" applyNumberFormat="1" applyFont="1" applyFill="1" applyBorder="1"/>
    <xf numFmtId="170" fontId="6" fillId="0" borderId="0" xfId="0" applyNumberFormat="1" applyFont="1" applyAlignment="1">
      <alignment horizontal="right"/>
    </xf>
    <xf numFmtId="3" fontId="6" fillId="0" borderId="3" xfId="0" applyNumberFormat="1" applyFont="1" applyBorder="1" applyAlignment="1">
      <alignment horizontal="center"/>
    </xf>
    <xf numFmtId="4" fontId="7" fillId="0" borderId="0" xfId="0" applyNumberFormat="1" applyFont="1"/>
    <xf numFmtId="4" fontId="6" fillId="0" borderId="0" xfId="0" applyNumberFormat="1" applyFont="1"/>
    <xf numFmtId="0" fontId="10" fillId="0" borderId="0" xfId="0" quotePrefix="1" applyNumberFormat="1" applyFont="1" applyAlignment="1">
      <alignment horizontal="left"/>
    </xf>
    <xf numFmtId="168" fontId="6" fillId="0" borderId="0" xfId="0" applyNumberFormat="1" applyFont="1" applyAlignment="1" applyProtection="1">
      <alignment horizontal="center"/>
      <protection locked="0"/>
    </xf>
    <xf numFmtId="0" fontId="6" fillId="0" borderId="0" xfId="0" applyNumberFormat="1" applyFont="1" applyAlignment="1">
      <alignment horizontal="left"/>
    </xf>
    <xf numFmtId="168" fontId="6" fillId="0" borderId="0" xfId="0" applyNumberFormat="1" applyFont="1" applyAlignment="1">
      <alignment horizontal="left"/>
    </xf>
    <xf numFmtId="3" fontId="8" fillId="0" borderId="3" xfId="0" applyNumberFormat="1" applyFont="1" applyBorder="1"/>
    <xf numFmtId="37" fontId="6" fillId="2" borderId="0" xfId="0" quotePrefix="1" applyNumberFormat="1" applyFont="1" applyFill="1"/>
    <xf numFmtId="37" fontId="6" fillId="4" borderId="0" xfId="0" applyNumberFormat="1" applyFont="1" applyFill="1" applyProtection="1">
      <protection locked="0"/>
    </xf>
    <xf numFmtId="37" fontId="6" fillId="0" borderId="0" xfId="0" applyNumberFormat="1" applyFont="1" applyProtection="1">
      <protection locked="0"/>
    </xf>
    <xf numFmtId="9" fontId="6" fillId="0" borderId="0" xfId="0" applyNumberFormat="1" applyFont="1"/>
    <xf numFmtId="176" fontId="6" fillId="0" borderId="0" xfId="0" applyNumberFormat="1" applyFont="1"/>
    <xf numFmtId="3" fontId="6" fillId="0" borderId="0" xfId="0" quotePrefix="1" applyNumberFormat="1" applyFont="1"/>
    <xf numFmtId="176" fontId="10" fillId="0" borderId="0" xfId="0" applyNumberFormat="1" applyFont="1"/>
    <xf numFmtId="176" fontId="6" fillId="0" borderId="3" xfId="0" applyNumberFormat="1" applyFont="1" applyBorder="1"/>
    <xf numFmtId="0" fontId="17" fillId="0" borderId="0" xfId="0" applyNumberFormat="1" applyFont="1" applyProtection="1">
      <protection locked="0"/>
    </xf>
    <xf numFmtId="164" fontId="17" fillId="0" borderId="0" xfId="0" applyFont="1"/>
    <xf numFmtId="164" fontId="6" fillId="0" borderId="0" xfId="0" applyFont="1" applyProtection="1"/>
    <xf numFmtId="37" fontId="7" fillId="0" borderId="0" xfId="0" applyNumberFormat="1" applyFont="1" applyProtection="1">
      <protection locked="0"/>
    </xf>
    <xf numFmtId="38" fontId="6" fillId="0" borderId="0" xfId="0" applyNumberFormat="1" applyFont="1" applyProtection="1"/>
    <xf numFmtId="164" fontId="6" fillId="0" borderId="3" xfId="0" applyFont="1" applyBorder="1"/>
    <xf numFmtId="0" fontId="6" fillId="0" borderId="3" xfId="0" applyNumberFormat="1" applyFont="1" applyBorder="1" applyProtection="1">
      <protection locked="0"/>
    </xf>
    <xf numFmtId="37" fontId="7" fillId="0" borderId="3" xfId="0" applyNumberFormat="1" applyFont="1" applyBorder="1" applyProtection="1">
      <protection locked="0"/>
    </xf>
    <xf numFmtId="38" fontId="6" fillId="0" borderId="0" xfId="0" applyNumberFormat="1" applyFont="1"/>
    <xf numFmtId="37" fontId="6" fillId="0" borderId="0" xfId="0" applyNumberFormat="1" applyFont="1" applyProtection="1"/>
    <xf numFmtId="167" fontId="6" fillId="0" borderId="0" xfId="0" applyNumberFormat="1" applyFont="1" applyProtection="1">
      <protection locked="0"/>
    </xf>
    <xf numFmtId="177" fontId="6" fillId="0" borderId="0" xfId="0" applyNumberFormat="1" applyFont="1" applyProtection="1"/>
    <xf numFmtId="1" fontId="6" fillId="0" borderId="0" xfId="0" applyNumberFormat="1" applyFont="1" applyProtection="1"/>
    <xf numFmtId="178" fontId="6" fillId="0" borderId="0" xfId="0" applyNumberFormat="1" applyFont="1" applyProtection="1">
      <protection locked="0"/>
    </xf>
    <xf numFmtId="42" fontId="6" fillId="4" borderId="0" xfId="0" applyNumberFormat="1" applyFont="1" applyFill="1" applyProtection="1"/>
    <xf numFmtId="177" fontId="17" fillId="0" borderId="0" xfId="0" applyNumberFormat="1" applyFont="1" applyProtection="1"/>
    <xf numFmtId="42" fontId="6" fillId="0" borderId="0" xfId="0" applyNumberFormat="1" applyFont="1" applyProtection="1"/>
    <xf numFmtId="164" fontId="6" fillId="0" borderId="0" xfId="0" applyFont="1" applyProtection="1">
      <protection locked="0"/>
    </xf>
    <xf numFmtId="177" fontId="6" fillId="0" borderId="0" xfId="0" applyNumberFormat="1" applyFont="1" applyProtection="1">
      <protection locked="0"/>
    </xf>
    <xf numFmtId="3" fontId="6" fillId="0" borderId="0" xfId="0" applyNumberFormat="1" applyFont="1" applyProtection="1"/>
    <xf numFmtId="0" fontId="18" fillId="0" borderId="0" xfId="0" applyNumberFormat="1" applyFont="1" applyProtection="1">
      <protection locked="0"/>
    </xf>
    <xf numFmtId="0" fontId="6" fillId="0" borderId="0" xfId="0" applyNumberFormat="1" applyFont="1" applyAlignment="1" applyProtection="1">
      <alignment vertical="center"/>
      <protection locked="0"/>
    </xf>
    <xf numFmtId="10" fontId="6" fillId="4" borderId="0" xfId="0" applyNumberFormat="1" applyFont="1" applyFill="1" applyProtection="1">
      <protection locked="0"/>
    </xf>
    <xf numFmtId="10" fontId="6" fillId="0" borderId="0" xfId="0" applyNumberFormat="1" applyFont="1" applyProtection="1">
      <protection locked="0"/>
    </xf>
    <xf numFmtId="10" fontId="7" fillId="4" borderId="0" xfId="0" applyNumberFormat="1" applyFont="1" applyFill="1" applyProtection="1">
      <protection locked="0"/>
    </xf>
    <xf numFmtId="10" fontId="6" fillId="0" borderId="0" xfId="0" applyNumberFormat="1" applyFont="1"/>
    <xf numFmtId="0" fontId="13" fillId="0" borderId="0" xfId="0" applyNumberFormat="1" applyFont="1"/>
    <xf numFmtId="37" fontId="6" fillId="0" borderId="1" xfId="0" applyNumberFormat="1" applyFont="1" applyBorder="1"/>
    <xf numFmtId="37" fontId="8" fillId="2" borderId="0" xfId="0" applyNumberFormat="1" applyFont="1" applyFill="1"/>
    <xf numFmtId="0" fontId="6" fillId="0" borderId="0" xfId="0" applyNumberFormat="1" applyFont="1" applyAlignment="1">
      <alignment wrapText="1"/>
    </xf>
    <xf numFmtId="3" fontId="6" fillId="0" borderId="0" xfId="0" applyNumberFormat="1" applyFont="1" applyAlignment="1">
      <alignment vertical="top"/>
    </xf>
    <xf numFmtId="173" fontId="6" fillId="2" borderId="0" xfId="0" applyNumberFormat="1" applyFont="1" applyFill="1" applyAlignment="1">
      <alignment horizontal="right"/>
    </xf>
    <xf numFmtId="176" fontId="10" fillId="4" borderId="0" xfId="0" applyNumberFormat="1" applyFont="1" applyFill="1"/>
    <xf numFmtId="0" fontId="21" fillId="0" borderId="0" xfId="0" applyNumberFormat="1" applyFont="1"/>
    <xf numFmtId="179" fontId="6" fillId="0" borderId="0" xfId="2" applyNumberFormat="1" applyFont="1"/>
    <xf numFmtId="164" fontId="21" fillId="0" borderId="0" xfId="0" applyFont="1"/>
    <xf numFmtId="0" fontId="6" fillId="0" borderId="4" xfId="0" applyNumberFormat="1" applyFont="1" applyBorder="1" applyAlignment="1">
      <alignment horizontal="centerContinuous"/>
    </xf>
    <xf numFmtId="0" fontId="6" fillId="0" borderId="5" xfId="0" applyNumberFormat="1" applyFont="1" applyBorder="1" applyAlignment="1">
      <alignment horizontal="centerContinuous"/>
    </xf>
    <xf numFmtId="164" fontId="6" fillId="0" borderId="6" xfId="0" applyFont="1" applyBorder="1"/>
    <xf numFmtId="3" fontId="21" fillId="0" borderId="0" xfId="0" applyNumberFormat="1" applyFont="1"/>
    <xf numFmtId="164" fontId="22" fillId="0" borderId="0" xfId="0" applyFont="1"/>
    <xf numFmtId="164" fontId="21" fillId="0" borderId="0" xfId="0" applyFont="1" applyAlignment="1">
      <alignment horizontal="left" wrapText="1"/>
    </xf>
    <xf numFmtId="164" fontId="21" fillId="0" borderId="1" xfId="0" applyFont="1" applyBorder="1"/>
    <xf numFmtId="3" fontId="6" fillId="0" borderId="1" xfId="0" applyNumberFormat="1" applyFont="1" applyBorder="1"/>
    <xf numFmtId="0" fontId="6" fillId="0" borderId="1" xfId="0" applyNumberFormat="1" applyFont="1" applyBorder="1"/>
    <xf numFmtId="164" fontId="6" fillId="0" borderId="1" xfId="0" applyFont="1" applyBorder="1"/>
    <xf numFmtId="164" fontId="6" fillId="0" borderId="7" xfId="0" applyFont="1" applyBorder="1"/>
    <xf numFmtId="0" fontId="23" fillId="0" borderId="0" xfId="3" applyFont="1" applyAlignment="1">
      <alignment horizontal="center"/>
    </xf>
    <xf numFmtId="0" fontId="24" fillId="0" borderId="0" xfId="0" applyNumberFormat="1" applyFont="1"/>
    <xf numFmtId="0" fontId="6" fillId="0" borderId="8" xfId="0" applyNumberFormat="1" applyFont="1" applyBorder="1" applyAlignment="1">
      <alignment horizontal="centerContinuous"/>
    </xf>
    <xf numFmtId="164" fontId="6" fillId="0" borderId="9" xfId="0" applyFont="1" applyBorder="1"/>
    <xf numFmtId="42" fontId="6" fillId="0" borderId="9" xfId="0" applyNumberFormat="1" applyFont="1" applyBorder="1"/>
    <xf numFmtId="41" fontId="25" fillId="4" borderId="9" xfId="0" applyNumberFormat="1" applyFont="1" applyFill="1" applyBorder="1"/>
    <xf numFmtId="41" fontId="6" fillId="0" borderId="9" xfId="0" applyNumberFormat="1" applyFont="1" applyBorder="1"/>
    <xf numFmtId="41" fontId="6" fillId="4" borderId="9" xfId="0" applyNumberFormat="1" applyFont="1" applyFill="1" applyBorder="1"/>
    <xf numFmtId="42" fontId="6" fillId="0" borderId="10" xfId="0" applyNumberFormat="1" applyFont="1" applyBorder="1"/>
    <xf numFmtId="3" fontId="21" fillId="0" borderId="0" xfId="0" applyNumberFormat="1" applyFont="1" applyAlignment="1">
      <alignment horizontal="left"/>
    </xf>
    <xf numFmtId="0" fontId="21" fillId="0" borderId="0" xfId="0" applyNumberFormat="1" applyFont="1" applyAlignment="1" applyProtection="1">
      <alignment horizontal="left"/>
      <protection locked="0"/>
    </xf>
    <xf numFmtId="0" fontId="5" fillId="0" borderId="0" xfId="0" applyNumberFormat="1" applyFont="1"/>
    <xf numFmtId="165" fontId="6" fillId="0" borderId="0" xfId="0" applyNumberFormat="1" applyFont="1" applyAlignment="1" applyProtection="1">
      <alignment horizontal="left"/>
      <protection locked="0"/>
    </xf>
    <xf numFmtId="0" fontId="9" fillId="2" borderId="0" xfId="0" applyNumberFormat="1" applyFont="1" applyFill="1" applyAlignment="1">
      <alignment horizontal="centerContinuous"/>
    </xf>
    <xf numFmtId="164" fontId="6" fillId="0" borderId="0" xfId="0" applyFont="1" applyAlignment="1">
      <alignment vertical="center"/>
    </xf>
    <xf numFmtId="165" fontId="6" fillId="0" borderId="3" xfId="0" applyNumberFormat="1" applyFont="1" applyBorder="1" applyAlignment="1" applyProtection="1">
      <alignment horizontal="center"/>
      <protection locked="0"/>
    </xf>
    <xf numFmtId="165" fontId="6" fillId="0" borderId="3" xfId="0" applyNumberFormat="1" applyFont="1" applyBorder="1" applyAlignment="1" applyProtection="1">
      <alignment horizontal="centerContinuous"/>
      <protection locked="0"/>
    </xf>
    <xf numFmtId="42" fontId="6" fillId="0" borderId="4" xfId="0" applyNumberFormat="1" applyFont="1" applyBorder="1"/>
    <xf numFmtId="164" fontId="6" fillId="0" borderId="3" xfId="0" applyFont="1" applyBorder="1" applyAlignment="1">
      <alignment horizontal="center"/>
    </xf>
    <xf numFmtId="165" fontId="26" fillId="0" borderId="3" xfId="0" applyNumberFormat="1" applyFont="1" applyBorder="1" applyAlignment="1" applyProtection="1">
      <alignment horizontal="center"/>
      <protection locked="0"/>
    </xf>
    <xf numFmtId="42" fontId="6" fillId="0" borderId="11" xfId="0" applyNumberFormat="1" applyFont="1" applyBorder="1"/>
    <xf numFmtId="165" fontId="10" fillId="0" borderId="0" xfId="0" applyNumberFormat="1" applyFont="1" applyAlignment="1" applyProtection="1">
      <alignment horizontal="center"/>
      <protection locked="0"/>
    </xf>
    <xf numFmtId="165" fontId="11" fillId="0" borderId="0" xfId="0" applyNumberFormat="1" applyFont="1" applyAlignment="1" applyProtection="1">
      <alignment horizontal="centerContinuous"/>
      <protection locked="0"/>
    </xf>
    <xf numFmtId="165" fontId="16" fillId="0" borderId="0" xfId="0" applyNumberFormat="1" applyFont="1" applyAlignment="1" applyProtection="1">
      <alignment horizontal="center"/>
      <protection locked="0"/>
    </xf>
    <xf numFmtId="165" fontId="10" fillId="0" borderId="0" xfId="0" applyNumberFormat="1" applyFont="1" applyProtection="1">
      <protection locked="0"/>
    </xf>
    <xf numFmtId="165" fontId="12" fillId="0" borderId="0" xfId="0" applyNumberFormat="1" applyFont="1" applyAlignment="1">
      <alignment horizontal="center"/>
    </xf>
    <xf numFmtId="165" fontId="10" fillId="0" borderId="0" xfId="0" applyNumberFormat="1" applyFont="1" applyAlignment="1">
      <alignment horizontal="center"/>
    </xf>
    <xf numFmtId="165" fontId="6" fillId="0" borderId="0" xfId="0" applyNumberFormat="1" applyFont="1" applyAlignment="1">
      <alignment horizontal="left" indent="1"/>
    </xf>
    <xf numFmtId="0" fontId="6" fillId="0" borderId="0" xfId="0" applyNumberFormat="1" applyFont="1" applyAlignment="1" applyProtection="1">
      <alignment horizontal="center" vertical="center"/>
      <protection locked="0"/>
    </xf>
    <xf numFmtId="165" fontId="6" fillId="0" borderId="0" xfId="0" applyNumberFormat="1" applyFont="1" applyAlignment="1">
      <alignment horizontal="left" vertical="top" wrapText="1" indent="1"/>
    </xf>
    <xf numFmtId="37" fontId="6" fillId="2" borderId="0" xfId="0" applyNumberFormat="1" applyFont="1" applyFill="1" applyAlignment="1">
      <alignment vertical="center"/>
    </xf>
    <xf numFmtId="170" fontId="6" fillId="0" borderId="0" xfId="0" applyNumberFormat="1" applyFont="1" applyAlignment="1">
      <alignment vertical="center"/>
    </xf>
    <xf numFmtId="37" fontId="6" fillId="0" borderId="0" xfId="0" applyNumberFormat="1" applyFont="1" applyAlignment="1">
      <alignment vertical="center"/>
    </xf>
    <xf numFmtId="165" fontId="6" fillId="0" borderId="0" xfId="0" applyNumberFormat="1" applyFont="1" applyAlignment="1">
      <alignment horizontal="left" indent="3"/>
    </xf>
    <xf numFmtId="3" fontId="8" fillId="0" borderId="0" xfId="0" applyNumberFormat="1" applyFont="1" applyAlignment="1">
      <alignment vertical="center"/>
    </xf>
    <xf numFmtId="10" fontId="6" fillId="0" borderId="0" xfId="0" applyNumberFormat="1" applyFont="1" applyAlignment="1">
      <alignment horizontal="left" vertical="center"/>
    </xf>
    <xf numFmtId="175" fontId="6" fillId="0" borderId="0" xfId="0" applyNumberFormat="1" applyFont="1" applyAlignment="1">
      <alignment vertical="center"/>
    </xf>
    <xf numFmtId="171" fontId="6" fillId="0" borderId="0" xfId="0" applyNumberFormat="1" applyFont="1" applyAlignment="1">
      <alignment horizontal="center" vertical="center"/>
    </xf>
    <xf numFmtId="165" fontId="10" fillId="0" borderId="0" xfId="0" applyNumberFormat="1" applyFont="1"/>
    <xf numFmtId="165" fontId="6" fillId="0" borderId="0" xfId="0" quotePrefix="1" applyNumberFormat="1" applyFont="1" applyAlignment="1" applyProtection="1">
      <alignment horizontal="left"/>
      <protection locked="0"/>
    </xf>
    <xf numFmtId="165" fontId="6" fillId="0" borderId="3" xfId="0" quotePrefix="1" applyNumberFormat="1" applyFont="1" applyBorder="1" applyAlignment="1" applyProtection="1">
      <alignment horizontal="left"/>
      <protection locked="0"/>
    </xf>
    <xf numFmtId="165" fontId="6" fillId="0" borderId="3" xfId="0" applyNumberFormat="1" applyFont="1" applyBorder="1"/>
    <xf numFmtId="165" fontId="10" fillId="0" borderId="0" xfId="0" quotePrefix="1" applyNumberFormat="1" applyFont="1" applyAlignment="1">
      <alignment horizontal="left"/>
    </xf>
    <xf numFmtId="165" fontId="6" fillId="0" borderId="0" xfId="0" applyNumberFormat="1" applyFont="1" applyAlignment="1">
      <alignment horizontal="left"/>
    </xf>
    <xf numFmtId="165" fontId="17" fillId="0" borderId="0" xfId="0" applyNumberFormat="1" applyFont="1" applyProtection="1">
      <protection locked="0"/>
    </xf>
    <xf numFmtId="165" fontId="6" fillId="0" borderId="3" xfId="0" applyNumberFormat="1" applyFont="1" applyBorder="1" applyProtection="1">
      <protection locked="0"/>
    </xf>
    <xf numFmtId="0" fontId="9" fillId="0" borderId="0" xfId="0" applyNumberFormat="1" applyFont="1" applyAlignment="1">
      <alignment horizontal="centerContinuous"/>
    </xf>
    <xf numFmtId="165" fontId="18" fillId="0" borderId="0" xfId="0" applyNumberFormat="1" applyFont="1" applyProtection="1">
      <protection locked="0"/>
    </xf>
    <xf numFmtId="165" fontId="8" fillId="0" borderId="0" xfId="0" applyNumberFormat="1" applyFont="1" applyAlignment="1" applyProtection="1">
      <alignment vertical="center"/>
      <protection locked="0"/>
    </xf>
    <xf numFmtId="165" fontId="6" fillId="0" borderId="0" xfId="0" applyNumberFormat="1" applyFont="1" applyAlignment="1" applyProtection="1">
      <alignment vertical="center"/>
      <protection locked="0"/>
    </xf>
    <xf numFmtId="165" fontId="13" fillId="0" borderId="0" xfId="0" applyNumberFormat="1" applyFont="1"/>
    <xf numFmtId="49" fontId="6" fillId="0" borderId="0" xfId="0" applyNumberFormat="1" applyFont="1" applyAlignment="1">
      <alignment horizontal="centerContinuous"/>
    </xf>
    <xf numFmtId="165" fontId="23" fillId="0" borderId="0" xfId="4" applyFont="1" applyAlignment="1">
      <alignment horizontal="center"/>
    </xf>
    <xf numFmtId="165" fontId="8" fillId="0" borderId="0" xfId="0" applyNumberFormat="1" applyFont="1" applyAlignment="1">
      <alignment horizontal="right"/>
    </xf>
    <xf numFmtId="165" fontId="8" fillId="0" borderId="0" xfId="0" applyNumberFormat="1" applyFont="1" applyAlignment="1" applyProtection="1">
      <alignment horizontal="right"/>
      <protection locked="0"/>
    </xf>
    <xf numFmtId="165" fontId="8" fillId="0" borderId="0" xfId="0" applyNumberFormat="1" applyFont="1" applyAlignment="1">
      <alignment horizontal="centerContinuous"/>
    </xf>
    <xf numFmtId="164" fontId="28" fillId="0" borderId="0" xfId="0" applyFont="1" applyAlignment="1">
      <alignment horizontal="centerContinuous"/>
    </xf>
    <xf numFmtId="165" fontId="14" fillId="0" borderId="0" xfId="0" applyNumberFormat="1" applyFont="1" applyAlignment="1">
      <alignment horizontal="center"/>
    </xf>
    <xf numFmtId="37" fontId="8" fillId="0" borderId="0" xfId="0" applyNumberFormat="1" applyFont="1" applyAlignment="1">
      <alignment vertical="center"/>
    </xf>
    <xf numFmtId="42" fontId="6" fillId="0" borderId="11" xfId="0" applyNumberFormat="1" applyFont="1" applyBorder="1" applyAlignment="1">
      <alignment horizontal="right"/>
    </xf>
    <xf numFmtId="42" fontId="8" fillId="0" borderId="0" xfId="0" applyNumberFormat="1" applyFont="1" applyAlignment="1">
      <alignment horizontal="right"/>
    </xf>
    <xf numFmtId="165" fontId="8" fillId="0" borderId="0" xfId="0" applyNumberFormat="1" applyFont="1"/>
    <xf numFmtId="170" fontId="8" fillId="0" borderId="0" xfId="0" applyNumberFormat="1" applyFont="1" applyAlignment="1">
      <alignment horizontal="right"/>
    </xf>
    <xf numFmtId="170" fontId="8" fillId="0" borderId="0" xfId="0" applyNumberFormat="1" applyFont="1"/>
    <xf numFmtId="3" fontId="8" fillId="0" borderId="0" xfId="0" applyNumberFormat="1" applyFont="1" applyAlignment="1">
      <alignment horizontal="center"/>
    </xf>
    <xf numFmtId="165" fontId="8" fillId="0" borderId="0" xfId="0" applyNumberFormat="1" applyFont="1" applyAlignment="1" applyProtection="1">
      <alignment horizontal="center"/>
      <protection locked="0"/>
    </xf>
    <xf numFmtId="171" fontId="8" fillId="0" borderId="0" xfId="0" applyNumberFormat="1" applyFont="1" applyAlignment="1">
      <alignment horizontal="center"/>
    </xf>
    <xf numFmtId="0" fontId="8" fillId="0" borderId="0" xfId="0" applyNumberFormat="1" applyFont="1" applyAlignment="1" applyProtection="1">
      <alignment horizontal="center"/>
      <protection locked="0"/>
    </xf>
    <xf numFmtId="37" fontId="8" fillId="0" borderId="0" xfId="0" quotePrefix="1" applyNumberFormat="1" applyFont="1"/>
    <xf numFmtId="37" fontId="6" fillId="0" borderId="0" xfId="0" quotePrefix="1" applyNumberFormat="1" applyFont="1"/>
    <xf numFmtId="37" fontId="8" fillId="0" borderId="0" xfId="0" applyNumberFormat="1" applyFont="1" applyProtection="1">
      <protection locked="0"/>
    </xf>
    <xf numFmtId="176" fontId="8" fillId="0" borderId="0" xfId="0" applyNumberFormat="1" applyFont="1"/>
    <xf numFmtId="165" fontId="8" fillId="0" borderId="0" xfId="0" applyNumberFormat="1" applyFont="1" applyProtection="1">
      <protection locked="0"/>
    </xf>
    <xf numFmtId="164" fontId="8" fillId="0" borderId="0" xfId="0" applyFont="1" applyProtection="1"/>
    <xf numFmtId="38" fontId="8" fillId="0" borderId="0" xfId="0" applyNumberFormat="1" applyFont="1" applyProtection="1">
      <protection locked="0"/>
    </xf>
    <xf numFmtId="38" fontId="7" fillId="0" borderId="0" xfId="0" applyNumberFormat="1" applyFont="1" applyProtection="1">
      <protection locked="0"/>
    </xf>
    <xf numFmtId="38" fontId="8" fillId="0" borderId="0" xfId="0" applyNumberFormat="1" applyFont="1" applyProtection="1"/>
    <xf numFmtId="177" fontId="8" fillId="0" borderId="0" xfId="0" applyNumberFormat="1" applyFont="1" applyProtection="1">
      <protection locked="0"/>
    </xf>
    <xf numFmtId="164" fontId="28" fillId="0" borderId="0" xfId="0" applyFont="1" applyAlignment="1">
      <alignment horizontal="center"/>
    </xf>
    <xf numFmtId="164" fontId="12" fillId="0" borderId="0" xfId="0" quotePrefix="1" applyFont="1" applyAlignment="1">
      <alignment horizontal="center"/>
    </xf>
    <xf numFmtId="165" fontId="29" fillId="0" borderId="0" xfId="0" applyNumberFormat="1" applyFont="1" applyProtection="1">
      <protection locked="0"/>
    </xf>
    <xf numFmtId="0" fontId="10" fillId="5" borderId="0" xfId="0" applyNumberFormat="1" applyFont="1" applyFill="1" applyAlignment="1" applyProtection="1">
      <alignment horizontal="center"/>
      <protection locked="0"/>
    </xf>
    <xf numFmtId="164" fontId="10" fillId="5" borderId="0" xfId="0" applyFont="1" applyFill="1"/>
    <xf numFmtId="165" fontId="10" fillId="5" borderId="0" xfId="0" applyNumberFormat="1" applyFont="1" applyFill="1"/>
    <xf numFmtId="165" fontId="28" fillId="5" borderId="0" xfId="0" applyNumberFormat="1" applyFont="1" applyFill="1" applyAlignment="1">
      <alignment vertical="center"/>
    </xf>
    <xf numFmtId="167" fontId="10" fillId="5" borderId="0" xfId="0" applyNumberFormat="1" applyFont="1" applyFill="1"/>
    <xf numFmtId="0" fontId="6" fillId="5" borderId="0" xfId="0" applyNumberFormat="1" applyFont="1" applyFill="1" applyAlignment="1" applyProtection="1">
      <alignment horizontal="center"/>
      <protection locked="0"/>
    </xf>
    <xf numFmtId="164" fontId="6" fillId="5" borderId="0" xfId="0" applyFont="1" applyFill="1"/>
    <xf numFmtId="0" fontId="6" fillId="5" borderId="0" xfId="0" applyNumberFormat="1" applyFont="1" applyFill="1"/>
    <xf numFmtId="0" fontId="8" fillId="5" borderId="0" xfId="0" applyNumberFormat="1" applyFont="1" applyFill="1"/>
    <xf numFmtId="167" fontId="0" fillId="0" borderId="0" xfId="0" applyNumberFormat="1"/>
    <xf numFmtId="0" fontId="2" fillId="0" borderId="0" xfId="5"/>
    <xf numFmtId="4" fontId="2" fillId="0" borderId="0" xfId="5" applyNumberFormat="1"/>
    <xf numFmtId="180" fontId="0" fillId="0" borderId="0" xfId="6" applyNumberFormat="1" applyFont="1"/>
    <xf numFmtId="3" fontId="2" fillId="0" borderId="0" xfId="5" applyNumberFormat="1"/>
    <xf numFmtId="8" fontId="2" fillId="0" borderId="0" xfId="5" applyNumberFormat="1"/>
    <xf numFmtId="0" fontId="2" fillId="0" borderId="0" xfId="5" quotePrefix="1"/>
    <xf numFmtId="164" fontId="0" fillId="0" borderId="0" xfId="0" applyAlignment="1">
      <alignment horizontal="center" wrapText="1"/>
    </xf>
    <xf numFmtId="9" fontId="0" fillId="0" borderId="0" xfId="1" applyFont="1"/>
    <xf numFmtId="0" fontId="31" fillId="0" borderId="0" xfId="7"/>
    <xf numFmtId="181" fontId="32" fillId="0" borderId="0" xfId="7" applyNumberFormat="1" applyFont="1" applyAlignment="1">
      <alignment horizontal="right"/>
    </xf>
    <xf numFmtId="0" fontId="33" fillId="0" borderId="0" xfId="7" applyFont="1" applyAlignment="1">
      <alignment horizontal="left"/>
    </xf>
    <xf numFmtId="0" fontId="33" fillId="0" borderId="12" xfId="7" applyFont="1" applyBorder="1" applyAlignment="1">
      <alignment horizontal="center" wrapText="1"/>
    </xf>
    <xf numFmtId="0" fontId="33" fillId="0" borderId="0" xfId="7" applyFont="1" applyAlignment="1">
      <alignment horizontal="left" vertical="top" wrapText="1"/>
    </xf>
    <xf numFmtId="0" fontId="33" fillId="6" borderId="12" xfId="7" applyFont="1" applyFill="1" applyBorder="1" applyAlignment="1">
      <alignment horizontal="center" wrapText="1"/>
    </xf>
    <xf numFmtId="181" fontId="32" fillId="6" borderId="0" xfId="7" applyNumberFormat="1" applyFont="1" applyFill="1" applyAlignment="1">
      <alignment horizontal="right"/>
    </xf>
    <xf numFmtId="4" fontId="0" fillId="0" borderId="0" xfId="0" applyNumberFormat="1"/>
    <xf numFmtId="0" fontId="4" fillId="0" borderId="0" xfId="5" applyFont="1"/>
    <xf numFmtId="4" fontId="4" fillId="0" borderId="0" xfId="5" applyNumberFormat="1" applyFont="1"/>
    <xf numFmtId="0" fontId="35" fillId="0" borderId="0" xfId="5" applyFont="1"/>
    <xf numFmtId="4" fontId="36" fillId="0" borderId="0" xfId="5" applyNumberFormat="1" applyFont="1"/>
    <xf numFmtId="4" fontId="37" fillId="0" borderId="0" xfId="5" applyNumberFormat="1" applyFont="1"/>
    <xf numFmtId="164" fontId="37" fillId="0" borderId="0" xfId="0" applyFont="1"/>
    <xf numFmtId="180" fontId="0" fillId="0" borderId="0" xfId="1" applyNumberFormat="1" applyFont="1"/>
    <xf numFmtId="164" fontId="0" fillId="0" borderId="0" xfId="0" quotePrefix="1"/>
    <xf numFmtId="1" fontId="2" fillId="0" borderId="0" xfId="5" applyNumberFormat="1"/>
    <xf numFmtId="3" fontId="1" fillId="0" borderId="0" xfId="5" applyNumberFormat="1" applyFont="1"/>
    <xf numFmtId="3" fontId="1" fillId="0" borderId="0" xfId="5" applyNumberFormat="1" applyFont="1" applyAlignment="1">
      <alignment horizontal="right"/>
    </xf>
    <xf numFmtId="164" fontId="38" fillId="0" borderId="0" xfId="0" applyFont="1" applyAlignment="1">
      <alignment horizontal="center" wrapText="1"/>
    </xf>
    <xf numFmtId="3" fontId="37" fillId="0" borderId="0" xfId="5" applyNumberFormat="1" applyFont="1"/>
    <xf numFmtId="0" fontId="34" fillId="0" borderId="0" xfId="7" applyFont="1" applyAlignment="1">
      <alignment horizontal="left"/>
    </xf>
    <xf numFmtId="0" fontId="31" fillId="0" borderId="0" xfId="7"/>
    <xf numFmtId="0" fontId="32" fillId="0" borderId="0" xfId="7" applyFont="1" applyAlignment="1">
      <alignment horizontal="left" vertical="top" wrapText="1"/>
    </xf>
    <xf numFmtId="0" fontId="33" fillId="0" borderId="0" xfId="7" applyFont="1" applyAlignment="1">
      <alignment horizontal="left" vertical="top" wrapText="1"/>
    </xf>
    <xf numFmtId="0" fontId="32" fillId="0" borderId="0" xfId="7" applyFont="1" applyAlignment="1">
      <alignment horizontal="left"/>
    </xf>
    <xf numFmtId="164" fontId="39" fillId="0" borderId="0" xfId="0" applyFont="1" applyAlignment="1">
      <alignment horizontal="right"/>
    </xf>
    <xf numFmtId="9" fontId="39" fillId="0" borderId="0" xfId="1" applyFont="1"/>
  </cellXfs>
  <cellStyles count="8">
    <cellStyle name="Comma 10" xfId="2" xr:uid="{CA00CB92-C27D-45C8-8428-38D0A2C88119}"/>
    <cellStyle name="Normal" xfId="0" builtinId="0"/>
    <cellStyle name="Normal 2" xfId="5" xr:uid="{C08C2BF0-0E0B-4372-85D4-133FA6BD37F7}"/>
    <cellStyle name="Normal 3" xfId="7" xr:uid="{01B52BF9-4845-4557-BFDF-4B4F105F35D4}"/>
    <cellStyle name="Normal_Support 2003 PSI Peak Demand excluding Joint Owners" xfId="3" xr:uid="{BFBC35DD-8EFB-402D-BB81-91C6264C8574}"/>
    <cellStyle name="Normal_Support 2003 PSI Peak Demand excluding Joint Owners 2" xfId="4" xr:uid="{9BAB6E8B-CCEB-4953-B82D-D840246C241B}"/>
    <cellStyle name="Percent" xfId="1" builtinId="5"/>
    <cellStyle name="Percent 2" xfId="6" xr:uid="{650EB8E7-1469-464E-B117-3DE5EE1F5A65}"/>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DEOK Transmission</a:t>
            </a:r>
            <a:r>
              <a:rPr lang="en-US" sz="2400" baseline="0"/>
              <a:t> Rates vs CPI</a:t>
            </a:r>
          </a:p>
          <a:p>
            <a:pPr>
              <a:defRPr sz="2400"/>
            </a:pPr>
            <a:r>
              <a:rPr lang="en-US" sz="2400" baseline="0"/>
              <a:t>2014-15 to 2023-24</a:t>
            </a:r>
            <a:endParaRPr lang="en-US" sz="2400"/>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Actual Rate</c:v>
          </c:tx>
          <c:spPr>
            <a:ln w="50800" cap="rnd">
              <a:solidFill>
                <a:srgbClr val="C00000"/>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2-D478-4303-986F-068B6DAF1214}"/>
                </c:ext>
              </c:extLst>
            </c:dLbl>
            <c:dLbl>
              <c:idx val="2"/>
              <c:delete val="1"/>
              <c:extLst>
                <c:ext xmlns:c15="http://schemas.microsoft.com/office/drawing/2012/chart" uri="{CE6537A1-D6FC-4f65-9D91-7224C49458BB}"/>
                <c:ext xmlns:c16="http://schemas.microsoft.com/office/drawing/2014/chart" uri="{C3380CC4-5D6E-409C-BE32-E72D297353CC}">
                  <c16:uniqueId val="{00000003-D478-4303-986F-068B6DAF1214}"/>
                </c:ext>
              </c:extLst>
            </c:dLbl>
            <c:dLbl>
              <c:idx val="3"/>
              <c:delete val="1"/>
              <c:extLst>
                <c:ext xmlns:c15="http://schemas.microsoft.com/office/drawing/2012/chart" uri="{CE6537A1-D6FC-4f65-9D91-7224C49458BB}"/>
                <c:ext xmlns:c16="http://schemas.microsoft.com/office/drawing/2014/chart" uri="{C3380CC4-5D6E-409C-BE32-E72D297353CC}">
                  <c16:uniqueId val="{00000004-D478-4303-986F-068B6DAF1214}"/>
                </c:ext>
              </c:extLst>
            </c:dLbl>
            <c:dLbl>
              <c:idx val="4"/>
              <c:delete val="1"/>
              <c:extLst>
                <c:ext xmlns:c15="http://schemas.microsoft.com/office/drawing/2012/chart" uri="{CE6537A1-D6FC-4f65-9D91-7224C49458BB}"/>
                <c:ext xmlns:c16="http://schemas.microsoft.com/office/drawing/2014/chart" uri="{C3380CC4-5D6E-409C-BE32-E72D297353CC}">
                  <c16:uniqueId val="{00000005-D478-4303-986F-068B6DAF1214}"/>
                </c:ext>
              </c:extLst>
            </c:dLbl>
            <c:dLbl>
              <c:idx val="5"/>
              <c:delete val="1"/>
              <c:extLst>
                <c:ext xmlns:c15="http://schemas.microsoft.com/office/drawing/2012/chart" uri="{CE6537A1-D6FC-4f65-9D91-7224C49458BB}"/>
                <c:ext xmlns:c16="http://schemas.microsoft.com/office/drawing/2014/chart" uri="{C3380CC4-5D6E-409C-BE32-E72D297353CC}">
                  <c16:uniqueId val="{00000006-D478-4303-986F-068B6DAF1214}"/>
                </c:ext>
              </c:extLst>
            </c:dLbl>
            <c:dLbl>
              <c:idx val="6"/>
              <c:delete val="1"/>
              <c:extLst>
                <c:ext xmlns:c15="http://schemas.microsoft.com/office/drawing/2012/chart" uri="{CE6537A1-D6FC-4f65-9D91-7224C49458BB}"/>
                <c:ext xmlns:c16="http://schemas.microsoft.com/office/drawing/2014/chart" uri="{C3380CC4-5D6E-409C-BE32-E72D297353CC}">
                  <c16:uniqueId val="{00000007-D478-4303-986F-068B6DAF1214}"/>
                </c:ext>
              </c:extLst>
            </c:dLbl>
            <c:dLbl>
              <c:idx val="7"/>
              <c:delete val="1"/>
              <c:extLst>
                <c:ext xmlns:c15="http://schemas.microsoft.com/office/drawing/2012/chart" uri="{CE6537A1-D6FC-4f65-9D91-7224C49458BB}"/>
                <c:ext xmlns:c16="http://schemas.microsoft.com/office/drawing/2014/chart" uri="{C3380CC4-5D6E-409C-BE32-E72D297353CC}">
                  <c16:uniqueId val="{00000008-D478-4303-986F-068B6DAF1214}"/>
                </c:ext>
              </c:extLst>
            </c:dLbl>
            <c:dLbl>
              <c:idx val="8"/>
              <c:delete val="1"/>
              <c:extLst>
                <c:ext xmlns:c15="http://schemas.microsoft.com/office/drawing/2012/chart" uri="{CE6537A1-D6FC-4f65-9D91-7224C49458BB}"/>
                <c:ext xmlns:c16="http://schemas.microsoft.com/office/drawing/2014/chart" uri="{C3380CC4-5D6E-409C-BE32-E72D297353CC}">
                  <c16:uniqueId val="{00000009-D478-4303-986F-068B6DAF121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'TX Cost'!$A$4:$A$13</c:f>
              <c:strCache>
                <c:ptCount val="10"/>
                <c:pt idx="0">
                  <c:v>2014-15</c:v>
                </c:pt>
                <c:pt idx="1">
                  <c:v>2015-16</c:v>
                </c:pt>
                <c:pt idx="2">
                  <c:v>2016-17</c:v>
                </c:pt>
                <c:pt idx="3">
                  <c:v>2017-18</c:v>
                </c:pt>
                <c:pt idx="4">
                  <c:v>2018-19</c:v>
                </c:pt>
                <c:pt idx="5">
                  <c:v>2019-20</c:v>
                </c:pt>
                <c:pt idx="6">
                  <c:v>2020-21</c:v>
                </c:pt>
                <c:pt idx="7">
                  <c:v>2021-22</c:v>
                </c:pt>
                <c:pt idx="8">
                  <c:v>2022-13</c:v>
                </c:pt>
                <c:pt idx="9">
                  <c:v>2023-24</c:v>
                </c:pt>
              </c:strCache>
            </c:strRef>
          </c:cat>
          <c:val>
            <c:numRef>
              <c:f>'TX Cost'!$B$4:$B$13</c:f>
              <c:numCache>
                <c:formatCode>"$"#,##0.000</c:formatCode>
                <c:ptCount val="10"/>
                <c:pt idx="0">
                  <c:v>15.165816460879824</c:v>
                </c:pt>
                <c:pt idx="1">
                  <c:v>16.843856832790891</c:v>
                </c:pt>
                <c:pt idx="2">
                  <c:v>19.881476714997749</c:v>
                </c:pt>
                <c:pt idx="3">
                  <c:v>20.054655077498762</c:v>
                </c:pt>
                <c:pt idx="4">
                  <c:v>24.076827442414615</c:v>
                </c:pt>
                <c:pt idx="5">
                  <c:v>25.84004059253559</c:v>
                </c:pt>
                <c:pt idx="6">
                  <c:v>32.142819136051678</c:v>
                </c:pt>
                <c:pt idx="7">
                  <c:v>35.135945351885461</c:v>
                </c:pt>
                <c:pt idx="8">
                  <c:v>37.718332641900808</c:v>
                </c:pt>
                <c:pt idx="9">
                  <c:v>40.717023044151823</c:v>
                </c:pt>
              </c:numCache>
            </c:numRef>
          </c:val>
          <c:smooth val="0"/>
          <c:extLst>
            <c:ext xmlns:c16="http://schemas.microsoft.com/office/drawing/2014/chart" uri="{C3380CC4-5D6E-409C-BE32-E72D297353CC}">
              <c16:uniqueId val="{00000000-D478-4303-986F-068B6DAF1214}"/>
            </c:ext>
          </c:extLst>
        </c:ser>
        <c:ser>
          <c:idx val="1"/>
          <c:order val="1"/>
          <c:tx>
            <c:strRef>
              <c:f>'TX Cost'!$E$3</c:f>
              <c:strCache>
                <c:ptCount val="1"/>
                <c:pt idx="0">
                  <c:v>Increase @ CPI</c:v>
                </c:pt>
              </c:strCache>
            </c:strRef>
          </c:tx>
          <c:spPr>
            <a:ln w="28575" cap="rnd">
              <a:solidFill>
                <a:schemeClr val="accent6">
                  <a:lumMod val="75000"/>
                </a:schemeClr>
              </a:solidFill>
              <a:prstDash val="dash"/>
              <a:round/>
            </a:ln>
            <a:effectLst/>
          </c:spPr>
          <c:marker>
            <c:symbol val="none"/>
          </c:marker>
          <c:dLbls>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78-4303-986F-068B6DAF121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'TX Cost'!$A$4:$A$13</c:f>
              <c:strCache>
                <c:ptCount val="10"/>
                <c:pt idx="0">
                  <c:v>2014-15</c:v>
                </c:pt>
                <c:pt idx="1">
                  <c:v>2015-16</c:v>
                </c:pt>
                <c:pt idx="2">
                  <c:v>2016-17</c:v>
                </c:pt>
                <c:pt idx="3">
                  <c:v>2017-18</c:v>
                </c:pt>
                <c:pt idx="4">
                  <c:v>2018-19</c:v>
                </c:pt>
                <c:pt idx="5">
                  <c:v>2019-20</c:v>
                </c:pt>
                <c:pt idx="6">
                  <c:v>2020-21</c:v>
                </c:pt>
                <c:pt idx="7">
                  <c:v>2021-22</c:v>
                </c:pt>
                <c:pt idx="8">
                  <c:v>2022-13</c:v>
                </c:pt>
                <c:pt idx="9">
                  <c:v>2023-24</c:v>
                </c:pt>
              </c:strCache>
            </c:strRef>
          </c:cat>
          <c:val>
            <c:numRef>
              <c:f>'TX Cost'!$E$4:$E$13</c:f>
              <c:numCache>
                <c:formatCode>"$"#,##0.00</c:formatCode>
                <c:ptCount val="10"/>
                <c:pt idx="0">
                  <c:v>15.165816460879824</c:v>
                </c:pt>
                <c:pt idx="1">
                  <c:v>15.084075451675126</c:v>
                </c:pt>
                <c:pt idx="2">
                  <c:v>15.212237280921999</c:v>
                </c:pt>
                <c:pt idx="3">
                  <c:v>15.465129835325667</c:v>
                </c:pt>
                <c:pt idx="4">
                  <c:v>15.762223083595581</c:v>
                </c:pt>
                <c:pt idx="5">
                  <c:v>15.996749139634741</c:v>
                </c:pt>
                <c:pt idx="6">
                  <c:v>16.149063250613697</c:v>
                </c:pt>
                <c:pt idx="7">
                  <c:v>16.969971723301533</c:v>
                </c:pt>
                <c:pt idx="8">
                  <c:v>18.326199710591663</c:v>
                </c:pt>
                <c:pt idx="9">
                  <c:v>19.023117500181343</c:v>
                </c:pt>
              </c:numCache>
            </c:numRef>
          </c:val>
          <c:smooth val="0"/>
          <c:extLst>
            <c:ext xmlns:c16="http://schemas.microsoft.com/office/drawing/2014/chart" uri="{C3380CC4-5D6E-409C-BE32-E72D297353CC}">
              <c16:uniqueId val="{00000001-D478-4303-986F-068B6DAF1214}"/>
            </c:ext>
          </c:extLst>
        </c:ser>
        <c:dLbls>
          <c:showLegendKey val="0"/>
          <c:showVal val="0"/>
          <c:showCatName val="0"/>
          <c:showSerName val="0"/>
          <c:showPercent val="0"/>
          <c:showBubbleSize val="0"/>
        </c:dLbls>
        <c:smooth val="0"/>
        <c:axId val="88839759"/>
        <c:axId val="88841199"/>
      </c:lineChart>
      <c:catAx>
        <c:axId val="88839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88841199"/>
        <c:crosses val="autoZero"/>
        <c:auto val="1"/>
        <c:lblAlgn val="ctr"/>
        <c:lblOffset val="100"/>
        <c:noMultiLvlLbl val="0"/>
      </c:catAx>
      <c:valAx>
        <c:axId val="888411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Network Service Rate per kW-Year (1 CP Basis)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quot;$&quot;#,##0.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8839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77C9DA3-904F-4535-BB3E-6CF2B73766FE}">
  <sheetPr>
    <tabColor rgb="FFC00000"/>
  </sheetPr>
  <sheetViews>
    <sheetView zoomScale="10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2" name="Chart 1">
          <a:extLst>
            <a:ext uri="{FF2B5EF4-FFF2-40B4-BE49-F238E27FC236}">
              <a16:creationId xmlns:a16="http://schemas.microsoft.com/office/drawing/2014/main" id="{97A4198A-232C-F2C9-1EEA-4193B7AC46A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802D9-37CE-4449-94D4-0C7DC22BEC4F}">
  <sheetPr>
    <tabColor theme="8" tint="0.39997558519241921"/>
  </sheetPr>
  <dimension ref="A1:J23"/>
  <sheetViews>
    <sheetView tabSelected="1" zoomScale="80" zoomScaleNormal="80" workbookViewId="0">
      <selection activeCell="H20" sqref="H20"/>
    </sheetView>
  </sheetViews>
  <sheetFormatPr defaultRowHeight="15.75"/>
  <cols>
    <col min="1" max="1" width="15.109375" customWidth="1"/>
    <col min="2" max="2" width="13.5546875" customWidth="1"/>
    <col min="8" max="8" width="10.5546875" bestFit="1" customWidth="1"/>
    <col min="9" max="9" width="11.109375" style="313" customWidth="1"/>
    <col min="10" max="10" width="8.88671875" style="313"/>
  </cols>
  <sheetData>
    <row r="1" spans="1:8">
      <c r="A1" s="243" t="s">
        <v>416</v>
      </c>
    </row>
    <row r="2" spans="1:8">
      <c r="A2" s="257" t="s">
        <v>34</v>
      </c>
    </row>
    <row r="3" spans="1:8" ht="47.25">
      <c r="A3" s="257" t="s">
        <v>605</v>
      </c>
      <c r="B3" s="337" t="s">
        <v>496</v>
      </c>
      <c r="C3" s="337" t="s">
        <v>428</v>
      </c>
      <c r="E3" s="316" t="s">
        <v>437</v>
      </c>
      <c r="F3" s="316" t="s">
        <v>438</v>
      </c>
      <c r="H3" s="316" t="s">
        <v>429</v>
      </c>
    </row>
    <row r="4" spans="1:8">
      <c r="A4" t="s">
        <v>417</v>
      </c>
      <c r="B4" s="309">
        <f>'DEOK 14-15'!E42</f>
        <v>15.165816460879824</v>
      </c>
      <c r="E4">
        <f>$B$4*F4/$F$4</f>
        <v>15.165816460879824</v>
      </c>
      <c r="F4" s="325">
        <f>'BLS Data Series'!N13</f>
        <v>225.42500000000001</v>
      </c>
      <c r="H4" s="330">
        <v>3001.4</v>
      </c>
    </row>
    <row r="5" spans="1:8">
      <c r="A5" t="s">
        <v>418</v>
      </c>
      <c r="B5" s="309">
        <f>'DEOK 15-16'!E42</f>
        <v>16.843856832790891</v>
      </c>
      <c r="C5" s="317">
        <f>B5/B4-1</f>
        <v>0.11064622707518357</v>
      </c>
      <c r="E5">
        <f t="shared" ref="E5:E13" si="0">$B$4*F5/$F$4</f>
        <v>15.084075451675126</v>
      </c>
      <c r="F5" s="325">
        <f>'BLS Data Series'!N14</f>
        <v>224.21</v>
      </c>
      <c r="H5" s="330">
        <v>4370.8</v>
      </c>
    </row>
    <row r="6" spans="1:8">
      <c r="A6" t="s">
        <v>419</v>
      </c>
      <c r="B6" s="309">
        <f>'DEOK 16-17'!E42</f>
        <v>19.881476714997749</v>
      </c>
      <c r="C6" s="317">
        <f t="shared" ref="C6:C13" si="1">B6/B5-1</f>
        <v>0.18033992525354114</v>
      </c>
      <c r="E6">
        <f t="shared" si="0"/>
        <v>15.212237280921999</v>
      </c>
      <c r="F6" s="325">
        <f>'BLS Data Series'!N15</f>
        <v>226.11500000000001</v>
      </c>
      <c r="H6" s="330">
        <v>7143</v>
      </c>
    </row>
    <row r="7" spans="1:8">
      <c r="A7" t="s">
        <v>420</v>
      </c>
      <c r="B7" s="309">
        <f>'DEOK 17-18'!E43</f>
        <v>20.054655077498762</v>
      </c>
      <c r="C7" s="317">
        <f t="shared" si="1"/>
        <v>8.7105382051613223E-3</v>
      </c>
      <c r="E7">
        <f t="shared" si="0"/>
        <v>15.465129835325667</v>
      </c>
      <c r="F7" s="325">
        <f>'BLS Data Series'!N16</f>
        <v>229.874</v>
      </c>
      <c r="H7" s="330">
        <v>5384.5</v>
      </c>
    </row>
    <row r="8" spans="1:8">
      <c r="A8" t="s">
        <v>421</v>
      </c>
      <c r="B8" s="309">
        <f>'DEOK 18-19'!E42</f>
        <v>24.076827442414615</v>
      </c>
      <c r="C8" s="317">
        <f t="shared" si="1"/>
        <v>0.20056053566479504</v>
      </c>
      <c r="E8">
        <f t="shared" si="0"/>
        <v>15.762223083595581</v>
      </c>
      <c r="F8" s="325">
        <f>'BLS Data Series'!N17</f>
        <v>234.29</v>
      </c>
      <c r="H8" s="330">
        <v>12410.9</v>
      </c>
    </row>
    <row r="9" spans="1:8">
      <c r="A9" t="s">
        <v>422</v>
      </c>
      <c r="B9" s="309">
        <f>'DEOK 19-20'!E42</f>
        <v>25.84004059253559</v>
      </c>
      <c r="C9" s="317">
        <f t="shared" si="1"/>
        <v>7.3232785936524047E-2</v>
      </c>
      <c r="E9">
        <f t="shared" si="0"/>
        <v>15.996749139634741</v>
      </c>
      <c r="F9" s="325">
        <f>'BLS Data Series'!N18</f>
        <v>237.77600000000001</v>
      </c>
      <c r="H9" s="330">
        <v>4169.8</v>
      </c>
    </row>
    <row r="10" spans="1:8">
      <c r="A10" t="s">
        <v>423</v>
      </c>
      <c r="B10" s="309">
        <f>'DEOK 20-21'!E42</f>
        <v>32.142819136051678</v>
      </c>
      <c r="C10" s="317">
        <f t="shared" si="1"/>
        <v>0.24391519513853899</v>
      </c>
      <c r="E10">
        <f t="shared" si="0"/>
        <v>16.149063250613697</v>
      </c>
      <c r="F10" s="325">
        <f>'BLS Data Series'!N19</f>
        <v>240.04</v>
      </c>
      <c r="H10" s="330">
        <v>2995.5</v>
      </c>
    </row>
    <row r="11" spans="1:8">
      <c r="A11" t="s">
        <v>424</v>
      </c>
      <c r="B11" s="309">
        <f>'DEOK 21-22'!E42</f>
        <v>35.135945351885461</v>
      </c>
      <c r="C11" s="317">
        <f t="shared" si="1"/>
        <v>9.3119592378151594E-2</v>
      </c>
      <c r="E11">
        <f t="shared" si="0"/>
        <v>16.969971723301533</v>
      </c>
      <c r="F11" s="325">
        <f>'BLS Data Series'!N20</f>
        <v>252.24199999999999</v>
      </c>
      <c r="H11" s="330">
        <v>4883.1000000000004</v>
      </c>
    </row>
    <row r="12" spans="1:8">
      <c r="A12" t="s">
        <v>425</v>
      </c>
      <c r="B12" s="309">
        <f>'DEOK 22-23'!E42</f>
        <v>37.718332641900808</v>
      </c>
      <c r="C12" s="317">
        <f t="shared" si="1"/>
        <v>7.3497020334953644E-2</v>
      </c>
      <c r="E12">
        <f t="shared" si="0"/>
        <v>18.326199710591663</v>
      </c>
      <c r="F12" s="325">
        <f>'BLS Data Series'!N21</f>
        <v>272.40100000000001</v>
      </c>
      <c r="H12" s="330">
        <v>3008</v>
      </c>
    </row>
    <row r="13" spans="1:8">
      <c r="A13" t="s">
        <v>426</v>
      </c>
      <c r="B13" s="309">
        <f>'DEOK 23-24'!E42</f>
        <v>40.717023044151823</v>
      </c>
      <c r="C13" s="317">
        <f t="shared" si="1"/>
        <v>7.9502199387250005E-2</v>
      </c>
      <c r="E13">
        <f t="shared" si="0"/>
        <v>19.023117500181343</v>
      </c>
      <c r="F13" s="325">
        <f>'BLS Data Series'!N22</f>
        <v>282.76</v>
      </c>
      <c r="H13" s="330">
        <v>3963.2</v>
      </c>
    </row>
    <row r="14" spans="1:8">
      <c r="H14" s="331"/>
    </row>
    <row r="15" spans="1:8">
      <c r="A15" t="s">
        <v>469</v>
      </c>
      <c r="B15" s="317">
        <f>B13/B4-1</f>
        <v>1.6847893846784481</v>
      </c>
      <c r="C15" s="317">
        <f>(B13/B4)^(1/COUNT(B4:B13))-1</f>
        <v>0.10380160748618827</v>
      </c>
      <c r="G15" t="s">
        <v>494</v>
      </c>
      <c r="H15" s="338">
        <f>SUM(H4:H13)</f>
        <v>51330.2</v>
      </c>
    </row>
    <row r="16" spans="1:8">
      <c r="H16" s="332">
        <f>SUM(H4:H13)/H17</f>
        <v>0.27387119940498739</v>
      </c>
    </row>
    <row r="17" spans="1:10">
      <c r="A17" t="s">
        <v>495</v>
      </c>
      <c r="B17">
        <f>(B13-B4)/H16</f>
        <v>93.296435108125849</v>
      </c>
      <c r="C17" s="333" t="s">
        <v>497</v>
      </c>
      <c r="H17" s="338">
        <f>'New MW'!Q26</f>
        <v>187424.59999999998</v>
      </c>
      <c r="I17" s="335" t="s">
        <v>606</v>
      </c>
    </row>
    <row r="19" spans="1:10">
      <c r="I19" s="334">
        <v>2034</v>
      </c>
      <c r="J19" s="336" t="s">
        <v>603</v>
      </c>
    </row>
    <row r="20" spans="1:10">
      <c r="A20" s="310" t="s">
        <v>431</v>
      </c>
      <c r="B20" s="313">
        <f>I20-J20</f>
        <v>151247</v>
      </c>
      <c r="C20" s="310" t="s">
        <v>432</v>
      </c>
      <c r="G20" s="344" t="s">
        <v>607</v>
      </c>
      <c r="H20" s="345">
        <f>H17/B20-1</f>
        <v>0.23919548817497183</v>
      </c>
      <c r="I20" s="313">
        <v>176822</v>
      </c>
      <c r="J20" s="313">
        <v>25575</v>
      </c>
    </row>
    <row r="21" spans="1:10">
      <c r="A21" s="310" t="s">
        <v>433</v>
      </c>
      <c r="B21" s="313">
        <f>I21-J21</f>
        <v>813328</v>
      </c>
      <c r="C21" s="310" t="s">
        <v>434</v>
      </c>
      <c r="I21" s="313">
        <v>1021955</v>
      </c>
      <c r="J21" s="313">
        <v>208627</v>
      </c>
    </row>
    <row r="22" spans="1:10">
      <c r="A22" s="310" t="s">
        <v>435</v>
      </c>
      <c r="B22" s="312">
        <f>(B21/8.76)/B20</f>
        <v>0.61386779308321238</v>
      </c>
      <c r="C22" s="310"/>
    </row>
    <row r="23" spans="1:10">
      <c r="A23" s="310" t="s">
        <v>430</v>
      </c>
      <c r="B23" s="314">
        <f>B17/8760/B22*1000</f>
        <v>17.34946530895126</v>
      </c>
      <c r="C23" s="315" t="s">
        <v>436</v>
      </c>
      <c r="I23" s="313" t="s">
        <v>604</v>
      </c>
    </row>
  </sheetData>
  <phoneticPr fontId="3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CE1C9-64E0-43A6-8ADF-BA5C34A6C9AC}">
  <sheetPr>
    <tabColor theme="7" tint="0.39997558519241921"/>
    <pageSetUpPr fitToPage="1"/>
  </sheetPr>
  <dimension ref="A1:M582"/>
  <sheetViews>
    <sheetView zoomScale="90" zoomScaleNormal="90" zoomScaleSheetLayoutView="75" zoomScalePageLayoutView="90" workbookViewId="0">
      <selection activeCell="A42" sqref="A42:E42"/>
    </sheetView>
  </sheetViews>
  <sheetFormatPr defaultColWidth="8.77734375" defaultRowHeight="15"/>
  <cols>
    <col min="1" max="1" width="6" style="2" customWidth="1"/>
    <col min="2" max="2" width="1.44140625" style="2" customWidth="1"/>
    <col min="3" max="3" width="60.33203125" style="2" customWidth="1"/>
    <col min="4" max="4" width="23.44140625" style="2" customWidth="1"/>
    <col min="5" max="5" width="15.5546875" style="2" customWidth="1"/>
    <col min="6" max="6" width="5.77734375" style="2" customWidth="1"/>
    <col min="7" max="7" width="5.6640625" style="2" customWidth="1"/>
    <col min="8" max="8" width="10.6640625" style="2" customWidth="1"/>
    <col min="9" max="9" width="5.77734375" style="2" customWidth="1"/>
    <col min="10" max="10" width="15.44140625" style="2" customWidth="1"/>
    <col min="11" max="11" width="3.44140625" style="2" customWidth="1"/>
    <col min="12" max="12" width="15.5546875" style="2" customWidth="1"/>
    <col min="13" max="13" width="1.109375" style="2" customWidth="1"/>
    <col min="14" max="16384" width="8.77734375" style="2"/>
  </cols>
  <sheetData>
    <row r="1" spans="1:13" ht="18">
      <c r="A1" s="1"/>
      <c r="C1" s="68"/>
      <c r="D1" s="68"/>
      <c r="E1" s="69"/>
      <c r="F1" s="68"/>
      <c r="G1" s="68"/>
      <c r="H1" s="68"/>
      <c r="I1" s="68"/>
      <c r="J1" s="70" t="s">
        <v>0</v>
      </c>
      <c r="K1" s="71"/>
      <c r="M1" s="71"/>
    </row>
    <row r="2" spans="1:13">
      <c r="C2" s="68"/>
      <c r="D2" s="68"/>
      <c r="E2" s="69"/>
      <c r="F2" s="68"/>
      <c r="G2" s="68"/>
      <c r="H2" s="68"/>
      <c r="I2" s="68"/>
      <c r="J2" s="70" t="s">
        <v>56</v>
      </c>
      <c r="M2" s="70"/>
    </row>
    <row r="3" spans="1:13">
      <c r="C3" s="68"/>
      <c r="D3" s="68"/>
      <c r="E3" s="69"/>
      <c r="F3" s="68"/>
      <c r="G3" s="68"/>
      <c r="H3" s="68"/>
      <c r="I3" s="68"/>
      <c r="K3" s="65"/>
      <c r="M3" s="70"/>
    </row>
    <row r="4" spans="1:13">
      <c r="C4" s="68"/>
      <c r="D4" s="68"/>
      <c r="E4" s="69"/>
      <c r="F4" s="68"/>
      <c r="G4" s="68"/>
      <c r="H4" s="68"/>
      <c r="I4" s="68"/>
      <c r="K4" s="65"/>
      <c r="M4" s="70"/>
    </row>
    <row r="5" spans="1:13">
      <c r="C5" s="68"/>
      <c r="D5" s="68"/>
      <c r="E5" s="69"/>
      <c r="F5" s="68"/>
      <c r="G5" s="68"/>
      <c r="H5" s="68"/>
      <c r="I5" s="68"/>
      <c r="K5" s="65"/>
      <c r="L5" s="65"/>
      <c r="M5" s="70"/>
    </row>
    <row r="6" spans="1:13">
      <c r="C6" s="68"/>
      <c r="D6" s="68"/>
      <c r="E6" s="69"/>
      <c r="F6" s="68"/>
      <c r="G6" s="68"/>
      <c r="H6" s="68"/>
      <c r="I6" s="68"/>
      <c r="J6" s="65"/>
      <c r="K6" s="65"/>
      <c r="L6" s="65"/>
      <c r="M6" s="65"/>
    </row>
    <row r="7" spans="1:13">
      <c r="C7" s="68" t="s">
        <v>2</v>
      </c>
      <c r="D7" s="68"/>
      <c r="E7" s="69"/>
      <c r="F7" s="68"/>
      <c r="G7" s="68"/>
      <c r="H7" s="72"/>
      <c r="I7" s="72"/>
      <c r="J7" s="73" t="s">
        <v>600</v>
      </c>
      <c r="K7" s="65"/>
      <c r="L7" s="65"/>
      <c r="M7" s="65"/>
    </row>
    <row r="8" spans="1:13">
      <c r="A8" s="74" t="s">
        <v>3</v>
      </c>
      <c r="B8" s="9"/>
      <c r="C8" s="9"/>
      <c r="D8" s="75"/>
      <c r="E8" s="9"/>
      <c r="F8" s="75"/>
      <c r="G8" s="75"/>
      <c r="H8" s="75"/>
      <c r="I8" s="75"/>
      <c r="J8" s="11"/>
      <c r="K8" s="65"/>
      <c r="L8" s="65"/>
      <c r="M8" s="65"/>
    </row>
    <row r="9" spans="1:13">
      <c r="A9" s="13" t="s">
        <v>4</v>
      </c>
      <c r="B9" s="9"/>
      <c r="C9" s="75"/>
      <c r="D9" s="13"/>
      <c r="E9" s="9"/>
      <c r="F9" s="13"/>
      <c r="G9" s="13"/>
      <c r="H9" s="13"/>
      <c r="I9" s="75"/>
      <c r="J9" s="75"/>
      <c r="K9" s="65"/>
      <c r="L9" s="65"/>
      <c r="M9" s="65"/>
    </row>
    <row r="10" spans="1:13">
      <c r="A10" s="76"/>
      <c r="B10" s="9"/>
      <c r="C10" s="76"/>
      <c r="D10" s="76"/>
      <c r="E10" s="9"/>
      <c r="F10" s="76"/>
      <c r="G10" s="76"/>
      <c r="H10" s="76"/>
      <c r="I10" s="76"/>
      <c r="J10" s="76"/>
      <c r="K10" s="65"/>
      <c r="L10" s="65"/>
      <c r="M10" s="65"/>
    </row>
    <row r="11" spans="1:13" ht="15.75">
      <c r="A11" s="14" t="s">
        <v>5</v>
      </c>
      <c r="B11" s="15"/>
      <c r="C11" s="77"/>
      <c r="D11" s="77"/>
      <c r="E11" s="15"/>
      <c r="F11" s="77"/>
      <c r="G11" s="77"/>
      <c r="H11" s="77"/>
      <c r="I11" s="77"/>
      <c r="J11" s="77"/>
      <c r="K11" s="65"/>
      <c r="L11" s="65"/>
      <c r="M11" s="65"/>
    </row>
    <row r="12" spans="1:13">
      <c r="A12" s="29"/>
      <c r="C12" s="65"/>
      <c r="D12" s="65"/>
      <c r="E12" s="78"/>
      <c r="F12" s="65"/>
      <c r="G12" s="65"/>
      <c r="H12" s="65"/>
      <c r="I12" s="65"/>
      <c r="J12" s="65"/>
      <c r="K12" s="65"/>
      <c r="L12" s="65"/>
      <c r="M12" s="65"/>
    </row>
    <row r="13" spans="1:13">
      <c r="A13" s="29" t="s">
        <v>11</v>
      </c>
      <c r="C13" s="65"/>
      <c r="D13" s="65"/>
      <c r="E13" s="78"/>
      <c r="F13" s="65"/>
      <c r="G13" s="65"/>
      <c r="H13" s="65"/>
      <c r="I13" s="65"/>
      <c r="J13" s="29" t="s">
        <v>12</v>
      </c>
      <c r="K13" s="65"/>
      <c r="L13" s="65"/>
      <c r="M13" s="65"/>
    </row>
    <row r="14" spans="1:13">
      <c r="A14" s="79" t="s">
        <v>13</v>
      </c>
      <c r="B14" s="26"/>
      <c r="C14" s="80"/>
      <c r="D14" s="80"/>
      <c r="E14" s="80"/>
      <c r="F14" s="80"/>
      <c r="G14" s="80"/>
      <c r="H14" s="80"/>
      <c r="I14" s="80"/>
      <c r="J14" s="79" t="s">
        <v>14</v>
      </c>
      <c r="K14" s="65"/>
      <c r="L14" s="65"/>
      <c r="M14" s="65"/>
    </row>
    <row r="15" spans="1:13">
      <c r="A15" s="29">
        <v>1</v>
      </c>
      <c r="C15" s="65" t="s">
        <v>57</v>
      </c>
      <c r="D15" s="65"/>
      <c r="E15" s="35"/>
      <c r="F15" s="65"/>
      <c r="G15" s="65"/>
      <c r="H15" s="65"/>
      <c r="I15" s="65"/>
      <c r="J15" s="31">
        <f>J184</f>
        <v>105564466.30590898</v>
      </c>
      <c r="K15" s="65"/>
      <c r="M15" s="65"/>
    </row>
    <row r="16" spans="1:13">
      <c r="A16" s="29"/>
      <c r="C16" s="65"/>
      <c r="D16" s="65"/>
      <c r="E16" s="65"/>
      <c r="F16" s="65"/>
      <c r="G16" s="65"/>
      <c r="H16" s="65"/>
      <c r="I16" s="65"/>
      <c r="J16" s="35"/>
      <c r="K16" s="65"/>
      <c r="M16" s="65"/>
    </row>
    <row r="17" spans="1:13">
      <c r="A17" s="29"/>
      <c r="C17" s="65"/>
      <c r="D17" s="65"/>
      <c r="E17" s="65"/>
      <c r="F17" s="65"/>
      <c r="G17" s="65"/>
      <c r="H17" s="65"/>
      <c r="I17" s="65"/>
      <c r="J17" s="35"/>
      <c r="K17" s="65"/>
      <c r="M17" s="65"/>
    </row>
    <row r="18" spans="1:13" ht="15.75" thickBot="1">
      <c r="A18" s="29" t="s">
        <v>17</v>
      </c>
      <c r="C18" s="81" t="s">
        <v>58</v>
      </c>
      <c r="E18" s="82" t="s">
        <v>59</v>
      </c>
      <c r="F18" s="35"/>
      <c r="G18" s="83" t="s">
        <v>60</v>
      </c>
      <c r="H18" s="83"/>
      <c r="I18" s="65"/>
      <c r="J18" s="35"/>
      <c r="K18" s="65"/>
      <c r="L18" s="65"/>
      <c r="M18" s="65"/>
    </row>
    <row r="19" spans="1:13">
      <c r="A19" s="29">
        <v>2</v>
      </c>
      <c r="C19" s="65" t="s">
        <v>19</v>
      </c>
      <c r="D19" s="36" t="s">
        <v>61</v>
      </c>
      <c r="E19" s="31">
        <f>J260</f>
        <v>179258</v>
      </c>
      <c r="F19" s="31"/>
      <c r="G19" s="31" t="s">
        <v>62</v>
      </c>
      <c r="H19" s="84">
        <f t="shared" ref="H19:H22" si="0">J$208</f>
        <v>0.97887580266101915</v>
      </c>
      <c r="I19" s="31"/>
      <c r="J19" s="31">
        <f>H19*E19</f>
        <v>175471.31863340898</v>
      </c>
      <c r="K19" s="65"/>
      <c r="L19" s="65"/>
      <c r="M19" s="65"/>
    </row>
    <row r="20" spans="1:13">
      <c r="A20" s="29">
        <v>3</v>
      </c>
      <c r="C20" s="65" t="s">
        <v>20</v>
      </c>
      <c r="D20" s="36" t="s">
        <v>63</v>
      </c>
      <c r="E20" s="54">
        <f>J262</f>
        <v>826614</v>
      </c>
      <c r="F20" s="31"/>
      <c r="G20" s="31" t="str">
        <f>G$19</f>
        <v>TP</v>
      </c>
      <c r="H20" s="84">
        <f t="shared" si="0"/>
        <v>0.97887580266101915</v>
      </c>
      <c r="I20" s="31"/>
      <c r="J20" s="54">
        <f>H20*E20</f>
        <v>809152.44274083572</v>
      </c>
      <c r="K20" s="65"/>
      <c r="L20" s="65"/>
      <c r="M20" s="65"/>
    </row>
    <row r="21" spans="1:13">
      <c r="A21" s="29" t="s">
        <v>21</v>
      </c>
      <c r="C21" s="35" t="s">
        <v>22</v>
      </c>
      <c r="D21" s="35"/>
      <c r="E21" s="85">
        <v>0</v>
      </c>
      <c r="F21" s="31"/>
      <c r="G21" s="31" t="str">
        <f t="shared" ref="G21:G22" si="1">G$19</f>
        <v>TP</v>
      </c>
      <c r="H21" s="84">
        <f t="shared" si="0"/>
        <v>0.97887580266101915</v>
      </c>
      <c r="I21" s="31"/>
      <c r="J21" s="54">
        <f>H21*E21</f>
        <v>0</v>
      </c>
      <c r="K21" s="65"/>
      <c r="L21" s="65"/>
      <c r="M21" s="65"/>
    </row>
    <row r="22" spans="1:13">
      <c r="A22" s="29" t="s">
        <v>23</v>
      </c>
      <c r="C22" s="35" t="s">
        <v>24</v>
      </c>
      <c r="D22" s="35"/>
      <c r="E22" s="85">
        <v>0</v>
      </c>
      <c r="F22" s="31"/>
      <c r="G22" s="31" t="str">
        <f t="shared" si="1"/>
        <v>TP</v>
      </c>
      <c r="H22" s="84">
        <f t="shared" si="0"/>
        <v>0.97887580266101915</v>
      </c>
      <c r="I22" s="31"/>
      <c r="J22" s="54">
        <f>H22*E22</f>
        <v>0</v>
      </c>
      <c r="K22" s="65"/>
      <c r="L22" s="65"/>
      <c r="M22" s="65"/>
    </row>
    <row r="23" spans="1:13">
      <c r="A23" s="29" t="s">
        <v>64</v>
      </c>
      <c r="C23" s="35" t="s">
        <v>65</v>
      </c>
      <c r="D23" s="35"/>
      <c r="E23" s="54">
        <v>2766800.2821926838</v>
      </c>
      <c r="F23" s="31"/>
      <c r="G23" s="31"/>
      <c r="H23" s="86">
        <v>1</v>
      </c>
      <c r="I23" s="31"/>
      <c r="J23" s="54">
        <f t="shared" ref="J23:J25" si="2">H23*E23</f>
        <v>2766800.2821926838</v>
      </c>
      <c r="K23" s="65"/>
      <c r="L23" s="65"/>
      <c r="M23" s="65"/>
    </row>
    <row r="24" spans="1:13">
      <c r="A24" s="29" t="s">
        <v>66</v>
      </c>
      <c r="C24" s="87" t="s">
        <v>67</v>
      </c>
      <c r="D24" s="35"/>
      <c r="E24" s="85">
        <v>4.8385864477564411E-3</v>
      </c>
      <c r="F24" s="31"/>
      <c r="G24" s="31"/>
      <c r="H24" s="86">
        <v>1</v>
      </c>
      <c r="I24" s="31"/>
      <c r="J24" s="54">
        <f t="shared" si="2"/>
        <v>4.8385864477564411E-3</v>
      </c>
      <c r="K24" s="65"/>
      <c r="L24" s="65"/>
      <c r="M24" s="65"/>
    </row>
    <row r="25" spans="1:13">
      <c r="A25" s="29"/>
      <c r="C25" s="87"/>
      <c r="D25" s="36"/>
      <c r="E25" s="54"/>
      <c r="F25" s="31"/>
      <c r="G25" s="31"/>
      <c r="H25" s="86">
        <v>1</v>
      </c>
      <c r="I25" s="31"/>
      <c r="J25" s="199">
        <f t="shared" si="2"/>
        <v>0</v>
      </c>
      <c r="K25" s="65"/>
      <c r="L25" s="65"/>
      <c r="M25" s="65"/>
    </row>
    <row r="26" spans="1:13">
      <c r="A26" s="29">
        <v>6</v>
      </c>
      <c r="C26" s="65" t="s">
        <v>70</v>
      </c>
      <c r="D26" s="65"/>
      <c r="E26" s="91" t="s">
        <v>17</v>
      </c>
      <c r="F26" s="35"/>
      <c r="G26" s="35"/>
      <c r="H26" s="84"/>
      <c r="I26" s="35"/>
      <c r="J26" s="31">
        <f>SUM(J19:J25)</f>
        <v>3751424.0484055146</v>
      </c>
      <c r="K26" s="65"/>
      <c r="L26" s="65"/>
      <c r="M26" s="65"/>
    </row>
    <row r="27" spans="1:13">
      <c r="A27" s="29"/>
      <c r="D27" s="65"/>
      <c r="E27" s="35" t="s">
        <v>17</v>
      </c>
      <c r="F27" s="65"/>
      <c r="G27" s="65"/>
      <c r="H27" s="84"/>
      <c r="I27" s="65"/>
      <c r="K27" s="65"/>
      <c r="L27" s="65"/>
      <c r="M27" s="65"/>
    </row>
    <row r="28" spans="1:13">
      <c r="A28" s="29"/>
      <c r="C28" s="65"/>
      <c r="D28" s="65"/>
      <c r="J28" s="35"/>
      <c r="K28" s="65"/>
      <c r="L28" s="65"/>
      <c r="M28" s="65"/>
    </row>
    <row r="29" spans="1:13" ht="15.75" thickBot="1">
      <c r="A29" s="29">
        <v>7</v>
      </c>
      <c r="C29" s="65" t="s">
        <v>28</v>
      </c>
      <c r="D29" s="92" t="s">
        <v>29</v>
      </c>
      <c r="E29" s="91" t="s">
        <v>17</v>
      </c>
      <c r="F29" s="35"/>
      <c r="G29" s="35"/>
      <c r="H29" s="35"/>
      <c r="I29" s="35"/>
      <c r="J29" s="48">
        <f>J15-J26</f>
        <v>101813042.25750346</v>
      </c>
      <c r="K29" s="65"/>
      <c r="L29" s="65"/>
      <c r="M29" s="65"/>
    </row>
    <row r="30" spans="1:13" ht="15.75" thickTop="1">
      <c r="A30" s="29"/>
      <c r="D30" s="65"/>
      <c r="E30" s="91"/>
      <c r="F30" s="35"/>
      <c r="G30" s="35"/>
      <c r="H30" s="35"/>
      <c r="I30" s="35"/>
      <c r="K30" s="65"/>
      <c r="L30" s="65"/>
      <c r="M30" s="65"/>
    </row>
    <row r="31" spans="1:13">
      <c r="A31" s="29"/>
      <c r="D31" s="35"/>
      <c r="J31" s="35"/>
      <c r="K31" s="65"/>
      <c r="L31" s="65"/>
      <c r="M31" s="65"/>
    </row>
    <row r="32" spans="1:13">
      <c r="A32" s="29"/>
      <c r="C32" s="65" t="s">
        <v>30</v>
      </c>
      <c r="D32" s="65"/>
      <c r="E32" s="35"/>
      <c r="F32" s="65"/>
      <c r="G32" s="65"/>
      <c r="H32" s="65"/>
      <c r="I32" s="65"/>
      <c r="J32" s="35"/>
      <c r="K32" s="65"/>
      <c r="L32" s="65"/>
      <c r="M32" s="65"/>
    </row>
    <row r="33" spans="1:13">
      <c r="A33" s="29">
        <v>8</v>
      </c>
      <c r="C33" s="93" t="s">
        <v>71</v>
      </c>
      <c r="E33" s="35"/>
      <c r="F33" s="65"/>
      <c r="G33" s="65"/>
      <c r="H33" s="68"/>
      <c r="I33" s="65"/>
      <c r="J33" s="54">
        <v>5121000</v>
      </c>
      <c r="K33" s="65"/>
      <c r="L33" s="65"/>
      <c r="M33" s="65"/>
    </row>
    <row r="34" spans="1:13">
      <c r="A34" s="29">
        <v>9</v>
      </c>
      <c r="C34" s="93" t="s">
        <v>72</v>
      </c>
      <c r="D34" s="35"/>
      <c r="E34" s="35"/>
      <c r="F34" s="35"/>
      <c r="G34" s="35"/>
      <c r="H34" s="35"/>
      <c r="I34" s="35"/>
      <c r="J34" s="54">
        <v>4141583</v>
      </c>
      <c r="K34" s="65"/>
      <c r="L34" s="65"/>
      <c r="M34" s="65"/>
    </row>
    <row r="35" spans="1:13">
      <c r="A35" s="29"/>
      <c r="C35" s="65"/>
      <c r="D35" s="65"/>
      <c r="E35" s="65"/>
      <c r="F35" s="65"/>
      <c r="G35" s="65"/>
      <c r="H35" s="65"/>
      <c r="I35" s="65"/>
      <c r="J35" s="54"/>
      <c r="K35" s="65"/>
      <c r="L35" s="65"/>
      <c r="M35" s="65"/>
    </row>
    <row r="36" spans="1:13">
      <c r="A36" s="29">
        <v>10</v>
      </c>
      <c r="C36" s="65" t="s">
        <v>33</v>
      </c>
      <c r="D36" s="65"/>
      <c r="E36" s="31"/>
      <c r="F36" s="31"/>
      <c r="G36" s="31"/>
      <c r="H36" s="31"/>
      <c r="I36" s="31"/>
      <c r="J36" s="31"/>
      <c r="K36" s="65"/>
      <c r="L36" s="65"/>
      <c r="M36" s="65"/>
    </row>
    <row r="37" spans="1:13">
      <c r="A37" s="29">
        <v>11</v>
      </c>
      <c r="C37" s="65" t="s">
        <v>33</v>
      </c>
      <c r="D37" s="65"/>
      <c r="E37" s="31"/>
      <c r="F37" s="31"/>
      <c r="G37" s="31"/>
      <c r="H37" s="31"/>
      <c r="I37" s="31"/>
      <c r="J37" s="31"/>
      <c r="K37" s="65"/>
      <c r="L37" s="65"/>
      <c r="M37" s="65"/>
    </row>
    <row r="38" spans="1:13">
      <c r="A38" s="29">
        <v>12</v>
      </c>
      <c r="C38" s="65" t="s">
        <v>33</v>
      </c>
      <c r="D38" s="65"/>
      <c r="E38" s="31"/>
      <c r="F38" s="31"/>
      <c r="G38" s="31"/>
      <c r="H38" s="31"/>
      <c r="I38" s="31"/>
      <c r="J38" s="31"/>
      <c r="K38" s="65"/>
      <c r="L38" s="65"/>
      <c r="M38" s="65"/>
    </row>
    <row r="39" spans="1:13">
      <c r="A39" s="29">
        <v>13</v>
      </c>
      <c r="C39" s="65" t="s">
        <v>33</v>
      </c>
      <c r="D39" s="65"/>
      <c r="E39" s="31"/>
      <c r="F39" s="31"/>
      <c r="G39" s="31"/>
      <c r="H39" s="31"/>
      <c r="I39" s="31"/>
      <c r="J39" s="31"/>
      <c r="K39" s="65"/>
      <c r="L39" s="65"/>
      <c r="M39" s="65"/>
    </row>
    <row r="40" spans="1:13">
      <c r="A40" s="29">
        <v>14</v>
      </c>
      <c r="C40" s="65" t="s">
        <v>33</v>
      </c>
      <c r="D40" s="65"/>
      <c r="E40" s="31"/>
      <c r="F40" s="31"/>
      <c r="G40" s="31"/>
      <c r="H40" s="31"/>
      <c r="I40" s="31"/>
      <c r="J40" s="31"/>
      <c r="K40" s="65"/>
      <c r="L40" s="65"/>
      <c r="M40" s="65"/>
    </row>
    <row r="41" spans="1:13">
      <c r="A41" s="29"/>
      <c r="C41" s="65"/>
      <c r="D41" s="65"/>
      <c r="E41" s="31"/>
      <c r="F41" s="31"/>
      <c r="G41" s="31"/>
      <c r="H41" s="31"/>
      <c r="I41" s="31"/>
      <c r="J41" s="31"/>
      <c r="K41" s="65"/>
      <c r="L41" s="65"/>
      <c r="M41" s="65"/>
    </row>
    <row r="42" spans="1:13" ht="15.75">
      <c r="A42" s="305">
        <v>15</v>
      </c>
      <c r="B42" s="306"/>
      <c r="C42" s="307" t="s">
        <v>34</v>
      </c>
      <c r="D42" s="308" t="s">
        <v>35</v>
      </c>
      <c r="E42" s="304">
        <f>IF(J33&gt;0,J29/J33,0)</f>
        <v>19.881476714997749</v>
      </c>
      <c r="F42" s="31"/>
      <c r="G42" s="31"/>
      <c r="H42" s="31"/>
      <c r="I42" s="31"/>
      <c r="J42" s="31"/>
      <c r="K42" s="65"/>
      <c r="L42" s="65"/>
      <c r="M42" s="65"/>
    </row>
    <row r="43" spans="1:13">
      <c r="A43" s="29"/>
      <c r="C43" s="65"/>
      <c r="D43" s="65"/>
      <c r="E43" s="56"/>
      <c r="F43" s="31"/>
      <c r="G43" s="31"/>
      <c r="H43" s="31"/>
      <c r="I43" s="31"/>
      <c r="J43" s="31"/>
      <c r="K43" s="65"/>
      <c r="L43" s="65"/>
      <c r="M43" s="65"/>
    </row>
    <row r="44" spans="1:13">
      <c r="A44" s="29">
        <v>16</v>
      </c>
      <c r="C44" s="65" t="s">
        <v>36</v>
      </c>
      <c r="D44" s="92" t="s">
        <v>37</v>
      </c>
      <c r="E44" s="56">
        <f>IF(J34&gt;0,J29/J34,0)</f>
        <v>24.58312250593637</v>
      </c>
      <c r="F44" s="31"/>
      <c r="G44" s="31"/>
      <c r="H44" s="31"/>
      <c r="I44" s="31"/>
      <c r="J44" s="31"/>
      <c r="K44" s="65"/>
      <c r="L44" s="65"/>
      <c r="M44" s="65"/>
    </row>
    <row r="45" spans="1:13">
      <c r="A45" s="29"/>
      <c r="C45" s="65"/>
      <c r="D45" s="65"/>
      <c r="E45" s="56"/>
      <c r="F45" s="31"/>
      <c r="G45" s="31"/>
      <c r="H45" s="31"/>
      <c r="I45" s="31"/>
      <c r="J45" s="31"/>
      <c r="K45" s="65"/>
      <c r="L45" s="65"/>
      <c r="M45" s="65"/>
    </row>
    <row r="46" spans="1:13">
      <c r="A46" s="29">
        <v>17</v>
      </c>
      <c r="C46" s="65" t="s">
        <v>38</v>
      </c>
      <c r="D46" s="92" t="s">
        <v>39</v>
      </c>
      <c r="E46" s="56">
        <f>ROUND(E42/12,9)</f>
        <v>1.656789726</v>
      </c>
      <c r="F46" s="31"/>
      <c r="G46" s="31"/>
      <c r="H46" s="31"/>
      <c r="I46" s="31"/>
      <c r="J46" s="31"/>
      <c r="K46" s="65"/>
      <c r="L46" s="65"/>
      <c r="M46" s="65"/>
    </row>
    <row r="47" spans="1:13">
      <c r="A47" s="29"/>
      <c r="C47" s="65"/>
      <c r="D47" s="65"/>
      <c r="E47" s="56"/>
      <c r="F47" s="31"/>
      <c r="G47" s="31"/>
      <c r="H47" s="31"/>
      <c r="I47" s="31"/>
      <c r="J47" s="31"/>
      <c r="K47" s="65"/>
      <c r="L47" s="65"/>
      <c r="M47" s="65"/>
    </row>
    <row r="48" spans="1:13">
      <c r="A48" s="29" t="s">
        <v>40</v>
      </c>
      <c r="C48" s="65" t="s">
        <v>41</v>
      </c>
      <c r="D48" s="92" t="s">
        <v>42</v>
      </c>
      <c r="E48" s="56">
        <f>ROUND($E$44/12,9)</f>
        <v>2.0485935419999999</v>
      </c>
      <c r="F48" s="31"/>
      <c r="G48" s="31"/>
      <c r="H48" s="31"/>
      <c r="I48" s="31"/>
      <c r="J48" s="31"/>
      <c r="K48" s="65"/>
      <c r="L48" s="65"/>
      <c r="M48" s="65"/>
    </row>
    <row r="49" spans="1:13">
      <c r="A49" s="29"/>
      <c r="C49" s="65"/>
      <c r="D49" s="65"/>
      <c r="E49" s="56"/>
      <c r="F49" s="31"/>
      <c r="G49" s="31"/>
      <c r="H49" s="31"/>
      <c r="I49" s="31"/>
      <c r="J49" s="31"/>
      <c r="K49" s="65"/>
      <c r="L49" s="65"/>
      <c r="M49" s="65"/>
    </row>
    <row r="50" spans="1:13">
      <c r="A50" s="29"/>
      <c r="C50" s="65"/>
      <c r="D50" s="65"/>
      <c r="E50" s="58" t="s">
        <v>43</v>
      </c>
      <c r="F50" s="95"/>
      <c r="G50" s="95"/>
      <c r="I50" s="31"/>
      <c r="J50" s="58" t="s">
        <v>44</v>
      </c>
      <c r="K50" s="65"/>
      <c r="L50" s="65"/>
      <c r="M50" s="65"/>
    </row>
    <row r="51" spans="1:13">
      <c r="A51" s="29"/>
      <c r="C51" s="65"/>
      <c r="D51" s="65"/>
      <c r="E51" s="58"/>
      <c r="F51" s="95"/>
      <c r="G51" s="95"/>
      <c r="I51" s="31"/>
      <c r="J51" s="58"/>
      <c r="K51" s="65"/>
      <c r="L51" s="65"/>
      <c r="M51" s="65"/>
    </row>
    <row r="52" spans="1:13">
      <c r="A52" s="29">
        <v>18</v>
      </c>
      <c r="C52" s="65" t="s">
        <v>45</v>
      </c>
      <c r="D52" s="92" t="s">
        <v>46</v>
      </c>
      <c r="E52" s="56">
        <f>ROUND($E$44/52,9)</f>
        <v>0.47275235599999998</v>
      </c>
      <c r="F52" s="31"/>
      <c r="G52" s="31"/>
      <c r="H52" s="31"/>
      <c r="I52" s="31"/>
      <c r="J52" s="31"/>
      <c r="K52" s="65"/>
      <c r="L52" s="65"/>
      <c r="M52" s="65"/>
    </row>
    <row r="53" spans="1:13">
      <c r="A53" s="29"/>
      <c r="C53" s="65"/>
      <c r="D53" s="65"/>
      <c r="E53" s="56"/>
      <c r="F53" s="31"/>
      <c r="G53" s="31"/>
      <c r="H53" s="31"/>
      <c r="I53" s="31"/>
      <c r="J53" s="31"/>
      <c r="K53" s="65"/>
      <c r="L53" s="65"/>
      <c r="M53" s="65"/>
    </row>
    <row r="54" spans="1:13">
      <c r="A54" s="29">
        <v>19</v>
      </c>
      <c r="C54" s="65" t="s">
        <v>47</v>
      </c>
      <c r="D54" s="92" t="s">
        <v>48</v>
      </c>
      <c r="E54" s="56">
        <f>ROUND($E$44/260,9)</f>
        <v>9.4550470999999997E-2</v>
      </c>
      <c r="F54" s="31" t="s">
        <v>49</v>
      </c>
      <c r="G54" s="31"/>
      <c r="H54" s="31"/>
      <c r="I54" s="31"/>
      <c r="J54" s="56">
        <f>ROUND($E$44/365,9)</f>
        <v>6.7351020999999997E-2</v>
      </c>
      <c r="K54" s="65"/>
      <c r="L54" s="65"/>
      <c r="M54" s="65"/>
    </row>
    <row r="55" spans="1:13">
      <c r="A55" s="29"/>
      <c r="C55" s="65"/>
      <c r="D55" s="65"/>
      <c r="E55" s="56"/>
      <c r="F55" s="31"/>
      <c r="G55" s="31"/>
      <c r="H55" s="31"/>
      <c r="I55" s="31"/>
      <c r="J55" s="56"/>
      <c r="K55" s="65"/>
      <c r="L55" s="65"/>
      <c r="M55" s="65"/>
    </row>
    <row r="56" spans="1:13" ht="30">
      <c r="A56" s="29">
        <v>20</v>
      </c>
      <c r="C56" s="65" t="s">
        <v>50</v>
      </c>
      <c r="D56" s="96" t="s">
        <v>55</v>
      </c>
      <c r="E56" s="56">
        <f>IF(ISERR(ROUND(($J$29/$J$34)/4160,4))=TRUE,0,ROUND(($J$29/$J$34)/4160,4))</f>
        <v>5.8999999999999999E-3</v>
      </c>
      <c r="F56" s="31" t="s">
        <v>52</v>
      </c>
      <c r="G56" s="31"/>
      <c r="H56" s="31"/>
      <c r="I56" s="31"/>
      <c r="J56" s="56">
        <f>IF(ISERR(ROUND(($J$29/$J$34)/8760*1000,4)=TRUE),0,ROUND(($J$29/$J$34)/8760*1000,4))</f>
        <v>2.8062999999999998</v>
      </c>
      <c r="K56" s="65"/>
      <c r="L56" s="65"/>
      <c r="M56" s="65"/>
    </row>
    <row r="57" spans="1:13">
      <c r="C57" s="65"/>
      <c r="D57" s="65"/>
      <c r="E57" s="69"/>
      <c r="F57" s="68"/>
      <c r="G57" s="68"/>
      <c r="H57" s="68"/>
      <c r="I57" s="68"/>
      <c r="K57" s="29"/>
      <c r="L57" s="97"/>
      <c r="M57" s="65"/>
    </row>
    <row r="58" spans="1:13" ht="18">
      <c r="A58" s="1"/>
      <c r="C58" s="68"/>
      <c r="D58" s="68"/>
      <c r="E58" s="69"/>
      <c r="F58" s="68"/>
      <c r="G58" s="68"/>
      <c r="H58" s="68"/>
      <c r="I58" s="68"/>
      <c r="J58" s="70" t="s">
        <v>0</v>
      </c>
      <c r="K58" s="71"/>
      <c r="M58" s="71"/>
    </row>
    <row r="59" spans="1:13">
      <c r="C59" s="68"/>
      <c r="D59" s="68"/>
      <c r="E59" s="69"/>
      <c r="F59" s="68"/>
      <c r="G59" s="68"/>
      <c r="H59" s="68"/>
      <c r="I59" s="68"/>
      <c r="J59" s="70" t="s">
        <v>73</v>
      </c>
      <c r="M59" s="70"/>
    </row>
    <row r="60" spans="1:13">
      <c r="C60" s="68"/>
      <c r="D60" s="68"/>
      <c r="E60" s="69"/>
      <c r="F60" s="68"/>
      <c r="G60" s="68"/>
      <c r="H60" s="68"/>
      <c r="I60" s="68"/>
      <c r="K60" s="65"/>
      <c r="M60" s="70"/>
    </row>
    <row r="61" spans="1:13">
      <c r="C61" s="68"/>
      <c r="D61" s="68"/>
      <c r="E61" s="69"/>
      <c r="F61" s="68"/>
      <c r="G61" s="68"/>
      <c r="H61" s="68"/>
      <c r="I61" s="68"/>
      <c r="K61" s="65"/>
      <c r="M61" s="70"/>
    </row>
    <row r="62" spans="1:13">
      <c r="C62" s="68"/>
      <c r="D62" s="68"/>
      <c r="E62" s="69"/>
      <c r="F62" s="68"/>
      <c r="G62" s="68"/>
      <c r="H62" s="68"/>
      <c r="I62" s="68"/>
      <c r="K62" s="65"/>
      <c r="M62" s="70"/>
    </row>
    <row r="63" spans="1:13">
      <c r="C63" s="68"/>
      <c r="D63" s="68"/>
      <c r="E63" s="69"/>
      <c r="F63" s="68"/>
      <c r="G63" s="68"/>
      <c r="H63" s="68"/>
      <c r="I63" s="68"/>
      <c r="J63" s="70"/>
      <c r="K63" s="65"/>
      <c r="M63" s="70"/>
    </row>
    <row r="64" spans="1:13">
      <c r="C64" s="68" t="s">
        <v>2</v>
      </c>
      <c r="D64" s="68"/>
      <c r="E64" s="69"/>
      <c r="F64" s="68"/>
      <c r="G64" s="68"/>
      <c r="H64" s="68"/>
      <c r="I64" s="68"/>
      <c r="J64" s="97" t="str">
        <f>J7</f>
        <v>For the 12 months ended: 12/31/2015</v>
      </c>
      <c r="K64" s="35"/>
      <c r="M64" s="70"/>
    </row>
    <row r="65" spans="1:13">
      <c r="A65" s="75" t="str">
        <f>A8</f>
        <v>Rate Formula Template</v>
      </c>
      <c r="B65" s="9"/>
      <c r="C65" s="9"/>
      <c r="D65" s="75"/>
      <c r="E65" s="9"/>
      <c r="F65" s="75"/>
      <c r="G65" s="75"/>
      <c r="H65" s="75"/>
      <c r="I65" s="75"/>
      <c r="J65" s="9"/>
      <c r="K65" s="35"/>
      <c r="L65" s="9"/>
      <c r="M65" s="65"/>
    </row>
    <row r="66" spans="1:13">
      <c r="A66" s="13" t="s">
        <v>4</v>
      </c>
      <c r="B66" s="9"/>
      <c r="C66" s="75"/>
      <c r="D66" s="13"/>
      <c r="E66" s="9"/>
      <c r="F66" s="13"/>
      <c r="G66" s="13"/>
      <c r="H66" s="13"/>
      <c r="I66" s="75"/>
      <c r="J66" s="75"/>
      <c r="K66" s="35"/>
      <c r="L66" s="76"/>
      <c r="M66" s="65"/>
    </row>
    <row r="67" spans="1:13">
      <c r="A67" s="76"/>
      <c r="B67" s="9"/>
      <c r="C67" s="76"/>
      <c r="D67" s="76"/>
      <c r="E67" s="9"/>
      <c r="F67" s="76"/>
      <c r="G67" s="76"/>
      <c r="H67" s="76"/>
      <c r="I67" s="76"/>
      <c r="J67" s="76"/>
      <c r="K67" s="35"/>
      <c r="L67" s="76"/>
      <c r="M67" s="65"/>
    </row>
    <row r="68" spans="1:13" ht="15.75">
      <c r="A68" s="98" t="str">
        <f>$A$11</f>
        <v>DUKE ENERGY OHIO AND DUKE ENERGY KENTUCKY (DEOK)</v>
      </c>
      <c r="B68" s="9"/>
      <c r="C68" s="76"/>
      <c r="D68" s="76"/>
      <c r="E68" s="9"/>
      <c r="F68" s="76"/>
      <c r="G68" s="76"/>
      <c r="H68" s="76"/>
      <c r="I68" s="76"/>
      <c r="J68" s="76"/>
      <c r="K68" s="35"/>
      <c r="L68" s="76"/>
      <c r="M68" s="35"/>
    </row>
    <row r="69" spans="1:13">
      <c r="C69" s="65"/>
      <c r="D69" s="65"/>
      <c r="E69" s="9"/>
      <c r="F69" s="76"/>
      <c r="G69" s="76"/>
      <c r="H69" s="76"/>
      <c r="I69" s="76"/>
      <c r="J69" s="76"/>
      <c r="K69" s="35"/>
      <c r="L69" s="76"/>
      <c r="M69" s="35"/>
    </row>
    <row r="70" spans="1:13">
      <c r="C70" s="99" t="s">
        <v>6</v>
      </c>
      <c r="D70" s="99" t="s">
        <v>7</v>
      </c>
      <c r="E70" s="99" t="s">
        <v>8</v>
      </c>
      <c r="F70" s="35" t="s">
        <v>17</v>
      </c>
      <c r="G70" s="35"/>
      <c r="H70" s="100" t="s">
        <v>9</v>
      </c>
      <c r="I70" s="35"/>
      <c r="J70" s="101" t="s">
        <v>10</v>
      </c>
      <c r="K70" s="35"/>
      <c r="L70" s="99"/>
      <c r="M70" s="35"/>
    </row>
    <row r="71" spans="1:13" ht="15.75">
      <c r="A71" s="102" t="s">
        <v>11</v>
      </c>
      <c r="B71" s="103"/>
      <c r="C71" s="104"/>
      <c r="D71" s="105" t="s">
        <v>74</v>
      </c>
      <c r="E71" s="106"/>
      <c r="F71" s="106"/>
      <c r="G71" s="106"/>
      <c r="H71" s="102"/>
      <c r="I71" s="106"/>
      <c r="J71" s="102" t="s">
        <v>75</v>
      </c>
      <c r="K71" s="35"/>
      <c r="L71" s="99"/>
      <c r="M71" s="35"/>
    </row>
    <row r="72" spans="1:13" ht="16.5" thickBot="1">
      <c r="A72" s="107" t="s">
        <v>13</v>
      </c>
      <c r="B72" s="108"/>
      <c r="C72" s="109" t="s">
        <v>76</v>
      </c>
      <c r="D72" s="110" t="s">
        <v>77</v>
      </c>
      <c r="E72" s="111" t="s">
        <v>78</v>
      </c>
      <c r="F72" s="112"/>
      <c r="G72" s="113" t="s">
        <v>60</v>
      </c>
      <c r="H72" s="113"/>
      <c r="I72" s="112"/>
      <c r="J72" s="114" t="s">
        <v>79</v>
      </c>
      <c r="K72" s="35"/>
      <c r="L72" s="99"/>
      <c r="M72" s="65"/>
    </row>
    <row r="73" spans="1:13">
      <c r="D73" s="35"/>
      <c r="E73" s="35"/>
      <c r="F73" s="35"/>
      <c r="G73" s="35"/>
      <c r="H73" s="35"/>
      <c r="I73" s="35"/>
      <c r="J73" s="35"/>
      <c r="K73" s="35"/>
      <c r="L73" s="35"/>
      <c r="M73" s="65"/>
    </row>
    <row r="74" spans="1:13">
      <c r="A74" s="29"/>
      <c r="C74" s="65"/>
      <c r="D74" s="35"/>
      <c r="E74" s="35"/>
      <c r="F74" s="35"/>
      <c r="G74" s="35"/>
      <c r="H74" s="35"/>
      <c r="I74" s="35"/>
      <c r="J74" s="35"/>
      <c r="K74" s="35"/>
      <c r="L74" s="35"/>
      <c r="M74" s="65"/>
    </row>
    <row r="75" spans="1:13">
      <c r="A75" s="29"/>
      <c r="C75" s="65" t="s">
        <v>80</v>
      </c>
      <c r="D75" s="35"/>
      <c r="E75" s="35"/>
      <c r="F75" s="35"/>
      <c r="G75" s="35"/>
      <c r="H75" s="35"/>
      <c r="I75" s="35"/>
      <c r="J75" s="35"/>
      <c r="K75" s="35"/>
      <c r="L75" s="35"/>
      <c r="M75" s="65"/>
    </row>
    <row r="76" spans="1:13" ht="15.95" customHeight="1">
      <c r="A76" s="29">
        <v>1</v>
      </c>
      <c r="C76" s="65" t="s">
        <v>81</v>
      </c>
      <c r="D76" s="115" t="s">
        <v>82</v>
      </c>
      <c r="E76" s="116">
        <v>1061538257</v>
      </c>
      <c r="F76" s="35"/>
      <c r="G76" s="35" t="s">
        <v>83</v>
      </c>
      <c r="H76" s="117" t="s">
        <v>17</v>
      </c>
      <c r="I76" s="35"/>
      <c r="J76" s="54" t="s">
        <v>17</v>
      </c>
      <c r="K76" s="35"/>
      <c r="L76" s="35"/>
      <c r="M76" s="65"/>
    </row>
    <row r="77" spans="1:13" ht="15.95" customHeight="1">
      <c r="A77" s="29">
        <v>2</v>
      </c>
      <c r="C77" s="65" t="s">
        <v>84</v>
      </c>
      <c r="D77" s="115" t="s">
        <v>85</v>
      </c>
      <c r="E77" s="85">
        <v>777824773</v>
      </c>
      <c r="F77" s="35"/>
      <c r="G77" s="35" t="s">
        <v>62</v>
      </c>
      <c r="H77" s="117">
        <f>J208</f>
        <v>0.97887580266101915</v>
      </c>
      <c r="I77" s="35"/>
      <c r="J77" s="31">
        <f>H77*E77</f>
        <v>761393849</v>
      </c>
      <c r="K77" s="35"/>
      <c r="L77" s="35"/>
      <c r="M77" s="65"/>
    </row>
    <row r="78" spans="1:13" ht="15.95" customHeight="1">
      <c r="A78" s="29">
        <v>3</v>
      </c>
      <c r="C78" s="65" t="s">
        <v>86</v>
      </c>
      <c r="D78" s="115" t="s">
        <v>87</v>
      </c>
      <c r="E78" s="85">
        <v>2675008435</v>
      </c>
      <c r="F78" s="35"/>
      <c r="G78" s="35" t="s">
        <v>83</v>
      </c>
      <c r="H78" s="117" t="s">
        <v>17</v>
      </c>
      <c r="I78" s="35"/>
      <c r="J78" s="54" t="s">
        <v>17</v>
      </c>
      <c r="K78" s="35"/>
      <c r="L78" s="35"/>
      <c r="M78" s="65"/>
    </row>
    <row r="79" spans="1:13" ht="15.95" customHeight="1">
      <c r="A79" s="29">
        <v>4</v>
      </c>
      <c r="C79" s="65" t="s">
        <v>88</v>
      </c>
      <c r="D79" s="115" t="s">
        <v>89</v>
      </c>
      <c r="E79" s="85">
        <v>249454653</v>
      </c>
      <c r="F79" s="35"/>
      <c r="G79" s="35" t="s">
        <v>90</v>
      </c>
      <c r="H79" s="117">
        <f>J226</f>
        <v>0.10748176530554367</v>
      </c>
      <c r="I79" s="35"/>
      <c r="J79" s="54">
        <f>H79*E79</f>
        <v>26811826.468121834</v>
      </c>
      <c r="K79" s="35"/>
      <c r="L79" s="35"/>
      <c r="M79" s="35"/>
    </row>
    <row r="80" spans="1:13" ht="15.75" thickBot="1">
      <c r="A80" s="29">
        <v>5</v>
      </c>
      <c r="C80" s="65" t="s">
        <v>91</v>
      </c>
      <c r="D80" s="115" t="s">
        <v>92</v>
      </c>
      <c r="E80" s="118">
        <v>246267928</v>
      </c>
      <c r="F80" s="35"/>
      <c r="G80" s="35" t="s">
        <v>93</v>
      </c>
      <c r="H80" s="117">
        <f>L230</f>
        <v>7.5880468812248553E-2</v>
      </c>
      <c r="I80" s="35"/>
      <c r="J80" s="119">
        <f>H80*E80</f>
        <v>18686925.830061071</v>
      </c>
      <c r="K80" s="35"/>
      <c r="L80" s="35"/>
      <c r="M80" s="35"/>
    </row>
    <row r="81" spans="1:13">
      <c r="A81" s="29">
        <v>6</v>
      </c>
      <c r="C81" s="68" t="s">
        <v>94</v>
      </c>
      <c r="D81" s="36"/>
      <c r="E81" s="31">
        <f>SUM(E76:E80)</f>
        <v>5010094046</v>
      </c>
      <c r="F81" s="35"/>
      <c r="G81" s="35" t="s">
        <v>95</v>
      </c>
      <c r="H81" s="120">
        <f>IF(J81&gt;0,J81/E81,0)</f>
        <v>0.16105338420591056</v>
      </c>
      <c r="I81" s="35"/>
      <c r="J81" s="31">
        <f>SUM(J76:J80)</f>
        <v>806892601.29818296</v>
      </c>
      <c r="K81" s="35"/>
      <c r="L81" s="121"/>
      <c r="M81" s="65"/>
    </row>
    <row r="82" spans="1:13">
      <c r="C82" s="65"/>
      <c r="D82" s="36"/>
      <c r="E82" s="54"/>
      <c r="F82" s="35"/>
      <c r="G82" s="35"/>
      <c r="H82" s="121"/>
      <c r="I82" s="35"/>
      <c r="J82" s="54"/>
      <c r="K82" s="35"/>
      <c r="L82" s="121"/>
      <c r="M82" s="65"/>
    </row>
    <row r="83" spans="1:13">
      <c r="C83" s="65" t="s">
        <v>96</v>
      </c>
      <c r="D83" s="36"/>
      <c r="E83" s="54"/>
      <c r="F83" s="35"/>
      <c r="G83" s="35"/>
      <c r="H83" s="35"/>
      <c r="I83" s="35"/>
      <c r="J83" s="54"/>
      <c r="K83" s="35"/>
      <c r="L83" s="35"/>
      <c r="M83" s="65"/>
    </row>
    <row r="84" spans="1:13">
      <c r="A84" s="29">
        <v>7</v>
      </c>
      <c r="C84" s="65" t="s">
        <v>81</v>
      </c>
      <c r="D84" s="36" t="s">
        <v>97</v>
      </c>
      <c r="E84" s="116">
        <v>606328680</v>
      </c>
      <c r="F84" s="35"/>
      <c r="G84" s="35" t="str">
        <f t="shared" ref="G84:H88" si="3">G76</f>
        <v>NA</v>
      </c>
      <c r="H84" s="117" t="str">
        <f t="shared" si="3"/>
        <v xml:space="preserve"> </v>
      </c>
      <c r="I84" s="35"/>
      <c r="J84" s="54" t="s">
        <v>17</v>
      </c>
      <c r="K84" s="35"/>
      <c r="L84" s="35"/>
      <c r="M84" s="65"/>
    </row>
    <row r="85" spans="1:13">
      <c r="A85" s="29">
        <v>8</v>
      </c>
      <c r="C85" s="65" t="s">
        <v>84</v>
      </c>
      <c r="D85" s="36" t="s">
        <v>98</v>
      </c>
      <c r="E85" s="85">
        <v>259460284</v>
      </c>
      <c r="F85" s="35"/>
      <c r="G85" s="35" t="str">
        <f t="shared" si="3"/>
        <v>TP</v>
      </c>
      <c r="H85" s="117">
        <f t="shared" si="3"/>
        <v>0.97887580266101915</v>
      </c>
      <c r="I85" s="35"/>
      <c r="J85" s="31">
        <f>H85*E85</f>
        <v>253979393.75915599</v>
      </c>
      <c r="K85" s="35"/>
      <c r="L85" s="35"/>
      <c r="M85" s="65"/>
    </row>
    <row r="86" spans="1:13">
      <c r="A86" s="29">
        <v>9</v>
      </c>
      <c r="C86" s="65" t="s">
        <v>86</v>
      </c>
      <c r="D86" s="36" t="s">
        <v>99</v>
      </c>
      <c r="E86" s="85">
        <v>909171660</v>
      </c>
      <c r="F86" s="35"/>
      <c r="G86" s="35" t="str">
        <f t="shared" si="3"/>
        <v>NA</v>
      </c>
      <c r="H86" s="117" t="str">
        <f t="shared" si="3"/>
        <v xml:space="preserve"> </v>
      </c>
      <c r="I86" s="35"/>
      <c r="J86" s="54" t="s">
        <v>17</v>
      </c>
      <c r="K86" s="35"/>
      <c r="L86" s="35"/>
      <c r="M86" s="65"/>
    </row>
    <row r="87" spans="1:13">
      <c r="A87" s="29">
        <v>10</v>
      </c>
      <c r="C87" s="65" t="s">
        <v>88</v>
      </c>
      <c r="D87" s="36" t="s">
        <v>100</v>
      </c>
      <c r="E87" s="85">
        <v>98465375</v>
      </c>
      <c r="F87" s="35"/>
      <c r="G87" s="35" t="str">
        <f t="shared" si="3"/>
        <v>W/S</v>
      </c>
      <c r="H87" s="117">
        <f t="shared" si="3"/>
        <v>0.10748176530554367</v>
      </c>
      <c r="I87" s="35"/>
      <c r="J87" s="54">
        <f>H87*E87</f>
        <v>10583232.326472348</v>
      </c>
      <c r="K87" s="35"/>
      <c r="L87" s="35"/>
      <c r="M87" s="65"/>
    </row>
    <row r="88" spans="1:13" ht="15.75" thickBot="1">
      <c r="A88" s="29">
        <v>11</v>
      </c>
      <c r="C88" s="65" t="s">
        <v>91</v>
      </c>
      <c r="D88" s="36" t="s">
        <v>92</v>
      </c>
      <c r="E88" s="118">
        <v>103251328</v>
      </c>
      <c r="F88" s="35"/>
      <c r="G88" s="35" t="str">
        <f t="shared" si="3"/>
        <v>CE</v>
      </c>
      <c r="H88" s="117">
        <f t="shared" si="3"/>
        <v>7.5880468812248553E-2</v>
      </c>
      <c r="I88" s="35"/>
      <c r="J88" s="119">
        <f>H88*E88</f>
        <v>7834759.1741272453</v>
      </c>
      <c r="K88" s="35"/>
      <c r="L88" s="35"/>
      <c r="M88" s="65"/>
    </row>
    <row r="89" spans="1:13">
      <c r="A89" s="29">
        <v>12</v>
      </c>
      <c r="C89" s="65" t="s">
        <v>101</v>
      </c>
      <c r="D89" s="36"/>
      <c r="E89" s="31">
        <f>SUM(E84:E88)</f>
        <v>1976677327</v>
      </c>
      <c r="F89" s="35"/>
      <c r="G89" s="35"/>
      <c r="H89" s="35"/>
      <c r="I89" s="35"/>
      <c r="J89" s="31">
        <f>SUM(J84:J88)</f>
        <v>272397385.25975555</v>
      </c>
      <c r="K89" s="35"/>
      <c r="L89" s="35"/>
      <c r="M89" s="65"/>
    </row>
    <row r="90" spans="1:13">
      <c r="A90" s="29"/>
      <c r="C90"/>
      <c r="D90" s="36" t="s">
        <v>17</v>
      </c>
      <c r="E90" s="54"/>
      <c r="F90" s="35"/>
      <c r="G90" s="35"/>
      <c r="H90" s="121"/>
      <c r="I90" s="35"/>
      <c r="J90" s="54"/>
      <c r="K90" s="35"/>
      <c r="L90" s="121"/>
      <c r="M90" s="65"/>
    </row>
    <row r="91" spans="1:13">
      <c r="A91" s="29"/>
      <c r="C91" s="65" t="s">
        <v>102</v>
      </c>
      <c r="D91" s="36"/>
      <c r="E91" s="54"/>
      <c r="F91" s="35"/>
      <c r="G91" s="35"/>
      <c r="H91" s="35"/>
      <c r="I91" s="35"/>
      <c r="J91" s="54"/>
      <c r="K91" s="35"/>
      <c r="L91" s="35"/>
      <c r="M91" s="65"/>
    </row>
    <row r="92" spans="1:13">
      <c r="A92" s="29">
        <v>13</v>
      </c>
      <c r="C92" s="65" t="s">
        <v>81</v>
      </c>
      <c r="D92" s="36" t="s">
        <v>103</v>
      </c>
      <c r="E92" s="31">
        <f>E76-E84</f>
        <v>455209577</v>
      </c>
      <c r="F92" s="35"/>
      <c r="G92" s="35"/>
      <c r="H92" s="121"/>
      <c r="I92" s="35"/>
      <c r="J92" s="54" t="s">
        <v>17</v>
      </c>
      <c r="K92" s="35"/>
      <c r="L92" s="121"/>
      <c r="M92" s="65"/>
    </row>
    <row r="93" spans="1:13">
      <c r="A93" s="29">
        <v>14</v>
      </c>
      <c r="C93" s="65" t="s">
        <v>84</v>
      </c>
      <c r="D93" s="36" t="s">
        <v>104</v>
      </c>
      <c r="E93" s="54">
        <f>E77-E85</f>
        <v>518364489</v>
      </c>
      <c r="F93" s="35"/>
      <c r="G93" s="35"/>
      <c r="H93" s="117"/>
      <c r="I93" s="35"/>
      <c r="J93" s="31">
        <f>J77-J85</f>
        <v>507414455.24084401</v>
      </c>
      <c r="K93" s="35"/>
      <c r="L93" s="121"/>
      <c r="M93" s="65"/>
    </row>
    <row r="94" spans="1:13">
      <c r="A94" s="29">
        <v>15</v>
      </c>
      <c r="C94" s="65" t="s">
        <v>86</v>
      </c>
      <c r="D94" s="36" t="s">
        <v>105</v>
      </c>
      <c r="E94" s="54">
        <f>E78-E86</f>
        <v>1765836775</v>
      </c>
      <c r="F94" s="35"/>
      <c r="G94" s="35"/>
      <c r="H94" s="121"/>
      <c r="I94" s="35"/>
      <c r="J94" s="54" t="s">
        <v>17</v>
      </c>
      <c r="K94" s="35"/>
      <c r="L94" s="121"/>
      <c r="M94" s="65"/>
    </row>
    <row r="95" spans="1:13">
      <c r="A95" s="29">
        <v>16</v>
      </c>
      <c r="C95" s="65" t="s">
        <v>88</v>
      </c>
      <c r="D95" s="36" t="s">
        <v>106</v>
      </c>
      <c r="E95" s="54">
        <f>E79-E87</f>
        <v>150989278</v>
      </c>
      <c r="F95" s="35"/>
      <c r="G95" s="35"/>
      <c r="H95" s="121"/>
      <c r="I95" s="35"/>
      <c r="J95" s="54">
        <f>J79-J87</f>
        <v>16228594.141649486</v>
      </c>
      <c r="K95" s="35"/>
      <c r="L95" s="121"/>
      <c r="M95" s="65"/>
    </row>
    <row r="96" spans="1:13" ht="15.75" thickBot="1">
      <c r="A96" s="29">
        <v>17</v>
      </c>
      <c r="C96" s="65" t="s">
        <v>91</v>
      </c>
      <c r="D96" s="36" t="s">
        <v>107</v>
      </c>
      <c r="E96" s="119">
        <f>E80-E88</f>
        <v>143016600</v>
      </c>
      <c r="F96" s="35"/>
      <c r="G96" s="35"/>
      <c r="H96" s="121"/>
      <c r="I96" s="35"/>
      <c r="J96" s="119">
        <f>J80-J88</f>
        <v>10852166.655933825</v>
      </c>
      <c r="K96" s="35"/>
      <c r="L96" s="121"/>
      <c r="M96" s="65"/>
    </row>
    <row r="97" spans="1:13">
      <c r="A97" s="29">
        <v>18</v>
      </c>
      <c r="C97" s="65" t="s">
        <v>108</v>
      </c>
      <c r="D97" s="36"/>
      <c r="E97" s="31">
        <f>SUM(E92:E96)</f>
        <v>3033416719</v>
      </c>
      <c r="F97" s="35"/>
      <c r="G97" s="35" t="s">
        <v>109</v>
      </c>
      <c r="H97" s="121">
        <f>IF(J97&gt;0,J97/E97,0)</f>
        <v>0.17620237031416827</v>
      </c>
      <c r="I97" s="35"/>
      <c r="J97" s="31">
        <f>SUM(J92:J96)</f>
        <v>534495216.03842729</v>
      </c>
      <c r="K97" s="35"/>
      <c r="L97" s="35"/>
      <c r="M97" s="65"/>
    </row>
    <row r="98" spans="1:13">
      <c r="A98" s="29"/>
      <c r="C98"/>
      <c r="D98" s="36"/>
      <c r="E98" s="54"/>
      <c r="F98" s="35"/>
      <c r="I98" s="35"/>
      <c r="J98" s="54"/>
      <c r="K98" s="35"/>
      <c r="L98" s="121"/>
      <c r="M98" s="65"/>
    </row>
    <row r="99" spans="1:13">
      <c r="A99" s="29"/>
      <c r="C99" s="122" t="s">
        <v>110</v>
      </c>
      <c r="D99" s="36"/>
      <c r="E99" s="54"/>
      <c r="F99" s="35"/>
      <c r="G99" s="35"/>
      <c r="H99" s="35"/>
      <c r="I99" s="35"/>
      <c r="J99" s="54"/>
      <c r="K99" s="35"/>
      <c r="L99" s="35"/>
      <c r="M99" s="65"/>
    </row>
    <row r="100" spans="1:13">
      <c r="A100" s="29">
        <v>19</v>
      </c>
      <c r="C100" s="65" t="s">
        <v>111</v>
      </c>
      <c r="D100" s="36" t="s">
        <v>112</v>
      </c>
      <c r="E100" s="116">
        <v>-190426</v>
      </c>
      <c r="F100" s="35"/>
      <c r="G100" s="35" t="str">
        <f>G84</f>
        <v>NA</v>
      </c>
      <c r="H100" s="123" t="s">
        <v>113</v>
      </c>
      <c r="I100" s="35"/>
      <c r="J100" s="31">
        <v>0</v>
      </c>
      <c r="K100" s="35"/>
      <c r="L100" s="121"/>
      <c r="M100" s="65"/>
    </row>
    <row r="101" spans="1:13">
      <c r="A101" s="29">
        <v>20</v>
      </c>
      <c r="C101" s="65" t="s">
        <v>114</v>
      </c>
      <c r="D101" s="36" t="s">
        <v>115</v>
      </c>
      <c r="E101" s="85">
        <v>-872772051</v>
      </c>
      <c r="F101" s="35"/>
      <c r="G101" s="35" t="s">
        <v>116</v>
      </c>
      <c r="H101" s="117">
        <f>H97</f>
        <v>0.17620237031416827</v>
      </c>
      <c r="I101" s="35"/>
      <c r="J101" s="54">
        <f>E101*H101</f>
        <v>-153784504.13015816</v>
      </c>
      <c r="K101" s="35"/>
      <c r="L101" s="121"/>
      <c r="M101" s="65"/>
    </row>
    <row r="102" spans="1:13">
      <c r="A102" s="29">
        <v>21</v>
      </c>
      <c r="C102" s="65" t="s">
        <v>117</v>
      </c>
      <c r="D102" s="36" t="s">
        <v>118</v>
      </c>
      <c r="E102" s="85">
        <v>-65358625</v>
      </c>
      <c r="F102" s="35"/>
      <c r="G102" s="35" t="s">
        <v>116</v>
      </c>
      <c r="H102" s="117">
        <f>H101</f>
        <v>0.17620237031416827</v>
      </c>
      <c r="I102" s="35"/>
      <c r="J102" s="54">
        <f>E102*H102</f>
        <v>-11516344.645474857</v>
      </c>
      <c r="K102" s="35"/>
      <c r="L102" s="121"/>
      <c r="M102" s="65"/>
    </row>
    <row r="103" spans="1:13">
      <c r="A103" s="29">
        <v>22</v>
      </c>
      <c r="C103" s="65" t="s">
        <v>119</v>
      </c>
      <c r="D103" s="36" t="s">
        <v>120</v>
      </c>
      <c r="E103" s="85">
        <v>85766319</v>
      </c>
      <c r="F103" s="35"/>
      <c r="G103" s="35" t="str">
        <f>G102</f>
        <v>NP</v>
      </c>
      <c r="H103" s="117">
        <f>H102</f>
        <v>0.17620237031416827</v>
      </c>
      <c r="I103" s="35"/>
      <c r="J103" s="54">
        <f>E103*H103</f>
        <v>15112228.700921087</v>
      </c>
      <c r="K103" s="35"/>
      <c r="L103" s="121"/>
      <c r="M103" s="65"/>
    </row>
    <row r="104" spans="1:13" ht="15.75" thickBot="1">
      <c r="A104" s="29">
        <v>23</v>
      </c>
      <c r="C104" s="2" t="s">
        <v>121</v>
      </c>
      <c r="D104" s="46" t="s">
        <v>122</v>
      </c>
      <c r="E104" s="118">
        <v>0</v>
      </c>
      <c r="F104" s="35"/>
      <c r="G104" s="35" t="s">
        <v>116</v>
      </c>
      <c r="H104" s="117">
        <f>H102</f>
        <v>0.17620237031416827</v>
      </c>
      <c r="I104" s="35"/>
      <c r="J104" s="119">
        <f>E104*H104</f>
        <v>0</v>
      </c>
      <c r="K104" s="35"/>
      <c r="L104" s="121"/>
      <c r="M104" s="65"/>
    </row>
    <row r="105" spans="1:13">
      <c r="A105" s="29">
        <v>24</v>
      </c>
      <c r="C105" s="65" t="s">
        <v>123</v>
      </c>
      <c r="D105" s="36"/>
      <c r="E105" s="31">
        <f>SUM(E100:E104)</f>
        <v>-852554783</v>
      </c>
      <c r="F105" s="35"/>
      <c r="G105" s="35"/>
      <c r="H105" s="35"/>
      <c r="I105" s="35"/>
      <c r="J105" s="31">
        <f>SUM(J100:J104)</f>
        <v>-150188620.07471192</v>
      </c>
      <c r="K105" s="35"/>
      <c r="L105" s="35"/>
      <c r="M105" s="65"/>
    </row>
    <row r="106" spans="1:13">
      <c r="A106" s="29"/>
      <c r="C106"/>
      <c r="D106" s="36"/>
      <c r="E106" s="54"/>
      <c r="F106" s="35"/>
      <c r="G106" s="35"/>
      <c r="H106" s="121"/>
      <c r="I106" s="35"/>
      <c r="J106" s="54"/>
      <c r="K106" s="35"/>
      <c r="L106" s="121"/>
      <c r="M106" s="65"/>
    </row>
    <row r="107" spans="1:13">
      <c r="A107" s="29">
        <v>25</v>
      </c>
      <c r="C107" s="122" t="s">
        <v>124</v>
      </c>
      <c r="D107" s="36" t="s">
        <v>125</v>
      </c>
      <c r="E107" s="116">
        <v>121217</v>
      </c>
      <c r="F107" s="35"/>
      <c r="G107" s="35"/>
      <c r="H107" s="124">
        <v>1</v>
      </c>
      <c r="I107" s="35"/>
      <c r="J107" s="31">
        <f>H107*E107</f>
        <v>121217</v>
      </c>
      <c r="K107" s="35"/>
      <c r="L107" s="35"/>
      <c r="M107" s="65"/>
    </row>
    <row r="108" spans="1:13">
      <c r="A108" s="29"/>
      <c r="C108" s="65"/>
      <c r="D108" s="36"/>
      <c r="E108" s="54"/>
      <c r="F108" s="35"/>
      <c r="G108" s="35"/>
      <c r="H108" s="35"/>
      <c r="I108" s="35"/>
      <c r="J108" s="54"/>
      <c r="K108" s="35"/>
      <c r="L108" s="35"/>
      <c r="M108" s="65"/>
    </row>
    <row r="109" spans="1:13">
      <c r="A109" s="29"/>
      <c r="C109" s="81" t="s">
        <v>126</v>
      </c>
      <c r="D109" s="36" t="s">
        <v>17</v>
      </c>
      <c r="E109" s="54"/>
      <c r="F109" s="35"/>
      <c r="G109" s="35"/>
      <c r="H109" s="35"/>
      <c r="I109" s="35"/>
      <c r="J109" s="54"/>
      <c r="K109" s="35"/>
      <c r="L109" s="35"/>
      <c r="M109" s="65"/>
    </row>
    <row r="110" spans="1:13">
      <c r="A110" s="29">
        <v>26</v>
      </c>
      <c r="C110" s="65" t="s">
        <v>127</v>
      </c>
      <c r="D110" s="46" t="s">
        <v>128</v>
      </c>
      <c r="E110" s="31">
        <v>15216221</v>
      </c>
      <c r="F110" s="35"/>
      <c r="G110" s="35"/>
      <c r="H110" s="121"/>
      <c r="I110" s="35"/>
      <c r="J110" s="54">
        <f>J149/8</f>
        <v>3216967.125</v>
      </c>
      <c r="K110" s="65"/>
      <c r="L110" s="121"/>
      <c r="M110" s="65"/>
    </row>
    <row r="111" spans="1:13">
      <c r="A111" s="29">
        <v>27</v>
      </c>
      <c r="C111" s="81" t="s">
        <v>129</v>
      </c>
      <c r="D111" s="36" t="s">
        <v>130</v>
      </c>
      <c r="E111" s="85">
        <v>17967859</v>
      </c>
      <c r="F111" s="35"/>
      <c r="G111" s="35" t="s">
        <v>131</v>
      </c>
      <c r="H111" s="117">
        <f>J218</f>
        <v>0.88687508552546224</v>
      </c>
      <c r="I111" s="35"/>
      <c r="J111" s="54">
        <f>H111*E111</f>
        <v>15935246.487334447</v>
      </c>
      <c r="K111" s="35" t="s">
        <v>17</v>
      </c>
      <c r="L111" s="121"/>
      <c r="M111" s="65"/>
    </row>
    <row r="112" spans="1:13" ht="15.75" thickBot="1">
      <c r="A112" s="29">
        <v>28</v>
      </c>
      <c r="C112" s="65" t="s">
        <v>132</v>
      </c>
      <c r="D112" s="36" t="s">
        <v>133</v>
      </c>
      <c r="E112" s="118">
        <v>5933868</v>
      </c>
      <c r="F112" s="35"/>
      <c r="G112" s="35" t="s">
        <v>134</v>
      </c>
      <c r="H112" s="117">
        <f>H81</f>
        <v>0.16105338420591056</v>
      </c>
      <c r="I112" s="35"/>
      <c r="J112" s="119">
        <f>H112*E112</f>
        <v>955669.52283115813</v>
      </c>
      <c r="K112" s="35"/>
      <c r="L112" s="121"/>
      <c r="M112" s="65"/>
    </row>
    <row r="113" spans="1:13">
      <c r="A113" s="29">
        <v>29</v>
      </c>
      <c r="C113" s="65" t="s">
        <v>135</v>
      </c>
      <c r="D113" s="65"/>
      <c r="E113" s="31">
        <f>E110+E111+E112</f>
        <v>39117948</v>
      </c>
      <c r="F113" s="65"/>
      <c r="G113" s="65"/>
      <c r="H113" s="65"/>
      <c r="I113" s="65"/>
      <c r="J113" s="31">
        <f>J110+J111+J112</f>
        <v>20107883.135165602</v>
      </c>
      <c r="K113" s="65"/>
      <c r="L113" s="65"/>
      <c r="M113" s="65"/>
    </row>
    <row r="114" spans="1:13" ht="15.75" thickBot="1">
      <c r="C114"/>
      <c r="D114" s="35"/>
      <c r="E114" s="119"/>
      <c r="F114" s="35"/>
      <c r="G114" s="35"/>
      <c r="H114" s="35"/>
      <c r="I114" s="35"/>
      <c r="J114" s="119"/>
      <c r="K114" s="35"/>
      <c r="L114" s="35"/>
      <c r="M114" s="65"/>
    </row>
    <row r="115" spans="1:13" ht="15.75" thickBot="1">
      <c r="A115" s="29">
        <v>30</v>
      </c>
      <c r="C115" s="65" t="s">
        <v>136</v>
      </c>
      <c r="D115" s="35"/>
      <c r="E115" s="125">
        <f>E113+E107+E105+E97</f>
        <v>2220101101</v>
      </c>
      <c r="F115" s="35"/>
      <c r="G115" s="35"/>
      <c r="H115" s="121"/>
      <c r="I115" s="35"/>
      <c r="J115" s="125">
        <f>J113+J107+J105+J97</f>
        <v>404535696.09888101</v>
      </c>
      <c r="K115" s="35"/>
      <c r="L115" s="121"/>
      <c r="M115" s="35"/>
    </row>
    <row r="116" spans="1:13" ht="15.75" thickTop="1">
      <c r="A116" s="29"/>
      <c r="C116" s="65"/>
      <c r="D116" s="35"/>
      <c r="E116" s="35"/>
      <c r="F116" s="35"/>
      <c r="G116" s="35"/>
      <c r="H116" s="35"/>
      <c r="I116" s="35"/>
      <c r="J116" s="35"/>
      <c r="K116" s="35"/>
      <c r="L116" s="35"/>
      <c r="M116" s="35"/>
    </row>
    <row r="117" spans="1:13">
      <c r="A117" s="29"/>
      <c r="C117" s="65"/>
      <c r="D117" s="35"/>
      <c r="E117" s="69"/>
      <c r="F117" s="68"/>
      <c r="G117" s="68"/>
      <c r="H117" s="68"/>
      <c r="I117" s="68"/>
      <c r="K117" s="29"/>
      <c r="L117" s="97"/>
      <c r="M117" s="35"/>
    </row>
    <row r="118" spans="1:13" ht="18">
      <c r="A118" s="1"/>
      <c r="C118" s="68"/>
      <c r="D118" s="68"/>
      <c r="E118" s="69"/>
      <c r="F118" s="68"/>
      <c r="G118" s="68"/>
      <c r="H118" s="68"/>
      <c r="I118" s="68"/>
      <c r="J118" s="70" t="s">
        <v>0</v>
      </c>
      <c r="K118" s="71"/>
      <c r="M118" s="71"/>
    </row>
    <row r="119" spans="1:13">
      <c r="C119" s="68"/>
      <c r="D119" s="68"/>
      <c r="E119" s="69"/>
      <c r="F119" s="68"/>
      <c r="G119" s="68"/>
      <c r="H119" s="68"/>
      <c r="I119" s="68"/>
      <c r="J119" s="70" t="s">
        <v>137</v>
      </c>
      <c r="M119" s="70"/>
    </row>
    <row r="120" spans="1:13">
      <c r="C120" s="68"/>
      <c r="D120" s="68"/>
      <c r="E120" s="69"/>
      <c r="F120" s="68"/>
      <c r="G120" s="68"/>
      <c r="H120" s="68"/>
      <c r="I120" s="68"/>
      <c r="J120" s="70"/>
      <c r="M120" s="70"/>
    </row>
    <row r="121" spans="1:13">
      <c r="C121" s="68"/>
      <c r="D121" s="68"/>
      <c r="E121" s="69"/>
      <c r="F121" s="68"/>
      <c r="G121" s="68"/>
      <c r="H121" s="68"/>
      <c r="I121" s="68"/>
      <c r="M121" s="70"/>
    </row>
    <row r="122" spans="1:13">
      <c r="C122" s="68"/>
      <c r="D122" s="68"/>
      <c r="E122" s="69"/>
      <c r="F122" s="68"/>
      <c r="G122" s="68"/>
      <c r="H122" s="68"/>
      <c r="I122" s="68"/>
      <c r="K122" s="65"/>
      <c r="M122" s="70"/>
    </row>
    <row r="123" spans="1:13">
      <c r="C123" s="68"/>
      <c r="D123" s="68"/>
      <c r="E123" s="69"/>
      <c r="F123" s="68"/>
      <c r="G123" s="68"/>
      <c r="H123" s="68"/>
      <c r="I123" s="68"/>
      <c r="J123" s="70"/>
      <c r="K123" s="65"/>
      <c r="M123" s="70"/>
    </row>
    <row r="124" spans="1:13">
      <c r="C124" s="68" t="s">
        <v>2</v>
      </c>
      <c r="D124" s="68"/>
      <c r="E124" s="69"/>
      <c r="F124" s="68"/>
      <c r="G124" s="68"/>
      <c r="H124" s="68"/>
      <c r="I124" s="68"/>
      <c r="J124" s="97" t="str">
        <f>J7</f>
        <v>For the 12 months ended: 12/31/2015</v>
      </c>
      <c r="K124" s="65"/>
      <c r="M124" s="70"/>
    </row>
    <row r="125" spans="1:13">
      <c r="A125" s="75" t="str">
        <f>A8</f>
        <v>Rate Formula Template</v>
      </c>
      <c r="B125" s="9"/>
      <c r="C125" s="9"/>
      <c r="D125" s="75"/>
      <c r="E125" s="9"/>
      <c r="F125" s="75"/>
      <c r="G125" s="75"/>
      <c r="H125" s="75"/>
      <c r="I125" s="75"/>
      <c r="J125" s="9"/>
      <c r="K125" s="35"/>
      <c r="L125" s="9"/>
      <c r="M125" s="65"/>
    </row>
    <row r="126" spans="1:13">
      <c r="A126" s="13" t="s">
        <v>4</v>
      </c>
      <c r="B126" s="9"/>
      <c r="C126" s="75"/>
      <c r="D126" s="13"/>
      <c r="E126" s="9"/>
      <c r="F126" s="13"/>
      <c r="G126" s="13"/>
      <c r="H126" s="13"/>
      <c r="I126" s="75"/>
      <c r="J126" s="75"/>
      <c r="K126" s="35"/>
      <c r="L126" s="76"/>
      <c r="M126" s="65"/>
    </row>
    <row r="127" spans="1:13">
      <c r="A127" s="76"/>
      <c r="B127" s="9"/>
      <c r="C127" s="76"/>
      <c r="D127" s="76"/>
      <c r="E127" s="9"/>
      <c r="F127" s="76"/>
      <c r="G127" s="76"/>
      <c r="H127" s="76"/>
      <c r="I127" s="76"/>
      <c r="J127" s="76"/>
      <c r="K127" s="35"/>
      <c r="L127" s="76"/>
      <c r="M127" s="65"/>
    </row>
    <row r="128" spans="1:13" ht="15.75">
      <c r="A128" s="98" t="str">
        <f>$A$11</f>
        <v>DUKE ENERGY OHIO AND DUKE ENERGY KENTUCKY (DEOK)</v>
      </c>
      <c r="B128" s="9"/>
      <c r="C128" s="76"/>
      <c r="D128" s="76"/>
      <c r="E128" s="9"/>
      <c r="F128" s="76"/>
      <c r="G128" s="76"/>
      <c r="H128" s="76"/>
      <c r="I128" s="76"/>
      <c r="J128" s="76"/>
      <c r="K128" s="35"/>
      <c r="L128" s="76"/>
      <c r="M128" s="35"/>
    </row>
    <row r="129" spans="1:13">
      <c r="A129" s="29"/>
      <c r="K129" s="35"/>
      <c r="L129" s="35"/>
      <c r="M129" s="35"/>
    </row>
    <row r="130" spans="1:13" ht="15.75">
      <c r="A130" s="29"/>
      <c r="C130" s="99" t="s">
        <v>6</v>
      </c>
      <c r="D130" s="99" t="s">
        <v>7</v>
      </c>
      <c r="E130" s="99" t="s">
        <v>8</v>
      </c>
      <c r="F130" s="35" t="s">
        <v>17</v>
      </c>
      <c r="G130" s="35"/>
      <c r="H130" s="100" t="s">
        <v>9</v>
      </c>
      <c r="I130" s="35"/>
      <c r="J130" s="101" t="s">
        <v>10</v>
      </c>
      <c r="K130" s="35"/>
      <c r="L130" s="102"/>
      <c r="M130" s="68"/>
    </row>
    <row r="131" spans="1:13" ht="15.75">
      <c r="A131" s="29" t="s">
        <v>11</v>
      </c>
      <c r="B131" s="26"/>
      <c r="C131" s="80"/>
      <c r="D131" s="126" t="s">
        <v>74</v>
      </c>
      <c r="E131" s="35"/>
      <c r="F131" s="35"/>
      <c r="G131" s="35"/>
      <c r="H131" s="29"/>
      <c r="I131" s="35"/>
      <c r="J131" s="29" t="s">
        <v>75</v>
      </c>
      <c r="K131" s="35"/>
      <c r="L131" s="102"/>
      <c r="M131" s="35"/>
    </row>
    <row r="132" spans="1:13" ht="15.75">
      <c r="A132" s="79" t="s">
        <v>13</v>
      </c>
      <c r="B132" s="26"/>
      <c r="C132" s="80"/>
      <c r="D132" s="127" t="s">
        <v>77</v>
      </c>
      <c r="E132" s="79" t="s">
        <v>78</v>
      </c>
      <c r="F132" s="128"/>
      <c r="G132" s="129" t="s">
        <v>60</v>
      </c>
      <c r="H132" s="130"/>
      <c r="I132" s="128"/>
      <c r="J132" s="131" t="s">
        <v>79</v>
      </c>
      <c r="K132" s="35"/>
      <c r="L132" s="102"/>
      <c r="M132" s="132"/>
    </row>
    <row r="133" spans="1:13" ht="15.75">
      <c r="C133" s="65"/>
      <c r="D133" s="35"/>
      <c r="E133" s="133"/>
      <c r="F133" s="112"/>
      <c r="G133" s="134"/>
      <c r="I133" s="112"/>
      <c r="J133" s="133"/>
      <c r="K133" s="35"/>
      <c r="L133" s="35"/>
      <c r="M133" s="35"/>
    </row>
    <row r="134" spans="1:13">
      <c r="A134" s="29"/>
      <c r="C134" s="65" t="s">
        <v>138</v>
      </c>
      <c r="D134" s="35"/>
      <c r="E134" s="35"/>
      <c r="F134" s="35"/>
      <c r="G134" s="35"/>
      <c r="H134" s="35"/>
      <c r="I134" s="35"/>
      <c r="J134" s="35"/>
      <c r="K134" s="35"/>
      <c r="L134" s="35"/>
      <c r="M134" s="35"/>
    </row>
    <row r="135" spans="1:13">
      <c r="A135" s="29">
        <v>1</v>
      </c>
      <c r="C135" s="65" t="s">
        <v>139</v>
      </c>
      <c r="D135" s="36" t="s">
        <v>140</v>
      </c>
      <c r="E135" s="31">
        <v>48160612</v>
      </c>
      <c r="F135" s="35"/>
      <c r="G135" s="35" t="s">
        <v>131</v>
      </c>
      <c r="H135" s="117">
        <f>J218</f>
        <v>0.88687508552546224</v>
      </c>
      <c r="I135" s="35"/>
      <c r="J135" s="31">
        <f>ROUND(H135*E135,0)</f>
        <v>42712447</v>
      </c>
      <c r="K135" s="65"/>
      <c r="L135" s="35"/>
      <c r="M135" s="35"/>
    </row>
    <row r="136" spans="1:13">
      <c r="A136" s="29" t="s">
        <v>141</v>
      </c>
      <c r="C136" s="93" t="s">
        <v>142</v>
      </c>
      <c r="D136" s="36" t="s">
        <v>143</v>
      </c>
      <c r="E136" s="85">
        <v>15550907</v>
      </c>
      <c r="F136" s="35"/>
      <c r="G136" s="35"/>
      <c r="H136" s="117">
        <v>1</v>
      </c>
      <c r="I136" s="35"/>
      <c r="J136" s="54">
        <f>ROUND(H136*E136,0)</f>
        <v>15550907</v>
      </c>
      <c r="K136" s="65"/>
      <c r="L136" s="35"/>
      <c r="M136" s="35"/>
    </row>
    <row r="137" spans="1:13">
      <c r="A137" s="29" t="s">
        <v>144</v>
      </c>
      <c r="C137" s="135" t="s">
        <v>145</v>
      </c>
      <c r="D137" s="36" t="s">
        <v>146</v>
      </c>
      <c r="E137" s="85">
        <v>0</v>
      </c>
      <c r="F137" s="35"/>
      <c r="G137" s="35" t="s">
        <v>131</v>
      </c>
      <c r="H137" s="117">
        <f>J$218</f>
        <v>0.88687508552546224</v>
      </c>
      <c r="I137" s="35"/>
      <c r="J137" s="54">
        <f t="shared" ref="J137:J148" si="4">ROUND(H137*E137,0)</f>
        <v>0</v>
      </c>
      <c r="K137" s="65"/>
      <c r="L137" s="35"/>
      <c r="M137" s="35"/>
    </row>
    <row r="138" spans="1:13">
      <c r="A138" s="29">
        <v>2</v>
      </c>
      <c r="C138" s="135" t="s">
        <v>150</v>
      </c>
      <c r="D138" s="36" t="s">
        <v>151</v>
      </c>
      <c r="E138" s="85">
        <v>14119424</v>
      </c>
      <c r="F138" s="35"/>
      <c r="G138" s="35" t="s">
        <v>131</v>
      </c>
      <c r="H138" s="117">
        <f>J$218</f>
        <v>0.88687508552546224</v>
      </c>
      <c r="I138" s="35"/>
      <c r="J138" s="54">
        <f t="shared" si="4"/>
        <v>12522165</v>
      </c>
      <c r="K138" s="65"/>
      <c r="L138" s="35"/>
      <c r="M138" s="35"/>
    </row>
    <row r="139" spans="1:13">
      <c r="A139" s="29">
        <v>3</v>
      </c>
      <c r="C139" s="65" t="s">
        <v>152</v>
      </c>
      <c r="D139" s="36" t="s">
        <v>153</v>
      </c>
      <c r="E139" s="54">
        <v>104163477</v>
      </c>
      <c r="F139" s="35"/>
      <c r="G139" s="35" t="s">
        <v>90</v>
      </c>
      <c r="H139" s="117">
        <f t="shared" ref="H139:H145" si="5">$J$226</f>
        <v>0.10748176530554367</v>
      </c>
      <c r="I139" s="35"/>
      <c r="J139" s="54">
        <f t="shared" si="4"/>
        <v>11195674</v>
      </c>
      <c r="K139" s="35"/>
      <c r="L139" s="35" t="s">
        <v>17</v>
      </c>
      <c r="M139" s="35"/>
    </row>
    <row r="140" spans="1:13">
      <c r="A140" s="29" t="s">
        <v>154</v>
      </c>
      <c r="C140" s="135" t="s">
        <v>155</v>
      </c>
      <c r="D140" s="36" t="s">
        <v>156</v>
      </c>
      <c r="E140" s="85">
        <v>394507</v>
      </c>
      <c r="F140" s="35"/>
      <c r="G140" s="35" t="s">
        <v>90</v>
      </c>
      <c r="H140" s="117">
        <f t="shared" si="5"/>
        <v>0.10748176530554367</v>
      </c>
      <c r="I140" s="35"/>
      <c r="J140" s="54">
        <f t="shared" si="4"/>
        <v>42402</v>
      </c>
      <c r="K140" s="35"/>
      <c r="L140" s="35"/>
      <c r="M140" s="35"/>
    </row>
    <row r="141" spans="1:13">
      <c r="A141" s="29" t="s">
        <v>157</v>
      </c>
      <c r="C141" s="135" t="s">
        <v>158</v>
      </c>
      <c r="D141" s="36" t="s">
        <v>156</v>
      </c>
      <c r="E141" s="85">
        <v>2918402</v>
      </c>
      <c r="F141" s="35"/>
      <c r="G141" s="35" t="s">
        <v>90</v>
      </c>
      <c r="H141" s="117">
        <f t="shared" si="5"/>
        <v>0.10748176530554367</v>
      </c>
      <c r="I141" s="35"/>
      <c r="J141" s="54">
        <f t="shared" si="4"/>
        <v>313675</v>
      </c>
      <c r="K141" s="35"/>
      <c r="L141" s="35"/>
      <c r="M141" s="35"/>
    </row>
    <row r="142" spans="1:13">
      <c r="A142" s="29" t="s">
        <v>159</v>
      </c>
      <c r="C142" s="135" t="s">
        <v>160</v>
      </c>
      <c r="D142" s="36" t="s">
        <v>161</v>
      </c>
      <c r="E142" s="85">
        <v>0</v>
      </c>
      <c r="F142" s="35"/>
      <c r="G142" s="35" t="s">
        <v>90</v>
      </c>
      <c r="H142" s="117">
        <f t="shared" si="5"/>
        <v>0.10748176530554367</v>
      </c>
      <c r="I142" s="35"/>
      <c r="J142" s="54">
        <f t="shared" si="4"/>
        <v>0</v>
      </c>
      <c r="K142" s="35"/>
      <c r="L142" s="35"/>
      <c r="M142" s="35"/>
    </row>
    <row r="143" spans="1:13">
      <c r="A143" s="29"/>
      <c r="C143" s="135" t="s">
        <v>162</v>
      </c>
      <c r="D143" s="36"/>
      <c r="E143" s="54"/>
      <c r="F143" s="35"/>
      <c r="G143" s="35"/>
      <c r="H143" s="117"/>
      <c r="I143" s="35"/>
      <c r="J143" s="54"/>
      <c r="K143" s="35"/>
      <c r="L143" s="35"/>
      <c r="M143" s="35"/>
    </row>
    <row r="144" spans="1:13">
      <c r="A144" s="29">
        <v>4</v>
      </c>
      <c r="C144" s="135" t="s">
        <v>163</v>
      </c>
      <c r="D144" s="36" t="s">
        <v>164</v>
      </c>
      <c r="E144" s="85">
        <v>0</v>
      </c>
      <c r="F144" s="35"/>
      <c r="G144" s="35" t="s">
        <v>90</v>
      </c>
      <c r="H144" s="117">
        <f t="shared" si="5"/>
        <v>0.10748176530554367</v>
      </c>
      <c r="I144" s="35"/>
      <c r="J144" s="54">
        <f t="shared" si="4"/>
        <v>0</v>
      </c>
      <c r="K144" s="35"/>
      <c r="L144" s="35"/>
      <c r="M144" s="35"/>
    </row>
    <row r="145" spans="1:13">
      <c r="A145" s="29">
        <v>5</v>
      </c>
      <c r="C145" s="93" t="s">
        <v>165</v>
      </c>
      <c r="D145" s="35"/>
      <c r="E145" s="85">
        <v>3447885</v>
      </c>
      <c r="F145" s="35"/>
      <c r="G145" s="35" t="s">
        <v>90</v>
      </c>
      <c r="H145" s="117">
        <f t="shared" si="5"/>
        <v>0.10748176530554367</v>
      </c>
      <c r="I145" s="35"/>
      <c r="J145" s="54">
        <f t="shared" si="4"/>
        <v>370585</v>
      </c>
      <c r="K145" s="35"/>
      <c r="L145" s="35"/>
      <c r="M145" s="35"/>
    </row>
    <row r="146" spans="1:13">
      <c r="A146" s="136" t="s">
        <v>64</v>
      </c>
      <c r="C146" s="93" t="s">
        <v>166</v>
      </c>
      <c r="D146" s="35"/>
      <c r="E146" s="85">
        <v>0</v>
      </c>
      <c r="F146" s="35"/>
      <c r="G146" s="137" t="str">
        <f>G135</f>
        <v>TE</v>
      </c>
      <c r="H146" s="117">
        <f>H135</f>
        <v>0.88687508552546224</v>
      </c>
      <c r="I146" s="35"/>
      <c r="J146" s="54">
        <f t="shared" si="4"/>
        <v>0</v>
      </c>
      <c r="K146" s="35"/>
      <c r="L146" s="35"/>
      <c r="M146" s="35"/>
    </row>
    <row r="147" spans="1:13">
      <c r="A147" s="29">
        <v>6</v>
      </c>
      <c r="C147" s="65" t="s">
        <v>91</v>
      </c>
      <c r="D147" s="36" t="str">
        <f>D88</f>
        <v>356.1</v>
      </c>
      <c r="E147" s="85">
        <v>0</v>
      </c>
      <c r="F147" s="35"/>
      <c r="G147" s="35" t="s">
        <v>93</v>
      </c>
      <c r="H147" s="117">
        <f>H88</f>
        <v>7.5880468812248553E-2</v>
      </c>
      <c r="I147" s="35"/>
      <c r="J147" s="54">
        <f t="shared" si="4"/>
        <v>0</v>
      </c>
      <c r="K147" s="35"/>
      <c r="L147" s="35"/>
      <c r="M147" s="35"/>
    </row>
    <row r="148" spans="1:13" ht="15.75" thickBot="1">
      <c r="A148" s="29">
        <v>7</v>
      </c>
      <c r="C148" s="65" t="s">
        <v>167</v>
      </c>
      <c r="D148" s="35"/>
      <c r="E148" s="118">
        <v>0</v>
      </c>
      <c r="F148" s="35"/>
      <c r="G148" s="35" t="s">
        <v>17</v>
      </c>
      <c r="H148" s="124">
        <v>1</v>
      </c>
      <c r="I148" s="35"/>
      <c r="J148" s="119">
        <f t="shared" si="4"/>
        <v>0</v>
      </c>
      <c r="K148" s="35"/>
      <c r="L148" s="35"/>
      <c r="M148" s="35"/>
    </row>
    <row r="149" spans="1:13">
      <c r="A149" s="29">
        <v>8</v>
      </c>
      <c r="C149" s="65" t="s">
        <v>168</v>
      </c>
      <c r="D149" s="35"/>
      <c r="E149" s="31">
        <f>E135-E136-E137-E138+E139-E140+E141-E142-E144-E145+E146+E147+E148</f>
        <v>121729768</v>
      </c>
      <c r="F149" s="35"/>
      <c r="G149" s="35"/>
      <c r="H149" s="35"/>
      <c r="I149" s="35"/>
      <c r="J149" s="31">
        <f>J135-J136-J137-J138+J139-J140+J141-J142-J144-J145+J146+J147+J148</f>
        <v>25735737</v>
      </c>
      <c r="K149" s="35"/>
      <c r="L149" s="35"/>
      <c r="M149" s="35"/>
    </row>
    <row r="150" spans="1:13">
      <c r="A150" s="29"/>
      <c r="D150" s="35"/>
      <c r="E150" s="54"/>
      <c r="F150" s="35"/>
      <c r="G150" s="35"/>
      <c r="H150" s="35"/>
      <c r="I150" s="35"/>
      <c r="J150" s="54"/>
      <c r="K150" s="35"/>
      <c r="L150" s="35"/>
      <c r="M150" s="35"/>
    </row>
    <row r="151" spans="1:13">
      <c r="A151" s="29"/>
      <c r="C151" s="65" t="s">
        <v>169</v>
      </c>
      <c r="D151" s="35"/>
      <c r="E151" s="54"/>
      <c r="F151" s="35"/>
      <c r="G151" s="35"/>
      <c r="H151" s="35"/>
      <c r="I151" s="35"/>
      <c r="J151" s="54"/>
      <c r="K151" s="35"/>
      <c r="L151" s="35"/>
      <c r="M151" s="35"/>
    </row>
    <row r="152" spans="1:13">
      <c r="A152" s="29">
        <v>9</v>
      </c>
      <c r="C152" s="65" t="s">
        <v>139</v>
      </c>
      <c r="D152" s="36" t="s">
        <v>170</v>
      </c>
      <c r="E152" s="116">
        <v>13531538</v>
      </c>
      <c r="F152" s="35"/>
      <c r="G152" s="35" t="s">
        <v>62</v>
      </c>
      <c r="H152" s="117">
        <f>J208</f>
        <v>0.97887580266101915</v>
      </c>
      <c r="I152" s="35"/>
      <c r="J152" s="31">
        <f>ROUND(H152*E152,0)</f>
        <v>13245695</v>
      </c>
      <c r="K152" s="35"/>
      <c r="L152" s="121"/>
      <c r="M152" s="35"/>
    </row>
    <row r="153" spans="1:13">
      <c r="A153" s="29">
        <v>10</v>
      </c>
      <c r="C153" s="65" t="s">
        <v>171</v>
      </c>
      <c r="D153" s="36" t="s">
        <v>172</v>
      </c>
      <c r="E153" s="85">
        <v>15295097</v>
      </c>
      <c r="F153" s="35"/>
      <c r="G153" s="35" t="s">
        <v>90</v>
      </c>
      <c r="H153" s="117">
        <f>$J$226</f>
        <v>0.10748176530554367</v>
      </c>
      <c r="I153" s="35"/>
      <c r="J153" s="54">
        <f t="shared" ref="J153:J154" si="6">ROUND(H153*E153,0)</f>
        <v>1643944</v>
      </c>
      <c r="K153" s="35"/>
      <c r="L153" s="121"/>
      <c r="M153" s="35"/>
    </row>
    <row r="154" spans="1:13" ht="15.75" thickBot="1">
      <c r="A154" s="29">
        <v>11</v>
      </c>
      <c r="C154" s="65" t="s">
        <v>91</v>
      </c>
      <c r="D154" s="36" t="s">
        <v>173</v>
      </c>
      <c r="E154" s="118">
        <v>11334935</v>
      </c>
      <c r="F154" s="35"/>
      <c r="G154" s="35" t="s">
        <v>93</v>
      </c>
      <c r="H154" s="117">
        <f>H147</f>
        <v>7.5880468812248553E-2</v>
      </c>
      <c r="I154" s="35"/>
      <c r="J154" s="119">
        <f t="shared" si="6"/>
        <v>860100</v>
      </c>
      <c r="K154" s="35"/>
      <c r="L154" s="121"/>
      <c r="M154" s="35"/>
    </row>
    <row r="155" spans="1:13">
      <c r="A155" s="29">
        <v>12</v>
      </c>
      <c r="C155" s="65" t="s">
        <v>174</v>
      </c>
      <c r="D155" s="35"/>
      <c r="E155" s="31">
        <f>SUM(E152:E154)</f>
        <v>40161570</v>
      </c>
      <c r="F155" s="35"/>
      <c r="G155" s="35"/>
      <c r="H155" s="35"/>
      <c r="I155" s="35"/>
      <c r="J155" s="31">
        <f>SUM(J152:J154)</f>
        <v>15749739</v>
      </c>
      <c r="K155" s="35"/>
      <c r="L155" s="35"/>
      <c r="M155" s="35"/>
    </row>
    <row r="156" spans="1:13">
      <c r="A156" s="29"/>
      <c r="C156" s="65"/>
      <c r="D156" s="35"/>
      <c r="E156" s="54"/>
      <c r="F156" s="35"/>
      <c r="G156" s="35"/>
      <c r="H156" s="35"/>
      <c r="I156" s="35"/>
      <c r="J156" s="54"/>
      <c r="K156" s="35"/>
      <c r="L156" s="35"/>
      <c r="M156" s="35"/>
    </row>
    <row r="157" spans="1:13">
      <c r="A157" s="29" t="s">
        <v>17</v>
      </c>
      <c r="C157" s="81" t="s">
        <v>175</v>
      </c>
      <c r="E157" s="54"/>
      <c r="F157" s="35"/>
      <c r="G157" s="35"/>
      <c r="H157" s="35"/>
      <c r="I157" s="35"/>
      <c r="J157" s="54"/>
      <c r="K157" s="35"/>
      <c r="L157" s="35"/>
      <c r="M157" s="35"/>
    </row>
    <row r="158" spans="1:13">
      <c r="A158" s="29"/>
      <c r="C158" s="65" t="s">
        <v>176</v>
      </c>
      <c r="E158" s="54"/>
      <c r="F158" s="35"/>
      <c r="G158" s="35"/>
      <c r="I158" s="35"/>
      <c r="J158" s="54"/>
      <c r="K158" s="35"/>
      <c r="L158" s="121"/>
      <c r="M158" s="35"/>
    </row>
    <row r="159" spans="1:13">
      <c r="A159" s="29">
        <v>13</v>
      </c>
      <c r="C159" s="138" t="s">
        <v>177</v>
      </c>
      <c r="D159" s="36" t="s">
        <v>178</v>
      </c>
      <c r="E159" s="116">
        <v>7168721</v>
      </c>
      <c r="F159" s="35"/>
      <c r="G159" s="35" t="s">
        <v>90</v>
      </c>
      <c r="H159" s="117">
        <f>$J$226</f>
        <v>0.10748176530554367</v>
      </c>
      <c r="I159" s="35"/>
      <c r="J159" s="31">
        <f>ROUND(H159*E159,0)</f>
        <v>770507</v>
      </c>
      <c r="K159" s="35"/>
      <c r="L159" s="121"/>
      <c r="M159" s="35"/>
    </row>
    <row r="160" spans="1:13">
      <c r="A160" s="29">
        <v>14</v>
      </c>
      <c r="C160" s="138" t="s">
        <v>179</v>
      </c>
      <c r="D160" s="36" t="str">
        <f>D159</f>
        <v>263.i</v>
      </c>
      <c r="E160" s="85">
        <v>6713</v>
      </c>
      <c r="F160" s="35"/>
      <c r="G160" s="35" t="s">
        <v>90</v>
      </c>
      <c r="H160" s="117">
        <f>$J$226</f>
        <v>0.10748176530554367</v>
      </c>
      <c r="I160" s="35"/>
      <c r="J160" s="54">
        <f t="shared" ref="J160" si="7">ROUND(H160*E160,0)</f>
        <v>722</v>
      </c>
      <c r="K160" s="35"/>
      <c r="L160" s="121"/>
      <c r="M160" s="35"/>
    </row>
    <row r="161" spans="1:13">
      <c r="A161" s="29">
        <v>15</v>
      </c>
      <c r="C161" s="65" t="s">
        <v>180</v>
      </c>
      <c r="D161" s="36" t="s">
        <v>17</v>
      </c>
      <c r="E161" s="54"/>
      <c r="F161" s="35"/>
      <c r="G161" s="35"/>
      <c r="I161" s="35"/>
      <c r="J161" s="54"/>
      <c r="K161" s="35"/>
      <c r="L161" s="121"/>
      <c r="M161" s="35"/>
    </row>
    <row r="162" spans="1:13">
      <c r="A162" s="29">
        <v>16</v>
      </c>
      <c r="C162" s="65" t="s">
        <v>181</v>
      </c>
      <c r="D162" s="36" t="s">
        <v>178</v>
      </c>
      <c r="E162" s="85">
        <v>109864550</v>
      </c>
      <c r="F162" s="35"/>
      <c r="G162" s="35" t="s">
        <v>134</v>
      </c>
      <c r="H162" s="84">
        <f>H81</f>
        <v>0.16105338420591056</v>
      </c>
      <c r="I162" s="35"/>
      <c r="J162" s="54">
        <f t="shared" ref="J162" si="8">ROUND(H162*E162,0)</f>
        <v>17694058</v>
      </c>
      <c r="K162" s="35"/>
      <c r="L162" s="121"/>
      <c r="M162" s="35"/>
    </row>
    <row r="163" spans="1:13">
      <c r="A163" s="29">
        <v>17</v>
      </c>
      <c r="C163" s="65" t="s">
        <v>182</v>
      </c>
      <c r="D163" s="36" t="s">
        <v>178</v>
      </c>
      <c r="E163" s="85">
        <v>2259371</v>
      </c>
      <c r="F163" s="35"/>
      <c r="G163" s="35" t="str">
        <f>G100</f>
        <v>NA</v>
      </c>
      <c r="H163" s="139" t="s">
        <v>113</v>
      </c>
      <c r="I163" s="35"/>
      <c r="J163" s="140">
        <v>0</v>
      </c>
      <c r="K163" s="35"/>
      <c r="L163" s="121"/>
      <c r="M163" s="35"/>
    </row>
    <row r="164" spans="1:13">
      <c r="A164" s="29">
        <v>18</v>
      </c>
      <c r="C164" s="65" t="s">
        <v>183</v>
      </c>
      <c r="D164" s="36" t="str">
        <f>D163</f>
        <v>263.i</v>
      </c>
      <c r="E164" s="85">
        <v>0</v>
      </c>
      <c r="F164" s="35"/>
      <c r="G164" s="35" t="str">
        <f>G162</f>
        <v>GP</v>
      </c>
      <c r="H164" s="84">
        <f>H162</f>
        <v>0.16105338420591056</v>
      </c>
      <c r="I164" s="35"/>
      <c r="J164" s="54">
        <f t="shared" ref="J164:J165" si="9">ROUND(H164*E164,0)</f>
        <v>0</v>
      </c>
      <c r="K164" s="35"/>
      <c r="L164" s="121"/>
      <c r="M164" s="35"/>
    </row>
    <row r="165" spans="1:13" ht="15.75" thickBot="1">
      <c r="A165" s="29">
        <v>19</v>
      </c>
      <c r="C165" s="65" t="s">
        <v>184</v>
      </c>
      <c r="D165" s="35"/>
      <c r="E165" s="118">
        <v>0</v>
      </c>
      <c r="F165" s="35"/>
      <c r="G165" s="35" t="s">
        <v>134</v>
      </c>
      <c r="H165" s="84">
        <f>H162</f>
        <v>0.16105338420591056</v>
      </c>
      <c r="I165" s="35"/>
      <c r="J165" s="119">
        <f t="shared" si="9"/>
        <v>0</v>
      </c>
      <c r="K165" s="35"/>
      <c r="L165" s="121"/>
      <c r="M165" s="35"/>
    </row>
    <row r="166" spans="1:13">
      <c r="A166" s="29">
        <v>20</v>
      </c>
      <c r="C166" s="65" t="s">
        <v>185</v>
      </c>
      <c r="D166" s="35"/>
      <c r="E166" s="31">
        <f>E159+E160+E162+E163+E164+E165</f>
        <v>119299355</v>
      </c>
      <c r="F166" s="35"/>
      <c r="G166" s="35"/>
      <c r="H166" s="84"/>
      <c r="I166" s="35"/>
      <c r="J166" s="31">
        <f>J159+J160+J162+J163+J164+J165</f>
        <v>18465287</v>
      </c>
      <c r="K166" s="35"/>
      <c r="L166" s="35"/>
      <c r="M166" s="35"/>
    </row>
    <row r="167" spans="1:13">
      <c r="A167" s="29"/>
      <c r="C167" s="65"/>
      <c r="D167" s="35"/>
      <c r="E167" s="54"/>
      <c r="F167" s="35"/>
      <c r="G167" s="35"/>
      <c r="H167" s="84"/>
      <c r="I167" s="35"/>
      <c r="J167" s="35"/>
      <c r="K167" s="35"/>
      <c r="L167" s="35"/>
      <c r="M167" s="35"/>
    </row>
    <row r="168" spans="1:13">
      <c r="A168" s="29" t="s">
        <v>186</v>
      </c>
      <c r="C168" s="65"/>
      <c r="D168" s="35"/>
      <c r="E168" s="35"/>
      <c r="F168" s="35"/>
      <c r="G168" s="35"/>
      <c r="H168" s="84"/>
      <c r="I168" s="35"/>
      <c r="J168" s="35"/>
      <c r="K168" s="35"/>
      <c r="L168" s="35"/>
      <c r="M168" s="35"/>
    </row>
    <row r="169" spans="1:13">
      <c r="A169" s="29" t="s">
        <v>17</v>
      </c>
      <c r="C169" s="81" t="s">
        <v>187</v>
      </c>
      <c r="E169" s="35"/>
      <c r="F169" s="35"/>
      <c r="H169" s="141"/>
      <c r="I169" s="35"/>
      <c r="K169" s="35"/>
      <c r="M169" s="35"/>
    </row>
    <row r="170" spans="1:13">
      <c r="A170" s="29">
        <v>21</v>
      </c>
      <c r="C170" s="142" t="s">
        <v>188</v>
      </c>
      <c r="D170" s="35"/>
      <c r="E170" s="143">
        <f>IF(E305&gt;0,1-(((1-E306)*(1-E305))/(1-E306*E305*E307)),0)</f>
        <v>0.351885</v>
      </c>
      <c r="F170" s="35"/>
      <c r="H170" s="141"/>
      <c r="I170" s="35"/>
      <c r="K170" s="35"/>
      <c r="M170" s="35"/>
    </row>
    <row r="171" spans="1:13">
      <c r="A171" s="29">
        <v>22</v>
      </c>
      <c r="C171" s="2" t="s">
        <v>189</v>
      </c>
      <c r="D171" s="35"/>
      <c r="E171" s="143">
        <f>IF(J250&gt;0,(E170/(1-E170))*(1-J247/J250),0)</f>
        <v>0.36743493176215875</v>
      </c>
      <c r="F171" s="35"/>
      <c r="H171" s="141"/>
      <c r="I171" s="35"/>
      <c r="K171" s="35"/>
      <c r="M171" s="35"/>
    </row>
    <row r="172" spans="1:13">
      <c r="A172" s="29"/>
      <c r="C172" s="65" t="s">
        <v>190</v>
      </c>
      <c r="D172" s="35"/>
      <c r="E172" s="35"/>
      <c r="F172" s="35"/>
      <c r="H172" s="141"/>
      <c r="I172" s="35"/>
      <c r="K172" s="35"/>
      <c r="M172" s="35"/>
    </row>
    <row r="173" spans="1:13">
      <c r="A173" s="29"/>
      <c r="C173" s="65" t="s">
        <v>191</v>
      </c>
      <c r="D173" s="35"/>
      <c r="E173" s="35"/>
      <c r="F173" s="35"/>
      <c r="H173" s="141"/>
      <c r="I173" s="35"/>
      <c r="K173" s="35"/>
      <c r="M173" s="35"/>
    </row>
    <row r="174" spans="1:13">
      <c r="A174" s="29">
        <v>23</v>
      </c>
      <c r="C174" s="142" t="s">
        <v>192</v>
      </c>
      <c r="D174" s="35"/>
      <c r="E174" s="144">
        <f>IF(E170&gt;0,1/(1-E170),0)</f>
        <v>1.5429360530152827</v>
      </c>
      <c r="F174" s="35"/>
      <c r="H174" s="141"/>
      <c r="I174" s="35"/>
      <c r="J174" s="54"/>
      <c r="K174" s="35"/>
      <c r="M174" s="35"/>
    </row>
    <row r="175" spans="1:13">
      <c r="A175" s="29">
        <v>24</v>
      </c>
      <c r="C175" s="65" t="s">
        <v>193</v>
      </c>
      <c r="D175" s="36" t="s">
        <v>194</v>
      </c>
      <c r="E175" s="85">
        <v>-289307</v>
      </c>
      <c r="F175" s="35"/>
      <c r="H175" s="141"/>
      <c r="I175" s="35"/>
      <c r="J175" s="54"/>
      <c r="K175" s="35"/>
      <c r="M175" s="35"/>
    </row>
    <row r="176" spans="1:13">
      <c r="A176" s="29"/>
      <c r="C176" s="65"/>
      <c r="D176" s="35"/>
      <c r="E176" s="54"/>
      <c r="F176" s="35"/>
      <c r="H176" s="141"/>
      <c r="I176" s="35"/>
      <c r="J176" s="54"/>
      <c r="K176" s="35"/>
      <c r="M176" s="35"/>
    </row>
    <row r="177" spans="1:13">
      <c r="A177" s="29">
        <v>25</v>
      </c>
      <c r="C177" s="142" t="s">
        <v>195</v>
      </c>
      <c r="D177" s="145"/>
      <c r="E177" s="31">
        <f>E171*E181</f>
        <v>67380346.756205723</v>
      </c>
      <c r="F177" s="35"/>
      <c r="G177" s="35" t="s">
        <v>83</v>
      </c>
      <c r="H177" s="84"/>
      <c r="I177" s="35"/>
      <c r="J177" s="31">
        <f>E171*J181</f>
        <v>12277708.907736555</v>
      </c>
      <c r="K177" s="35"/>
      <c r="L177" s="87" t="s">
        <v>17</v>
      </c>
      <c r="M177" s="35"/>
    </row>
    <row r="178" spans="1:13" ht="15.75" thickBot="1">
      <c r="A178" s="29">
        <v>26</v>
      </c>
      <c r="C178" s="2" t="s">
        <v>196</v>
      </c>
      <c r="D178" s="145"/>
      <c r="E178" s="119">
        <f>E174*E175</f>
        <v>-446382.2006896924</v>
      </c>
      <c r="F178" s="35"/>
      <c r="G178" s="2" t="s">
        <v>116</v>
      </c>
      <c r="H178" s="84">
        <f>H97</f>
        <v>0.17620237031416827</v>
      </c>
      <c r="I178" s="35"/>
      <c r="J178" s="119">
        <f>H178*E178</f>
        <v>-78653.601827578561</v>
      </c>
      <c r="K178" s="35"/>
      <c r="L178" s="87"/>
      <c r="M178" s="35"/>
    </row>
    <row r="179" spans="1:13">
      <c r="A179" s="29">
        <v>27</v>
      </c>
      <c r="C179" s="146" t="s">
        <v>197</v>
      </c>
      <c r="D179" s="46" t="s">
        <v>198</v>
      </c>
      <c r="E179" s="147">
        <f>E177+E178</f>
        <v>66933964.555516027</v>
      </c>
      <c r="F179" s="35"/>
      <c r="G179" s="35" t="s">
        <v>17</v>
      </c>
      <c r="H179" s="84" t="s">
        <v>17</v>
      </c>
      <c r="I179" s="35"/>
      <c r="J179" s="147">
        <f>J177+J178</f>
        <v>12199055.305908976</v>
      </c>
      <c r="K179" s="35"/>
      <c r="L179" s="35"/>
      <c r="M179" s="35"/>
    </row>
    <row r="180" spans="1:13">
      <c r="A180" s="29" t="s">
        <v>17</v>
      </c>
      <c r="C180"/>
      <c r="D180" s="148"/>
      <c r="E180" s="54"/>
      <c r="F180" s="35"/>
      <c r="G180" s="35"/>
      <c r="H180" s="84"/>
      <c r="I180" s="35"/>
      <c r="J180" s="54"/>
      <c r="K180" s="35"/>
      <c r="L180" s="35"/>
      <c r="M180" s="35"/>
    </row>
    <row r="181" spans="1:13">
      <c r="A181" s="29">
        <v>28</v>
      </c>
      <c r="C181" s="65" t="s">
        <v>199</v>
      </c>
      <c r="D181" s="121"/>
      <c r="E181" s="31">
        <f>ROUND($J250*E115,0)</f>
        <v>183380351</v>
      </c>
      <c r="F181" s="35"/>
      <c r="G181" s="35" t="s">
        <v>83</v>
      </c>
      <c r="H181" s="141"/>
      <c r="I181" s="35"/>
      <c r="J181" s="31">
        <f>ROUND($J250*J115,0)</f>
        <v>33414648</v>
      </c>
      <c r="K181" s="35"/>
      <c r="M181" s="35"/>
    </row>
    <row r="182" spans="1:13">
      <c r="A182" s="29"/>
      <c r="C182" s="146" t="s">
        <v>200</v>
      </c>
      <c r="E182" s="54"/>
      <c r="F182" s="35"/>
      <c r="G182" s="35"/>
      <c r="H182" s="141"/>
      <c r="I182" s="35"/>
      <c r="J182" s="54"/>
      <c r="K182" s="35"/>
      <c r="L182" s="121"/>
      <c r="M182" s="35"/>
    </row>
    <row r="183" spans="1:13">
      <c r="A183" s="29"/>
      <c r="C183" s="65"/>
      <c r="E183" s="54"/>
      <c r="F183" s="35"/>
      <c r="G183" s="35"/>
      <c r="H183" s="141"/>
      <c r="I183" s="35"/>
      <c r="J183" s="54"/>
      <c r="K183" s="35"/>
      <c r="L183" s="121"/>
      <c r="M183" s="35"/>
    </row>
    <row r="184" spans="1:13" ht="15.75" thickBot="1">
      <c r="A184" s="29">
        <v>29</v>
      </c>
      <c r="C184" s="65" t="s">
        <v>201</v>
      </c>
      <c r="D184" s="35"/>
      <c r="E184" s="125">
        <f>E181+E179+E166+E155+E149</f>
        <v>531505008.555516</v>
      </c>
      <c r="F184" s="35"/>
      <c r="G184" s="35"/>
      <c r="H184" s="35"/>
      <c r="I184" s="35"/>
      <c r="J184" s="125">
        <f>J181+J179+J166+J155+J149</f>
        <v>105564466.30590898</v>
      </c>
      <c r="K184" s="65"/>
      <c r="L184" s="65"/>
      <c r="M184" s="65"/>
    </row>
    <row r="185" spans="1:13" ht="15.75" thickTop="1">
      <c r="A185" s="29"/>
      <c r="C185" s="65"/>
      <c r="D185" s="35"/>
      <c r="E185" s="35"/>
      <c r="F185" s="35"/>
      <c r="G185" s="35"/>
      <c r="H185" s="35"/>
      <c r="I185" s="35"/>
      <c r="J185" s="35"/>
      <c r="K185" s="65"/>
      <c r="L185" s="65"/>
      <c r="M185" s="65"/>
    </row>
    <row r="186" spans="1:13">
      <c r="A186" s="29"/>
      <c r="C186" s="65"/>
      <c r="D186" s="35"/>
      <c r="E186" s="35"/>
      <c r="F186" s="35"/>
      <c r="G186" s="35"/>
      <c r="H186" s="35"/>
      <c r="I186" s="35"/>
      <c r="J186" s="35"/>
      <c r="K186" s="65"/>
      <c r="L186" s="65"/>
      <c r="M186" s="65"/>
    </row>
    <row r="187" spans="1:13">
      <c r="A187" s="29"/>
      <c r="C187" s="65"/>
      <c r="D187" s="35"/>
      <c r="E187" s="69"/>
      <c r="F187" s="68"/>
      <c r="G187" s="68"/>
      <c r="H187" s="68"/>
      <c r="I187" s="68"/>
      <c r="K187" s="29"/>
      <c r="L187" s="97"/>
      <c r="M187" s="65"/>
    </row>
    <row r="188" spans="1:13" ht="18">
      <c r="A188" s="1"/>
      <c r="C188" s="68"/>
      <c r="D188" s="68"/>
      <c r="E188" s="69"/>
      <c r="F188" s="68"/>
      <c r="G188" s="68"/>
      <c r="H188" s="68"/>
      <c r="I188" s="68"/>
      <c r="J188" s="70" t="s">
        <v>0</v>
      </c>
      <c r="M188" s="71"/>
    </row>
    <row r="189" spans="1:13">
      <c r="C189" s="68"/>
      <c r="D189" s="68"/>
      <c r="E189" s="69"/>
      <c r="F189" s="68"/>
      <c r="G189" s="68"/>
      <c r="H189" s="68"/>
      <c r="I189" s="68"/>
      <c r="J189" s="70" t="s">
        <v>202</v>
      </c>
      <c r="M189" s="70"/>
    </row>
    <row r="190" spans="1:13">
      <c r="C190" s="68"/>
      <c r="D190" s="68"/>
      <c r="E190" s="69"/>
      <c r="F190" s="68"/>
      <c r="G190" s="68"/>
      <c r="H190" s="68"/>
      <c r="I190" s="68"/>
      <c r="M190" s="70"/>
    </row>
    <row r="191" spans="1:13">
      <c r="C191" s="68"/>
      <c r="D191" s="68"/>
      <c r="E191" s="69"/>
      <c r="F191" s="68"/>
      <c r="G191" s="68"/>
      <c r="H191" s="68"/>
      <c r="I191" s="68"/>
      <c r="M191" s="70"/>
    </row>
    <row r="192" spans="1:13">
      <c r="C192" s="68"/>
      <c r="D192" s="68"/>
      <c r="E192" s="69"/>
      <c r="F192" s="68"/>
      <c r="G192" s="68"/>
      <c r="H192" s="68"/>
      <c r="I192" s="68"/>
      <c r="M192" s="70"/>
    </row>
    <row r="193" spans="1:13">
      <c r="C193" s="68"/>
      <c r="D193" s="68"/>
      <c r="E193" s="69"/>
      <c r="F193" s="68"/>
      <c r="G193" s="68"/>
      <c r="H193" s="68"/>
      <c r="I193" s="68"/>
      <c r="J193" s="70"/>
      <c r="M193" s="70"/>
    </row>
    <row r="194" spans="1:13">
      <c r="C194" s="68" t="s">
        <v>2</v>
      </c>
      <c r="D194" s="68"/>
      <c r="E194" s="69"/>
      <c r="F194" s="68"/>
      <c r="G194" s="68"/>
      <c r="H194" s="68"/>
      <c r="I194" s="68"/>
      <c r="J194" s="97" t="str">
        <f>J7</f>
        <v>For the 12 months ended: 12/31/2015</v>
      </c>
      <c r="M194" s="70"/>
    </row>
    <row r="195" spans="1:13">
      <c r="A195" s="75" t="str">
        <f>A8</f>
        <v>Rate Formula Template</v>
      </c>
      <c r="B195" s="9"/>
      <c r="C195" s="9"/>
      <c r="D195" s="75"/>
      <c r="E195" s="9"/>
      <c r="F195" s="75"/>
      <c r="G195" s="75"/>
      <c r="H195" s="75"/>
      <c r="I195" s="75"/>
      <c r="J195" s="9"/>
      <c r="K195" s="76"/>
      <c r="L195" s="9"/>
      <c r="M195" s="65"/>
    </row>
    <row r="196" spans="1:13">
      <c r="A196" s="13" t="s">
        <v>4</v>
      </c>
      <c r="B196" s="9"/>
      <c r="C196" s="75"/>
      <c r="D196" s="13"/>
      <c r="E196" s="9"/>
      <c r="F196" s="13"/>
      <c r="G196" s="13"/>
      <c r="H196" s="13"/>
      <c r="I196" s="75"/>
      <c r="J196" s="75"/>
      <c r="K196" s="76"/>
      <c r="L196" s="76"/>
      <c r="M196" s="65"/>
    </row>
    <row r="197" spans="1:13">
      <c r="A197" s="76"/>
      <c r="B197" s="9"/>
      <c r="C197" s="76"/>
      <c r="D197" s="76"/>
      <c r="E197" s="9"/>
      <c r="F197" s="76"/>
      <c r="G197" s="76"/>
      <c r="H197" s="76"/>
      <c r="I197" s="76"/>
      <c r="J197" s="76"/>
      <c r="K197" s="76"/>
      <c r="L197" s="76"/>
      <c r="M197" s="35"/>
    </row>
    <row r="198" spans="1:13" ht="15.75">
      <c r="A198" s="98" t="str">
        <f>$A$11</f>
        <v>DUKE ENERGY OHIO AND DUKE ENERGY KENTUCKY (DEOK)</v>
      </c>
      <c r="B198" s="9"/>
      <c r="C198" s="76"/>
      <c r="D198" s="76"/>
      <c r="E198" s="9"/>
      <c r="F198" s="76"/>
      <c r="G198" s="76"/>
      <c r="H198" s="76"/>
      <c r="I198" s="76"/>
      <c r="J198" s="76"/>
      <c r="K198" s="76"/>
      <c r="L198" s="76"/>
      <c r="M198" s="35"/>
    </row>
    <row r="199" spans="1:13" ht="15.75">
      <c r="A199" s="149" t="s">
        <v>203</v>
      </c>
      <c r="B199" s="9"/>
      <c r="C199" s="9"/>
      <c r="D199" s="9"/>
      <c r="E199" s="9"/>
      <c r="F199" s="76"/>
      <c r="G199" s="76"/>
      <c r="H199" s="76"/>
      <c r="I199" s="76"/>
      <c r="J199" s="76"/>
      <c r="K199" s="13"/>
      <c r="L199" s="13"/>
      <c r="M199" s="35"/>
    </row>
    <row r="200" spans="1:13" ht="15.75">
      <c r="A200" s="29" t="s">
        <v>11</v>
      </c>
      <c r="C200" s="104"/>
      <c r="D200" s="65"/>
      <c r="E200" s="65"/>
      <c r="F200" s="65"/>
      <c r="G200" s="65"/>
      <c r="H200" s="65"/>
      <c r="I200" s="65"/>
      <c r="J200" s="65"/>
      <c r="K200" s="35"/>
      <c r="L200" s="35"/>
      <c r="M200" s="35"/>
    </row>
    <row r="201" spans="1:13" ht="15.75">
      <c r="A201" s="79" t="s">
        <v>13</v>
      </c>
      <c r="B201" s="26"/>
      <c r="C201" s="132" t="s">
        <v>204</v>
      </c>
      <c r="D201" s="65"/>
      <c r="E201" s="65"/>
      <c r="F201" s="65"/>
      <c r="G201" s="65"/>
      <c r="H201" s="65"/>
      <c r="K201" s="35"/>
      <c r="L201" s="35"/>
      <c r="M201" s="35"/>
    </row>
    <row r="202" spans="1:13">
      <c r="A202" s="29"/>
      <c r="C202" s="68"/>
      <c r="D202" s="65"/>
      <c r="E202" s="65"/>
      <c r="F202" s="65"/>
      <c r="G202" s="65"/>
      <c r="H202" s="65"/>
      <c r="I202" s="65"/>
      <c r="J202" s="65"/>
      <c r="K202" s="35"/>
      <c r="L202" s="35"/>
      <c r="M202" s="35"/>
    </row>
    <row r="203" spans="1:13">
      <c r="A203" s="29">
        <v>1</v>
      </c>
      <c r="C203" s="68" t="s">
        <v>205</v>
      </c>
      <c r="D203" s="65"/>
      <c r="E203" s="35"/>
      <c r="F203" s="35"/>
      <c r="G203" s="35"/>
      <c r="H203" s="35"/>
      <c r="I203" s="35"/>
      <c r="J203" s="31">
        <f>E77</f>
        <v>777824773</v>
      </c>
      <c r="K203" s="35"/>
      <c r="L203" s="35"/>
      <c r="M203" s="35"/>
    </row>
    <row r="204" spans="1:13">
      <c r="A204" s="29">
        <v>2</v>
      </c>
      <c r="C204" s="122" t="s">
        <v>206</v>
      </c>
      <c r="J204" s="150">
        <v>0</v>
      </c>
      <c r="K204" s="35"/>
      <c r="L204" s="35"/>
      <c r="M204" s="35"/>
    </row>
    <row r="205" spans="1:13" ht="15.75" thickBot="1">
      <c r="A205" s="29">
        <v>3</v>
      </c>
      <c r="C205" s="151" t="s">
        <v>207</v>
      </c>
      <c r="D205" s="152"/>
      <c r="E205" s="153"/>
      <c r="F205" s="35"/>
      <c r="G205" s="35"/>
      <c r="H205" s="126"/>
      <c r="I205" s="35"/>
      <c r="J205" s="154">
        <v>16430924</v>
      </c>
      <c r="K205" s="35"/>
      <c r="L205" s="35"/>
      <c r="M205" s="35"/>
    </row>
    <row r="206" spans="1:13">
      <c r="A206" s="29">
        <v>4</v>
      </c>
      <c r="C206" s="68" t="s">
        <v>208</v>
      </c>
      <c r="D206" s="65"/>
      <c r="E206" s="35"/>
      <c r="F206" s="35"/>
      <c r="G206" s="35"/>
      <c r="H206" s="126"/>
      <c r="I206" s="35"/>
      <c r="J206" s="31">
        <f>J203-J204-J205</f>
        <v>761393849</v>
      </c>
      <c r="K206" s="35"/>
      <c r="L206" s="35"/>
      <c r="M206" s="35"/>
    </row>
    <row r="207" spans="1:13">
      <c r="A207" s="29"/>
      <c r="D207" s="65"/>
      <c r="E207" s="35"/>
      <c r="F207" s="35"/>
      <c r="G207" s="35"/>
      <c r="H207" s="126"/>
      <c r="I207" s="35"/>
      <c r="K207" s="35"/>
      <c r="L207" s="35"/>
      <c r="M207" s="35"/>
    </row>
    <row r="208" spans="1:13">
      <c r="A208" s="29">
        <v>5</v>
      </c>
      <c r="C208" s="68" t="s">
        <v>209</v>
      </c>
      <c r="D208" s="78"/>
      <c r="E208" s="78"/>
      <c r="F208" s="78"/>
      <c r="G208" s="78"/>
      <c r="H208" s="101"/>
      <c r="I208" s="35" t="s">
        <v>210</v>
      </c>
      <c r="J208" s="155">
        <f>IF(J203&gt;0,J206/J203,0)</f>
        <v>0.97887580266101915</v>
      </c>
      <c r="K208" s="35"/>
      <c r="L208" s="35"/>
      <c r="M208" s="35"/>
    </row>
    <row r="209" spans="1:13">
      <c r="A209" s="29"/>
      <c r="K209" s="35"/>
      <c r="L209" s="35"/>
      <c r="M209" s="35"/>
    </row>
    <row r="210" spans="1:13" ht="15.75">
      <c r="A210" s="29"/>
      <c r="C210" s="104" t="s">
        <v>211</v>
      </c>
      <c r="K210" s="35"/>
      <c r="L210" s="35"/>
      <c r="M210" s="35"/>
    </row>
    <row r="211" spans="1:13">
      <c r="A211" s="29"/>
      <c r="K211" s="35"/>
      <c r="L211" s="35"/>
      <c r="M211" s="35"/>
    </row>
    <row r="212" spans="1:13">
      <c r="A212" s="29">
        <v>6</v>
      </c>
      <c r="C212" s="2" t="s">
        <v>212</v>
      </c>
      <c r="E212" s="65"/>
      <c r="F212" s="65"/>
      <c r="G212" s="65"/>
      <c r="H212" s="99"/>
      <c r="I212" s="65"/>
      <c r="J212" s="31">
        <f>E135</f>
        <v>48160612</v>
      </c>
      <c r="K212" s="35"/>
      <c r="L212" s="35"/>
      <c r="M212" s="35"/>
    </row>
    <row r="213" spans="1:13" ht="15.75" thickBot="1">
      <c r="A213" s="29">
        <v>7</v>
      </c>
      <c r="C213" s="151" t="s">
        <v>213</v>
      </c>
      <c r="D213" s="152"/>
      <c r="E213" s="153"/>
      <c r="F213" s="153"/>
      <c r="G213" s="35"/>
      <c r="H213" s="35"/>
      <c r="I213" s="35"/>
      <c r="J213" s="154">
        <v>4526428</v>
      </c>
      <c r="K213" s="35"/>
      <c r="L213" s="35"/>
      <c r="M213" s="35"/>
    </row>
    <row r="214" spans="1:13">
      <c r="A214" s="29">
        <v>8</v>
      </c>
      <c r="C214" s="68" t="s">
        <v>214</v>
      </c>
      <c r="D214" s="78"/>
      <c r="E214" s="78"/>
      <c r="F214" s="78"/>
      <c r="G214" s="78"/>
      <c r="H214" s="101"/>
      <c r="I214" s="78"/>
      <c r="J214" s="31">
        <f>J212-J213</f>
        <v>43634184</v>
      </c>
      <c r="M214" s="35"/>
    </row>
    <row r="215" spans="1:13">
      <c r="A215" s="29"/>
      <c r="C215" s="68"/>
      <c r="D215" s="65"/>
      <c r="E215" s="35"/>
      <c r="F215" s="35"/>
      <c r="G215" s="35"/>
      <c r="H215" s="35"/>
      <c r="M215" s="35"/>
    </row>
    <row r="216" spans="1:13">
      <c r="A216" s="29">
        <v>9</v>
      </c>
      <c r="C216" s="68" t="s">
        <v>215</v>
      </c>
      <c r="D216" s="65"/>
      <c r="E216" s="35"/>
      <c r="F216" s="35"/>
      <c r="G216" s="35"/>
      <c r="H216" s="35"/>
      <c r="I216" s="35"/>
      <c r="J216" s="117">
        <f>IF(J212&gt;0,J214/J212,0)</f>
        <v>0.90601390198280707</v>
      </c>
      <c r="M216" s="35"/>
    </row>
    <row r="217" spans="1:13">
      <c r="A217" s="29">
        <v>10</v>
      </c>
      <c r="C217" s="68" t="s">
        <v>216</v>
      </c>
      <c r="D217" s="65"/>
      <c r="E217" s="35"/>
      <c r="F217" s="35"/>
      <c r="G217" s="35"/>
      <c r="H217" s="35"/>
      <c r="I217" s="65" t="s">
        <v>62</v>
      </c>
      <c r="J217" s="117">
        <f>J208</f>
        <v>0.97887580266101915</v>
      </c>
      <c r="M217" s="35"/>
    </row>
    <row r="218" spans="1:13">
      <c r="A218" s="29">
        <v>11</v>
      </c>
      <c r="C218" s="68" t="s">
        <v>217</v>
      </c>
      <c r="D218" s="65"/>
      <c r="E218" s="65"/>
      <c r="F218" s="65"/>
      <c r="G218" s="65"/>
      <c r="H218" s="65"/>
      <c r="I218" s="65" t="s">
        <v>218</v>
      </c>
      <c r="J218" s="84">
        <f>J217*J216</f>
        <v>0.88687508552546224</v>
      </c>
      <c r="M218" s="35"/>
    </row>
    <row r="219" spans="1:13">
      <c r="A219" s="29"/>
      <c r="D219" s="65"/>
      <c r="E219" s="35"/>
      <c r="F219" s="35"/>
      <c r="G219" s="35"/>
      <c r="H219" s="126"/>
      <c r="I219" s="35"/>
      <c r="M219" s="35"/>
    </row>
    <row r="220" spans="1:13" ht="15.75">
      <c r="A220" s="29" t="s">
        <v>17</v>
      </c>
      <c r="C220" s="104" t="s">
        <v>219</v>
      </c>
      <c r="D220" s="35"/>
      <c r="E220" s="35"/>
      <c r="F220" s="35"/>
      <c r="G220" s="35"/>
      <c r="H220" s="35"/>
      <c r="I220" s="35"/>
      <c r="J220" s="35"/>
      <c r="K220" s="35"/>
      <c r="L220" s="35"/>
      <c r="M220" s="35"/>
    </row>
    <row r="221" spans="1:13" ht="15.75" thickBot="1">
      <c r="A221" s="29" t="s">
        <v>17</v>
      </c>
      <c r="C221" s="65"/>
      <c r="D221" s="153" t="s">
        <v>220</v>
      </c>
      <c r="E221" s="156" t="s">
        <v>221</v>
      </c>
      <c r="F221" s="156" t="s">
        <v>62</v>
      </c>
      <c r="G221" s="35"/>
      <c r="H221" s="156" t="s">
        <v>222</v>
      </c>
      <c r="I221" s="35"/>
      <c r="J221" s="35"/>
      <c r="K221" s="35"/>
      <c r="L221" s="35"/>
      <c r="M221" s="35"/>
    </row>
    <row r="222" spans="1:13">
      <c r="A222" s="29">
        <v>12</v>
      </c>
      <c r="C222" s="65" t="s">
        <v>81</v>
      </c>
      <c r="D222" s="36" t="s">
        <v>223</v>
      </c>
      <c r="E222" s="85">
        <v>15989898</v>
      </c>
      <c r="F222" s="157">
        <v>0</v>
      </c>
      <c r="G222" s="158"/>
      <c r="H222" s="54">
        <f>E222*F222</f>
        <v>0</v>
      </c>
      <c r="I222" s="35"/>
      <c r="J222" s="35"/>
      <c r="K222" s="35"/>
      <c r="L222" s="35"/>
      <c r="M222" s="35"/>
    </row>
    <row r="223" spans="1:13">
      <c r="A223" s="29">
        <v>13</v>
      </c>
      <c r="C223" s="65" t="s">
        <v>84</v>
      </c>
      <c r="D223" s="36" t="s">
        <v>224</v>
      </c>
      <c r="E223" s="85">
        <v>8232810</v>
      </c>
      <c r="F223" s="158">
        <f>J208</f>
        <v>0.97887580266101915</v>
      </c>
      <c r="G223" s="158"/>
      <c r="H223" s="54">
        <f>E223*F223</f>
        <v>8058898.4969056649</v>
      </c>
      <c r="I223" s="35"/>
      <c r="J223" s="35"/>
      <c r="K223" s="35"/>
      <c r="L223" s="35"/>
      <c r="M223" s="65"/>
    </row>
    <row r="224" spans="1:13">
      <c r="A224" s="29">
        <v>14</v>
      </c>
      <c r="C224" s="65" t="s">
        <v>86</v>
      </c>
      <c r="D224" s="36" t="s">
        <v>225</v>
      </c>
      <c r="E224" s="85">
        <v>34130245</v>
      </c>
      <c r="F224" s="157">
        <v>0</v>
      </c>
      <c r="G224" s="158"/>
      <c r="H224" s="54">
        <f>E224*F224</f>
        <v>0</v>
      </c>
      <c r="I224" s="35"/>
      <c r="J224" s="126" t="s">
        <v>226</v>
      </c>
      <c r="K224" s="35"/>
      <c r="L224" s="35"/>
      <c r="M224" s="35"/>
    </row>
    <row r="225" spans="1:13" ht="15.75" thickBot="1">
      <c r="A225" s="29">
        <v>15</v>
      </c>
      <c r="C225" s="65" t="s">
        <v>227</v>
      </c>
      <c r="D225" s="36" t="s">
        <v>228</v>
      </c>
      <c r="E225" s="118">
        <v>16626263</v>
      </c>
      <c r="F225" s="157">
        <v>0</v>
      </c>
      <c r="G225" s="158"/>
      <c r="H225" s="119">
        <f>E225*F225</f>
        <v>0</v>
      </c>
      <c r="I225" s="35"/>
      <c r="J225" s="82" t="s">
        <v>229</v>
      </c>
      <c r="K225" s="35"/>
      <c r="L225" s="35"/>
      <c r="M225" s="35"/>
    </row>
    <row r="226" spans="1:13">
      <c r="A226" s="29">
        <v>16</v>
      </c>
      <c r="C226" s="65" t="s">
        <v>230</v>
      </c>
      <c r="D226" s="35"/>
      <c r="E226" s="54">
        <f>SUM(E222:E225)</f>
        <v>74979216</v>
      </c>
      <c r="F226" s="35"/>
      <c r="G226" s="35"/>
      <c r="H226" s="54">
        <f>SUM(H222:H225)</f>
        <v>8058898.4969056649</v>
      </c>
      <c r="I226" s="99" t="s">
        <v>231</v>
      </c>
      <c r="J226" s="117">
        <f>IF(H226&gt;0,H226/E226,0)</f>
        <v>0.10748176530554367</v>
      </c>
      <c r="K226" s="126" t="s">
        <v>231</v>
      </c>
      <c r="L226" s="35" t="s">
        <v>232</v>
      </c>
      <c r="M226" s="35"/>
    </row>
    <row r="227" spans="1:13">
      <c r="A227" s="29"/>
      <c r="C227" s="65"/>
      <c r="D227" s="35"/>
      <c r="E227" s="35"/>
      <c r="F227" s="35"/>
      <c r="G227" s="35"/>
      <c r="H227" s="35"/>
      <c r="I227" s="35"/>
      <c r="J227" s="35"/>
      <c r="K227" s="35"/>
      <c r="L227" s="35"/>
      <c r="M227" s="35"/>
    </row>
    <row r="228" spans="1:13" ht="15.75">
      <c r="A228" s="29"/>
      <c r="C228" s="159" t="s">
        <v>233</v>
      </c>
      <c r="D228" s="35"/>
      <c r="E228" s="35"/>
      <c r="F228" s="35"/>
      <c r="G228" s="35"/>
      <c r="H228" s="126" t="s">
        <v>234</v>
      </c>
      <c r="I228" s="141" t="s">
        <v>17</v>
      </c>
      <c r="J228" s="121" t="str">
        <f>J224</f>
        <v>W&amp;S Allocator</v>
      </c>
      <c r="M228" s="35"/>
    </row>
    <row r="229" spans="1:13" ht="15.75" thickBot="1">
      <c r="A229" s="29"/>
      <c r="C229" s="65"/>
      <c r="D229" s="35"/>
      <c r="E229" s="156" t="s">
        <v>221</v>
      </c>
      <c r="F229" s="35"/>
      <c r="G229" s="35"/>
      <c r="H229" s="29" t="s">
        <v>235</v>
      </c>
      <c r="I229" s="160"/>
      <c r="J229" s="29" t="s">
        <v>236</v>
      </c>
      <c r="K229" s="35"/>
      <c r="L229" s="161" t="s">
        <v>93</v>
      </c>
      <c r="M229" s="35"/>
    </row>
    <row r="230" spans="1:13">
      <c r="A230" s="29">
        <v>17</v>
      </c>
      <c r="C230" s="65" t="s">
        <v>237</v>
      </c>
      <c r="D230" s="36" t="s">
        <v>238</v>
      </c>
      <c r="E230" s="85">
        <v>4137497782</v>
      </c>
      <c r="F230" s="35"/>
      <c r="H230" s="84">
        <f>IF(E233&gt;0,E230/E233,0)</f>
        <v>0.70598457884032173</v>
      </c>
      <c r="I230" s="126" t="s">
        <v>239</v>
      </c>
      <c r="J230" s="84">
        <f>J226</f>
        <v>0.10748176530554367</v>
      </c>
      <c r="K230" s="141" t="s">
        <v>231</v>
      </c>
      <c r="L230" s="162">
        <f>J230*H230</f>
        <v>7.5880468812248553E-2</v>
      </c>
      <c r="M230" s="35"/>
    </row>
    <row r="231" spans="1:13">
      <c r="A231" s="29">
        <v>18</v>
      </c>
      <c r="C231" s="65" t="s">
        <v>240</v>
      </c>
      <c r="D231" s="36" t="s">
        <v>241</v>
      </c>
      <c r="E231" s="85">
        <v>1723108676</v>
      </c>
      <c r="F231" s="35"/>
      <c r="M231" s="35"/>
    </row>
    <row r="232" spans="1:13" ht="15.75" thickBot="1">
      <c r="A232" s="29">
        <v>19</v>
      </c>
      <c r="C232" s="152" t="s">
        <v>242</v>
      </c>
      <c r="D232" s="163" t="s">
        <v>243</v>
      </c>
      <c r="E232" s="154">
        <v>0</v>
      </c>
      <c r="F232" s="35"/>
      <c r="G232" s="35"/>
      <c r="H232" s="35" t="s">
        <v>17</v>
      </c>
      <c r="I232" s="35"/>
      <c r="J232" s="35"/>
      <c r="K232" s="35"/>
      <c r="L232" s="35"/>
      <c r="M232" s="35"/>
    </row>
    <row r="233" spans="1:13">
      <c r="A233" s="29">
        <v>20</v>
      </c>
      <c r="C233" s="65" t="s">
        <v>244</v>
      </c>
      <c r="D233" s="35"/>
      <c r="E233" s="54">
        <f>E230+E231+E232</f>
        <v>5860606458</v>
      </c>
      <c r="F233" s="35"/>
      <c r="G233" s="35"/>
      <c r="H233" s="35"/>
      <c r="I233" s="35"/>
      <c r="J233" s="35"/>
      <c r="K233" s="35"/>
      <c r="L233" s="35"/>
      <c r="M233" s="35"/>
    </row>
    <row r="234" spans="1:13">
      <c r="A234" s="29"/>
      <c r="C234" s="65"/>
      <c r="D234" s="35"/>
      <c r="F234" s="35"/>
      <c r="G234" s="35"/>
      <c r="H234" s="35"/>
      <c r="I234" s="35"/>
      <c r="J234" s="35"/>
      <c r="K234" s="35"/>
      <c r="L234" s="35"/>
      <c r="M234" s="35"/>
    </row>
    <row r="235" spans="1:13" ht="16.5" thickBot="1">
      <c r="A235" s="29"/>
      <c r="B235" s="68"/>
      <c r="C235" s="132" t="s">
        <v>245</v>
      </c>
      <c r="D235" s="35"/>
      <c r="E235" s="35"/>
      <c r="F235" s="35"/>
      <c r="G235" s="35"/>
      <c r="H235" s="35"/>
      <c r="I235" s="35"/>
      <c r="J235" s="156" t="s">
        <v>221</v>
      </c>
      <c r="K235" s="35"/>
      <c r="L235" s="35"/>
      <c r="M235" s="35"/>
    </row>
    <row r="236" spans="1:13">
      <c r="A236" s="29">
        <v>21</v>
      </c>
      <c r="B236" s="68"/>
      <c r="C236" s="68"/>
      <c r="D236" s="36" t="s">
        <v>246</v>
      </c>
      <c r="E236" s="35"/>
      <c r="F236" s="35"/>
      <c r="G236" s="35"/>
      <c r="H236" s="35"/>
      <c r="I236" s="35"/>
      <c r="J236" s="164">
        <v>84797863</v>
      </c>
      <c r="K236" s="35"/>
      <c r="L236" s="35"/>
      <c r="M236" s="35"/>
    </row>
    <row r="237" spans="1:13">
      <c r="A237" s="29"/>
      <c r="C237" s="65"/>
      <c r="D237" s="35"/>
      <c r="E237" s="35"/>
      <c r="F237" s="35"/>
      <c r="G237" s="35"/>
      <c r="H237" s="35"/>
      <c r="I237" s="35"/>
      <c r="J237" s="54"/>
      <c r="K237" s="35"/>
      <c r="L237" s="35"/>
      <c r="M237" s="35"/>
    </row>
    <row r="238" spans="1:13">
      <c r="A238" s="29">
        <v>22</v>
      </c>
      <c r="B238" s="68"/>
      <c r="C238" s="68"/>
      <c r="D238" s="36" t="s">
        <v>247</v>
      </c>
      <c r="E238" s="35"/>
      <c r="F238" s="35"/>
      <c r="G238" s="35"/>
      <c r="H238" s="35"/>
      <c r="I238" s="35"/>
      <c r="J238" s="165">
        <v>0</v>
      </c>
      <c r="K238" s="35"/>
      <c r="L238" s="35"/>
      <c r="M238" s="35"/>
    </row>
    <row r="239" spans="1:13">
      <c r="A239" s="29"/>
      <c r="B239" s="68"/>
      <c r="C239" s="68"/>
      <c r="D239" s="35"/>
      <c r="E239" s="35"/>
      <c r="F239" s="35"/>
      <c r="G239" s="35"/>
      <c r="H239" s="35"/>
      <c r="I239" s="35"/>
      <c r="J239" s="54"/>
      <c r="K239" s="35"/>
      <c r="L239" s="35"/>
      <c r="M239" s="35"/>
    </row>
    <row r="240" spans="1:13">
      <c r="A240" s="29"/>
      <c r="B240" s="68"/>
      <c r="C240" s="68" t="s">
        <v>248</v>
      </c>
      <c r="D240" s="35"/>
      <c r="E240" s="35"/>
      <c r="F240" s="35"/>
      <c r="G240" s="35"/>
      <c r="H240" s="35"/>
      <c r="I240" s="35"/>
      <c r="J240" s="54"/>
      <c r="K240" s="35"/>
      <c r="L240" s="35"/>
      <c r="M240" s="35"/>
    </row>
    <row r="241" spans="1:13">
      <c r="A241" s="29">
        <v>23</v>
      </c>
      <c r="B241" s="68"/>
      <c r="C241" s="68"/>
      <c r="D241" s="36" t="s">
        <v>249</v>
      </c>
      <c r="E241" s="68"/>
      <c r="F241" s="35"/>
      <c r="G241" s="35"/>
      <c r="H241" s="35"/>
      <c r="I241" s="35"/>
      <c r="J241" s="85">
        <v>2288303525</v>
      </c>
      <c r="K241" s="35"/>
      <c r="L241" s="35"/>
      <c r="M241" s="35"/>
    </row>
    <row r="242" spans="1:13">
      <c r="A242" s="29">
        <v>24</v>
      </c>
      <c r="B242" s="68"/>
      <c r="C242" s="68"/>
      <c r="D242" s="36" t="s">
        <v>250</v>
      </c>
      <c r="E242" s="35"/>
      <c r="F242" s="35"/>
      <c r="G242" s="35"/>
      <c r="H242" s="35"/>
      <c r="I242" s="35"/>
      <c r="J242" s="166">
        <v>0</v>
      </c>
      <c r="K242" s="35"/>
      <c r="L242" s="35"/>
      <c r="M242" s="35"/>
    </row>
    <row r="243" spans="1:13" ht="15.75" thickBot="1">
      <c r="A243" s="29">
        <v>25</v>
      </c>
      <c r="B243" s="68"/>
      <c r="C243" s="68"/>
      <c r="D243" s="36" t="s">
        <v>251</v>
      </c>
      <c r="E243" s="35"/>
      <c r="F243" s="35"/>
      <c r="G243" s="35"/>
      <c r="H243" s="35"/>
      <c r="I243" s="35"/>
      <c r="J243" s="154">
        <v>-727839201</v>
      </c>
      <c r="K243" s="35"/>
      <c r="L243" s="35"/>
      <c r="M243" s="35"/>
    </row>
    <row r="244" spans="1:13">
      <c r="A244" s="29">
        <v>26</v>
      </c>
      <c r="B244" s="68"/>
      <c r="C244" s="68"/>
      <c r="D244" s="36" t="s">
        <v>252</v>
      </c>
      <c r="E244" s="68"/>
      <c r="F244" s="68"/>
      <c r="G244" s="68"/>
      <c r="H244" s="68"/>
      <c r="I244" s="68"/>
      <c r="J244" s="54">
        <f>J241+J242+J243</f>
        <v>1560464324</v>
      </c>
      <c r="K244" s="35"/>
      <c r="L244" s="35"/>
      <c r="M244" s="35"/>
    </row>
    <row r="245" spans="1:13">
      <c r="A245" s="29"/>
      <c r="C245" s="65"/>
      <c r="D245" s="35"/>
      <c r="E245" s="35"/>
      <c r="F245" s="35"/>
      <c r="G245" s="35"/>
      <c r="H245" s="126"/>
      <c r="I245" s="35"/>
      <c r="J245" s="35"/>
      <c r="K245" s="35"/>
      <c r="L245" s="35"/>
      <c r="M245" s="35"/>
    </row>
    <row r="246" spans="1:13" ht="15.75" thickBot="1">
      <c r="A246" s="29"/>
      <c r="C246" s="65"/>
      <c r="D246" s="29" t="s">
        <v>253</v>
      </c>
      <c r="E246" s="82" t="s">
        <v>221</v>
      </c>
      <c r="F246" s="82" t="s">
        <v>254</v>
      </c>
      <c r="G246" s="35"/>
      <c r="H246" s="82" t="s">
        <v>255</v>
      </c>
      <c r="I246" s="35"/>
      <c r="J246" s="82" t="s">
        <v>256</v>
      </c>
      <c r="K246" s="35"/>
      <c r="L246" s="35"/>
      <c r="M246" s="35"/>
    </row>
    <row r="247" spans="1:13">
      <c r="A247" s="29">
        <v>27</v>
      </c>
      <c r="C247" s="68" t="s">
        <v>257</v>
      </c>
      <c r="E247" s="85">
        <v>1616720000</v>
      </c>
      <c r="F247" s="167">
        <f>IF($E$250&gt;0,E247/$E$250,0)</f>
        <v>0.50885307087395792</v>
      </c>
      <c r="G247" s="168"/>
      <c r="H247" s="168">
        <f>IF(E247&gt;0,J236/E247,0)</f>
        <v>5.2450556064129843E-2</v>
      </c>
      <c r="J247" s="168">
        <f>ROUND(H247*F247,4)</f>
        <v>2.6700000000000002E-2</v>
      </c>
      <c r="K247" s="169" t="s">
        <v>258</v>
      </c>
      <c r="M247" s="35"/>
    </row>
    <row r="248" spans="1:13">
      <c r="A248" s="29">
        <v>28</v>
      </c>
      <c r="C248" s="68" t="s">
        <v>259</v>
      </c>
      <c r="E248" s="85">
        <v>0</v>
      </c>
      <c r="F248" s="167">
        <f>IF($E$250&gt;0,E248/$E$250,0)</f>
        <v>0</v>
      </c>
      <c r="G248" s="168"/>
      <c r="H248" s="168">
        <f>IF(E248&gt;0,J238/E248,0)</f>
        <v>0</v>
      </c>
      <c r="J248" s="168">
        <f>ROUND(H248*F248,4)</f>
        <v>0</v>
      </c>
      <c r="K248" s="35"/>
      <c r="M248" s="35"/>
    </row>
    <row r="249" spans="1:13" ht="16.5" thickBot="1">
      <c r="A249" s="29">
        <v>29</v>
      </c>
      <c r="C249" s="68" t="s">
        <v>260</v>
      </c>
      <c r="E249" s="119">
        <f>J244</f>
        <v>1560464324</v>
      </c>
      <c r="F249" s="167">
        <f>IF($E$250&gt;0,E249/$E$250,0)</f>
        <v>0.49114692912604213</v>
      </c>
      <c r="G249" s="168"/>
      <c r="H249" s="170">
        <v>0.1138</v>
      </c>
      <c r="J249" s="171">
        <f>ROUND(H249*F249,4)</f>
        <v>5.5899999999999998E-2</v>
      </c>
      <c r="K249" s="35"/>
      <c r="M249" s="35"/>
    </row>
    <row r="250" spans="1:13">
      <c r="A250" s="29">
        <v>30</v>
      </c>
      <c r="C250" s="65" t="s">
        <v>261</v>
      </c>
      <c r="E250" s="54">
        <f>E249+E248+E247</f>
        <v>3177184324</v>
      </c>
      <c r="F250" s="35" t="s">
        <v>17</v>
      </c>
      <c r="G250" s="35"/>
      <c r="H250" s="35"/>
      <c r="I250" s="35"/>
      <c r="J250" s="168">
        <f>SUM(J247:J249)</f>
        <v>8.2600000000000007E-2</v>
      </c>
      <c r="K250" s="169" t="s">
        <v>262</v>
      </c>
      <c r="M250" s="35"/>
    </row>
    <row r="251" spans="1:13">
      <c r="F251" s="35"/>
      <c r="G251" s="35"/>
      <c r="H251" s="35"/>
      <c r="I251" s="35"/>
      <c r="M251" s="35"/>
    </row>
    <row r="252" spans="1:13">
      <c r="L252" s="35"/>
      <c r="M252" s="35"/>
    </row>
    <row r="253" spans="1:13" ht="15.75">
      <c r="A253" s="29"/>
      <c r="C253" s="132" t="s">
        <v>18</v>
      </c>
      <c r="D253" s="68"/>
      <c r="E253" s="68"/>
      <c r="F253" s="68"/>
      <c r="G253" s="68"/>
      <c r="H253" s="68"/>
      <c r="I253" s="68"/>
      <c r="J253" s="68"/>
      <c r="K253" s="68"/>
      <c r="L253" s="68"/>
      <c r="M253" s="35"/>
    </row>
    <row r="254" spans="1:13" ht="15.75" thickBot="1">
      <c r="A254" s="29"/>
      <c r="C254" s="68"/>
      <c r="D254" s="68"/>
      <c r="E254" s="68"/>
      <c r="F254" s="68"/>
      <c r="G254" s="68"/>
      <c r="H254" s="68"/>
      <c r="I254" s="68"/>
      <c r="J254" s="82" t="s">
        <v>263</v>
      </c>
      <c r="K254" s="29"/>
    </row>
    <row r="255" spans="1:13">
      <c r="A255" s="29"/>
      <c r="C255" s="122" t="s">
        <v>264</v>
      </c>
      <c r="D255" s="68"/>
      <c r="E255" s="68" t="s">
        <v>265</v>
      </c>
      <c r="F255" s="68"/>
      <c r="G255" s="68"/>
      <c r="H255" s="172" t="s">
        <v>17</v>
      </c>
      <c r="I255" s="173"/>
      <c r="J255" s="174"/>
      <c r="K255" s="174"/>
    </row>
    <row r="256" spans="1:13">
      <c r="A256" s="29">
        <v>31</v>
      </c>
      <c r="C256" s="2" t="s">
        <v>266</v>
      </c>
      <c r="D256" s="68"/>
      <c r="E256" s="68"/>
      <c r="G256" s="68"/>
      <c r="I256" s="173"/>
      <c r="J256" s="175">
        <v>0</v>
      </c>
      <c r="K256" s="176"/>
    </row>
    <row r="257" spans="1:13" ht="15.75" thickBot="1">
      <c r="A257" s="29">
        <v>32</v>
      </c>
      <c r="C257" s="177" t="s">
        <v>267</v>
      </c>
      <c r="D257" s="152"/>
      <c r="E257" s="177"/>
      <c r="F257" s="178"/>
      <c r="G257" s="178"/>
      <c r="H257" s="178"/>
      <c r="I257" s="68"/>
      <c r="J257" s="179">
        <v>0</v>
      </c>
      <c r="K257" s="180"/>
    </row>
    <row r="258" spans="1:13">
      <c r="A258" s="29">
        <v>33</v>
      </c>
      <c r="C258" s="2" t="s">
        <v>268</v>
      </c>
      <c r="D258" s="65"/>
      <c r="F258" s="68"/>
      <c r="G258" s="68"/>
      <c r="H258" s="68"/>
      <c r="I258" s="68"/>
      <c r="J258" s="181">
        <f>J256-J257</f>
        <v>0</v>
      </c>
      <c r="K258" s="176"/>
    </row>
    <row r="259" spans="1:13">
      <c r="A259" s="29"/>
      <c r="C259" s="2" t="s">
        <v>17</v>
      </c>
      <c r="D259" s="65"/>
      <c r="F259" s="68"/>
      <c r="G259" s="68"/>
      <c r="H259" s="182"/>
      <c r="I259" s="68"/>
      <c r="J259" s="183" t="s">
        <v>17</v>
      </c>
      <c r="K259" s="174"/>
      <c r="L259" s="184"/>
      <c r="M259" s="35"/>
    </row>
    <row r="260" spans="1:13">
      <c r="A260" s="29">
        <v>34</v>
      </c>
      <c r="C260" s="122" t="s">
        <v>269</v>
      </c>
      <c r="D260" s="65"/>
      <c r="F260" s="68"/>
      <c r="G260" s="68"/>
      <c r="H260" s="185"/>
      <c r="I260" s="68"/>
      <c r="J260" s="186">
        <v>179258</v>
      </c>
      <c r="K260" s="174"/>
      <c r="L260" s="184"/>
      <c r="M260" s="35"/>
    </row>
    <row r="261" spans="1:13">
      <c r="A261" s="29"/>
      <c r="D261" s="68"/>
      <c r="E261" s="68"/>
      <c r="F261" s="68"/>
      <c r="G261" s="68"/>
      <c r="H261" s="68"/>
      <c r="I261" s="68"/>
      <c r="J261" s="187"/>
      <c r="K261" s="174"/>
      <c r="L261" s="184"/>
      <c r="M261" s="35"/>
    </row>
    <row r="262" spans="1:13">
      <c r="A262" s="29">
        <v>35</v>
      </c>
      <c r="C262" s="122" t="s">
        <v>270</v>
      </c>
      <c r="D262" s="68"/>
      <c r="E262" s="68" t="s">
        <v>271</v>
      </c>
      <c r="F262" s="68"/>
      <c r="G262" s="68"/>
      <c r="H262" s="68"/>
      <c r="I262" s="68"/>
      <c r="J262" s="188">
        <v>826614</v>
      </c>
      <c r="L262" s="184"/>
      <c r="M262" s="35"/>
    </row>
    <row r="263" spans="1:13">
      <c r="A263" s="29"/>
      <c r="C263" s="189"/>
      <c r="D263" s="29"/>
      <c r="E263" s="69"/>
      <c r="F263" s="68"/>
      <c r="G263" s="68"/>
      <c r="H263" s="68"/>
      <c r="I263" s="68"/>
      <c r="K263" s="29"/>
      <c r="L263" s="97"/>
      <c r="M263" s="68"/>
    </row>
    <row r="264" spans="1:13" ht="18">
      <c r="A264" s="1"/>
      <c r="C264" s="68"/>
      <c r="D264" s="68"/>
      <c r="E264" s="69"/>
      <c r="F264" s="68"/>
      <c r="G264" s="68"/>
      <c r="H264" s="68"/>
      <c r="I264" s="68"/>
      <c r="J264" s="70" t="s">
        <v>0</v>
      </c>
      <c r="K264" s="71"/>
      <c r="M264" s="71"/>
    </row>
    <row r="265" spans="1:13">
      <c r="C265" s="68"/>
      <c r="D265" s="68"/>
      <c r="E265" s="69"/>
      <c r="F265" s="68"/>
      <c r="G265" s="68"/>
      <c r="H265" s="68"/>
      <c r="I265" s="68"/>
      <c r="J265" s="70" t="s">
        <v>272</v>
      </c>
      <c r="M265" s="70"/>
    </row>
    <row r="266" spans="1:13">
      <c r="C266" s="68"/>
      <c r="D266" s="68"/>
      <c r="E266" s="69"/>
      <c r="F266" s="68"/>
      <c r="G266" s="68"/>
      <c r="H266" s="68"/>
      <c r="I266" s="68"/>
      <c r="J266" s="70"/>
      <c r="M266" s="70"/>
    </row>
    <row r="267" spans="1:13">
      <c r="C267" s="68"/>
      <c r="D267" s="68"/>
      <c r="E267" s="69"/>
      <c r="F267" s="68"/>
      <c r="G267" s="68"/>
      <c r="H267" s="68"/>
      <c r="I267" s="68"/>
      <c r="M267" s="70"/>
    </row>
    <row r="268" spans="1:13">
      <c r="C268" s="68"/>
      <c r="D268" s="68"/>
      <c r="E268" s="69"/>
      <c r="F268" s="68"/>
      <c r="G268" s="68"/>
      <c r="H268" s="68"/>
      <c r="I268" s="68"/>
      <c r="K268" s="65"/>
      <c r="M268" s="70"/>
    </row>
    <row r="269" spans="1:13">
      <c r="C269" s="68"/>
      <c r="D269" s="68"/>
      <c r="E269" s="69"/>
      <c r="F269" s="68"/>
      <c r="G269" s="68"/>
      <c r="H269" s="68"/>
      <c r="I269" s="68"/>
      <c r="J269" s="70"/>
      <c r="K269" s="65"/>
      <c r="M269" s="70"/>
    </row>
    <row r="270" spans="1:13">
      <c r="C270" s="68" t="s">
        <v>2</v>
      </c>
      <c r="D270" s="68"/>
      <c r="E270" s="69"/>
      <c r="F270" s="68"/>
      <c r="G270" s="68"/>
      <c r="H270" s="68"/>
      <c r="I270" s="68"/>
      <c r="J270" s="97" t="str">
        <f>$J$7</f>
        <v>For the 12 months ended: 12/31/2015</v>
      </c>
      <c r="K270" s="65"/>
      <c r="M270" s="70"/>
    </row>
    <row r="271" spans="1:13">
      <c r="A271" s="75" t="str">
        <f>$A$8</f>
        <v>Rate Formula Template</v>
      </c>
      <c r="B271" s="9"/>
      <c r="C271" s="9"/>
      <c r="D271" s="75"/>
      <c r="E271" s="9"/>
      <c r="F271" s="75"/>
      <c r="G271" s="75"/>
      <c r="H271" s="75"/>
      <c r="I271" s="75"/>
      <c r="J271" s="9"/>
      <c r="K271" s="68"/>
      <c r="L271" s="9"/>
      <c r="M271" s="65"/>
    </row>
    <row r="272" spans="1:13">
      <c r="A272" s="13" t="s">
        <v>4</v>
      </c>
      <c r="B272" s="9"/>
      <c r="C272" s="75"/>
      <c r="D272" s="13"/>
      <c r="E272" s="9"/>
      <c r="F272" s="13"/>
      <c r="G272" s="13"/>
      <c r="H272" s="13"/>
      <c r="I272" s="75"/>
      <c r="J272" s="75"/>
      <c r="K272" s="68"/>
      <c r="L272" s="76"/>
      <c r="M272" s="65"/>
    </row>
    <row r="273" spans="1:13">
      <c r="A273" s="76"/>
      <c r="B273" s="9"/>
      <c r="C273" s="76"/>
      <c r="D273" s="76"/>
      <c r="E273" s="9"/>
      <c r="F273" s="76"/>
      <c r="G273" s="76"/>
      <c r="H273" s="76"/>
      <c r="I273" s="76"/>
      <c r="J273" s="76"/>
      <c r="K273" s="68"/>
      <c r="L273" s="76"/>
      <c r="M273" s="68"/>
    </row>
    <row r="274" spans="1:13" ht="15.75">
      <c r="A274" s="98" t="str">
        <f>$A$11</f>
        <v>DUKE ENERGY OHIO AND DUKE ENERGY KENTUCKY (DEOK)</v>
      </c>
      <c r="B274" s="9"/>
      <c r="C274" s="76"/>
      <c r="D274" s="76"/>
      <c r="E274" s="9"/>
      <c r="F274" s="76"/>
      <c r="G274" s="76"/>
      <c r="H274" s="76"/>
      <c r="I274" s="76"/>
      <c r="J274" s="76"/>
      <c r="K274" s="68"/>
      <c r="L274" s="76"/>
      <c r="M274" s="68"/>
    </row>
    <row r="275" spans="1:13">
      <c r="A275" s="29"/>
      <c r="B275" s="68"/>
      <c r="C275" s="189"/>
      <c r="D275" s="29"/>
      <c r="E275" s="35"/>
      <c r="F275" s="35"/>
      <c r="G275" s="35"/>
      <c r="H275" s="35"/>
      <c r="I275" s="68"/>
      <c r="J275" s="190"/>
      <c r="K275" s="68"/>
      <c r="L275" s="191"/>
      <c r="M275" s="68"/>
    </row>
    <row r="276" spans="1:13" ht="20.25">
      <c r="A276" s="29"/>
      <c r="B276" s="68"/>
      <c r="C276" s="68" t="s">
        <v>273</v>
      </c>
      <c r="D276" s="29"/>
      <c r="E276" s="35"/>
      <c r="F276" s="35"/>
      <c r="G276" s="35"/>
      <c r="H276" s="35"/>
      <c r="I276" s="68"/>
      <c r="J276" s="35"/>
      <c r="K276" s="68"/>
      <c r="L276" s="35"/>
      <c r="M276" s="192"/>
    </row>
    <row r="277" spans="1:13" ht="20.25">
      <c r="A277" s="29" t="s">
        <v>274</v>
      </c>
      <c r="B277" s="68"/>
      <c r="C277" s="68" t="s">
        <v>275</v>
      </c>
      <c r="D277" s="68"/>
      <c r="E277" s="35"/>
      <c r="F277" s="35"/>
      <c r="G277" s="35"/>
      <c r="H277" s="35"/>
      <c r="I277" s="68"/>
      <c r="J277" s="35"/>
      <c r="K277" s="68"/>
      <c r="L277" s="35"/>
      <c r="M277" s="192"/>
    </row>
    <row r="278" spans="1:13" ht="20.25">
      <c r="A278" s="79" t="s">
        <v>276</v>
      </c>
      <c r="B278" s="68"/>
      <c r="C278" s="68"/>
      <c r="D278" s="68"/>
      <c r="E278" s="35"/>
      <c r="F278" s="35"/>
      <c r="G278" s="35"/>
      <c r="H278" s="35"/>
      <c r="I278" s="68"/>
      <c r="J278" s="35"/>
      <c r="K278" s="68"/>
      <c r="L278" s="35"/>
      <c r="M278" s="192"/>
    </row>
    <row r="279" spans="1:13" ht="20.25">
      <c r="A279" s="29" t="s">
        <v>277</v>
      </c>
      <c r="B279" s="68"/>
      <c r="C279" s="193" t="s">
        <v>278</v>
      </c>
      <c r="D279" s="68"/>
      <c r="E279" s="35"/>
      <c r="F279" s="35"/>
      <c r="G279" s="35"/>
      <c r="H279" s="35"/>
      <c r="I279" s="68"/>
      <c r="J279" s="35"/>
      <c r="K279" s="68"/>
      <c r="L279" s="35"/>
      <c r="M279" s="192"/>
    </row>
    <row r="280" spans="1:13" ht="20.45" customHeight="1">
      <c r="A280" s="29"/>
      <c r="B280" s="68"/>
      <c r="C280" s="193" t="s">
        <v>279</v>
      </c>
      <c r="D280" s="68"/>
      <c r="E280" s="35"/>
      <c r="F280" s="35"/>
      <c r="G280" s="35"/>
      <c r="H280" s="35"/>
      <c r="I280" s="68"/>
      <c r="J280" s="35"/>
      <c r="K280" s="68"/>
      <c r="L280" s="35"/>
      <c r="M280" s="192"/>
    </row>
    <row r="281" spans="1:13" ht="20.45" customHeight="1">
      <c r="A281" s="29"/>
      <c r="B281" s="68"/>
      <c r="C281" s="193" t="s">
        <v>280</v>
      </c>
      <c r="D281" s="68"/>
      <c r="E281" s="35"/>
      <c r="F281" s="35"/>
      <c r="G281" s="35"/>
      <c r="H281" s="35"/>
      <c r="I281" s="68"/>
      <c r="J281" s="35"/>
      <c r="K281" s="68"/>
      <c r="L281" s="35"/>
      <c r="M281" s="192"/>
    </row>
    <row r="282" spans="1:13" ht="20.25">
      <c r="A282" s="29" t="s">
        <v>281</v>
      </c>
      <c r="B282" s="68"/>
      <c r="C282" s="68" t="s">
        <v>282</v>
      </c>
      <c r="D282" s="68"/>
      <c r="E282" s="35"/>
      <c r="F282" s="35"/>
      <c r="G282" s="35"/>
      <c r="H282" s="35"/>
      <c r="I282" s="68"/>
      <c r="J282" s="35"/>
      <c r="K282" s="68"/>
      <c r="L282" s="35"/>
      <c r="M282" s="192"/>
    </row>
    <row r="283" spans="1:13" ht="20.25">
      <c r="A283" s="29"/>
      <c r="B283" s="68"/>
      <c r="C283" s="2" t="s">
        <v>283</v>
      </c>
      <c r="D283" s="68"/>
      <c r="E283" s="35"/>
      <c r="F283" s="35"/>
      <c r="G283" s="35"/>
      <c r="H283" s="35"/>
      <c r="I283" s="68"/>
      <c r="J283" s="35"/>
      <c r="K283" s="68"/>
      <c r="L283" s="35"/>
      <c r="M283" s="192"/>
    </row>
    <row r="284" spans="1:13" ht="20.25">
      <c r="A284" s="29"/>
      <c r="B284" s="68"/>
      <c r="C284" s="68" t="s">
        <v>284</v>
      </c>
      <c r="D284" s="68"/>
      <c r="E284" s="35"/>
      <c r="F284" s="35"/>
      <c r="G284" s="35"/>
      <c r="H284" s="35"/>
      <c r="I284" s="68"/>
      <c r="J284" s="35"/>
      <c r="K284" s="68"/>
      <c r="L284" s="35"/>
      <c r="M284" s="192"/>
    </row>
    <row r="285" spans="1:13" ht="20.25">
      <c r="A285" s="29" t="s">
        <v>285</v>
      </c>
      <c r="B285" s="68"/>
      <c r="C285" s="68" t="s">
        <v>33</v>
      </c>
      <c r="D285" s="68"/>
      <c r="E285" s="68"/>
      <c r="F285" s="68"/>
      <c r="G285" s="68"/>
      <c r="H285" s="68"/>
      <c r="I285" s="68"/>
      <c r="J285" s="35"/>
      <c r="K285" s="68"/>
      <c r="L285" s="68"/>
      <c r="M285" s="192"/>
    </row>
    <row r="286" spans="1:13" ht="20.25">
      <c r="A286" s="29" t="s">
        <v>286</v>
      </c>
      <c r="B286" s="68"/>
      <c r="C286" s="68" t="s">
        <v>33</v>
      </c>
      <c r="D286" s="68"/>
      <c r="E286" s="68"/>
      <c r="F286" s="68"/>
      <c r="G286" s="68"/>
      <c r="H286" s="68"/>
      <c r="I286" s="68"/>
      <c r="J286" s="35"/>
      <c r="K286" s="68"/>
      <c r="L286" s="68"/>
      <c r="M286" s="192"/>
    </row>
    <row r="287" spans="1:13" ht="20.25">
      <c r="A287" s="29" t="s">
        <v>287</v>
      </c>
      <c r="B287" s="68"/>
      <c r="C287" s="68" t="s">
        <v>288</v>
      </c>
      <c r="D287" s="68"/>
      <c r="E287" s="68"/>
      <c r="F287" s="68"/>
      <c r="G287" s="68"/>
      <c r="H287" s="68"/>
      <c r="I287" s="68"/>
      <c r="J287" s="35"/>
      <c r="K287" s="68"/>
      <c r="L287" s="68"/>
      <c r="M287" s="192"/>
    </row>
    <row r="288" spans="1:13" ht="20.25">
      <c r="A288" s="29"/>
      <c r="B288" s="68"/>
      <c r="C288" s="68" t="s">
        <v>289</v>
      </c>
      <c r="D288" s="68"/>
      <c r="E288" s="68"/>
      <c r="F288" s="68"/>
      <c r="G288" s="68"/>
      <c r="H288" s="68"/>
      <c r="I288" s="68"/>
      <c r="J288" s="35"/>
      <c r="K288" s="68"/>
      <c r="L288" s="68"/>
      <c r="M288" s="192"/>
    </row>
    <row r="289" spans="1:13" ht="20.25">
      <c r="A289" s="29" t="s">
        <v>290</v>
      </c>
      <c r="B289" s="68"/>
      <c r="C289" s="68" t="s">
        <v>291</v>
      </c>
      <c r="D289" s="68"/>
      <c r="E289" s="68"/>
      <c r="F289" s="68"/>
      <c r="G289" s="68"/>
      <c r="H289" s="68"/>
      <c r="I289" s="68"/>
      <c r="J289" s="68"/>
      <c r="K289" s="68"/>
      <c r="L289" s="68"/>
      <c r="M289" s="192"/>
    </row>
    <row r="290" spans="1:13" ht="20.25">
      <c r="A290" s="29"/>
      <c r="B290" s="68"/>
      <c r="C290" s="68" t="s">
        <v>292</v>
      </c>
      <c r="D290" s="68"/>
      <c r="E290" s="68"/>
      <c r="F290" s="68"/>
      <c r="G290" s="68"/>
      <c r="H290" s="68"/>
      <c r="I290" s="68"/>
      <c r="J290" s="68"/>
      <c r="K290" s="68"/>
      <c r="L290" s="68"/>
      <c r="M290" s="192"/>
    </row>
    <row r="291" spans="1:13" ht="20.25">
      <c r="A291" s="29"/>
      <c r="B291" s="68"/>
      <c r="C291" s="68" t="s">
        <v>293</v>
      </c>
      <c r="D291" s="68"/>
      <c r="E291" s="68"/>
      <c r="F291" s="68"/>
      <c r="G291" s="68"/>
      <c r="H291" s="68"/>
      <c r="I291" s="68"/>
      <c r="J291" s="68"/>
      <c r="K291" s="68"/>
      <c r="L291" s="68"/>
      <c r="M291" s="192"/>
    </row>
    <row r="292" spans="1:13" ht="20.25">
      <c r="A292" s="29" t="s">
        <v>294</v>
      </c>
      <c r="B292" s="68"/>
      <c r="C292" s="68" t="s">
        <v>295</v>
      </c>
      <c r="D292" s="68"/>
      <c r="E292" s="68"/>
      <c r="F292" s="68"/>
      <c r="G292" s="68"/>
      <c r="H292" s="68"/>
      <c r="I292" s="68"/>
      <c r="J292" s="68"/>
      <c r="K292" s="68"/>
      <c r="L292" s="68"/>
      <c r="M292" s="192"/>
    </row>
    <row r="293" spans="1:13" ht="20.25">
      <c r="A293" s="29" t="s">
        <v>296</v>
      </c>
      <c r="B293" s="68"/>
      <c r="C293" s="68" t="s">
        <v>297</v>
      </c>
      <c r="D293" s="68"/>
      <c r="E293" s="68"/>
      <c r="F293" s="68"/>
      <c r="G293" s="68"/>
      <c r="H293" s="68"/>
      <c r="I293" s="68"/>
      <c r="J293" s="68"/>
      <c r="K293" s="68"/>
      <c r="L293" s="68"/>
      <c r="M293" s="192"/>
    </row>
    <row r="294" spans="1:13" ht="20.25">
      <c r="A294" s="29"/>
      <c r="B294" s="68"/>
      <c r="C294" s="68" t="s">
        <v>298</v>
      </c>
      <c r="D294" s="68"/>
      <c r="E294" s="68"/>
      <c r="F294" s="68"/>
      <c r="G294" s="68"/>
      <c r="H294" s="68"/>
      <c r="I294" s="68"/>
      <c r="J294" s="68"/>
      <c r="K294" s="68"/>
      <c r="L294" s="68"/>
      <c r="M294" s="192"/>
    </row>
    <row r="295" spans="1:13" ht="20.25">
      <c r="A295" s="29" t="s">
        <v>299</v>
      </c>
      <c r="B295" s="68"/>
      <c r="C295" s="68" t="s">
        <v>300</v>
      </c>
      <c r="D295" s="68"/>
      <c r="E295" s="68"/>
      <c r="F295" s="68"/>
      <c r="G295" s="68"/>
      <c r="H295" s="68"/>
      <c r="I295" s="68"/>
      <c r="J295" s="68"/>
      <c r="K295" s="68"/>
      <c r="L295" s="68"/>
      <c r="M295" s="192"/>
    </row>
    <row r="296" spans="1:13" ht="20.25">
      <c r="A296" s="29"/>
      <c r="B296" s="68"/>
      <c r="C296" s="2" t="s">
        <v>301</v>
      </c>
      <c r="D296" s="68"/>
      <c r="E296" s="68"/>
      <c r="F296" s="68"/>
      <c r="G296" s="68"/>
      <c r="H296" s="68"/>
      <c r="I296" s="68"/>
      <c r="J296" s="68"/>
      <c r="K296" s="68"/>
      <c r="L296" s="68"/>
      <c r="M296" s="192"/>
    </row>
    <row r="297" spans="1:13" ht="20.25">
      <c r="A297" s="29" t="s">
        <v>302</v>
      </c>
      <c r="B297" s="68"/>
      <c r="C297" s="68" t="s">
        <v>303</v>
      </c>
      <c r="D297" s="68"/>
      <c r="E297" s="68"/>
      <c r="F297" s="68"/>
      <c r="G297" s="68"/>
      <c r="H297" s="68"/>
      <c r="I297" s="68"/>
      <c r="J297" s="68"/>
      <c r="K297" s="68"/>
      <c r="L297" s="68"/>
      <c r="M297" s="192"/>
    </row>
    <row r="298" spans="1:13" ht="20.25">
      <c r="A298" s="29"/>
      <c r="B298" s="68"/>
      <c r="C298" s="68" t="s">
        <v>304</v>
      </c>
      <c r="D298" s="68"/>
      <c r="E298" s="68"/>
      <c r="F298" s="68"/>
      <c r="G298" s="68"/>
      <c r="H298" s="68"/>
      <c r="I298" s="68"/>
      <c r="J298" s="68"/>
      <c r="K298" s="68"/>
      <c r="L298" s="68"/>
      <c r="M298" s="192"/>
    </row>
    <row r="299" spans="1:13" ht="20.25">
      <c r="A299" s="29" t="s">
        <v>305</v>
      </c>
      <c r="B299" s="68"/>
      <c r="C299" s="68" t="s">
        <v>306</v>
      </c>
      <c r="D299" s="68"/>
      <c r="E299" s="68"/>
      <c r="F299" s="68"/>
      <c r="G299" s="68"/>
      <c r="H299" s="68"/>
      <c r="I299" s="68"/>
      <c r="J299" s="68"/>
      <c r="K299" s="68"/>
      <c r="L299" s="68"/>
      <c r="M299" s="192"/>
    </row>
    <row r="300" spans="1:13" ht="20.25">
      <c r="A300" s="29"/>
      <c r="B300" s="68"/>
      <c r="C300" s="68" t="s">
        <v>307</v>
      </c>
      <c r="D300" s="68"/>
      <c r="E300" s="68"/>
      <c r="F300" s="68"/>
      <c r="G300" s="68"/>
      <c r="H300" s="68"/>
      <c r="I300" s="68"/>
      <c r="J300" s="68"/>
      <c r="K300" s="68"/>
      <c r="L300" s="68"/>
      <c r="M300" s="192"/>
    </row>
    <row r="301" spans="1:13" ht="20.25">
      <c r="A301" s="29"/>
      <c r="B301" s="68"/>
      <c r="C301" s="68" t="s">
        <v>308</v>
      </c>
      <c r="D301" s="68"/>
      <c r="E301" s="68"/>
      <c r="F301" s="68"/>
      <c r="G301" s="68"/>
      <c r="H301" s="68"/>
      <c r="I301" s="68"/>
      <c r="J301" s="68"/>
      <c r="K301" s="68"/>
      <c r="L301" s="68"/>
      <c r="M301" s="192"/>
    </row>
    <row r="302" spans="1:13" ht="20.25">
      <c r="A302" s="29"/>
      <c r="B302" s="68"/>
      <c r="C302" s="68" t="s">
        <v>309</v>
      </c>
      <c r="D302" s="68"/>
      <c r="E302" s="68"/>
      <c r="F302" s="68"/>
      <c r="G302" s="68"/>
      <c r="H302" s="68"/>
      <c r="I302" s="68"/>
      <c r="J302" s="68"/>
      <c r="K302" s="68"/>
      <c r="L302" s="68"/>
      <c r="M302" s="192"/>
    </row>
    <row r="303" spans="1:13" ht="20.25">
      <c r="A303" s="29"/>
      <c r="B303" s="68"/>
      <c r="C303" s="68" t="s">
        <v>310</v>
      </c>
      <c r="D303" s="68"/>
      <c r="E303" s="68"/>
      <c r="F303" s="68"/>
      <c r="G303" s="68"/>
      <c r="H303" s="68"/>
      <c r="I303" s="68"/>
      <c r="J303" s="68"/>
      <c r="K303" s="68"/>
      <c r="L303" s="68"/>
      <c r="M303" s="192"/>
    </row>
    <row r="304" spans="1:13" ht="20.25">
      <c r="A304" s="29"/>
      <c r="B304" s="68"/>
      <c r="C304" s="68"/>
      <c r="D304" s="68"/>
      <c r="E304" s="68"/>
      <c r="F304" s="68"/>
      <c r="G304" s="68"/>
      <c r="H304" s="68"/>
      <c r="I304" s="68"/>
      <c r="J304" s="68"/>
      <c r="K304" s="68"/>
      <c r="L304" s="68"/>
      <c r="M304" s="192"/>
    </row>
    <row r="305" spans="1:13" ht="20.25">
      <c r="A305" s="29" t="s">
        <v>17</v>
      </c>
      <c r="B305" s="68"/>
      <c r="C305" s="68" t="s">
        <v>311</v>
      </c>
      <c r="D305" s="68" t="s">
        <v>312</v>
      </c>
      <c r="E305" s="194">
        <v>0.35</v>
      </c>
      <c r="F305" s="68"/>
      <c r="H305" s="68"/>
      <c r="I305" s="68"/>
      <c r="J305" s="68"/>
      <c r="K305" s="68"/>
      <c r="L305" s="68"/>
      <c r="M305" s="192"/>
    </row>
    <row r="306" spans="1:13" ht="20.25">
      <c r="A306" s="29"/>
      <c r="B306" s="68"/>
      <c r="C306" s="68"/>
      <c r="D306" s="68" t="s">
        <v>313</v>
      </c>
      <c r="E306" s="195">
        <v>2.8999999999999998E-3</v>
      </c>
      <c r="F306" s="68" t="s">
        <v>314</v>
      </c>
      <c r="H306" s="68"/>
      <c r="I306" s="68"/>
      <c r="J306" s="68"/>
      <c r="K306" s="68"/>
      <c r="L306" s="68"/>
      <c r="M306" s="192"/>
    </row>
    <row r="307" spans="1:13" ht="20.25">
      <c r="A307" s="29"/>
      <c r="B307" s="68"/>
      <c r="C307" s="68"/>
      <c r="D307" s="68" t="s">
        <v>315</v>
      </c>
      <c r="E307" s="196">
        <v>0</v>
      </c>
      <c r="F307" s="68" t="s">
        <v>316</v>
      </c>
      <c r="H307" s="68"/>
      <c r="I307" s="68"/>
      <c r="J307" s="68"/>
      <c r="K307" s="68"/>
      <c r="L307" s="68"/>
      <c r="M307" s="192"/>
    </row>
    <row r="308" spans="1:13" ht="20.25">
      <c r="A308" s="29" t="s">
        <v>317</v>
      </c>
      <c r="B308" s="68"/>
      <c r="C308" s="68" t="s">
        <v>318</v>
      </c>
      <c r="D308" s="68"/>
      <c r="E308" s="68"/>
      <c r="F308" s="68"/>
      <c r="G308" s="68"/>
      <c r="H308" s="68"/>
      <c r="I308" s="68"/>
      <c r="J308" s="68"/>
      <c r="K308" s="68"/>
      <c r="L308" s="68"/>
      <c r="M308" s="192"/>
    </row>
    <row r="309" spans="1:13" ht="20.25">
      <c r="A309" s="29" t="s">
        <v>319</v>
      </c>
      <c r="B309" s="68"/>
      <c r="C309" s="68" t="s">
        <v>320</v>
      </c>
      <c r="D309" s="68"/>
      <c r="E309" s="68"/>
      <c r="F309" s="68"/>
      <c r="G309" s="68"/>
      <c r="H309" s="68"/>
      <c r="I309" s="68"/>
      <c r="J309" s="68"/>
      <c r="K309" s="68"/>
      <c r="L309" s="68"/>
      <c r="M309" s="192"/>
    </row>
    <row r="310" spans="1:13" ht="20.25">
      <c r="A310" s="29"/>
      <c r="B310" s="68"/>
      <c r="C310" s="68" t="s">
        <v>321</v>
      </c>
      <c r="D310" s="68"/>
      <c r="E310" s="68"/>
      <c r="F310" s="68"/>
      <c r="G310" s="68"/>
      <c r="H310" s="68"/>
      <c r="I310" s="68"/>
      <c r="J310" s="68"/>
      <c r="K310" s="68"/>
      <c r="L310" s="68"/>
      <c r="M310" s="192"/>
    </row>
    <row r="311" spans="1:13" ht="20.25">
      <c r="A311" s="29" t="s">
        <v>322</v>
      </c>
      <c r="B311" s="68"/>
      <c r="C311" s="68" t="s">
        <v>323</v>
      </c>
      <c r="D311" s="68"/>
      <c r="E311" s="68"/>
      <c r="F311" s="68"/>
      <c r="G311" s="68"/>
      <c r="H311" s="68"/>
      <c r="I311" s="68"/>
      <c r="J311" s="68"/>
      <c r="K311" s="68"/>
      <c r="L311" s="68"/>
      <c r="M311" s="192"/>
    </row>
    <row r="312" spans="1:13" ht="20.25">
      <c r="A312" s="29"/>
      <c r="B312" s="68"/>
      <c r="C312" s="68" t="s">
        <v>324</v>
      </c>
      <c r="D312" s="68"/>
      <c r="E312" s="68"/>
      <c r="F312" s="68"/>
      <c r="G312" s="68"/>
      <c r="H312" s="68"/>
      <c r="I312" s="68"/>
      <c r="J312" s="68"/>
      <c r="K312" s="68"/>
      <c r="L312" s="68"/>
      <c r="M312" s="192"/>
    </row>
    <row r="313" spans="1:13" ht="20.25">
      <c r="A313" s="29"/>
      <c r="B313" s="68"/>
      <c r="C313" s="68" t="s">
        <v>325</v>
      </c>
      <c r="D313" s="68"/>
      <c r="E313" s="68"/>
      <c r="F313" s="68"/>
      <c r="G313" s="68"/>
      <c r="H313" s="68"/>
      <c r="I313" s="68"/>
      <c r="J313" s="68"/>
      <c r="K313" s="68"/>
      <c r="L313" s="68"/>
      <c r="M313" s="192"/>
    </row>
    <row r="314" spans="1:13" ht="20.25">
      <c r="A314" s="29" t="s">
        <v>326</v>
      </c>
      <c r="B314" s="68"/>
      <c r="C314" s="68" t="s">
        <v>327</v>
      </c>
      <c r="D314" s="68"/>
      <c r="E314" s="68"/>
      <c r="F314" s="68"/>
      <c r="G314" s="68"/>
      <c r="H314" s="68"/>
      <c r="I314" s="68"/>
      <c r="J314" s="68"/>
      <c r="K314" s="68"/>
      <c r="L314" s="68"/>
      <c r="M314" s="192"/>
    </row>
    <row r="315" spans="1:13" ht="20.25">
      <c r="A315" s="29" t="s">
        <v>328</v>
      </c>
      <c r="B315" s="68"/>
      <c r="C315" s="68" t="s">
        <v>329</v>
      </c>
      <c r="D315" s="68"/>
      <c r="E315" s="68"/>
      <c r="F315" s="68"/>
      <c r="G315" s="68"/>
      <c r="H315" s="68"/>
      <c r="I315" s="68"/>
      <c r="J315" s="68"/>
      <c r="K315" s="68"/>
      <c r="L315" s="68"/>
      <c r="M315" s="192"/>
    </row>
    <row r="316" spans="1:13" ht="20.25">
      <c r="A316" s="29"/>
      <c r="B316" s="68"/>
      <c r="C316" s="68" t="s">
        <v>330</v>
      </c>
      <c r="D316" s="68"/>
      <c r="E316" s="68"/>
      <c r="F316" s="68"/>
      <c r="G316" s="68"/>
      <c r="H316" s="68"/>
      <c r="I316" s="68"/>
      <c r="J316" s="68"/>
      <c r="K316" s="68"/>
      <c r="L316" s="68"/>
      <c r="M316" s="192"/>
    </row>
    <row r="317" spans="1:13" ht="20.25">
      <c r="A317" s="29" t="s">
        <v>331</v>
      </c>
      <c r="B317" s="68"/>
      <c r="C317" s="68" t="s">
        <v>332</v>
      </c>
      <c r="D317" s="68"/>
      <c r="E317" s="68"/>
      <c r="F317" s="68"/>
      <c r="G317" s="68"/>
      <c r="H317" s="68"/>
      <c r="I317" s="68"/>
      <c r="J317" s="68"/>
      <c r="K317" s="68"/>
      <c r="L317" s="68"/>
      <c r="M317" s="192"/>
    </row>
    <row r="318" spans="1:13" ht="20.25">
      <c r="A318" s="29"/>
      <c r="B318" s="68"/>
      <c r="C318" s="68" t="s">
        <v>333</v>
      </c>
      <c r="D318" s="68"/>
      <c r="E318" s="68"/>
      <c r="F318" s="68"/>
      <c r="G318" s="68"/>
      <c r="H318" s="68"/>
      <c r="I318" s="68"/>
      <c r="J318" s="68"/>
      <c r="K318" s="68"/>
      <c r="L318" s="68"/>
      <c r="M318" s="192"/>
    </row>
    <row r="319" spans="1:13" ht="20.25">
      <c r="A319" s="29" t="s">
        <v>334</v>
      </c>
      <c r="B319" s="68"/>
      <c r="C319" s="68" t="s">
        <v>335</v>
      </c>
      <c r="D319" s="68"/>
      <c r="E319" s="68"/>
      <c r="F319" s="68"/>
      <c r="G319" s="68"/>
      <c r="H319" s="68"/>
      <c r="I319" s="68"/>
      <c r="J319" s="68"/>
      <c r="K319" s="68"/>
      <c r="L319" s="68"/>
      <c r="M319" s="192"/>
    </row>
    <row r="320" spans="1:13">
      <c r="A320" s="29" t="s">
        <v>336</v>
      </c>
      <c r="B320" s="68"/>
      <c r="C320" s="68" t="s">
        <v>33</v>
      </c>
      <c r="D320" s="68"/>
      <c r="E320" s="68"/>
      <c r="F320" s="68"/>
      <c r="G320" s="68"/>
      <c r="H320" s="68"/>
      <c r="I320" s="68"/>
      <c r="J320" s="68"/>
      <c r="K320" s="68"/>
      <c r="L320" s="68"/>
      <c r="M320" s="68"/>
    </row>
    <row r="321" spans="1:13">
      <c r="A321" s="23" t="s">
        <v>337</v>
      </c>
      <c r="C321" s="65" t="s">
        <v>338</v>
      </c>
      <c r="D321" s="65"/>
      <c r="E321" s="65"/>
      <c r="F321" s="65"/>
      <c r="G321" s="65"/>
      <c r="H321" s="65"/>
      <c r="I321" s="65"/>
      <c r="J321" s="65"/>
      <c r="K321" s="65"/>
      <c r="L321" s="65"/>
      <c r="M321" s="65"/>
    </row>
    <row r="322" spans="1:13">
      <c r="C322" s="65" t="s">
        <v>339</v>
      </c>
      <c r="D322" s="197"/>
      <c r="E322" s="65"/>
      <c r="F322" s="65"/>
      <c r="G322" s="65"/>
      <c r="H322" s="65"/>
      <c r="I322" s="65"/>
      <c r="J322" s="65"/>
      <c r="K322" s="65"/>
      <c r="L322" s="65"/>
      <c r="M322" s="65"/>
    </row>
    <row r="323" spans="1:13">
      <c r="C323" s="65" t="s">
        <v>340</v>
      </c>
      <c r="D323" s="65"/>
      <c r="E323" s="65"/>
      <c r="F323" s="65"/>
      <c r="G323" s="65"/>
      <c r="H323" s="65"/>
      <c r="I323" s="65"/>
      <c r="J323" s="65"/>
      <c r="K323" s="65"/>
      <c r="L323" s="65"/>
      <c r="M323" s="198"/>
    </row>
    <row r="324" spans="1:13">
      <c r="C324" s="65" t="s">
        <v>341</v>
      </c>
      <c r="D324" s="65"/>
      <c r="E324" s="197"/>
      <c r="F324" s="65"/>
      <c r="G324" s="65"/>
      <c r="H324" s="65"/>
      <c r="I324" s="65"/>
      <c r="J324" s="65"/>
      <c r="K324" s="65"/>
      <c r="L324" s="65"/>
      <c r="M324" s="198"/>
    </row>
    <row r="325" spans="1:13">
      <c r="C325" s="65"/>
      <c r="D325" s="65"/>
      <c r="E325" s="197"/>
      <c r="F325" s="65"/>
      <c r="G325" s="65"/>
      <c r="H325" s="65"/>
      <c r="I325" s="65"/>
      <c r="J325" s="65"/>
      <c r="K325" s="65"/>
      <c r="L325" s="65"/>
      <c r="M325" s="198"/>
    </row>
    <row r="326" spans="1:13" ht="18">
      <c r="A326" s="1"/>
      <c r="C326" s="68"/>
      <c r="D326" s="68"/>
      <c r="E326" s="69"/>
      <c r="F326" s="68"/>
      <c r="G326" s="68"/>
      <c r="H326" s="68"/>
      <c r="I326" s="68"/>
      <c r="J326" s="70" t="s">
        <v>0</v>
      </c>
      <c r="K326" s="71"/>
      <c r="M326" s="71"/>
    </row>
    <row r="327" spans="1:13">
      <c r="C327" s="68"/>
      <c r="D327" s="68"/>
      <c r="E327" s="69"/>
      <c r="F327" s="68"/>
      <c r="G327" s="68"/>
      <c r="H327" s="68"/>
      <c r="I327" s="68"/>
      <c r="J327" s="70" t="s">
        <v>342</v>
      </c>
      <c r="M327" s="70"/>
    </row>
    <row r="328" spans="1:13">
      <c r="C328" s="68"/>
      <c r="D328" s="68"/>
      <c r="E328" s="69"/>
      <c r="F328" s="68"/>
      <c r="G328" s="68"/>
      <c r="H328" s="68"/>
      <c r="I328" s="68"/>
      <c r="J328" s="70"/>
      <c r="M328" s="70"/>
    </row>
    <row r="329" spans="1:13">
      <c r="C329" s="68"/>
      <c r="D329" s="68"/>
      <c r="E329" s="69"/>
      <c r="F329" s="68"/>
      <c r="G329" s="68"/>
      <c r="H329" s="68"/>
      <c r="I329" s="68"/>
      <c r="M329" s="70"/>
    </row>
    <row r="330" spans="1:13">
      <c r="C330" s="68"/>
      <c r="D330" s="68"/>
      <c r="E330" s="69"/>
      <c r="F330" s="68"/>
      <c r="G330" s="68"/>
      <c r="H330" s="68"/>
      <c r="I330" s="68"/>
      <c r="K330" s="65"/>
      <c r="M330" s="70"/>
    </row>
    <row r="331" spans="1:13">
      <c r="C331" s="68"/>
      <c r="D331" s="68"/>
      <c r="E331" s="69"/>
      <c r="F331" s="68"/>
      <c r="G331" s="68"/>
      <c r="H331" s="68"/>
      <c r="I331" s="68"/>
      <c r="J331" s="70"/>
      <c r="K331" s="65"/>
      <c r="M331" s="70"/>
    </row>
    <row r="332" spans="1:13">
      <c r="C332" s="68" t="s">
        <v>2</v>
      </c>
      <c r="D332" s="68"/>
      <c r="E332" s="69"/>
      <c r="F332" s="68"/>
      <c r="G332" s="68"/>
      <c r="H332" s="68"/>
      <c r="I332" s="68"/>
      <c r="J332" s="97" t="str">
        <f>$J$7</f>
        <v>For the 12 months ended: 12/31/2015</v>
      </c>
      <c r="K332" s="65"/>
      <c r="M332" s="70"/>
    </row>
    <row r="333" spans="1:13">
      <c r="A333" s="75" t="str">
        <f>$A$8</f>
        <v>Rate Formula Template</v>
      </c>
      <c r="B333" s="9"/>
      <c r="C333" s="9"/>
      <c r="D333" s="75"/>
      <c r="E333" s="9"/>
      <c r="F333" s="75"/>
      <c r="G333" s="75"/>
      <c r="H333" s="75"/>
      <c r="I333" s="75"/>
      <c r="J333" s="9"/>
      <c r="K333" s="68"/>
      <c r="L333" s="9"/>
      <c r="M333" s="65"/>
    </row>
    <row r="334" spans="1:13">
      <c r="A334" s="13" t="s">
        <v>4</v>
      </c>
      <c r="B334" s="9"/>
      <c r="C334" s="75"/>
      <c r="D334" s="13"/>
      <c r="E334" s="9"/>
      <c r="F334" s="13"/>
      <c r="G334" s="13"/>
      <c r="H334" s="13"/>
      <c r="I334" s="75"/>
      <c r="J334" s="75"/>
      <c r="K334" s="68"/>
      <c r="L334" s="76"/>
      <c r="M334" s="65"/>
    </row>
    <row r="335" spans="1:13">
      <c r="A335" s="76"/>
      <c r="B335" s="9"/>
      <c r="C335" s="76"/>
      <c r="D335" s="76"/>
      <c r="E335" s="9"/>
      <c r="F335" s="76"/>
      <c r="G335" s="76"/>
      <c r="H335" s="76"/>
      <c r="I335" s="76"/>
      <c r="J335" s="76"/>
      <c r="K335" s="68"/>
      <c r="L335" s="76"/>
      <c r="M335" s="68"/>
    </row>
    <row r="336" spans="1:13" ht="15.75">
      <c r="A336" s="98" t="str">
        <f>$A$11</f>
        <v>DUKE ENERGY OHIO AND DUKE ENERGY KENTUCKY (DEOK)</v>
      </c>
      <c r="B336" s="9"/>
      <c r="C336" s="76"/>
      <c r="D336" s="76"/>
      <c r="E336" s="9"/>
      <c r="F336" s="76"/>
      <c r="G336" s="76"/>
      <c r="H336" s="76"/>
      <c r="I336" s="76"/>
      <c r="J336" s="76"/>
      <c r="K336" s="68"/>
      <c r="L336" s="76"/>
      <c r="M336" s="68"/>
    </row>
    <row r="337" spans="1:13">
      <c r="A337" s="29"/>
      <c r="B337" s="68"/>
      <c r="C337" s="189"/>
      <c r="D337" s="29"/>
      <c r="E337" s="35"/>
      <c r="F337" s="35"/>
      <c r="G337" s="35"/>
      <c r="H337" s="35"/>
      <c r="I337" s="68"/>
      <c r="J337" s="190"/>
      <c r="K337" s="68"/>
      <c r="L337" s="191"/>
      <c r="M337" s="68"/>
    </row>
    <row r="338" spans="1:13" ht="20.25">
      <c r="A338" s="29"/>
      <c r="B338" s="68"/>
      <c r="C338" s="68" t="s">
        <v>273</v>
      </c>
      <c r="D338" s="29"/>
      <c r="E338" s="35"/>
      <c r="F338" s="35"/>
      <c r="G338" s="35"/>
      <c r="H338" s="35"/>
      <c r="I338" s="68"/>
      <c r="J338" s="35"/>
      <c r="K338" s="68"/>
      <c r="L338" s="35"/>
      <c r="M338" s="192"/>
    </row>
    <row r="339" spans="1:13" ht="20.25">
      <c r="A339" s="29" t="s">
        <v>274</v>
      </c>
      <c r="B339" s="68"/>
      <c r="C339" s="68" t="s">
        <v>275</v>
      </c>
      <c r="D339" s="68"/>
      <c r="E339" s="35"/>
      <c r="F339" s="35"/>
      <c r="G339" s="35"/>
      <c r="H339" s="35"/>
      <c r="I339" s="68"/>
      <c r="J339" s="35"/>
      <c r="K339" s="68"/>
      <c r="L339" s="35"/>
      <c r="M339" s="192"/>
    </row>
    <row r="340" spans="1:13" ht="20.25">
      <c r="A340" s="79" t="s">
        <v>276</v>
      </c>
      <c r="B340" s="68"/>
      <c r="C340" s="68"/>
      <c r="D340" s="68"/>
      <c r="E340" s="35"/>
      <c r="F340" s="35"/>
      <c r="G340" s="35"/>
      <c r="H340" s="35"/>
      <c r="I340" s="68"/>
      <c r="J340" s="35"/>
      <c r="K340" s="68"/>
      <c r="L340" s="35"/>
      <c r="M340" s="192"/>
    </row>
    <row r="341" spans="1:13">
      <c r="A341" s="23" t="s">
        <v>343</v>
      </c>
      <c r="C341" s="65" t="s">
        <v>344</v>
      </c>
      <c r="D341" s="65"/>
      <c r="E341" s="65"/>
      <c r="F341" s="65"/>
      <c r="G341" s="65"/>
      <c r="H341" s="65"/>
      <c r="I341" s="65"/>
      <c r="J341" s="65"/>
      <c r="K341" s="65"/>
      <c r="L341" s="65"/>
      <c r="M341" s="198"/>
    </row>
    <row r="342" spans="1:13">
      <c r="A342" s="23"/>
      <c r="C342" s="65" t="s">
        <v>345</v>
      </c>
      <c r="D342" s="65"/>
      <c r="E342" s="65"/>
      <c r="F342" s="65"/>
      <c r="G342" s="65"/>
      <c r="H342" s="65"/>
      <c r="I342" s="65"/>
      <c r="J342" s="65"/>
      <c r="K342" s="65"/>
      <c r="L342" s="65"/>
      <c r="M342" s="198"/>
    </row>
    <row r="343" spans="1:13">
      <c r="A343" s="23"/>
      <c r="C343" s="65" t="s">
        <v>346</v>
      </c>
      <c r="D343" s="65"/>
      <c r="E343" s="65"/>
      <c r="F343" s="65"/>
      <c r="G343" s="65"/>
      <c r="H343" s="65"/>
      <c r="I343" s="65"/>
      <c r="J343" s="65"/>
      <c r="K343" s="65"/>
      <c r="L343" s="65"/>
      <c r="M343" s="198"/>
    </row>
    <row r="344" spans="1:13">
      <c r="A344" s="23" t="s">
        <v>347</v>
      </c>
      <c r="C344" s="65" t="s">
        <v>348</v>
      </c>
      <c r="D344" s="65"/>
      <c r="E344" s="65"/>
      <c r="F344" s="65"/>
      <c r="G344" s="65"/>
      <c r="H344" s="65"/>
      <c r="I344" s="65"/>
      <c r="J344" s="65"/>
      <c r="K344" s="65"/>
      <c r="L344" s="65"/>
      <c r="M344" s="198"/>
    </row>
    <row r="345" spans="1:13">
      <c r="A345" s="23" t="s">
        <v>349</v>
      </c>
      <c r="C345" s="68" t="s">
        <v>33</v>
      </c>
      <c r="D345" s="65"/>
      <c r="E345" s="198"/>
      <c r="F345" s="198"/>
      <c r="G345" s="198"/>
      <c r="H345" s="198"/>
      <c r="I345" s="198"/>
      <c r="J345" s="198"/>
      <c r="K345" s="198"/>
      <c r="L345" s="198"/>
      <c r="M345" s="198"/>
    </row>
    <row r="346" spans="1:13">
      <c r="A346" s="23" t="s">
        <v>350</v>
      </c>
      <c r="C346" s="2" t="s">
        <v>351</v>
      </c>
      <c r="D346" s="65"/>
      <c r="E346" s="65"/>
      <c r="F346" s="65"/>
      <c r="G346" s="65"/>
      <c r="H346" s="65"/>
      <c r="I346" s="65"/>
      <c r="J346" s="65"/>
      <c r="K346" s="65"/>
      <c r="L346" s="65"/>
      <c r="M346" s="198"/>
    </row>
    <row r="347" spans="1:13">
      <c r="C347" s="2" t="s">
        <v>352</v>
      </c>
      <c r="D347" s="65"/>
      <c r="E347" s="65"/>
      <c r="F347" s="65"/>
      <c r="G347" s="65"/>
      <c r="H347" s="65"/>
      <c r="I347" s="65"/>
      <c r="J347" s="65"/>
      <c r="K347" s="65"/>
      <c r="L347" s="65"/>
      <c r="M347" s="198"/>
    </row>
    <row r="348" spans="1:13">
      <c r="A348" s="23" t="s">
        <v>353</v>
      </c>
      <c r="C348" s="2" t="s">
        <v>354</v>
      </c>
      <c r="D348" s="65"/>
      <c r="E348" s="65"/>
      <c r="F348" s="65"/>
      <c r="G348" s="65"/>
      <c r="H348" s="65"/>
      <c r="I348" s="65"/>
      <c r="J348" s="65"/>
      <c r="K348" s="65"/>
      <c r="L348" s="65"/>
      <c r="M348" s="198"/>
    </row>
    <row r="349" spans="1:13">
      <c r="A349" s="23"/>
      <c r="C349" s="2" t="s">
        <v>355</v>
      </c>
      <c r="D349" s="65"/>
      <c r="E349" s="65"/>
      <c r="F349" s="65"/>
      <c r="G349" s="65"/>
      <c r="H349" s="65"/>
      <c r="I349" s="65"/>
      <c r="J349" s="65"/>
      <c r="K349" s="65"/>
      <c r="L349" s="65"/>
      <c r="M349" s="198"/>
    </row>
    <row r="350" spans="1:13">
      <c r="A350" s="23" t="s">
        <v>359</v>
      </c>
      <c r="C350" s="2" t="s">
        <v>357</v>
      </c>
      <c r="D350" s="65"/>
      <c r="E350" s="65"/>
      <c r="F350" s="65"/>
      <c r="G350" s="65"/>
      <c r="H350" s="65"/>
      <c r="I350" s="65"/>
      <c r="J350" s="65"/>
      <c r="K350" s="65"/>
      <c r="L350" s="65"/>
      <c r="M350" s="198"/>
    </row>
    <row r="351" spans="1:13">
      <c r="C351" s="65" t="s">
        <v>358</v>
      </c>
      <c r="D351" s="65"/>
      <c r="M351" s="198"/>
    </row>
    <row r="352" spans="1:13">
      <c r="M352" s="66"/>
    </row>
    <row r="353" spans="3:13">
      <c r="M353" s="66"/>
    </row>
    <row r="354" spans="3:13">
      <c r="M354" s="66"/>
    </row>
    <row r="355" spans="3:13">
      <c r="M355" s="66"/>
    </row>
    <row r="356" spans="3:13">
      <c r="M356" s="66"/>
    </row>
    <row r="357" spans="3:13">
      <c r="C357" s="66"/>
      <c r="D357" s="66"/>
      <c r="E357" s="66"/>
      <c r="F357" s="66"/>
      <c r="G357" s="66"/>
      <c r="H357" s="66"/>
      <c r="I357" s="66"/>
      <c r="J357" s="66"/>
      <c r="K357" s="66"/>
      <c r="L357" s="66"/>
      <c r="M357" s="66"/>
    </row>
    <row r="358" spans="3:13">
      <c r="C358" s="66"/>
      <c r="D358" s="66"/>
      <c r="E358" s="66"/>
      <c r="F358" s="66"/>
      <c r="G358" s="66"/>
      <c r="H358" s="66"/>
      <c r="I358" s="66"/>
      <c r="J358" s="66"/>
      <c r="K358" s="66"/>
      <c r="L358" s="66"/>
      <c r="M358" s="66"/>
    </row>
    <row r="359" spans="3:13">
      <c r="C359" s="66"/>
      <c r="D359" s="66"/>
      <c r="E359" s="66"/>
      <c r="F359" s="66"/>
      <c r="G359" s="66"/>
      <c r="H359" s="66"/>
      <c r="I359" s="66"/>
      <c r="J359" s="66"/>
      <c r="K359" s="66"/>
      <c r="L359" s="66"/>
      <c r="M359" s="66"/>
    </row>
    <row r="360" spans="3:13">
      <c r="C360" s="66"/>
      <c r="D360" s="66"/>
      <c r="E360" s="66"/>
      <c r="F360" s="66"/>
      <c r="G360" s="66"/>
      <c r="H360" s="66"/>
      <c r="I360" s="66"/>
      <c r="J360" s="66"/>
      <c r="K360" s="66"/>
      <c r="L360" s="66"/>
      <c r="M360" s="66"/>
    </row>
    <row r="361" spans="3:13">
      <c r="C361" s="66"/>
      <c r="D361" s="66"/>
      <c r="E361" s="66"/>
      <c r="F361" s="66"/>
      <c r="G361" s="66"/>
      <c r="H361" s="66"/>
      <c r="I361" s="66"/>
      <c r="J361" s="66"/>
      <c r="K361" s="66"/>
      <c r="L361" s="66"/>
      <c r="M361" s="66"/>
    </row>
    <row r="362" spans="3:13">
      <c r="C362" s="66"/>
      <c r="D362" s="66"/>
      <c r="E362" s="66"/>
      <c r="F362" s="66"/>
      <c r="G362" s="66"/>
      <c r="H362" s="66"/>
      <c r="I362" s="66"/>
      <c r="J362" s="66"/>
      <c r="K362" s="66"/>
      <c r="L362" s="66"/>
      <c r="M362" s="66"/>
    </row>
    <row r="363" spans="3:13">
      <c r="C363" s="66"/>
      <c r="D363" s="66"/>
      <c r="E363" s="66"/>
      <c r="F363" s="66"/>
      <c r="G363" s="66"/>
      <c r="H363" s="66"/>
      <c r="I363" s="66"/>
      <c r="J363" s="66"/>
      <c r="K363" s="66"/>
      <c r="L363" s="66"/>
      <c r="M363" s="66"/>
    </row>
    <row r="364" spans="3:13">
      <c r="C364" s="66"/>
      <c r="D364" s="66"/>
      <c r="E364" s="66"/>
      <c r="F364" s="66"/>
      <c r="G364" s="66"/>
      <c r="H364" s="66"/>
      <c r="I364" s="66"/>
      <c r="J364" s="66"/>
      <c r="K364" s="66"/>
      <c r="L364" s="66"/>
      <c r="M364" s="66"/>
    </row>
    <row r="365" spans="3:13">
      <c r="C365" s="66"/>
      <c r="D365" s="66"/>
      <c r="E365" s="66"/>
      <c r="F365" s="66"/>
      <c r="G365" s="66"/>
      <c r="H365" s="66"/>
      <c r="I365" s="66"/>
      <c r="J365" s="66"/>
      <c r="K365" s="66"/>
      <c r="L365" s="66"/>
      <c r="M365" s="66"/>
    </row>
    <row r="366" spans="3:13">
      <c r="C366" s="66"/>
      <c r="D366" s="66"/>
      <c r="E366" s="66"/>
      <c r="F366" s="66"/>
      <c r="G366" s="66"/>
      <c r="H366" s="66"/>
      <c r="I366" s="66"/>
      <c r="J366" s="66"/>
      <c r="K366" s="66"/>
      <c r="L366" s="66"/>
      <c r="M366" s="66"/>
    </row>
    <row r="367" spans="3:13">
      <c r="C367" s="66"/>
      <c r="D367" s="66"/>
      <c r="E367" s="66"/>
      <c r="F367" s="66"/>
      <c r="G367" s="66"/>
      <c r="H367" s="66"/>
      <c r="I367" s="66"/>
      <c r="J367" s="66"/>
      <c r="K367" s="66"/>
      <c r="L367" s="66"/>
      <c r="M367" s="66"/>
    </row>
    <row r="368" spans="3:13">
      <c r="C368" s="66"/>
      <c r="D368" s="66"/>
      <c r="E368" s="66"/>
      <c r="F368" s="66"/>
      <c r="G368" s="66"/>
      <c r="H368" s="66"/>
      <c r="I368" s="66"/>
      <c r="J368" s="66"/>
      <c r="K368" s="66"/>
      <c r="L368" s="66"/>
      <c r="M368" s="66"/>
    </row>
    <row r="369" spans="3:13">
      <c r="C369" s="66"/>
      <c r="D369" s="66"/>
      <c r="E369" s="66"/>
      <c r="F369" s="66"/>
      <c r="G369" s="66"/>
      <c r="H369" s="66"/>
      <c r="I369" s="66"/>
      <c r="J369" s="66"/>
      <c r="K369" s="66"/>
      <c r="L369" s="66"/>
      <c r="M369" s="66"/>
    </row>
    <row r="370" spans="3:13">
      <c r="C370" s="66"/>
      <c r="D370" s="66"/>
      <c r="E370" s="66"/>
      <c r="F370" s="66"/>
      <c r="G370" s="66"/>
      <c r="H370" s="66"/>
      <c r="I370" s="66"/>
      <c r="J370" s="66"/>
      <c r="K370" s="66"/>
      <c r="L370" s="66"/>
      <c r="M370" s="66"/>
    </row>
    <row r="371" spans="3:13">
      <c r="C371" s="66"/>
      <c r="D371" s="66"/>
      <c r="E371" s="66"/>
      <c r="F371" s="66"/>
      <c r="G371" s="66"/>
      <c r="H371" s="66"/>
      <c r="I371" s="66"/>
      <c r="J371" s="66"/>
      <c r="K371" s="66"/>
      <c r="L371" s="66"/>
      <c r="M371" s="66"/>
    </row>
    <row r="372" spans="3:13">
      <c r="C372" s="66"/>
      <c r="D372" s="66"/>
      <c r="E372" s="66"/>
      <c r="F372" s="66"/>
      <c r="G372" s="66"/>
      <c r="H372" s="66"/>
      <c r="I372" s="66"/>
      <c r="J372" s="66"/>
      <c r="K372" s="66"/>
      <c r="L372" s="66"/>
      <c r="M372" s="66"/>
    </row>
    <row r="373" spans="3:13">
      <c r="C373" s="66"/>
      <c r="D373" s="66"/>
      <c r="E373" s="66"/>
      <c r="F373" s="66"/>
      <c r="G373" s="66"/>
      <c r="H373" s="66"/>
      <c r="I373" s="66"/>
      <c r="J373" s="66"/>
      <c r="K373" s="66"/>
      <c r="L373" s="66"/>
      <c r="M373" s="66"/>
    </row>
    <row r="374" spans="3:13">
      <c r="C374" s="66"/>
      <c r="D374" s="66"/>
      <c r="E374" s="66"/>
      <c r="F374" s="66"/>
      <c r="G374" s="66"/>
      <c r="H374" s="66"/>
      <c r="I374" s="66"/>
      <c r="J374" s="66"/>
      <c r="K374" s="66"/>
      <c r="L374" s="66"/>
      <c r="M374" s="66"/>
    </row>
    <row r="375" spans="3:13">
      <c r="C375" s="66"/>
      <c r="D375" s="66"/>
      <c r="E375" s="66"/>
      <c r="F375" s="66"/>
      <c r="G375" s="66"/>
      <c r="H375" s="66"/>
      <c r="I375" s="66"/>
      <c r="J375" s="66"/>
      <c r="K375" s="66"/>
      <c r="L375" s="66"/>
      <c r="M375" s="66"/>
    </row>
    <row r="376" spans="3:13">
      <c r="C376" s="66"/>
      <c r="D376" s="66"/>
      <c r="E376" s="66"/>
      <c r="F376" s="66"/>
      <c r="G376" s="66"/>
      <c r="H376" s="66"/>
      <c r="I376" s="66"/>
      <c r="J376" s="66"/>
      <c r="K376" s="66"/>
      <c r="L376" s="66"/>
      <c r="M376" s="66"/>
    </row>
    <row r="377" spans="3:13">
      <c r="C377" s="66"/>
      <c r="D377" s="66"/>
      <c r="E377" s="66"/>
      <c r="F377" s="66"/>
      <c r="G377" s="66"/>
      <c r="H377" s="66"/>
      <c r="I377" s="66"/>
      <c r="J377" s="66"/>
      <c r="K377" s="66"/>
      <c r="L377" s="66"/>
      <c r="M377" s="66"/>
    </row>
    <row r="378" spans="3:13">
      <c r="C378" s="66"/>
      <c r="D378" s="66"/>
      <c r="E378" s="66"/>
      <c r="F378" s="66"/>
      <c r="G378" s="66"/>
      <c r="H378" s="66"/>
      <c r="I378" s="66"/>
      <c r="J378" s="66"/>
      <c r="K378" s="66"/>
      <c r="L378" s="66"/>
      <c r="M378" s="66"/>
    </row>
    <row r="379" spans="3:13">
      <c r="C379" s="66"/>
      <c r="D379" s="66"/>
      <c r="E379" s="66"/>
      <c r="F379" s="66"/>
      <c r="G379" s="66"/>
      <c r="H379" s="66"/>
      <c r="I379" s="66"/>
      <c r="J379" s="66"/>
      <c r="K379" s="66"/>
      <c r="L379" s="66"/>
      <c r="M379" s="66"/>
    </row>
    <row r="380" spans="3:13">
      <c r="C380" s="66"/>
      <c r="D380" s="66"/>
      <c r="E380" s="66"/>
      <c r="F380" s="66"/>
      <c r="G380" s="66"/>
      <c r="H380" s="66"/>
      <c r="I380" s="66"/>
      <c r="J380" s="66"/>
      <c r="K380" s="66"/>
      <c r="L380" s="66"/>
      <c r="M380" s="66"/>
    </row>
    <row r="381" spans="3:13">
      <c r="C381" s="66"/>
      <c r="D381" s="66"/>
      <c r="E381" s="66"/>
      <c r="F381" s="66"/>
      <c r="G381" s="66"/>
      <c r="H381" s="66"/>
      <c r="I381" s="66"/>
      <c r="J381" s="66"/>
      <c r="K381" s="66"/>
      <c r="L381" s="66"/>
      <c r="M381" s="66"/>
    </row>
    <row r="382" spans="3:13">
      <c r="C382" s="66"/>
      <c r="D382" s="66"/>
      <c r="E382" s="66"/>
      <c r="F382" s="66"/>
      <c r="G382" s="66"/>
      <c r="H382" s="66"/>
      <c r="I382" s="66"/>
      <c r="J382" s="66"/>
      <c r="K382" s="66"/>
      <c r="L382" s="66"/>
      <c r="M382" s="66"/>
    </row>
    <row r="383" spans="3:13">
      <c r="C383" s="66"/>
      <c r="D383" s="66"/>
      <c r="E383" s="66"/>
      <c r="F383" s="66"/>
      <c r="G383" s="66"/>
      <c r="H383" s="66"/>
      <c r="I383" s="66"/>
      <c r="J383" s="66"/>
      <c r="K383" s="66"/>
      <c r="L383" s="66"/>
      <c r="M383" s="66"/>
    </row>
    <row r="384" spans="3:13">
      <c r="C384" s="66"/>
      <c r="D384" s="66"/>
      <c r="E384" s="66"/>
      <c r="F384" s="66"/>
      <c r="G384" s="66"/>
      <c r="H384" s="66"/>
      <c r="I384" s="66"/>
      <c r="J384" s="66"/>
      <c r="K384" s="66"/>
      <c r="L384" s="66"/>
      <c r="M384" s="66"/>
    </row>
    <row r="385" spans="3:13">
      <c r="C385" s="66"/>
      <c r="D385" s="66"/>
      <c r="E385" s="66"/>
      <c r="F385" s="66"/>
      <c r="G385" s="66"/>
      <c r="H385" s="66"/>
      <c r="I385" s="66"/>
      <c r="J385" s="66"/>
      <c r="K385" s="66"/>
      <c r="L385" s="66"/>
      <c r="M385" s="66"/>
    </row>
    <row r="386" spans="3:13">
      <c r="C386" s="66"/>
      <c r="D386" s="66"/>
      <c r="E386" s="66"/>
      <c r="F386" s="66"/>
      <c r="G386" s="66"/>
      <c r="H386" s="66"/>
      <c r="I386" s="66"/>
      <c r="J386" s="66"/>
      <c r="K386" s="66"/>
      <c r="L386" s="66"/>
      <c r="M386" s="66"/>
    </row>
    <row r="387" spans="3:13">
      <c r="C387" s="66"/>
      <c r="D387" s="66"/>
      <c r="E387" s="66"/>
      <c r="F387" s="66"/>
      <c r="G387" s="66"/>
      <c r="H387" s="66"/>
      <c r="I387" s="66"/>
      <c r="J387" s="66"/>
      <c r="K387" s="66"/>
      <c r="L387" s="66"/>
      <c r="M387" s="66"/>
    </row>
    <row r="388" spans="3:13">
      <c r="C388" s="66"/>
      <c r="D388" s="66"/>
      <c r="E388" s="66"/>
      <c r="F388" s="66"/>
      <c r="G388" s="66"/>
      <c r="H388" s="66"/>
      <c r="I388" s="66"/>
      <c r="J388" s="66"/>
      <c r="K388" s="66"/>
      <c r="L388" s="66"/>
      <c r="M388" s="66"/>
    </row>
    <row r="389" spans="3:13">
      <c r="C389" s="66"/>
      <c r="D389" s="66"/>
      <c r="E389" s="66"/>
      <c r="F389" s="66"/>
      <c r="G389" s="66"/>
      <c r="H389" s="66"/>
      <c r="I389" s="66"/>
      <c r="J389" s="66"/>
      <c r="K389" s="66"/>
      <c r="L389" s="66"/>
      <c r="M389" s="66"/>
    </row>
    <row r="390" spans="3:13">
      <c r="C390" s="66"/>
      <c r="D390" s="66"/>
      <c r="E390" s="66"/>
      <c r="F390" s="66"/>
      <c r="G390" s="66"/>
      <c r="H390" s="66"/>
      <c r="I390" s="66"/>
      <c r="J390" s="66"/>
      <c r="K390" s="66"/>
      <c r="L390" s="66"/>
      <c r="M390" s="66"/>
    </row>
    <row r="391" spans="3:13">
      <c r="C391" s="66"/>
      <c r="D391" s="66"/>
      <c r="E391" s="66"/>
      <c r="F391" s="66"/>
      <c r="G391" s="66"/>
      <c r="H391" s="66"/>
      <c r="I391" s="66"/>
      <c r="J391" s="66"/>
      <c r="K391" s="66"/>
      <c r="L391" s="66"/>
      <c r="M391" s="66"/>
    </row>
    <row r="392" spans="3:13">
      <c r="C392" s="66"/>
      <c r="D392" s="66"/>
      <c r="E392" s="66"/>
      <c r="F392" s="66"/>
      <c r="G392" s="66"/>
      <c r="H392" s="66"/>
      <c r="I392" s="66"/>
      <c r="J392" s="66"/>
      <c r="K392" s="66"/>
      <c r="L392" s="66"/>
      <c r="M392" s="66"/>
    </row>
    <row r="393" spans="3:13">
      <c r="C393" s="66"/>
      <c r="D393" s="66"/>
      <c r="E393" s="66"/>
      <c r="F393" s="66"/>
      <c r="G393" s="66"/>
      <c r="H393" s="66"/>
      <c r="I393" s="66"/>
      <c r="J393" s="66"/>
      <c r="K393" s="66"/>
      <c r="L393" s="66"/>
      <c r="M393" s="66"/>
    </row>
    <row r="394" spans="3:13">
      <c r="C394" s="66"/>
      <c r="D394" s="66"/>
      <c r="E394" s="66"/>
      <c r="F394" s="66"/>
      <c r="G394" s="66"/>
      <c r="H394" s="66"/>
      <c r="I394" s="66"/>
      <c r="J394" s="66"/>
      <c r="K394" s="66"/>
      <c r="L394" s="66"/>
      <c r="M394" s="66"/>
    </row>
    <row r="395" spans="3:13">
      <c r="C395" s="66"/>
      <c r="D395" s="66"/>
      <c r="E395" s="66"/>
      <c r="F395" s="66"/>
      <c r="G395" s="66"/>
      <c r="H395" s="66"/>
      <c r="I395" s="66"/>
      <c r="J395" s="66"/>
      <c r="K395" s="66"/>
      <c r="L395" s="66"/>
      <c r="M395" s="66"/>
    </row>
    <row r="396" spans="3:13">
      <c r="C396" s="66"/>
      <c r="D396" s="66"/>
      <c r="E396" s="66"/>
      <c r="F396" s="66"/>
      <c r="G396" s="66"/>
      <c r="H396" s="66"/>
      <c r="I396" s="66"/>
      <c r="J396" s="66"/>
      <c r="K396" s="66"/>
      <c r="L396" s="66"/>
      <c r="M396" s="66"/>
    </row>
    <row r="397" spans="3:13">
      <c r="C397" s="66"/>
      <c r="D397" s="66"/>
      <c r="E397" s="66"/>
      <c r="F397" s="66"/>
      <c r="G397" s="66"/>
      <c r="H397" s="66"/>
      <c r="I397" s="66"/>
      <c r="J397" s="66"/>
      <c r="K397" s="66"/>
      <c r="L397" s="66"/>
      <c r="M397" s="66"/>
    </row>
    <row r="398" spans="3:13">
      <c r="C398" s="66"/>
      <c r="D398" s="66"/>
      <c r="E398" s="66"/>
      <c r="F398" s="66"/>
      <c r="G398" s="66"/>
      <c r="H398" s="66"/>
      <c r="I398" s="66"/>
      <c r="J398" s="66"/>
      <c r="K398" s="66"/>
      <c r="L398" s="66"/>
      <c r="M398" s="66"/>
    </row>
    <row r="399" spans="3:13">
      <c r="C399" s="66"/>
      <c r="D399" s="66"/>
      <c r="E399" s="66"/>
      <c r="F399" s="66"/>
      <c r="G399" s="66"/>
      <c r="H399" s="66"/>
      <c r="I399" s="66"/>
      <c r="J399" s="66"/>
      <c r="K399" s="66"/>
      <c r="L399" s="66"/>
      <c r="M399" s="66"/>
    </row>
    <row r="400" spans="3:13">
      <c r="C400" s="66"/>
      <c r="D400" s="66"/>
      <c r="E400" s="66"/>
      <c r="F400" s="66"/>
      <c r="G400" s="66"/>
      <c r="H400" s="66"/>
      <c r="I400" s="66"/>
      <c r="J400" s="66"/>
      <c r="K400" s="66"/>
      <c r="L400" s="66"/>
      <c r="M400" s="66"/>
    </row>
    <row r="401" spans="3:13">
      <c r="C401" s="66"/>
      <c r="D401" s="66"/>
      <c r="E401" s="66"/>
      <c r="F401" s="66"/>
      <c r="G401" s="66"/>
      <c r="H401" s="66"/>
      <c r="I401" s="66"/>
      <c r="J401" s="66"/>
      <c r="K401" s="66"/>
      <c r="L401" s="66"/>
      <c r="M401" s="66"/>
    </row>
    <row r="402" spans="3:13">
      <c r="C402" s="66"/>
      <c r="D402" s="66"/>
      <c r="E402" s="66"/>
      <c r="F402" s="66"/>
      <c r="G402" s="66"/>
      <c r="H402" s="66"/>
      <c r="I402" s="66"/>
      <c r="J402" s="66"/>
      <c r="K402" s="66"/>
      <c r="L402" s="66"/>
      <c r="M402" s="66"/>
    </row>
    <row r="403" spans="3:13">
      <c r="C403" s="66"/>
      <c r="D403" s="66"/>
      <c r="E403" s="66"/>
      <c r="F403" s="66"/>
      <c r="G403" s="66"/>
      <c r="H403" s="66"/>
      <c r="I403" s="66"/>
      <c r="J403" s="66"/>
      <c r="K403" s="66"/>
      <c r="L403" s="66"/>
      <c r="M403" s="66"/>
    </row>
    <row r="404" spans="3:13">
      <c r="C404" s="66"/>
      <c r="D404" s="66"/>
      <c r="E404" s="66"/>
      <c r="F404" s="66"/>
      <c r="G404" s="66"/>
      <c r="H404" s="66"/>
      <c r="I404" s="66"/>
      <c r="J404" s="66"/>
      <c r="K404" s="66"/>
      <c r="L404" s="66"/>
      <c r="M404" s="66"/>
    </row>
    <row r="405" spans="3:13">
      <c r="C405" s="66"/>
      <c r="D405" s="66"/>
      <c r="E405" s="66"/>
      <c r="F405" s="66"/>
      <c r="G405" s="66"/>
      <c r="H405" s="66"/>
      <c r="I405" s="66"/>
      <c r="J405" s="66"/>
      <c r="K405" s="66"/>
      <c r="L405" s="66"/>
      <c r="M405" s="66"/>
    </row>
    <row r="406" spans="3:13">
      <c r="C406" s="66"/>
      <c r="D406" s="66"/>
      <c r="E406" s="66"/>
      <c r="F406" s="66"/>
      <c r="G406" s="66"/>
      <c r="H406" s="66"/>
      <c r="I406" s="66"/>
      <c r="J406" s="66"/>
      <c r="K406" s="66"/>
      <c r="L406" s="66"/>
      <c r="M406" s="66"/>
    </row>
    <row r="407" spans="3:13">
      <c r="C407" s="66"/>
      <c r="D407" s="66"/>
      <c r="E407" s="66"/>
      <c r="F407" s="66"/>
      <c r="G407" s="66"/>
      <c r="H407" s="66"/>
      <c r="I407" s="66"/>
      <c r="J407" s="66"/>
      <c r="K407" s="66"/>
      <c r="L407" s="66"/>
      <c r="M407" s="66"/>
    </row>
    <row r="408" spans="3:13">
      <c r="C408" s="66"/>
      <c r="D408" s="66"/>
      <c r="E408" s="66"/>
      <c r="F408" s="66"/>
      <c r="G408" s="66"/>
      <c r="H408" s="66"/>
      <c r="I408" s="66"/>
      <c r="J408" s="66"/>
      <c r="K408" s="66"/>
      <c r="L408" s="66"/>
      <c r="M408" s="66"/>
    </row>
    <row r="409" spans="3:13">
      <c r="C409" s="66"/>
      <c r="D409" s="66"/>
      <c r="E409" s="66"/>
      <c r="F409" s="66"/>
      <c r="G409" s="66"/>
      <c r="H409" s="66"/>
      <c r="I409" s="66"/>
      <c r="J409" s="66"/>
      <c r="K409" s="66"/>
      <c r="L409" s="66"/>
      <c r="M409" s="66"/>
    </row>
    <row r="410" spans="3:13">
      <c r="C410" s="66"/>
      <c r="D410" s="66"/>
      <c r="E410" s="66"/>
      <c r="F410" s="66"/>
      <c r="G410" s="66"/>
      <c r="H410" s="66"/>
      <c r="I410" s="66"/>
      <c r="J410" s="66"/>
      <c r="K410" s="66"/>
      <c r="L410" s="66"/>
      <c r="M410" s="66"/>
    </row>
    <row r="411" spans="3:13">
      <c r="C411" s="66"/>
      <c r="D411" s="66"/>
      <c r="E411" s="66"/>
      <c r="F411" s="66"/>
      <c r="G411" s="66"/>
      <c r="H411" s="66"/>
      <c r="I411" s="66"/>
      <c r="J411" s="66"/>
      <c r="K411" s="66"/>
      <c r="L411" s="66"/>
      <c r="M411" s="66"/>
    </row>
    <row r="412" spans="3:13">
      <c r="C412" s="66"/>
      <c r="D412" s="66"/>
      <c r="E412" s="66"/>
      <c r="F412" s="66"/>
      <c r="G412" s="66"/>
      <c r="H412" s="66"/>
      <c r="I412" s="66"/>
      <c r="J412" s="66"/>
      <c r="K412" s="66"/>
      <c r="L412" s="66"/>
      <c r="M412" s="66"/>
    </row>
    <row r="413" spans="3:13">
      <c r="C413" s="66"/>
      <c r="D413" s="66"/>
      <c r="E413" s="66"/>
      <c r="F413" s="66"/>
      <c r="G413" s="66"/>
      <c r="H413" s="66"/>
      <c r="I413" s="66"/>
      <c r="J413" s="66"/>
      <c r="K413" s="66"/>
      <c r="L413" s="66"/>
      <c r="M413" s="66"/>
    </row>
    <row r="414" spans="3:13">
      <c r="C414" s="66"/>
      <c r="D414" s="66"/>
      <c r="E414" s="66"/>
      <c r="F414" s="66"/>
      <c r="G414" s="66"/>
      <c r="H414" s="66"/>
      <c r="I414" s="66"/>
      <c r="J414" s="66"/>
      <c r="K414" s="66"/>
      <c r="L414" s="66"/>
      <c r="M414" s="66"/>
    </row>
    <row r="415" spans="3:13">
      <c r="C415" s="66"/>
      <c r="D415" s="66"/>
      <c r="E415" s="66"/>
      <c r="F415" s="66"/>
      <c r="G415" s="66"/>
      <c r="H415" s="66"/>
      <c r="I415" s="66"/>
      <c r="J415" s="66"/>
      <c r="K415" s="66"/>
      <c r="L415" s="66"/>
      <c r="M415" s="66"/>
    </row>
    <row r="416" spans="3:13">
      <c r="C416" s="66"/>
      <c r="D416" s="66"/>
      <c r="E416" s="66"/>
      <c r="F416" s="66"/>
      <c r="G416" s="66"/>
      <c r="H416" s="66"/>
      <c r="I416" s="66"/>
      <c r="J416" s="66"/>
      <c r="K416" s="66"/>
      <c r="L416" s="66"/>
      <c r="M416" s="66"/>
    </row>
    <row r="417" spans="3:13">
      <c r="C417" s="66"/>
      <c r="D417" s="66"/>
      <c r="E417" s="66"/>
      <c r="F417" s="66"/>
      <c r="G417" s="66"/>
      <c r="H417" s="66"/>
      <c r="I417" s="66"/>
      <c r="J417" s="66"/>
      <c r="K417" s="66"/>
      <c r="L417" s="66"/>
      <c r="M417" s="66"/>
    </row>
    <row r="418" spans="3:13">
      <c r="C418" s="66"/>
      <c r="D418" s="66"/>
      <c r="E418" s="66"/>
      <c r="F418" s="66"/>
      <c r="G418" s="66"/>
      <c r="H418" s="66"/>
      <c r="I418" s="66"/>
      <c r="J418" s="66"/>
      <c r="K418" s="66"/>
      <c r="L418" s="66"/>
      <c r="M418" s="66"/>
    </row>
    <row r="419" spans="3:13">
      <c r="C419" s="66"/>
      <c r="D419" s="66"/>
      <c r="E419" s="66"/>
      <c r="F419" s="66"/>
      <c r="G419" s="66"/>
      <c r="H419" s="66"/>
      <c r="I419" s="66"/>
      <c r="J419" s="66"/>
      <c r="K419" s="66"/>
      <c r="L419" s="66"/>
      <c r="M419" s="66"/>
    </row>
    <row r="420" spans="3:13">
      <c r="C420" s="66"/>
      <c r="D420" s="66"/>
      <c r="E420" s="66"/>
      <c r="F420" s="66"/>
      <c r="G420" s="66"/>
      <c r="H420" s="66"/>
      <c r="I420" s="66"/>
      <c r="J420" s="66"/>
      <c r="K420" s="66"/>
      <c r="L420" s="66"/>
      <c r="M420" s="66"/>
    </row>
    <row r="421" spans="3:13">
      <c r="C421" s="66"/>
      <c r="D421" s="66"/>
      <c r="E421" s="66"/>
      <c r="F421" s="66"/>
      <c r="G421" s="66"/>
      <c r="H421" s="66"/>
      <c r="I421" s="66"/>
      <c r="J421" s="66"/>
      <c r="K421" s="66"/>
      <c r="L421" s="66"/>
      <c r="M421" s="66"/>
    </row>
    <row r="422" spans="3:13">
      <c r="C422" s="66"/>
      <c r="D422" s="66"/>
      <c r="E422" s="66"/>
      <c r="F422" s="66"/>
      <c r="G422" s="66"/>
      <c r="H422" s="66"/>
      <c r="I422" s="66"/>
      <c r="J422" s="66"/>
      <c r="K422" s="66"/>
      <c r="L422" s="66"/>
      <c r="M422" s="66"/>
    </row>
    <row r="423" spans="3:13">
      <c r="C423" s="66"/>
      <c r="D423" s="66"/>
      <c r="E423" s="66"/>
      <c r="F423" s="66"/>
      <c r="G423" s="66"/>
      <c r="H423" s="66"/>
      <c r="I423" s="66"/>
      <c r="J423" s="66"/>
      <c r="K423" s="66"/>
      <c r="L423" s="66"/>
      <c r="M423" s="66"/>
    </row>
    <row r="424" spans="3:13">
      <c r="C424" s="66"/>
      <c r="D424" s="66"/>
      <c r="E424" s="66"/>
      <c r="F424" s="66"/>
      <c r="G424" s="66"/>
      <c r="H424" s="66"/>
      <c r="I424" s="66"/>
      <c r="J424" s="66"/>
      <c r="K424" s="66"/>
      <c r="L424" s="66"/>
      <c r="M424" s="66"/>
    </row>
    <row r="425" spans="3:13">
      <c r="C425" s="66"/>
      <c r="D425" s="66"/>
      <c r="E425" s="66"/>
      <c r="F425" s="66"/>
      <c r="G425" s="66"/>
      <c r="H425" s="66"/>
      <c r="I425" s="66"/>
      <c r="J425" s="66"/>
      <c r="K425" s="66"/>
      <c r="L425" s="66"/>
      <c r="M425" s="66"/>
    </row>
    <row r="426" spans="3:13">
      <c r="C426" s="66"/>
      <c r="D426" s="66"/>
      <c r="E426" s="66"/>
      <c r="F426" s="66"/>
      <c r="G426" s="66"/>
      <c r="H426" s="66"/>
      <c r="I426" s="66"/>
      <c r="J426" s="66"/>
      <c r="K426" s="66"/>
      <c r="L426" s="66"/>
      <c r="M426" s="66"/>
    </row>
    <row r="427" spans="3:13">
      <c r="C427" s="66"/>
      <c r="D427" s="66"/>
      <c r="E427" s="66"/>
      <c r="F427" s="66"/>
      <c r="G427" s="66"/>
      <c r="H427" s="66"/>
      <c r="I427" s="66"/>
      <c r="J427" s="66"/>
      <c r="K427" s="66"/>
      <c r="L427" s="66"/>
      <c r="M427" s="66"/>
    </row>
    <row r="428" spans="3:13">
      <c r="C428" s="66"/>
      <c r="D428" s="66"/>
      <c r="E428" s="66"/>
      <c r="F428" s="66"/>
      <c r="G428" s="66"/>
      <c r="H428" s="66"/>
      <c r="I428" s="66"/>
      <c r="J428" s="66"/>
      <c r="K428" s="66"/>
      <c r="L428" s="66"/>
      <c r="M428" s="66"/>
    </row>
    <row r="429" spans="3:13">
      <c r="C429" s="66"/>
      <c r="D429" s="66"/>
      <c r="E429" s="66"/>
      <c r="F429" s="66"/>
      <c r="G429" s="66"/>
      <c r="H429" s="66"/>
      <c r="I429" s="66"/>
      <c r="J429" s="66"/>
      <c r="K429" s="66"/>
      <c r="L429" s="66"/>
      <c r="M429" s="66"/>
    </row>
    <row r="430" spans="3:13">
      <c r="C430" s="66"/>
      <c r="D430" s="66"/>
      <c r="E430" s="66"/>
      <c r="F430" s="66"/>
      <c r="G430" s="66"/>
      <c r="H430" s="66"/>
      <c r="I430" s="66"/>
      <c r="J430" s="66"/>
      <c r="K430" s="66"/>
      <c r="L430" s="66"/>
      <c r="M430" s="66"/>
    </row>
    <row r="431" spans="3:13">
      <c r="C431" s="66"/>
      <c r="D431" s="66"/>
      <c r="E431" s="66"/>
      <c r="F431" s="66"/>
      <c r="G431" s="66"/>
      <c r="H431" s="66"/>
      <c r="I431" s="66"/>
      <c r="J431" s="66"/>
      <c r="K431" s="66"/>
      <c r="L431" s="66"/>
      <c r="M431" s="66"/>
    </row>
    <row r="432" spans="3:13">
      <c r="C432" s="66"/>
      <c r="D432" s="66"/>
      <c r="E432" s="66"/>
      <c r="F432" s="66"/>
      <c r="G432" s="66"/>
      <c r="H432" s="66"/>
      <c r="I432" s="66"/>
      <c r="J432" s="66"/>
      <c r="K432" s="66"/>
      <c r="L432" s="66"/>
      <c r="M432" s="66"/>
    </row>
    <row r="433" spans="3:13">
      <c r="C433" s="66"/>
      <c r="D433" s="66"/>
      <c r="E433" s="66"/>
      <c r="F433" s="66"/>
      <c r="G433" s="66"/>
      <c r="H433" s="66"/>
      <c r="I433" s="66"/>
      <c r="J433" s="66"/>
      <c r="K433" s="66"/>
      <c r="L433" s="66"/>
      <c r="M433" s="66"/>
    </row>
    <row r="434" spans="3:13">
      <c r="C434" s="66"/>
      <c r="D434" s="66"/>
      <c r="E434" s="66"/>
      <c r="F434" s="66"/>
      <c r="G434" s="66"/>
      <c r="H434" s="66"/>
      <c r="I434" s="66"/>
      <c r="J434" s="66"/>
      <c r="K434" s="66"/>
      <c r="L434" s="66"/>
      <c r="M434" s="66"/>
    </row>
    <row r="435" spans="3:13">
      <c r="C435" s="66"/>
      <c r="D435" s="66"/>
      <c r="E435" s="66"/>
      <c r="F435" s="66"/>
      <c r="G435" s="66"/>
      <c r="H435" s="66"/>
      <c r="I435" s="66"/>
      <c r="J435" s="66"/>
      <c r="K435" s="66"/>
      <c r="L435" s="66"/>
      <c r="M435" s="66"/>
    </row>
    <row r="436" spans="3:13">
      <c r="C436" s="66"/>
      <c r="D436" s="66"/>
      <c r="E436" s="66"/>
      <c r="F436" s="66"/>
      <c r="G436" s="66"/>
      <c r="H436" s="66"/>
      <c r="I436" s="66"/>
      <c r="J436" s="66"/>
      <c r="K436" s="66"/>
      <c r="L436" s="66"/>
      <c r="M436" s="66"/>
    </row>
    <row r="437" spans="3:13">
      <c r="C437" s="66"/>
      <c r="D437" s="66"/>
      <c r="E437" s="66"/>
      <c r="F437" s="66"/>
      <c r="G437" s="66"/>
      <c r="H437" s="66"/>
      <c r="I437" s="66"/>
      <c r="J437" s="66"/>
      <c r="K437" s="66"/>
      <c r="L437" s="66"/>
      <c r="M437" s="66"/>
    </row>
    <row r="438" spans="3:13">
      <c r="C438" s="66"/>
      <c r="D438" s="66"/>
      <c r="E438" s="66"/>
      <c r="F438" s="66"/>
      <c r="G438" s="66"/>
      <c r="H438" s="66"/>
      <c r="I438" s="66"/>
      <c r="J438" s="66"/>
      <c r="K438" s="66"/>
      <c r="L438" s="66"/>
      <c r="M438" s="66"/>
    </row>
    <row r="439" spans="3:13">
      <c r="C439" s="66"/>
      <c r="D439" s="66"/>
      <c r="E439" s="66"/>
      <c r="F439" s="66"/>
      <c r="G439" s="66"/>
      <c r="H439" s="66"/>
      <c r="I439" s="66"/>
      <c r="J439" s="66"/>
      <c r="K439" s="66"/>
      <c r="L439" s="66"/>
      <c r="M439" s="66"/>
    </row>
    <row r="440" spans="3:13">
      <c r="C440" s="66"/>
      <c r="D440" s="66"/>
      <c r="E440" s="66"/>
      <c r="F440" s="66"/>
      <c r="G440" s="66"/>
      <c r="H440" s="66"/>
      <c r="I440" s="66"/>
      <c r="J440" s="66"/>
      <c r="K440" s="66"/>
      <c r="L440" s="66"/>
      <c r="M440" s="66"/>
    </row>
    <row r="441" spans="3:13">
      <c r="C441" s="66"/>
      <c r="D441" s="66"/>
      <c r="E441" s="66"/>
      <c r="F441" s="66"/>
      <c r="G441" s="66"/>
      <c r="H441" s="66"/>
      <c r="I441" s="66"/>
      <c r="J441" s="66"/>
      <c r="K441" s="66"/>
      <c r="L441" s="66"/>
      <c r="M441" s="66"/>
    </row>
    <row r="442" spans="3:13">
      <c r="C442" s="66"/>
      <c r="D442" s="66"/>
      <c r="E442" s="66"/>
      <c r="F442" s="66"/>
      <c r="G442" s="66"/>
      <c r="H442" s="66"/>
      <c r="I442" s="66"/>
      <c r="J442" s="66"/>
      <c r="K442" s="66"/>
      <c r="L442" s="66"/>
      <c r="M442" s="66"/>
    </row>
    <row r="443" spans="3:13">
      <c r="C443" s="66"/>
      <c r="D443" s="66"/>
      <c r="E443" s="66"/>
      <c r="F443" s="66"/>
      <c r="G443" s="66"/>
      <c r="H443" s="66"/>
      <c r="I443" s="66"/>
      <c r="J443" s="66"/>
      <c r="K443" s="66"/>
      <c r="L443" s="66"/>
      <c r="M443" s="66"/>
    </row>
    <row r="444" spans="3:13">
      <c r="C444" s="66"/>
      <c r="D444" s="66"/>
      <c r="E444" s="66"/>
      <c r="F444" s="66"/>
      <c r="G444" s="66"/>
      <c r="H444" s="66"/>
      <c r="I444" s="66"/>
      <c r="J444" s="66"/>
      <c r="K444" s="66"/>
      <c r="L444" s="66"/>
      <c r="M444" s="66"/>
    </row>
    <row r="445" spans="3:13">
      <c r="C445" s="66"/>
      <c r="D445" s="66"/>
      <c r="E445" s="66"/>
      <c r="F445" s="66"/>
      <c r="G445" s="66"/>
      <c r="H445" s="66"/>
      <c r="I445" s="66"/>
      <c r="J445" s="66"/>
      <c r="K445" s="66"/>
      <c r="L445" s="66"/>
      <c r="M445" s="66"/>
    </row>
    <row r="446" spans="3:13">
      <c r="C446" s="66"/>
      <c r="D446" s="66"/>
      <c r="E446" s="66"/>
      <c r="F446" s="66"/>
      <c r="G446" s="66"/>
      <c r="H446" s="66"/>
      <c r="I446" s="66"/>
      <c r="J446" s="66"/>
      <c r="K446" s="66"/>
      <c r="L446" s="66"/>
      <c r="M446" s="66"/>
    </row>
    <row r="447" spans="3:13">
      <c r="C447" s="66"/>
      <c r="D447" s="66"/>
      <c r="E447" s="66"/>
      <c r="F447" s="66"/>
      <c r="G447" s="66"/>
      <c r="H447" s="66"/>
      <c r="I447" s="66"/>
      <c r="J447" s="66"/>
      <c r="K447" s="66"/>
      <c r="L447" s="66"/>
      <c r="M447" s="66"/>
    </row>
    <row r="448" spans="3:13">
      <c r="C448" s="66"/>
      <c r="D448" s="66"/>
      <c r="E448" s="66"/>
      <c r="F448" s="66"/>
      <c r="G448" s="66"/>
      <c r="H448" s="66"/>
      <c r="I448" s="66"/>
      <c r="J448" s="66"/>
      <c r="K448" s="66"/>
      <c r="L448" s="66"/>
      <c r="M448" s="66"/>
    </row>
    <row r="449" spans="3:13">
      <c r="C449" s="66"/>
      <c r="D449" s="66"/>
      <c r="E449" s="66"/>
      <c r="F449" s="66"/>
      <c r="G449" s="66"/>
      <c r="H449" s="66"/>
      <c r="I449" s="66"/>
      <c r="J449" s="66"/>
      <c r="K449" s="66"/>
      <c r="L449" s="66"/>
      <c r="M449" s="66"/>
    </row>
    <row r="450" spans="3:13">
      <c r="C450" s="66"/>
      <c r="D450" s="66"/>
      <c r="E450" s="66"/>
      <c r="F450" s="66"/>
      <c r="G450" s="66"/>
      <c r="H450" s="66"/>
      <c r="I450" s="66"/>
      <c r="J450" s="66"/>
      <c r="K450" s="66"/>
      <c r="L450" s="66"/>
      <c r="M450" s="66"/>
    </row>
    <row r="451" spans="3:13">
      <c r="C451" s="66"/>
      <c r="D451" s="66"/>
      <c r="E451" s="66"/>
      <c r="F451" s="66"/>
      <c r="G451" s="66"/>
      <c r="H451" s="66"/>
      <c r="I451" s="66"/>
      <c r="J451" s="66"/>
      <c r="K451" s="66"/>
      <c r="L451" s="66"/>
      <c r="M451" s="66"/>
    </row>
    <row r="452" spans="3:13">
      <c r="C452" s="66"/>
      <c r="D452" s="66"/>
      <c r="E452" s="66"/>
      <c r="F452" s="66"/>
      <c r="G452" s="66"/>
      <c r="H452" s="66"/>
      <c r="I452" s="66"/>
      <c r="J452" s="66"/>
      <c r="K452" s="66"/>
      <c r="L452" s="66"/>
      <c r="M452" s="66"/>
    </row>
    <row r="453" spans="3:13">
      <c r="C453" s="66"/>
      <c r="D453" s="66"/>
      <c r="E453" s="66"/>
      <c r="F453" s="66"/>
      <c r="G453" s="66"/>
      <c r="H453" s="66"/>
      <c r="I453" s="66"/>
      <c r="J453" s="66"/>
      <c r="K453" s="66"/>
      <c r="L453" s="66"/>
      <c r="M453" s="66"/>
    </row>
    <row r="454" spans="3:13">
      <c r="C454" s="66"/>
      <c r="D454" s="66"/>
      <c r="E454" s="66"/>
      <c r="F454" s="66"/>
      <c r="G454" s="66"/>
      <c r="H454" s="66"/>
      <c r="I454" s="66"/>
      <c r="J454" s="66"/>
      <c r="K454" s="66"/>
      <c r="L454" s="66"/>
      <c r="M454" s="66"/>
    </row>
    <row r="455" spans="3:13">
      <c r="C455" s="66"/>
      <c r="D455" s="66"/>
      <c r="E455" s="66"/>
      <c r="F455" s="66"/>
      <c r="G455" s="66"/>
      <c r="H455" s="66"/>
      <c r="I455" s="66"/>
      <c r="J455" s="66"/>
      <c r="K455" s="66"/>
      <c r="L455" s="66"/>
      <c r="M455" s="66"/>
    </row>
    <row r="456" spans="3:13">
      <c r="C456" s="66"/>
      <c r="D456" s="66"/>
      <c r="E456" s="66"/>
      <c r="F456" s="66"/>
      <c r="G456" s="66"/>
      <c r="H456" s="66"/>
      <c r="I456" s="66"/>
      <c r="J456" s="66"/>
      <c r="K456" s="66"/>
      <c r="L456" s="66"/>
      <c r="M456" s="66"/>
    </row>
    <row r="457" spans="3:13">
      <c r="C457" s="66"/>
      <c r="D457" s="66"/>
      <c r="E457" s="66"/>
      <c r="F457" s="66"/>
      <c r="G457" s="66"/>
      <c r="H457" s="66"/>
      <c r="I457" s="66"/>
      <c r="J457" s="66"/>
      <c r="K457" s="66"/>
      <c r="L457" s="66"/>
      <c r="M457" s="66"/>
    </row>
    <row r="458" spans="3:13">
      <c r="C458" s="66"/>
      <c r="D458" s="66"/>
      <c r="E458" s="66"/>
      <c r="F458" s="66"/>
      <c r="G458" s="66"/>
      <c r="H458" s="66"/>
      <c r="I458" s="66"/>
      <c r="J458" s="66"/>
      <c r="K458" s="66"/>
      <c r="L458" s="66"/>
      <c r="M458" s="66"/>
    </row>
    <row r="459" spans="3:13">
      <c r="C459" s="66"/>
      <c r="D459" s="66"/>
      <c r="E459" s="66"/>
      <c r="F459" s="66"/>
      <c r="G459" s="66"/>
      <c r="H459" s="66"/>
      <c r="I459" s="66"/>
      <c r="J459" s="66"/>
      <c r="K459" s="66"/>
      <c r="L459" s="66"/>
      <c r="M459" s="66"/>
    </row>
    <row r="460" spans="3:13">
      <c r="C460" s="66"/>
      <c r="D460" s="66"/>
      <c r="E460" s="66"/>
      <c r="F460" s="66"/>
      <c r="G460" s="66"/>
      <c r="H460" s="66"/>
      <c r="I460" s="66"/>
      <c r="J460" s="66"/>
      <c r="K460" s="66"/>
      <c r="L460" s="66"/>
      <c r="M460" s="66"/>
    </row>
    <row r="461" spans="3:13">
      <c r="C461" s="66"/>
      <c r="D461" s="66"/>
      <c r="E461" s="66"/>
      <c r="F461" s="66"/>
      <c r="G461" s="66"/>
      <c r="H461" s="66"/>
      <c r="I461" s="66"/>
      <c r="J461" s="66"/>
      <c r="K461" s="66"/>
      <c r="L461" s="66"/>
      <c r="M461" s="66"/>
    </row>
    <row r="462" spans="3:13">
      <c r="C462" s="66"/>
      <c r="D462" s="66"/>
      <c r="E462" s="66"/>
      <c r="F462" s="66"/>
      <c r="G462" s="66"/>
      <c r="H462" s="66"/>
      <c r="I462" s="66"/>
      <c r="J462" s="66"/>
      <c r="K462" s="66"/>
      <c r="L462" s="66"/>
      <c r="M462" s="66"/>
    </row>
    <row r="463" spans="3:13">
      <c r="C463" s="66"/>
      <c r="D463" s="66"/>
      <c r="E463" s="66"/>
      <c r="F463" s="66"/>
      <c r="G463" s="66"/>
      <c r="H463" s="66"/>
      <c r="I463" s="66"/>
      <c r="J463" s="66"/>
      <c r="K463" s="66"/>
      <c r="L463" s="66"/>
      <c r="M463" s="66"/>
    </row>
    <row r="464" spans="3:13">
      <c r="C464" s="66"/>
      <c r="D464" s="66"/>
      <c r="E464" s="66"/>
      <c r="F464" s="66"/>
      <c r="G464" s="66"/>
      <c r="H464" s="66"/>
      <c r="I464" s="66"/>
      <c r="J464" s="66"/>
      <c r="K464" s="66"/>
      <c r="L464" s="66"/>
      <c r="M464" s="66"/>
    </row>
    <row r="465" spans="3:13">
      <c r="C465" s="66"/>
      <c r="D465" s="66"/>
      <c r="E465" s="66"/>
      <c r="F465" s="66"/>
      <c r="G465" s="66"/>
      <c r="H465" s="66"/>
      <c r="I465" s="66"/>
      <c r="J465" s="66"/>
      <c r="K465" s="66"/>
      <c r="L465" s="66"/>
      <c r="M465" s="66"/>
    </row>
    <row r="466" spans="3:13">
      <c r="C466" s="66"/>
      <c r="D466" s="66"/>
      <c r="E466" s="66"/>
      <c r="F466" s="66"/>
      <c r="G466" s="66"/>
      <c r="H466" s="66"/>
      <c r="I466" s="66"/>
      <c r="J466" s="66"/>
      <c r="K466" s="66"/>
      <c r="L466" s="66"/>
      <c r="M466" s="66"/>
    </row>
    <row r="467" spans="3:13">
      <c r="C467" s="66"/>
      <c r="D467" s="66"/>
      <c r="E467" s="66"/>
      <c r="F467" s="66"/>
      <c r="G467" s="66"/>
      <c r="H467" s="66"/>
      <c r="I467" s="66"/>
      <c r="J467" s="66"/>
      <c r="K467" s="66"/>
      <c r="L467" s="66"/>
      <c r="M467" s="66"/>
    </row>
    <row r="468" spans="3:13">
      <c r="C468" s="66"/>
      <c r="D468" s="66"/>
      <c r="E468" s="66"/>
      <c r="F468" s="66"/>
      <c r="G468" s="66"/>
      <c r="H468" s="66"/>
      <c r="I468" s="66"/>
      <c r="J468" s="66"/>
      <c r="K468" s="66"/>
      <c r="L468" s="66"/>
      <c r="M468" s="66"/>
    </row>
    <row r="469" spans="3:13">
      <c r="C469" s="66"/>
      <c r="D469" s="66"/>
      <c r="E469" s="66"/>
      <c r="F469" s="66"/>
      <c r="G469" s="66"/>
      <c r="H469" s="66"/>
      <c r="I469" s="66"/>
      <c r="J469" s="66"/>
      <c r="K469" s="66"/>
      <c r="L469" s="66"/>
      <c r="M469" s="66"/>
    </row>
    <row r="470" spans="3:13">
      <c r="C470" s="66"/>
      <c r="D470" s="66"/>
      <c r="E470" s="66"/>
      <c r="F470" s="66"/>
      <c r="G470" s="66"/>
      <c r="H470" s="66"/>
      <c r="I470" s="66"/>
      <c r="J470" s="66"/>
      <c r="K470" s="66"/>
      <c r="L470" s="66"/>
      <c r="M470" s="66"/>
    </row>
    <row r="471" spans="3:13">
      <c r="C471" s="66"/>
      <c r="D471" s="66"/>
      <c r="E471" s="66"/>
      <c r="F471" s="66"/>
      <c r="G471" s="66"/>
      <c r="H471" s="66"/>
      <c r="I471" s="66"/>
      <c r="J471" s="66"/>
      <c r="K471" s="66"/>
      <c r="L471" s="66"/>
      <c r="M471" s="66"/>
    </row>
    <row r="472" spans="3:13">
      <c r="C472" s="66"/>
      <c r="D472" s="66"/>
      <c r="E472" s="66"/>
      <c r="F472" s="66"/>
      <c r="G472" s="66"/>
      <c r="H472" s="66"/>
      <c r="I472" s="66"/>
      <c r="J472" s="66"/>
      <c r="K472" s="66"/>
      <c r="L472" s="66"/>
      <c r="M472" s="66"/>
    </row>
    <row r="473" spans="3:13">
      <c r="C473" s="66"/>
      <c r="D473" s="66"/>
      <c r="E473" s="66"/>
      <c r="F473" s="66"/>
      <c r="G473" s="66"/>
      <c r="H473" s="66"/>
      <c r="I473" s="66"/>
      <c r="J473" s="66"/>
      <c r="K473" s="66"/>
      <c r="L473" s="66"/>
      <c r="M473" s="66"/>
    </row>
    <row r="474" spans="3:13">
      <c r="C474" s="66"/>
      <c r="D474" s="66"/>
      <c r="E474" s="66"/>
      <c r="F474" s="66"/>
      <c r="G474" s="66"/>
      <c r="H474" s="66"/>
      <c r="I474" s="66"/>
      <c r="J474" s="66"/>
      <c r="K474" s="66"/>
      <c r="L474" s="66"/>
      <c r="M474" s="66"/>
    </row>
    <row r="475" spans="3:13">
      <c r="C475" s="66"/>
      <c r="D475" s="66"/>
      <c r="E475" s="66"/>
      <c r="F475" s="66"/>
      <c r="G475" s="66"/>
      <c r="H475" s="66"/>
      <c r="I475" s="66"/>
      <c r="J475" s="66"/>
      <c r="K475" s="66"/>
      <c r="L475" s="66"/>
      <c r="M475" s="66"/>
    </row>
    <row r="476" spans="3:13">
      <c r="C476" s="66"/>
      <c r="D476" s="66"/>
      <c r="E476" s="66"/>
      <c r="F476" s="66"/>
      <c r="G476" s="66"/>
      <c r="H476" s="66"/>
      <c r="I476" s="66"/>
      <c r="J476" s="66"/>
      <c r="K476" s="66"/>
      <c r="L476" s="66"/>
      <c r="M476" s="66"/>
    </row>
    <row r="477" spans="3:13">
      <c r="C477" s="66"/>
      <c r="D477" s="66"/>
      <c r="E477" s="66"/>
      <c r="F477" s="66"/>
      <c r="G477" s="66"/>
      <c r="H477" s="66"/>
      <c r="I477" s="66"/>
      <c r="J477" s="66"/>
      <c r="K477" s="66"/>
      <c r="L477" s="66"/>
      <c r="M477" s="66"/>
    </row>
    <row r="478" spans="3:13">
      <c r="C478" s="66"/>
      <c r="D478" s="66"/>
      <c r="E478" s="66"/>
      <c r="F478" s="66"/>
      <c r="G478" s="66"/>
      <c r="H478" s="66"/>
      <c r="I478" s="66"/>
      <c r="J478" s="66"/>
      <c r="K478" s="66"/>
      <c r="L478" s="66"/>
      <c r="M478" s="66"/>
    </row>
    <row r="479" spans="3:13">
      <c r="C479" s="66"/>
      <c r="D479" s="66"/>
      <c r="E479" s="66"/>
      <c r="F479" s="66"/>
      <c r="G479" s="66"/>
      <c r="H479" s="66"/>
      <c r="I479" s="66"/>
      <c r="J479" s="66"/>
      <c r="K479" s="66"/>
      <c r="L479" s="66"/>
      <c r="M479" s="66"/>
    </row>
    <row r="480" spans="3:13">
      <c r="C480" s="66"/>
      <c r="D480" s="66"/>
      <c r="E480" s="66"/>
      <c r="F480" s="66"/>
      <c r="G480" s="66"/>
      <c r="H480" s="66"/>
      <c r="I480" s="66"/>
      <c r="J480" s="66"/>
      <c r="K480" s="66"/>
      <c r="L480" s="66"/>
      <c r="M480" s="66"/>
    </row>
    <row r="481" spans="3:13">
      <c r="C481" s="66"/>
      <c r="D481" s="66"/>
      <c r="E481" s="66"/>
      <c r="F481" s="66"/>
      <c r="G481" s="66"/>
      <c r="H481" s="66"/>
      <c r="I481" s="66"/>
      <c r="J481" s="66"/>
      <c r="K481" s="66"/>
      <c r="L481" s="66"/>
      <c r="M481" s="66"/>
    </row>
    <row r="482" spans="3:13">
      <c r="C482" s="66"/>
      <c r="D482" s="66"/>
      <c r="E482" s="66"/>
      <c r="F482" s="66"/>
      <c r="G482" s="66"/>
      <c r="H482" s="66"/>
      <c r="I482" s="66"/>
      <c r="J482" s="66"/>
      <c r="K482" s="66"/>
      <c r="L482" s="66"/>
      <c r="M482" s="66"/>
    </row>
    <row r="483" spans="3:13">
      <c r="C483" s="66"/>
      <c r="D483" s="66"/>
      <c r="E483" s="66"/>
      <c r="F483" s="66"/>
      <c r="G483" s="66"/>
      <c r="H483" s="66"/>
      <c r="I483" s="66"/>
      <c r="J483" s="66"/>
      <c r="K483" s="66"/>
      <c r="L483" s="66"/>
      <c r="M483" s="66"/>
    </row>
    <row r="484" spans="3:13">
      <c r="C484" s="66"/>
      <c r="D484" s="66"/>
      <c r="E484" s="66"/>
      <c r="F484" s="66"/>
      <c r="G484" s="66"/>
      <c r="H484" s="66"/>
      <c r="I484" s="66"/>
      <c r="J484" s="66"/>
      <c r="K484" s="66"/>
      <c r="L484" s="66"/>
      <c r="M484" s="66"/>
    </row>
    <row r="485" spans="3:13">
      <c r="C485" s="66"/>
      <c r="D485" s="66"/>
      <c r="E485" s="66"/>
      <c r="F485" s="66"/>
      <c r="G485" s="66"/>
      <c r="H485" s="66"/>
      <c r="I485" s="66"/>
      <c r="J485" s="66"/>
      <c r="K485" s="66"/>
      <c r="L485" s="66"/>
      <c r="M485" s="66"/>
    </row>
    <row r="486" spans="3:13">
      <c r="C486" s="66"/>
      <c r="D486" s="66"/>
      <c r="E486" s="66"/>
      <c r="F486" s="66"/>
      <c r="G486" s="66"/>
      <c r="H486" s="66"/>
      <c r="I486" s="66"/>
      <c r="J486" s="66"/>
      <c r="K486" s="66"/>
      <c r="L486" s="66"/>
      <c r="M486" s="66"/>
    </row>
    <row r="487" spans="3:13">
      <c r="C487" s="66"/>
      <c r="D487" s="66"/>
      <c r="E487" s="66"/>
      <c r="F487" s="66"/>
      <c r="G487" s="66"/>
      <c r="H487" s="66"/>
      <c r="I487" s="66"/>
      <c r="J487" s="66"/>
      <c r="K487" s="66"/>
      <c r="L487" s="66"/>
      <c r="M487" s="66"/>
    </row>
    <row r="488" spans="3:13">
      <c r="C488" s="66"/>
      <c r="D488" s="66"/>
      <c r="E488" s="66"/>
      <c r="F488" s="66"/>
      <c r="G488" s="66"/>
      <c r="H488" s="66"/>
      <c r="I488" s="66"/>
      <c r="J488" s="66"/>
      <c r="K488" s="66"/>
      <c r="L488" s="66"/>
      <c r="M488" s="66"/>
    </row>
    <row r="489" spans="3:13">
      <c r="C489" s="66"/>
      <c r="D489" s="66"/>
      <c r="E489" s="66"/>
      <c r="F489" s="66"/>
      <c r="G489" s="66"/>
      <c r="H489" s="66"/>
      <c r="I489" s="66"/>
      <c r="J489" s="66"/>
      <c r="K489" s="66"/>
      <c r="L489" s="66"/>
      <c r="M489" s="66"/>
    </row>
    <row r="490" spans="3:13">
      <c r="C490" s="66"/>
      <c r="D490" s="66"/>
      <c r="E490" s="66"/>
      <c r="F490" s="66"/>
      <c r="G490" s="66"/>
      <c r="H490" s="66"/>
      <c r="I490" s="66"/>
      <c r="J490" s="66"/>
      <c r="K490" s="66"/>
      <c r="L490" s="66"/>
      <c r="M490" s="66"/>
    </row>
    <row r="491" spans="3:13">
      <c r="C491" s="66"/>
      <c r="D491" s="66"/>
      <c r="E491" s="66"/>
      <c r="F491" s="66"/>
      <c r="G491" s="66"/>
      <c r="H491" s="66"/>
      <c r="I491" s="66"/>
      <c r="J491" s="66"/>
      <c r="K491" s="66"/>
      <c r="L491" s="66"/>
      <c r="M491" s="66"/>
    </row>
    <row r="492" spans="3:13">
      <c r="C492" s="66"/>
      <c r="D492" s="66"/>
      <c r="E492" s="66"/>
      <c r="F492" s="66"/>
      <c r="G492" s="66"/>
      <c r="H492" s="66"/>
      <c r="I492" s="66"/>
      <c r="J492" s="66"/>
      <c r="K492" s="66"/>
      <c r="L492" s="66"/>
      <c r="M492" s="66"/>
    </row>
    <row r="493" spans="3:13">
      <c r="C493" s="66"/>
      <c r="D493" s="66"/>
      <c r="E493" s="66"/>
      <c r="F493" s="66"/>
      <c r="G493" s="66"/>
      <c r="H493" s="66"/>
      <c r="I493" s="66"/>
      <c r="J493" s="66"/>
      <c r="K493" s="66"/>
      <c r="L493" s="66"/>
      <c r="M493" s="66"/>
    </row>
    <row r="494" spans="3:13">
      <c r="C494" s="66"/>
      <c r="D494" s="66"/>
      <c r="E494" s="66"/>
      <c r="F494" s="66"/>
      <c r="G494" s="66"/>
      <c r="H494" s="66"/>
      <c r="I494" s="66"/>
      <c r="J494" s="66"/>
      <c r="K494" s="66"/>
      <c r="L494" s="66"/>
      <c r="M494" s="66"/>
    </row>
    <row r="495" spans="3:13">
      <c r="C495" s="66"/>
      <c r="D495" s="66"/>
      <c r="E495" s="66"/>
      <c r="F495" s="66"/>
      <c r="G495" s="66"/>
      <c r="H495" s="66"/>
      <c r="I495" s="66"/>
      <c r="J495" s="66"/>
      <c r="K495" s="66"/>
      <c r="L495" s="66"/>
      <c r="M495" s="66"/>
    </row>
    <row r="496" spans="3:13">
      <c r="C496" s="66"/>
      <c r="D496" s="66"/>
      <c r="E496" s="66"/>
      <c r="F496" s="66"/>
      <c r="G496" s="66"/>
      <c r="H496" s="66"/>
      <c r="I496" s="66"/>
      <c r="J496" s="66"/>
      <c r="K496" s="66"/>
      <c r="L496" s="66"/>
      <c r="M496" s="66"/>
    </row>
    <row r="497" spans="3:13">
      <c r="C497" s="66"/>
      <c r="D497" s="66"/>
      <c r="E497" s="66"/>
      <c r="F497" s="66"/>
      <c r="G497" s="66"/>
      <c r="H497" s="66"/>
      <c r="I497" s="66"/>
      <c r="J497" s="66"/>
      <c r="K497" s="66"/>
      <c r="L497" s="66"/>
      <c r="M497" s="66"/>
    </row>
    <row r="498" spans="3:13">
      <c r="C498" s="66"/>
      <c r="D498" s="66"/>
      <c r="E498" s="66"/>
      <c r="F498" s="66"/>
      <c r="G498" s="66"/>
      <c r="H498" s="66"/>
      <c r="I498" s="66"/>
      <c r="J498" s="66"/>
      <c r="K498" s="66"/>
      <c r="L498" s="66"/>
      <c r="M498" s="66"/>
    </row>
    <row r="499" spans="3:13">
      <c r="C499" s="66"/>
      <c r="D499" s="66"/>
      <c r="E499" s="66"/>
      <c r="F499" s="66"/>
      <c r="G499" s="66"/>
      <c r="H499" s="66"/>
      <c r="I499" s="66"/>
      <c r="J499" s="66"/>
      <c r="K499" s="66"/>
      <c r="L499" s="66"/>
      <c r="M499" s="66"/>
    </row>
    <row r="500" spans="3:13">
      <c r="C500" s="66"/>
      <c r="D500" s="66"/>
      <c r="E500" s="66"/>
      <c r="F500" s="66"/>
      <c r="G500" s="66"/>
      <c r="H500" s="66"/>
      <c r="I500" s="66"/>
      <c r="J500" s="66"/>
      <c r="K500" s="66"/>
      <c r="L500" s="66"/>
      <c r="M500" s="66"/>
    </row>
    <row r="501" spans="3:13">
      <c r="C501" s="66"/>
      <c r="D501" s="66"/>
      <c r="E501" s="66"/>
      <c r="F501" s="66"/>
      <c r="G501" s="66"/>
      <c r="H501" s="66"/>
      <c r="I501" s="66"/>
      <c r="J501" s="66"/>
      <c r="K501" s="66"/>
      <c r="L501" s="66"/>
      <c r="M501" s="66"/>
    </row>
    <row r="502" spans="3:13">
      <c r="C502" s="66"/>
      <c r="D502" s="66"/>
      <c r="E502" s="66"/>
      <c r="F502" s="66"/>
      <c r="G502" s="66"/>
      <c r="H502" s="66"/>
      <c r="I502" s="66"/>
      <c r="J502" s="66"/>
      <c r="K502" s="66"/>
      <c r="L502" s="66"/>
      <c r="M502" s="66"/>
    </row>
    <row r="503" spans="3:13">
      <c r="C503" s="66"/>
      <c r="D503" s="66"/>
      <c r="E503" s="66"/>
      <c r="F503" s="66"/>
      <c r="G503" s="66"/>
      <c r="H503" s="66"/>
      <c r="I503" s="66"/>
      <c r="J503" s="66"/>
      <c r="K503" s="66"/>
      <c r="L503" s="66"/>
      <c r="M503" s="66"/>
    </row>
    <row r="504" spans="3:13">
      <c r="C504" s="66"/>
      <c r="D504" s="66"/>
      <c r="E504" s="66"/>
      <c r="F504" s="66"/>
      <c r="G504" s="66"/>
      <c r="H504" s="66"/>
      <c r="I504" s="66"/>
      <c r="J504" s="66"/>
      <c r="K504" s="66"/>
      <c r="L504" s="66"/>
      <c r="M504" s="66"/>
    </row>
    <row r="505" spans="3:13">
      <c r="C505" s="66"/>
      <c r="D505" s="66"/>
      <c r="E505" s="66"/>
      <c r="F505" s="66"/>
      <c r="G505" s="66"/>
      <c r="H505" s="66"/>
      <c r="I505" s="66"/>
      <c r="J505" s="66"/>
      <c r="K505" s="66"/>
      <c r="L505" s="66"/>
      <c r="M505" s="66"/>
    </row>
    <row r="506" spans="3:13">
      <c r="C506" s="66"/>
      <c r="D506" s="66"/>
      <c r="E506" s="66"/>
      <c r="F506" s="66"/>
      <c r="G506" s="66"/>
      <c r="H506" s="66"/>
      <c r="I506" s="66"/>
      <c r="J506" s="66"/>
      <c r="K506" s="66"/>
      <c r="L506" s="66"/>
      <c r="M506" s="66"/>
    </row>
    <row r="507" spans="3:13">
      <c r="C507" s="66"/>
      <c r="D507" s="66"/>
      <c r="E507" s="66"/>
      <c r="F507" s="66"/>
      <c r="G507" s="66"/>
      <c r="H507" s="66"/>
      <c r="I507" s="66"/>
      <c r="J507" s="66"/>
      <c r="K507" s="66"/>
      <c r="L507" s="66"/>
      <c r="M507" s="66"/>
    </row>
    <row r="508" spans="3:13">
      <c r="C508" s="66"/>
      <c r="D508" s="66"/>
      <c r="E508" s="66"/>
      <c r="F508" s="66"/>
      <c r="G508" s="66"/>
      <c r="H508" s="66"/>
      <c r="I508" s="66"/>
      <c r="J508" s="66"/>
      <c r="K508" s="66"/>
      <c r="L508" s="66"/>
      <c r="M508" s="66"/>
    </row>
    <row r="509" spans="3:13">
      <c r="C509" s="66"/>
      <c r="D509" s="66"/>
      <c r="E509" s="66"/>
      <c r="F509" s="66"/>
      <c r="G509" s="66"/>
      <c r="H509" s="66"/>
      <c r="I509" s="66"/>
      <c r="J509" s="66"/>
      <c r="K509" s="66"/>
      <c r="L509" s="66"/>
      <c r="M509" s="66"/>
    </row>
    <row r="510" spans="3:13">
      <c r="C510" s="66"/>
      <c r="D510" s="66"/>
      <c r="E510" s="66"/>
      <c r="F510" s="66"/>
      <c r="G510" s="66"/>
      <c r="H510" s="66"/>
      <c r="I510" s="66"/>
      <c r="J510" s="66"/>
      <c r="K510" s="66"/>
      <c r="L510" s="66"/>
      <c r="M510" s="66"/>
    </row>
    <row r="511" spans="3:13">
      <c r="C511" s="66"/>
      <c r="D511" s="66"/>
      <c r="E511" s="66"/>
      <c r="F511" s="66"/>
      <c r="G511" s="66"/>
      <c r="H511" s="66"/>
      <c r="I511" s="66"/>
      <c r="J511" s="66"/>
      <c r="K511" s="66"/>
      <c r="L511" s="66"/>
      <c r="M511" s="66"/>
    </row>
    <row r="512" spans="3:13">
      <c r="C512" s="66"/>
      <c r="D512" s="66"/>
      <c r="E512" s="66"/>
      <c r="F512" s="66"/>
      <c r="G512" s="66"/>
      <c r="H512" s="66"/>
      <c r="I512" s="66"/>
      <c r="J512" s="66"/>
      <c r="K512" s="66"/>
      <c r="L512" s="66"/>
      <c r="M512" s="66"/>
    </row>
    <row r="513" spans="3:13">
      <c r="C513" s="66"/>
      <c r="D513" s="66"/>
      <c r="E513" s="66"/>
      <c r="F513" s="66"/>
      <c r="G513" s="66"/>
      <c r="H513" s="66"/>
      <c r="I513" s="66"/>
      <c r="J513" s="66"/>
      <c r="K513" s="66"/>
      <c r="L513" s="66"/>
      <c r="M513" s="66"/>
    </row>
    <row r="514" spans="3:13">
      <c r="C514" s="66"/>
      <c r="D514" s="66"/>
      <c r="E514" s="66"/>
      <c r="F514" s="66"/>
      <c r="G514" s="66"/>
      <c r="H514" s="66"/>
      <c r="I514" s="66"/>
      <c r="J514" s="66"/>
      <c r="K514" s="66"/>
      <c r="L514" s="66"/>
      <c r="M514" s="66"/>
    </row>
    <row r="515" spans="3:13">
      <c r="C515" s="66"/>
      <c r="D515" s="66"/>
      <c r="E515" s="66"/>
      <c r="F515" s="66"/>
      <c r="G515" s="66"/>
      <c r="H515" s="66"/>
      <c r="I515" s="66"/>
      <c r="J515" s="66"/>
      <c r="K515" s="66"/>
      <c r="L515" s="66"/>
      <c r="M515" s="66"/>
    </row>
    <row r="516" spans="3:13">
      <c r="C516" s="66"/>
      <c r="D516" s="66"/>
      <c r="E516" s="66"/>
      <c r="F516" s="66"/>
      <c r="G516" s="66"/>
      <c r="H516" s="66"/>
      <c r="I516" s="66"/>
      <c r="J516" s="66"/>
      <c r="K516" s="66"/>
      <c r="L516" s="66"/>
      <c r="M516" s="66"/>
    </row>
    <row r="517" spans="3:13">
      <c r="C517" s="66"/>
      <c r="D517" s="66"/>
      <c r="E517" s="66"/>
      <c r="F517" s="66"/>
      <c r="G517" s="66"/>
      <c r="H517" s="66"/>
      <c r="I517" s="66"/>
      <c r="J517" s="66"/>
      <c r="K517" s="66"/>
      <c r="L517" s="66"/>
      <c r="M517" s="66"/>
    </row>
    <row r="518" spans="3:13">
      <c r="C518" s="66"/>
      <c r="D518" s="66"/>
      <c r="E518" s="66"/>
      <c r="F518" s="66"/>
      <c r="G518" s="66"/>
      <c r="H518" s="66"/>
      <c r="I518" s="66"/>
      <c r="J518" s="66"/>
      <c r="K518" s="66"/>
      <c r="L518" s="66"/>
      <c r="M518" s="66"/>
    </row>
    <row r="519" spans="3:13">
      <c r="C519" s="66"/>
      <c r="D519" s="66"/>
      <c r="E519" s="66"/>
      <c r="F519" s="66"/>
      <c r="G519" s="66"/>
      <c r="H519" s="66"/>
      <c r="I519" s="66"/>
      <c r="J519" s="66"/>
      <c r="K519" s="66"/>
      <c r="L519" s="66"/>
      <c r="M519" s="66"/>
    </row>
    <row r="520" spans="3:13">
      <c r="C520" s="66"/>
      <c r="D520" s="66"/>
      <c r="E520" s="66"/>
      <c r="F520" s="66"/>
      <c r="G520" s="66"/>
      <c r="H520" s="66"/>
      <c r="I520" s="66"/>
      <c r="J520" s="66"/>
      <c r="K520" s="66"/>
      <c r="L520" s="66"/>
      <c r="M520" s="66"/>
    </row>
    <row r="521" spans="3:13">
      <c r="C521" s="66"/>
      <c r="D521" s="66"/>
      <c r="E521" s="66"/>
      <c r="F521" s="66"/>
      <c r="G521" s="66"/>
      <c r="H521" s="66"/>
      <c r="I521" s="66"/>
      <c r="J521" s="66"/>
      <c r="K521" s="66"/>
      <c r="L521" s="66"/>
      <c r="M521" s="66"/>
    </row>
    <row r="522" spans="3:13">
      <c r="C522" s="66"/>
      <c r="D522" s="66"/>
      <c r="E522" s="66"/>
      <c r="F522" s="66"/>
      <c r="G522" s="66"/>
      <c r="H522" s="66"/>
      <c r="I522" s="66"/>
      <c r="J522" s="66"/>
      <c r="K522" s="66"/>
      <c r="L522" s="66"/>
      <c r="M522" s="66"/>
    </row>
    <row r="523" spans="3:13">
      <c r="C523" s="66"/>
      <c r="D523" s="66"/>
      <c r="E523" s="66"/>
      <c r="F523" s="66"/>
      <c r="G523" s="66"/>
      <c r="H523" s="66"/>
      <c r="I523" s="66"/>
      <c r="J523" s="66"/>
      <c r="K523" s="66"/>
      <c r="L523" s="66"/>
      <c r="M523" s="66"/>
    </row>
    <row r="524" spans="3:13">
      <c r="C524" s="66"/>
      <c r="D524" s="66"/>
      <c r="E524" s="66"/>
      <c r="F524" s="66"/>
      <c r="G524" s="66"/>
      <c r="H524" s="66"/>
      <c r="I524" s="66"/>
      <c r="J524" s="66"/>
      <c r="K524" s="66"/>
      <c r="L524" s="66"/>
      <c r="M524" s="66"/>
    </row>
    <row r="525" spans="3:13">
      <c r="C525" s="66"/>
      <c r="D525" s="66"/>
      <c r="E525" s="66"/>
      <c r="F525" s="66"/>
      <c r="G525" s="66"/>
      <c r="H525" s="66"/>
      <c r="I525" s="66"/>
      <c r="J525" s="66"/>
      <c r="K525" s="66"/>
      <c r="L525" s="66"/>
      <c r="M525" s="66"/>
    </row>
    <row r="526" spans="3:13">
      <c r="C526" s="66"/>
      <c r="D526" s="66"/>
      <c r="E526" s="66"/>
      <c r="F526" s="66"/>
      <c r="G526" s="66"/>
      <c r="H526" s="66"/>
      <c r="I526" s="66"/>
      <c r="J526" s="66"/>
      <c r="K526" s="66"/>
      <c r="L526" s="66"/>
      <c r="M526" s="66"/>
    </row>
    <row r="527" spans="3:13">
      <c r="C527" s="66"/>
      <c r="D527" s="66"/>
      <c r="E527" s="66"/>
      <c r="F527" s="66"/>
      <c r="G527" s="66"/>
      <c r="H527" s="66"/>
      <c r="I527" s="66"/>
      <c r="J527" s="66"/>
      <c r="K527" s="66"/>
      <c r="L527" s="66"/>
      <c r="M527" s="66"/>
    </row>
    <row r="528" spans="3:13">
      <c r="C528" s="66"/>
      <c r="D528" s="66"/>
      <c r="E528" s="66"/>
      <c r="F528" s="66"/>
      <c r="G528" s="66"/>
      <c r="H528" s="66"/>
      <c r="I528" s="66"/>
      <c r="J528" s="66"/>
      <c r="K528" s="66"/>
      <c r="L528" s="66"/>
      <c r="M528" s="66"/>
    </row>
    <row r="529" spans="3:13">
      <c r="C529" s="66"/>
      <c r="D529" s="66"/>
      <c r="E529" s="66"/>
      <c r="F529" s="66"/>
      <c r="G529" s="66"/>
      <c r="H529" s="66"/>
      <c r="I529" s="66"/>
      <c r="J529" s="66"/>
      <c r="K529" s="66"/>
      <c r="L529" s="66"/>
      <c r="M529" s="66"/>
    </row>
    <row r="530" spans="3:13">
      <c r="C530" s="66"/>
      <c r="D530" s="66"/>
      <c r="E530" s="66"/>
      <c r="F530" s="66"/>
      <c r="G530" s="66"/>
      <c r="H530" s="66"/>
      <c r="I530" s="66"/>
      <c r="J530" s="66"/>
      <c r="K530" s="66"/>
      <c r="L530" s="66"/>
      <c r="M530" s="66"/>
    </row>
    <row r="531" spans="3:13">
      <c r="C531" s="66"/>
      <c r="D531" s="66"/>
      <c r="E531" s="66"/>
      <c r="F531" s="66"/>
      <c r="G531" s="66"/>
      <c r="H531" s="66"/>
      <c r="I531" s="66"/>
      <c r="J531" s="66"/>
      <c r="K531" s="66"/>
      <c r="L531" s="66"/>
      <c r="M531" s="66"/>
    </row>
    <row r="532" spans="3:13">
      <c r="C532" s="66"/>
      <c r="D532" s="66"/>
      <c r="E532" s="66"/>
      <c r="F532" s="66"/>
      <c r="G532" s="66"/>
      <c r="H532" s="66"/>
      <c r="I532" s="66"/>
      <c r="J532" s="66"/>
      <c r="K532" s="66"/>
      <c r="L532" s="66"/>
      <c r="M532" s="66"/>
    </row>
    <row r="533" spans="3:13">
      <c r="C533" s="66"/>
      <c r="D533" s="66"/>
      <c r="E533" s="66"/>
      <c r="F533" s="66"/>
      <c r="G533" s="66"/>
      <c r="H533" s="66"/>
      <c r="I533" s="66"/>
      <c r="J533" s="66"/>
      <c r="K533" s="66"/>
      <c r="L533" s="66"/>
      <c r="M533" s="66"/>
    </row>
    <row r="534" spans="3:13">
      <c r="C534" s="66"/>
      <c r="D534" s="66"/>
      <c r="E534" s="66"/>
      <c r="F534" s="66"/>
      <c r="G534" s="66"/>
      <c r="H534" s="66"/>
      <c r="I534" s="66"/>
      <c r="J534" s="66"/>
      <c r="K534" s="66"/>
      <c r="L534" s="66"/>
      <c r="M534" s="66"/>
    </row>
    <row r="535" spans="3:13">
      <c r="C535" s="66"/>
      <c r="D535" s="66"/>
      <c r="E535" s="66"/>
      <c r="F535" s="66"/>
      <c r="G535" s="66"/>
      <c r="H535" s="66"/>
      <c r="I535" s="66"/>
      <c r="J535" s="66"/>
      <c r="K535" s="66"/>
      <c r="L535" s="66"/>
      <c r="M535" s="66"/>
    </row>
    <row r="536" spans="3:13">
      <c r="C536" s="66"/>
      <c r="D536" s="66"/>
      <c r="E536" s="66"/>
      <c r="F536" s="66"/>
      <c r="G536" s="66"/>
      <c r="H536" s="66"/>
      <c r="I536" s="66"/>
      <c r="J536" s="66"/>
      <c r="K536" s="66"/>
      <c r="L536" s="66"/>
      <c r="M536" s="66"/>
    </row>
    <row r="537" spans="3:13">
      <c r="C537" s="66"/>
      <c r="D537" s="66"/>
      <c r="E537" s="66"/>
      <c r="F537" s="66"/>
      <c r="G537" s="66"/>
      <c r="H537" s="66"/>
      <c r="I537" s="66"/>
      <c r="J537" s="66"/>
      <c r="K537" s="66"/>
      <c r="L537" s="66"/>
      <c r="M537" s="66"/>
    </row>
    <row r="538" spans="3:13">
      <c r="C538" s="66"/>
      <c r="D538" s="66"/>
      <c r="E538" s="66"/>
      <c r="F538" s="66"/>
      <c r="G538" s="66"/>
      <c r="H538" s="66"/>
      <c r="I538" s="66"/>
      <c r="J538" s="66"/>
      <c r="K538" s="66"/>
      <c r="L538" s="66"/>
      <c r="M538" s="66"/>
    </row>
    <row r="539" spans="3:13">
      <c r="C539" s="66"/>
      <c r="D539" s="66"/>
      <c r="E539" s="66"/>
      <c r="F539" s="66"/>
      <c r="G539" s="66"/>
      <c r="H539" s="66"/>
      <c r="I539" s="66"/>
      <c r="J539" s="66"/>
      <c r="K539" s="66"/>
      <c r="L539" s="66"/>
      <c r="M539" s="66"/>
    </row>
    <row r="540" spans="3:13">
      <c r="C540" s="66"/>
      <c r="D540" s="66"/>
      <c r="E540" s="66"/>
      <c r="F540" s="66"/>
      <c r="G540" s="66"/>
      <c r="H540" s="66"/>
      <c r="I540" s="66"/>
      <c r="J540" s="66"/>
      <c r="K540" s="66"/>
      <c r="L540" s="66"/>
      <c r="M540" s="66"/>
    </row>
    <row r="541" spans="3:13">
      <c r="C541" s="66"/>
      <c r="D541" s="66"/>
      <c r="E541" s="66"/>
      <c r="F541" s="66"/>
      <c r="G541" s="66"/>
      <c r="H541" s="66"/>
      <c r="I541" s="66"/>
      <c r="J541" s="66"/>
      <c r="K541" s="66"/>
      <c r="L541" s="66"/>
      <c r="M541" s="66"/>
    </row>
    <row r="542" spans="3:13">
      <c r="C542" s="66"/>
      <c r="D542" s="66"/>
      <c r="E542" s="66"/>
      <c r="F542" s="66"/>
      <c r="G542" s="66"/>
      <c r="H542" s="66"/>
      <c r="I542" s="66"/>
      <c r="J542" s="66"/>
      <c r="K542" s="66"/>
      <c r="L542" s="66"/>
      <c r="M542" s="66"/>
    </row>
    <row r="543" spans="3:13">
      <c r="C543" s="66"/>
      <c r="D543" s="66"/>
      <c r="E543" s="66"/>
      <c r="F543" s="66"/>
      <c r="G543" s="66"/>
      <c r="H543" s="66"/>
      <c r="I543" s="66"/>
      <c r="J543" s="66"/>
      <c r="K543" s="66"/>
      <c r="L543" s="66"/>
      <c r="M543" s="66"/>
    </row>
    <row r="544" spans="3:13">
      <c r="C544" s="66"/>
      <c r="D544" s="66"/>
      <c r="E544" s="66"/>
      <c r="F544" s="66"/>
      <c r="G544" s="66"/>
      <c r="H544" s="66"/>
      <c r="I544" s="66"/>
      <c r="J544" s="66"/>
      <c r="K544" s="66"/>
      <c r="L544" s="66"/>
      <c r="M544" s="66"/>
    </row>
    <row r="545" spans="3:13">
      <c r="C545" s="66"/>
      <c r="D545" s="66"/>
      <c r="E545" s="66"/>
      <c r="F545" s="66"/>
      <c r="G545" s="66"/>
      <c r="H545" s="66"/>
      <c r="I545" s="66"/>
      <c r="J545" s="66"/>
      <c r="K545" s="66"/>
      <c r="L545" s="66"/>
      <c r="M545" s="66"/>
    </row>
    <row r="546" spans="3:13">
      <c r="C546" s="66"/>
      <c r="D546" s="66"/>
      <c r="E546" s="66"/>
      <c r="F546" s="66"/>
      <c r="G546" s="66"/>
      <c r="H546" s="66"/>
      <c r="I546" s="66"/>
      <c r="J546" s="66"/>
      <c r="K546" s="66"/>
      <c r="L546" s="66"/>
      <c r="M546" s="66"/>
    </row>
    <row r="547" spans="3:13">
      <c r="C547" s="66"/>
      <c r="D547" s="66"/>
      <c r="E547" s="66"/>
      <c r="F547" s="66"/>
      <c r="G547" s="66"/>
      <c r="H547" s="66"/>
      <c r="I547" s="66"/>
      <c r="J547" s="66"/>
      <c r="K547" s="66"/>
      <c r="L547" s="66"/>
      <c r="M547" s="66"/>
    </row>
    <row r="548" spans="3:13">
      <c r="C548" s="66"/>
      <c r="D548" s="66"/>
      <c r="E548" s="66"/>
      <c r="F548" s="66"/>
      <c r="G548" s="66"/>
      <c r="H548" s="66"/>
      <c r="I548" s="66"/>
      <c r="J548" s="66"/>
      <c r="K548" s="66"/>
      <c r="L548" s="66"/>
      <c r="M548" s="66"/>
    </row>
    <row r="549" spans="3:13">
      <c r="C549" s="66"/>
      <c r="D549" s="66"/>
      <c r="E549" s="66"/>
      <c r="F549" s="66"/>
      <c r="G549" s="66"/>
      <c r="H549" s="66"/>
      <c r="I549" s="66"/>
      <c r="J549" s="66"/>
      <c r="K549" s="66"/>
      <c r="L549" s="66"/>
      <c r="M549" s="66"/>
    </row>
    <row r="550" spans="3:13">
      <c r="C550" s="66"/>
      <c r="D550" s="66"/>
      <c r="E550" s="66"/>
      <c r="F550" s="66"/>
      <c r="G550" s="66"/>
      <c r="H550" s="66"/>
      <c r="I550" s="66"/>
      <c r="J550" s="66"/>
      <c r="K550" s="66"/>
      <c r="L550" s="66"/>
      <c r="M550" s="66"/>
    </row>
    <row r="551" spans="3:13">
      <c r="C551" s="66"/>
      <c r="D551" s="66"/>
      <c r="E551" s="66"/>
      <c r="F551" s="66"/>
      <c r="G551" s="66"/>
      <c r="H551" s="66"/>
      <c r="I551" s="66"/>
      <c r="J551" s="66"/>
      <c r="K551" s="66"/>
      <c r="L551" s="66"/>
      <c r="M551" s="66"/>
    </row>
    <row r="552" spans="3:13">
      <c r="C552" s="66"/>
      <c r="D552" s="66"/>
      <c r="E552" s="66"/>
      <c r="F552" s="66"/>
      <c r="G552" s="66"/>
      <c r="H552" s="66"/>
      <c r="I552" s="66"/>
      <c r="J552" s="66"/>
      <c r="K552" s="66"/>
      <c r="L552" s="66"/>
      <c r="M552" s="66"/>
    </row>
    <row r="553" spans="3:13">
      <c r="C553" s="66"/>
      <c r="D553" s="66"/>
      <c r="E553" s="66"/>
      <c r="F553" s="66"/>
      <c r="G553" s="66"/>
      <c r="H553" s="66"/>
      <c r="I553" s="66"/>
      <c r="J553" s="66"/>
      <c r="K553" s="66"/>
      <c r="L553" s="66"/>
      <c r="M553" s="66"/>
    </row>
    <row r="554" spans="3:13">
      <c r="C554" s="66"/>
      <c r="D554" s="66"/>
      <c r="E554" s="66"/>
      <c r="F554" s="66"/>
      <c r="G554" s="66"/>
      <c r="H554" s="66"/>
      <c r="I554" s="66"/>
      <c r="J554" s="66"/>
      <c r="K554" s="66"/>
      <c r="L554" s="66"/>
      <c r="M554" s="66"/>
    </row>
    <row r="555" spans="3:13">
      <c r="C555" s="66"/>
      <c r="D555" s="66"/>
      <c r="E555" s="66"/>
      <c r="F555" s="66"/>
      <c r="G555" s="66"/>
      <c r="H555" s="66"/>
      <c r="I555" s="66"/>
      <c r="J555" s="66"/>
      <c r="K555" s="66"/>
      <c r="L555" s="66"/>
      <c r="M555" s="66"/>
    </row>
    <row r="556" spans="3:13">
      <c r="C556" s="66"/>
      <c r="D556" s="66"/>
      <c r="E556" s="66"/>
      <c r="F556" s="66"/>
      <c r="G556" s="66"/>
      <c r="H556" s="66"/>
      <c r="I556" s="66"/>
      <c r="J556" s="66"/>
      <c r="K556" s="66"/>
      <c r="L556" s="66"/>
      <c r="M556" s="66"/>
    </row>
    <row r="557" spans="3:13">
      <c r="C557" s="66"/>
      <c r="D557" s="66"/>
      <c r="E557" s="66"/>
      <c r="F557" s="66"/>
      <c r="G557" s="66"/>
      <c r="H557" s="66"/>
      <c r="I557" s="66"/>
      <c r="J557" s="66"/>
      <c r="K557" s="66"/>
      <c r="L557" s="66"/>
      <c r="M557" s="66"/>
    </row>
    <row r="558" spans="3:13">
      <c r="C558" s="66"/>
      <c r="D558" s="66"/>
      <c r="E558" s="66"/>
      <c r="F558" s="66"/>
      <c r="G558" s="66"/>
      <c r="H558" s="66"/>
      <c r="I558" s="66"/>
      <c r="J558" s="66"/>
      <c r="K558" s="66"/>
      <c r="L558" s="66"/>
      <c r="M558" s="66"/>
    </row>
    <row r="559" spans="3:13">
      <c r="C559" s="66"/>
      <c r="D559" s="66"/>
      <c r="E559" s="66"/>
      <c r="F559" s="66"/>
      <c r="G559" s="66"/>
      <c r="H559" s="66"/>
      <c r="I559" s="66"/>
      <c r="J559" s="66"/>
      <c r="K559" s="66"/>
      <c r="L559" s="66"/>
      <c r="M559" s="66"/>
    </row>
    <row r="560" spans="3:13">
      <c r="C560" s="66"/>
      <c r="D560" s="66"/>
      <c r="E560" s="66"/>
      <c r="F560" s="66"/>
      <c r="G560" s="66"/>
      <c r="H560" s="66"/>
      <c r="I560" s="66"/>
      <c r="J560" s="66"/>
      <c r="K560" s="66"/>
      <c r="L560" s="66"/>
      <c r="M560" s="66"/>
    </row>
    <row r="561" spans="3:13">
      <c r="C561" s="66"/>
      <c r="D561" s="66"/>
      <c r="E561" s="66"/>
      <c r="F561" s="66"/>
      <c r="G561" s="66"/>
      <c r="H561" s="66"/>
      <c r="I561" s="66"/>
      <c r="J561" s="66"/>
      <c r="K561" s="66"/>
      <c r="L561" s="66"/>
      <c r="M561" s="66"/>
    </row>
    <row r="562" spans="3:13">
      <c r="C562" s="66"/>
      <c r="D562" s="66"/>
      <c r="E562" s="66"/>
      <c r="F562" s="66"/>
      <c r="G562" s="66"/>
      <c r="H562" s="66"/>
      <c r="I562" s="66"/>
      <c r="J562" s="66"/>
      <c r="K562" s="66"/>
      <c r="L562" s="66"/>
      <c r="M562" s="66"/>
    </row>
    <row r="563" spans="3:13">
      <c r="C563" s="66"/>
      <c r="D563" s="66"/>
      <c r="E563" s="66"/>
      <c r="F563" s="66"/>
      <c r="G563" s="66"/>
      <c r="H563" s="66"/>
      <c r="I563" s="66"/>
      <c r="J563" s="66"/>
      <c r="K563" s="66"/>
      <c r="L563" s="66"/>
      <c r="M563" s="66"/>
    </row>
    <row r="564" spans="3:13">
      <c r="C564" s="66"/>
      <c r="D564" s="66"/>
      <c r="E564" s="66"/>
      <c r="F564" s="66"/>
      <c r="G564" s="66"/>
      <c r="H564" s="66"/>
      <c r="I564" s="66"/>
      <c r="J564" s="66"/>
      <c r="K564" s="66"/>
      <c r="L564" s="66"/>
      <c r="M564" s="66"/>
    </row>
    <row r="565" spans="3:13">
      <c r="C565" s="66"/>
      <c r="D565" s="66"/>
      <c r="E565" s="66"/>
      <c r="F565" s="66"/>
      <c r="G565" s="66"/>
      <c r="H565" s="66"/>
      <c r="I565" s="66"/>
      <c r="J565" s="66"/>
      <c r="K565" s="66"/>
      <c r="L565" s="66"/>
      <c r="M565" s="66"/>
    </row>
    <row r="566" spans="3:13">
      <c r="C566" s="66"/>
      <c r="D566" s="66"/>
      <c r="E566" s="66"/>
      <c r="F566" s="66"/>
      <c r="G566" s="66"/>
      <c r="H566" s="66"/>
      <c r="I566" s="66"/>
      <c r="J566" s="66"/>
      <c r="K566" s="66"/>
      <c r="L566" s="66"/>
      <c r="M566" s="66"/>
    </row>
    <row r="567" spans="3:13">
      <c r="C567" s="66"/>
      <c r="D567" s="66"/>
      <c r="E567" s="66"/>
      <c r="F567" s="66"/>
      <c r="G567" s="66"/>
      <c r="H567" s="66"/>
      <c r="I567" s="66"/>
      <c r="J567" s="66"/>
      <c r="K567" s="66"/>
      <c r="L567" s="66"/>
      <c r="M567" s="66"/>
    </row>
    <row r="568" spans="3:13">
      <c r="C568" s="66"/>
      <c r="D568" s="66"/>
      <c r="E568" s="66"/>
      <c r="F568" s="66"/>
      <c r="G568" s="66"/>
      <c r="H568" s="66"/>
      <c r="I568" s="66"/>
      <c r="J568" s="66"/>
      <c r="K568" s="66"/>
      <c r="L568" s="66"/>
      <c r="M568" s="66"/>
    </row>
    <row r="569" spans="3:13">
      <c r="C569" s="66"/>
      <c r="D569" s="66"/>
      <c r="E569" s="66"/>
      <c r="F569" s="66"/>
      <c r="G569" s="66"/>
      <c r="H569" s="66"/>
      <c r="I569" s="66"/>
      <c r="J569" s="66"/>
      <c r="K569" s="66"/>
      <c r="L569" s="66"/>
      <c r="M569" s="66"/>
    </row>
    <row r="570" spans="3:13">
      <c r="C570" s="66"/>
      <c r="D570" s="66"/>
      <c r="E570" s="66"/>
      <c r="F570" s="66"/>
      <c r="G570" s="66"/>
      <c r="H570" s="66"/>
      <c r="I570" s="66"/>
      <c r="J570" s="66"/>
      <c r="K570" s="66"/>
      <c r="L570" s="66"/>
      <c r="M570" s="66"/>
    </row>
    <row r="571" spans="3:13">
      <c r="C571" s="66"/>
      <c r="D571" s="66"/>
      <c r="E571" s="66"/>
      <c r="F571" s="66"/>
      <c r="G571" s="66"/>
      <c r="H571" s="66"/>
      <c r="I571" s="66"/>
      <c r="J571" s="66"/>
      <c r="K571" s="66"/>
      <c r="L571" s="66"/>
      <c r="M571" s="66"/>
    </row>
    <row r="572" spans="3:13">
      <c r="C572" s="66"/>
      <c r="D572" s="66"/>
      <c r="E572" s="66"/>
      <c r="F572" s="66"/>
      <c r="G572" s="66"/>
      <c r="H572" s="66"/>
      <c r="I572" s="66"/>
      <c r="J572" s="66"/>
      <c r="K572" s="66"/>
      <c r="L572" s="66"/>
      <c r="M572" s="66"/>
    </row>
    <row r="573" spans="3:13">
      <c r="C573" s="66"/>
      <c r="D573" s="66"/>
      <c r="E573" s="66"/>
      <c r="F573" s="66"/>
      <c r="G573" s="66"/>
      <c r="H573" s="66"/>
      <c r="I573" s="66"/>
      <c r="J573" s="66"/>
      <c r="K573" s="66"/>
      <c r="L573" s="66"/>
      <c r="M573" s="66"/>
    </row>
    <row r="574" spans="3:13">
      <c r="C574" s="66"/>
      <c r="D574" s="66"/>
      <c r="E574" s="66"/>
      <c r="F574" s="66"/>
      <c r="G574" s="66"/>
      <c r="H574" s="66"/>
      <c r="I574" s="66"/>
      <c r="J574" s="66"/>
      <c r="K574" s="66"/>
      <c r="L574" s="66"/>
      <c r="M574" s="66"/>
    </row>
    <row r="575" spans="3:13">
      <c r="C575" s="66"/>
      <c r="D575" s="66"/>
      <c r="E575" s="66"/>
      <c r="F575" s="66"/>
      <c r="G575" s="66"/>
      <c r="H575" s="66"/>
      <c r="I575" s="66"/>
      <c r="J575" s="66"/>
      <c r="K575" s="66"/>
      <c r="L575" s="66"/>
      <c r="M575" s="66"/>
    </row>
    <row r="576" spans="3:13">
      <c r="C576" s="66"/>
      <c r="D576" s="66"/>
      <c r="E576" s="66"/>
      <c r="F576" s="66"/>
      <c r="G576" s="66"/>
      <c r="H576" s="66"/>
      <c r="I576" s="66"/>
      <c r="J576" s="66"/>
      <c r="K576" s="66"/>
      <c r="L576" s="66"/>
      <c r="M576" s="66"/>
    </row>
    <row r="577" spans="3:13">
      <c r="C577" s="66"/>
      <c r="D577" s="66"/>
      <c r="E577" s="66"/>
      <c r="F577" s="66"/>
      <c r="G577" s="66"/>
      <c r="H577" s="66"/>
      <c r="I577" s="66"/>
      <c r="J577" s="66"/>
      <c r="K577" s="66"/>
      <c r="L577" s="66"/>
      <c r="M577" s="66"/>
    </row>
    <row r="578" spans="3:13">
      <c r="C578" s="66"/>
      <c r="D578" s="66"/>
      <c r="E578" s="66"/>
      <c r="F578" s="66"/>
      <c r="G578" s="66"/>
      <c r="H578" s="66"/>
      <c r="I578" s="66"/>
      <c r="J578" s="66"/>
      <c r="K578" s="66"/>
      <c r="L578" s="66"/>
      <c r="M578" s="66"/>
    </row>
    <row r="579" spans="3:13">
      <c r="C579" s="66"/>
      <c r="D579" s="66"/>
      <c r="E579" s="66"/>
      <c r="F579" s="66"/>
      <c r="G579" s="66"/>
      <c r="H579" s="66"/>
      <c r="I579" s="66"/>
      <c r="J579" s="66"/>
      <c r="K579" s="66"/>
      <c r="L579" s="66"/>
      <c r="M579" s="66"/>
    </row>
    <row r="580" spans="3:13">
      <c r="C580" s="66"/>
      <c r="D580" s="66"/>
      <c r="E580" s="66"/>
      <c r="F580" s="66"/>
      <c r="G580" s="66"/>
      <c r="H580" s="66"/>
      <c r="I580" s="66"/>
      <c r="J580" s="66"/>
      <c r="K580" s="66"/>
      <c r="L580" s="66"/>
      <c r="M580" s="66"/>
    </row>
    <row r="581" spans="3:13">
      <c r="C581" s="66"/>
      <c r="D581" s="66"/>
      <c r="E581" s="66"/>
      <c r="F581" s="66"/>
      <c r="G581" s="66"/>
      <c r="H581" s="66"/>
      <c r="I581" s="66"/>
      <c r="J581" s="66"/>
      <c r="K581" s="66"/>
      <c r="L581" s="66"/>
      <c r="M581" s="66"/>
    </row>
    <row r="582" spans="3:13">
      <c r="C582" s="66"/>
      <c r="D582" s="66"/>
      <c r="E582" s="66"/>
      <c r="F582" s="66"/>
      <c r="G582" s="66"/>
      <c r="H582" s="66"/>
      <c r="I582" s="66"/>
      <c r="J582" s="66"/>
      <c r="K582" s="66"/>
      <c r="L582" s="66"/>
      <c r="M582" s="66"/>
    </row>
  </sheetData>
  <printOptions horizontalCentered="1"/>
  <pageMargins left="0.75" right="0.75" top="0.75" bottom="0.5" header="0.25" footer="0.25"/>
  <pageSetup scale="44" orientation="portrait" blackAndWhite="1" r:id="rId1"/>
  <headerFooter alignWithMargins="0"/>
  <rowBreaks count="5" manualBreakCount="5">
    <brk id="57" max="12" man="1"/>
    <brk id="117" max="12" man="1"/>
    <brk id="187" max="12" man="1"/>
    <brk id="263" max="12" man="1"/>
    <brk id="325" max="11"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6D9AC-A212-4036-81D2-7DB1C4B3687E}">
  <sheetPr codeName="Sheet2">
    <tabColor theme="7" tint="0.39997558519241921"/>
    <pageSetUpPr fitToPage="1"/>
  </sheetPr>
  <dimension ref="A1:M582"/>
  <sheetViews>
    <sheetView zoomScale="90" zoomScaleNormal="90" zoomScaleSheetLayoutView="75" zoomScalePageLayoutView="90" workbookViewId="0">
      <selection activeCell="A42" sqref="A42:E42"/>
    </sheetView>
  </sheetViews>
  <sheetFormatPr defaultColWidth="8.77734375" defaultRowHeight="15"/>
  <cols>
    <col min="1" max="1" width="6" style="2" customWidth="1"/>
    <col min="2" max="2" width="1.44140625" style="2" customWidth="1"/>
    <col min="3" max="3" width="60.33203125" style="2" customWidth="1"/>
    <col min="4" max="4" width="23.44140625" style="2" customWidth="1"/>
    <col min="5" max="5" width="15.5546875" style="2" customWidth="1"/>
    <col min="6" max="6" width="5.77734375" style="2" customWidth="1"/>
    <col min="7" max="7" width="5.6640625" style="2" customWidth="1"/>
    <col min="8" max="8" width="10.6640625" style="2" customWidth="1"/>
    <col min="9" max="9" width="5.77734375" style="2" customWidth="1"/>
    <col min="10" max="10" width="15.44140625" style="2" customWidth="1"/>
    <col min="11" max="11" width="3.44140625" style="2" customWidth="1"/>
    <col min="12" max="12" width="15.5546875" style="2" customWidth="1"/>
    <col min="13" max="13" width="1.109375" style="2" customWidth="1"/>
    <col min="14" max="256" width="8.77734375" style="2"/>
    <col min="257" max="257" width="6" style="2" customWidth="1"/>
    <col min="258" max="258" width="1.44140625" style="2" customWidth="1"/>
    <col min="259" max="259" width="60.33203125" style="2" customWidth="1"/>
    <col min="260" max="260" width="23.44140625" style="2" customWidth="1"/>
    <col min="261" max="261" width="15.5546875" style="2" customWidth="1"/>
    <col min="262" max="262" width="5.77734375" style="2" customWidth="1"/>
    <col min="263" max="263" width="5.6640625" style="2" customWidth="1"/>
    <col min="264" max="264" width="10.6640625" style="2" customWidth="1"/>
    <col min="265" max="265" width="5.77734375" style="2" customWidth="1"/>
    <col min="266" max="266" width="15.44140625" style="2" customWidth="1"/>
    <col min="267" max="267" width="3.44140625" style="2" customWidth="1"/>
    <col min="268" max="268" width="15.5546875" style="2" customWidth="1"/>
    <col min="269" max="269" width="1.109375" style="2" customWidth="1"/>
    <col min="270" max="512" width="8.77734375" style="2"/>
    <col min="513" max="513" width="6" style="2" customWidth="1"/>
    <col min="514" max="514" width="1.44140625" style="2" customWidth="1"/>
    <col min="515" max="515" width="60.33203125" style="2" customWidth="1"/>
    <col min="516" max="516" width="23.44140625" style="2" customWidth="1"/>
    <col min="517" max="517" width="15.5546875" style="2" customWidth="1"/>
    <col min="518" max="518" width="5.77734375" style="2" customWidth="1"/>
    <col min="519" max="519" width="5.6640625" style="2" customWidth="1"/>
    <col min="520" max="520" width="10.6640625" style="2" customWidth="1"/>
    <col min="521" max="521" width="5.77734375" style="2" customWidth="1"/>
    <col min="522" max="522" width="15.44140625" style="2" customWidth="1"/>
    <col min="523" max="523" width="3.44140625" style="2" customWidth="1"/>
    <col min="524" max="524" width="15.5546875" style="2" customWidth="1"/>
    <col min="525" max="525" width="1.109375" style="2" customWidth="1"/>
    <col min="526" max="768" width="8.77734375" style="2"/>
    <col min="769" max="769" width="6" style="2" customWidth="1"/>
    <col min="770" max="770" width="1.44140625" style="2" customWidth="1"/>
    <col min="771" max="771" width="60.33203125" style="2" customWidth="1"/>
    <col min="772" max="772" width="23.44140625" style="2" customWidth="1"/>
    <col min="773" max="773" width="15.5546875" style="2" customWidth="1"/>
    <col min="774" max="774" width="5.77734375" style="2" customWidth="1"/>
    <col min="775" max="775" width="5.6640625" style="2" customWidth="1"/>
    <col min="776" max="776" width="10.6640625" style="2" customWidth="1"/>
    <col min="777" max="777" width="5.77734375" style="2" customWidth="1"/>
    <col min="778" max="778" width="15.44140625" style="2" customWidth="1"/>
    <col min="779" max="779" width="3.44140625" style="2" customWidth="1"/>
    <col min="780" max="780" width="15.5546875" style="2" customWidth="1"/>
    <col min="781" max="781" width="1.109375" style="2" customWidth="1"/>
    <col min="782" max="1024" width="8.77734375" style="2"/>
    <col min="1025" max="1025" width="6" style="2" customWidth="1"/>
    <col min="1026" max="1026" width="1.44140625" style="2" customWidth="1"/>
    <col min="1027" max="1027" width="60.33203125" style="2" customWidth="1"/>
    <col min="1028" max="1028" width="23.44140625" style="2" customWidth="1"/>
    <col min="1029" max="1029" width="15.5546875" style="2" customWidth="1"/>
    <col min="1030" max="1030" width="5.77734375" style="2" customWidth="1"/>
    <col min="1031" max="1031" width="5.6640625" style="2" customWidth="1"/>
    <col min="1032" max="1032" width="10.6640625" style="2" customWidth="1"/>
    <col min="1033" max="1033" width="5.77734375" style="2" customWidth="1"/>
    <col min="1034" max="1034" width="15.44140625" style="2" customWidth="1"/>
    <col min="1035" max="1035" width="3.44140625" style="2" customWidth="1"/>
    <col min="1036" max="1036" width="15.5546875" style="2" customWidth="1"/>
    <col min="1037" max="1037" width="1.109375" style="2" customWidth="1"/>
    <col min="1038" max="1280" width="8.77734375" style="2"/>
    <col min="1281" max="1281" width="6" style="2" customWidth="1"/>
    <col min="1282" max="1282" width="1.44140625" style="2" customWidth="1"/>
    <col min="1283" max="1283" width="60.33203125" style="2" customWidth="1"/>
    <col min="1284" max="1284" width="23.44140625" style="2" customWidth="1"/>
    <col min="1285" max="1285" width="15.5546875" style="2" customWidth="1"/>
    <col min="1286" max="1286" width="5.77734375" style="2" customWidth="1"/>
    <col min="1287" max="1287" width="5.6640625" style="2" customWidth="1"/>
    <col min="1288" max="1288" width="10.6640625" style="2" customWidth="1"/>
    <col min="1289" max="1289" width="5.77734375" style="2" customWidth="1"/>
    <col min="1290" max="1290" width="15.44140625" style="2" customWidth="1"/>
    <col min="1291" max="1291" width="3.44140625" style="2" customWidth="1"/>
    <col min="1292" max="1292" width="15.5546875" style="2" customWidth="1"/>
    <col min="1293" max="1293" width="1.109375" style="2" customWidth="1"/>
    <col min="1294" max="1536" width="8.77734375" style="2"/>
    <col min="1537" max="1537" width="6" style="2" customWidth="1"/>
    <col min="1538" max="1538" width="1.44140625" style="2" customWidth="1"/>
    <col min="1539" max="1539" width="60.33203125" style="2" customWidth="1"/>
    <col min="1540" max="1540" width="23.44140625" style="2" customWidth="1"/>
    <col min="1541" max="1541" width="15.5546875" style="2" customWidth="1"/>
    <col min="1542" max="1542" width="5.77734375" style="2" customWidth="1"/>
    <col min="1543" max="1543" width="5.6640625" style="2" customWidth="1"/>
    <col min="1544" max="1544" width="10.6640625" style="2" customWidth="1"/>
    <col min="1545" max="1545" width="5.77734375" style="2" customWidth="1"/>
    <col min="1546" max="1546" width="15.44140625" style="2" customWidth="1"/>
    <col min="1547" max="1547" width="3.44140625" style="2" customWidth="1"/>
    <col min="1548" max="1548" width="15.5546875" style="2" customWidth="1"/>
    <col min="1549" max="1549" width="1.109375" style="2" customWidth="1"/>
    <col min="1550" max="1792" width="8.77734375" style="2"/>
    <col min="1793" max="1793" width="6" style="2" customWidth="1"/>
    <col min="1794" max="1794" width="1.44140625" style="2" customWidth="1"/>
    <col min="1795" max="1795" width="60.33203125" style="2" customWidth="1"/>
    <col min="1796" max="1796" width="23.44140625" style="2" customWidth="1"/>
    <col min="1797" max="1797" width="15.5546875" style="2" customWidth="1"/>
    <col min="1798" max="1798" width="5.77734375" style="2" customWidth="1"/>
    <col min="1799" max="1799" width="5.6640625" style="2" customWidth="1"/>
    <col min="1800" max="1800" width="10.6640625" style="2" customWidth="1"/>
    <col min="1801" max="1801" width="5.77734375" style="2" customWidth="1"/>
    <col min="1802" max="1802" width="15.44140625" style="2" customWidth="1"/>
    <col min="1803" max="1803" width="3.44140625" style="2" customWidth="1"/>
    <col min="1804" max="1804" width="15.5546875" style="2" customWidth="1"/>
    <col min="1805" max="1805" width="1.109375" style="2" customWidth="1"/>
    <col min="1806" max="2048" width="8.77734375" style="2"/>
    <col min="2049" max="2049" width="6" style="2" customWidth="1"/>
    <col min="2050" max="2050" width="1.44140625" style="2" customWidth="1"/>
    <col min="2051" max="2051" width="60.33203125" style="2" customWidth="1"/>
    <col min="2052" max="2052" width="23.44140625" style="2" customWidth="1"/>
    <col min="2053" max="2053" width="15.5546875" style="2" customWidth="1"/>
    <col min="2054" max="2054" width="5.77734375" style="2" customWidth="1"/>
    <col min="2055" max="2055" width="5.6640625" style="2" customWidth="1"/>
    <col min="2056" max="2056" width="10.6640625" style="2" customWidth="1"/>
    <col min="2057" max="2057" width="5.77734375" style="2" customWidth="1"/>
    <col min="2058" max="2058" width="15.44140625" style="2" customWidth="1"/>
    <col min="2059" max="2059" width="3.44140625" style="2" customWidth="1"/>
    <col min="2060" max="2060" width="15.5546875" style="2" customWidth="1"/>
    <col min="2061" max="2061" width="1.109375" style="2" customWidth="1"/>
    <col min="2062" max="2304" width="8.77734375" style="2"/>
    <col min="2305" max="2305" width="6" style="2" customWidth="1"/>
    <col min="2306" max="2306" width="1.44140625" style="2" customWidth="1"/>
    <col min="2307" max="2307" width="60.33203125" style="2" customWidth="1"/>
    <col min="2308" max="2308" width="23.44140625" style="2" customWidth="1"/>
    <col min="2309" max="2309" width="15.5546875" style="2" customWidth="1"/>
    <col min="2310" max="2310" width="5.77734375" style="2" customWidth="1"/>
    <col min="2311" max="2311" width="5.6640625" style="2" customWidth="1"/>
    <col min="2312" max="2312" width="10.6640625" style="2" customWidth="1"/>
    <col min="2313" max="2313" width="5.77734375" style="2" customWidth="1"/>
    <col min="2314" max="2314" width="15.44140625" style="2" customWidth="1"/>
    <col min="2315" max="2315" width="3.44140625" style="2" customWidth="1"/>
    <col min="2316" max="2316" width="15.5546875" style="2" customWidth="1"/>
    <col min="2317" max="2317" width="1.109375" style="2" customWidth="1"/>
    <col min="2318" max="2560" width="8.77734375" style="2"/>
    <col min="2561" max="2561" width="6" style="2" customWidth="1"/>
    <col min="2562" max="2562" width="1.44140625" style="2" customWidth="1"/>
    <col min="2563" max="2563" width="60.33203125" style="2" customWidth="1"/>
    <col min="2564" max="2564" width="23.44140625" style="2" customWidth="1"/>
    <col min="2565" max="2565" width="15.5546875" style="2" customWidth="1"/>
    <col min="2566" max="2566" width="5.77734375" style="2" customWidth="1"/>
    <col min="2567" max="2567" width="5.6640625" style="2" customWidth="1"/>
    <col min="2568" max="2568" width="10.6640625" style="2" customWidth="1"/>
    <col min="2569" max="2569" width="5.77734375" style="2" customWidth="1"/>
    <col min="2570" max="2570" width="15.44140625" style="2" customWidth="1"/>
    <col min="2571" max="2571" width="3.44140625" style="2" customWidth="1"/>
    <col min="2572" max="2572" width="15.5546875" style="2" customWidth="1"/>
    <col min="2573" max="2573" width="1.109375" style="2" customWidth="1"/>
    <col min="2574" max="2816" width="8.77734375" style="2"/>
    <col min="2817" max="2817" width="6" style="2" customWidth="1"/>
    <col min="2818" max="2818" width="1.44140625" style="2" customWidth="1"/>
    <col min="2819" max="2819" width="60.33203125" style="2" customWidth="1"/>
    <col min="2820" max="2820" width="23.44140625" style="2" customWidth="1"/>
    <col min="2821" max="2821" width="15.5546875" style="2" customWidth="1"/>
    <col min="2822" max="2822" width="5.77734375" style="2" customWidth="1"/>
    <col min="2823" max="2823" width="5.6640625" style="2" customWidth="1"/>
    <col min="2824" max="2824" width="10.6640625" style="2" customWidth="1"/>
    <col min="2825" max="2825" width="5.77734375" style="2" customWidth="1"/>
    <col min="2826" max="2826" width="15.44140625" style="2" customWidth="1"/>
    <col min="2827" max="2827" width="3.44140625" style="2" customWidth="1"/>
    <col min="2828" max="2828" width="15.5546875" style="2" customWidth="1"/>
    <col min="2829" max="2829" width="1.109375" style="2" customWidth="1"/>
    <col min="2830" max="3072" width="8.77734375" style="2"/>
    <col min="3073" max="3073" width="6" style="2" customWidth="1"/>
    <col min="3074" max="3074" width="1.44140625" style="2" customWidth="1"/>
    <col min="3075" max="3075" width="60.33203125" style="2" customWidth="1"/>
    <col min="3076" max="3076" width="23.44140625" style="2" customWidth="1"/>
    <col min="3077" max="3077" width="15.5546875" style="2" customWidth="1"/>
    <col min="3078" max="3078" width="5.77734375" style="2" customWidth="1"/>
    <col min="3079" max="3079" width="5.6640625" style="2" customWidth="1"/>
    <col min="3080" max="3080" width="10.6640625" style="2" customWidth="1"/>
    <col min="3081" max="3081" width="5.77734375" style="2" customWidth="1"/>
    <col min="3082" max="3082" width="15.44140625" style="2" customWidth="1"/>
    <col min="3083" max="3083" width="3.44140625" style="2" customWidth="1"/>
    <col min="3084" max="3084" width="15.5546875" style="2" customWidth="1"/>
    <col min="3085" max="3085" width="1.109375" style="2" customWidth="1"/>
    <col min="3086" max="3328" width="8.77734375" style="2"/>
    <col min="3329" max="3329" width="6" style="2" customWidth="1"/>
    <col min="3330" max="3330" width="1.44140625" style="2" customWidth="1"/>
    <col min="3331" max="3331" width="60.33203125" style="2" customWidth="1"/>
    <col min="3332" max="3332" width="23.44140625" style="2" customWidth="1"/>
    <col min="3333" max="3333" width="15.5546875" style="2" customWidth="1"/>
    <col min="3334" max="3334" width="5.77734375" style="2" customWidth="1"/>
    <col min="3335" max="3335" width="5.6640625" style="2" customWidth="1"/>
    <col min="3336" max="3336" width="10.6640625" style="2" customWidth="1"/>
    <col min="3337" max="3337" width="5.77734375" style="2" customWidth="1"/>
    <col min="3338" max="3338" width="15.44140625" style="2" customWidth="1"/>
    <col min="3339" max="3339" width="3.44140625" style="2" customWidth="1"/>
    <col min="3340" max="3340" width="15.5546875" style="2" customWidth="1"/>
    <col min="3341" max="3341" width="1.109375" style="2" customWidth="1"/>
    <col min="3342" max="3584" width="8.77734375" style="2"/>
    <col min="3585" max="3585" width="6" style="2" customWidth="1"/>
    <col min="3586" max="3586" width="1.44140625" style="2" customWidth="1"/>
    <col min="3587" max="3587" width="60.33203125" style="2" customWidth="1"/>
    <col min="3588" max="3588" width="23.44140625" style="2" customWidth="1"/>
    <col min="3589" max="3589" width="15.5546875" style="2" customWidth="1"/>
    <col min="3590" max="3590" width="5.77734375" style="2" customWidth="1"/>
    <col min="3591" max="3591" width="5.6640625" style="2" customWidth="1"/>
    <col min="3592" max="3592" width="10.6640625" style="2" customWidth="1"/>
    <col min="3593" max="3593" width="5.77734375" style="2" customWidth="1"/>
    <col min="3594" max="3594" width="15.44140625" style="2" customWidth="1"/>
    <col min="3595" max="3595" width="3.44140625" style="2" customWidth="1"/>
    <col min="3596" max="3596" width="15.5546875" style="2" customWidth="1"/>
    <col min="3597" max="3597" width="1.109375" style="2" customWidth="1"/>
    <col min="3598" max="3840" width="8.77734375" style="2"/>
    <col min="3841" max="3841" width="6" style="2" customWidth="1"/>
    <col min="3842" max="3842" width="1.44140625" style="2" customWidth="1"/>
    <col min="3843" max="3843" width="60.33203125" style="2" customWidth="1"/>
    <col min="3844" max="3844" width="23.44140625" style="2" customWidth="1"/>
    <col min="3845" max="3845" width="15.5546875" style="2" customWidth="1"/>
    <col min="3846" max="3846" width="5.77734375" style="2" customWidth="1"/>
    <col min="3847" max="3847" width="5.6640625" style="2" customWidth="1"/>
    <col min="3848" max="3848" width="10.6640625" style="2" customWidth="1"/>
    <col min="3849" max="3849" width="5.77734375" style="2" customWidth="1"/>
    <col min="3850" max="3850" width="15.44140625" style="2" customWidth="1"/>
    <col min="3851" max="3851" width="3.44140625" style="2" customWidth="1"/>
    <col min="3852" max="3852" width="15.5546875" style="2" customWidth="1"/>
    <col min="3853" max="3853" width="1.109375" style="2" customWidth="1"/>
    <col min="3854" max="4096" width="8.77734375" style="2"/>
    <col min="4097" max="4097" width="6" style="2" customWidth="1"/>
    <col min="4098" max="4098" width="1.44140625" style="2" customWidth="1"/>
    <col min="4099" max="4099" width="60.33203125" style="2" customWidth="1"/>
    <col min="4100" max="4100" width="23.44140625" style="2" customWidth="1"/>
    <col min="4101" max="4101" width="15.5546875" style="2" customWidth="1"/>
    <col min="4102" max="4102" width="5.77734375" style="2" customWidth="1"/>
    <col min="4103" max="4103" width="5.6640625" style="2" customWidth="1"/>
    <col min="4104" max="4104" width="10.6640625" style="2" customWidth="1"/>
    <col min="4105" max="4105" width="5.77734375" style="2" customWidth="1"/>
    <col min="4106" max="4106" width="15.44140625" style="2" customWidth="1"/>
    <col min="4107" max="4107" width="3.44140625" style="2" customWidth="1"/>
    <col min="4108" max="4108" width="15.5546875" style="2" customWidth="1"/>
    <col min="4109" max="4109" width="1.109375" style="2" customWidth="1"/>
    <col min="4110" max="4352" width="8.77734375" style="2"/>
    <col min="4353" max="4353" width="6" style="2" customWidth="1"/>
    <col min="4354" max="4354" width="1.44140625" style="2" customWidth="1"/>
    <col min="4355" max="4355" width="60.33203125" style="2" customWidth="1"/>
    <col min="4356" max="4356" width="23.44140625" style="2" customWidth="1"/>
    <col min="4357" max="4357" width="15.5546875" style="2" customWidth="1"/>
    <col min="4358" max="4358" width="5.77734375" style="2" customWidth="1"/>
    <col min="4359" max="4359" width="5.6640625" style="2" customWidth="1"/>
    <col min="4360" max="4360" width="10.6640625" style="2" customWidth="1"/>
    <col min="4361" max="4361" width="5.77734375" style="2" customWidth="1"/>
    <col min="4362" max="4362" width="15.44140625" style="2" customWidth="1"/>
    <col min="4363" max="4363" width="3.44140625" style="2" customWidth="1"/>
    <col min="4364" max="4364" width="15.5546875" style="2" customWidth="1"/>
    <col min="4365" max="4365" width="1.109375" style="2" customWidth="1"/>
    <col min="4366" max="4608" width="8.77734375" style="2"/>
    <col min="4609" max="4609" width="6" style="2" customWidth="1"/>
    <col min="4610" max="4610" width="1.44140625" style="2" customWidth="1"/>
    <col min="4611" max="4611" width="60.33203125" style="2" customWidth="1"/>
    <col min="4612" max="4612" width="23.44140625" style="2" customWidth="1"/>
    <col min="4613" max="4613" width="15.5546875" style="2" customWidth="1"/>
    <col min="4614" max="4614" width="5.77734375" style="2" customWidth="1"/>
    <col min="4615" max="4615" width="5.6640625" style="2" customWidth="1"/>
    <col min="4616" max="4616" width="10.6640625" style="2" customWidth="1"/>
    <col min="4617" max="4617" width="5.77734375" style="2" customWidth="1"/>
    <col min="4618" max="4618" width="15.44140625" style="2" customWidth="1"/>
    <col min="4619" max="4619" width="3.44140625" style="2" customWidth="1"/>
    <col min="4620" max="4620" width="15.5546875" style="2" customWidth="1"/>
    <col min="4621" max="4621" width="1.109375" style="2" customWidth="1"/>
    <col min="4622" max="4864" width="8.77734375" style="2"/>
    <col min="4865" max="4865" width="6" style="2" customWidth="1"/>
    <col min="4866" max="4866" width="1.44140625" style="2" customWidth="1"/>
    <col min="4867" max="4867" width="60.33203125" style="2" customWidth="1"/>
    <col min="4868" max="4868" width="23.44140625" style="2" customWidth="1"/>
    <col min="4869" max="4869" width="15.5546875" style="2" customWidth="1"/>
    <col min="4870" max="4870" width="5.77734375" style="2" customWidth="1"/>
    <col min="4871" max="4871" width="5.6640625" style="2" customWidth="1"/>
    <col min="4872" max="4872" width="10.6640625" style="2" customWidth="1"/>
    <col min="4873" max="4873" width="5.77734375" style="2" customWidth="1"/>
    <col min="4874" max="4874" width="15.44140625" style="2" customWidth="1"/>
    <col min="4875" max="4875" width="3.44140625" style="2" customWidth="1"/>
    <col min="4876" max="4876" width="15.5546875" style="2" customWidth="1"/>
    <col min="4877" max="4877" width="1.109375" style="2" customWidth="1"/>
    <col min="4878" max="5120" width="8.77734375" style="2"/>
    <col min="5121" max="5121" width="6" style="2" customWidth="1"/>
    <col min="5122" max="5122" width="1.44140625" style="2" customWidth="1"/>
    <col min="5123" max="5123" width="60.33203125" style="2" customWidth="1"/>
    <col min="5124" max="5124" width="23.44140625" style="2" customWidth="1"/>
    <col min="5125" max="5125" width="15.5546875" style="2" customWidth="1"/>
    <col min="5126" max="5126" width="5.77734375" style="2" customWidth="1"/>
    <col min="5127" max="5127" width="5.6640625" style="2" customWidth="1"/>
    <col min="5128" max="5128" width="10.6640625" style="2" customWidth="1"/>
    <col min="5129" max="5129" width="5.77734375" style="2" customWidth="1"/>
    <col min="5130" max="5130" width="15.44140625" style="2" customWidth="1"/>
    <col min="5131" max="5131" width="3.44140625" style="2" customWidth="1"/>
    <col min="5132" max="5132" width="15.5546875" style="2" customWidth="1"/>
    <col min="5133" max="5133" width="1.109375" style="2" customWidth="1"/>
    <col min="5134" max="5376" width="8.77734375" style="2"/>
    <col min="5377" max="5377" width="6" style="2" customWidth="1"/>
    <col min="5378" max="5378" width="1.44140625" style="2" customWidth="1"/>
    <col min="5379" max="5379" width="60.33203125" style="2" customWidth="1"/>
    <col min="5380" max="5380" width="23.44140625" style="2" customWidth="1"/>
    <col min="5381" max="5381" width="15.5546875" style="2" customWidth="1"/>
    <col min="5382" max="5382" width="5.77734375" style="2" customWidth="1"/>
    <col min="5383" max="5383" width="5.6640625" style="2" customWidth="1"/>
    <col min="5384" max="5384" width="10.6640625" style="2" customWidth="1"/>
    <col min="5385" max="5385" width="5.77734375" style="2" customWidth="1"/>
    <col min="5386" max="5386" width="15.44140625" style="2" customWidth="1"/>
    <col min="5387" max="5387" width="3.44140625" style="2" customWidth="1"/>
    <col min="5388" max="5388" width="15.5546875" style="2" customWidth="1"/>
    <col min="5389" max="5389" width="1.109375" style="2" customWidth="1"/>
    <col min="5390" max="5632" width="8.77734375" style="2"/>
    <col min="5633" max="5633" width="6" style="2" customWidth="1"/>
    <col min="5634" max="5634" width="1.44140625" style="2" customWidth="1"/>
    <col min="5635" max="5635" width="60.33203125" style="2" customWidth="1"/>
    <col min="5636" max="5636" width="23.44140625" style="2" customWidth="1"/>
    <col min="5637" max="5637" width="15.5546875" style="2" customWidth="1"/>
    <col min="5638" max="5638" width="5.77734375" style="2" customWidth="1"/>
    <col min="5639" max="5639" width="5.6640625" style="2" customWidth="1"/>
    <col min="5640" max="5640" width="10.6640625" style="2" customWidth="1"/>
    <col min="5641" max="5641" width="5.77734375" style="2" customWidth="1"/>
    <col min="5642" max="5642" width="15.44140625" style="2" customWidth="1"/>
    <col min="5643" max="5643" width="3.44140625" style="2" customWidth="1"/>
    <col min="5644" max="5644" width="15.5546875" style="2" customWidth="1"/>
    <col min="5645" max="5645" width="1.109375" style="2" customWidth="1"/>
    <col min="5646" max="5888" width="8.77734375" style="2"/>
    <col min="5889" max="5889" width="6" style="2" customWidth="1"/>
    <col min="5890" max="5890" width="1.44140625" style="2" customWidth="1"/>
    <col min="5891" max="5891" width="60.33203125" style="2" customWidth="1"/>
    <col min="5892" max="5892" width="23.44140625" style="2" customWidth="1"/>
    <col min="5893" max="5893" width="15.5546875" style="2" customWidth="1"/>
    <col min="5894" max="5894" width="5.77734375" style="2" customWidth="1"/>
    <col min="5895" max="5895" width="5.6640625" style="2" customWidth="1"/>
    <col min="5896" max="5896" width="10.6640625" style="2" customWidth="1"/>
    <col min="5897" max="5897" width="5.77734375" style="2" customWidth="1"/>
    <col min="5898" max="5898" width="15.44140625" style="2" customWidth="1"/>
    <col min="5899" max="5899" width="3.44140625" style="2" customWidth="1"/>
    <col min="5900" max="5900" width="15.5546875" style="2" customWidth="1"/>
    <col min="5901" max="5901" width="1.109375" style="2" customWidth="1"/>
    <col min="5902" max="6144" width="8.77734375" style="2"/>
    <col min="6145" max="6145" width="6" style="2" customWidth="1"/>
    <col min="6146" max="6146" width="1.44140625" style="2" customWidth="1"/>
    <col min="6147" max="6147" width="60.33203125" style="2" customWidth="1"/>
    <col min="6148" max="6148" width="23.44140625" style="2" customWidth="1"/>
    <col min="6149" max="6149" width="15.5546875" style="2" customWidth="1"/>
    <col min="6150" max="6150" width="5.77734375" style="2" customWidth="1"/>
    <col min="6151" max="6151" width="5.6640625" style="2" customWidth="1"/>
    <col min="6152" max="6152" width="10.6640625" style="2" customWidth="1"/>
    <col min="6153" max="6153" width="5.77734375" style="2" customWidth="1"/>
    <col min="6154" max="6154" width="15.44140625" style="2" customWidth="1"/>
    <col min="6155" max="6155" width="3.44140625" style="2" customWidth="1"/>
    <col min="6156" max="6156" width="15.5546875" style="2" customWidth="1"/>
    <col min="6157" max="6157" width="1.109375" style="2" customWidth="1"/>
    <col min="6158" max="6400" width="8.77734375" style="2"/>
    <col min="6401" max="6401" width="6" style="2" customWidth="1"/>
    <col min="6402" max="6402" width="1.44140625" style="2" customWidth="1"/>
    <col min="6403" max="6403" width="60.33203125" style="2" customWidth="1"/>
    <col min="6404" max="6404" width="23.44140625" style="2" customWidth="1"/>
    <col min="6405" max="6405" width="15.5546875" style="2" customWidth="1"/>
    <col min="6406" max="6406" width="5.77734375" style="2" customWidth="1"/>
    <col min="6407" max="6407" width="5.6640625" style="2" customWidth="1"/>
    <col min="6408" max="6408" width="10.6640625" style="2" customWidth="1"/>
    <col min="6409" max="6409" width="5.77734375" style="2" customWidth="1"/>
    <col min="6410" max="6410" width="15.44140625" style="2" customWidth="1"/>
    <col min="6411" max="6411" width="3.44140625" style="2" customWidth="1"/>
    <col min="6412" max="6412" width="15.5546875" style="2" customWidth="1"/>
    <col min="6413" max="6413" width="1.109375" style="2" customWidth="1"/>
    <col min="6414" max="6656" width="8.77734375" style="2"/>
    <col min="6657" max="6657" width="6" style="2" customWidth="1"/>
    <col min="6658" max="6658" width="1.44140625" style="2" customWidth="1"/>
    <col min="6659" max="6659" width="60.33203125" style="2" customWidth="1"/>
    <col min="6660" max="6660" width="23.44140625" style="2" customWidth="1"/>
    <col min="6661" max="6661" width="15.5546875" style="2" customWidth="1"/>
    <col min="6662" max="6662" width="5.77734375" style="2" customWidth="1"/>
    <col min="6663" max="6663" width="5.6640625" style="2" customWidth="1"/>
    <col min="6664" max="6664" width="10.6640625" style="2" customWidth="1"/>
    <col min="6665" max="6665" width="5.77734375" style="2" customWidth="1"/>
    <col min="6666" max="6666" width="15.44140625" style="2" customWidth="1"/>
    <col min="6667" max="6667" width="3.44140625" style="2" customWidth="1"/>
    <col min="6668" max="6668" width="15.5546875" style="2" customWidth="1"/>
    <col min="6669" max="6669" width="1.109375" style="2" customWidth="1"/>
    <col min="6670" max="6912" width="8.77734375" style="2"/>
    <col min="6913" max="6913" width="6" style="2" customWidth="1"/>
    <col min="6914" max="6914" width="1.44140625" style="2" customWidth="1"/>
    <col min="6915" max="6915" width="60.33203125" style="2" customWidth="1"/>
    <col min="6916" max="6916" width="23.44140625" style="2" customWidth="1"/>
    <col min="6917" max="6917" width="15.5546875" style="2" customWidth="1"/>
    <col min="6918" max="6918" width="5.77734375" style="2" customWidth="1"/>
    <col min="6919" max="6919" width="5.6640625" style="2" customWidth="1"/>
    <col min="6920" max="6920" width="10.6640625" style="2" customWidth="1"/>
    <col min="6921" max="6921" width="5.77734375" style="2" customWidth="1"/>
    <col min="6922" max="6922" width="15.44140625" style="2" customWidth="1"/>
    <col min="6923" max="6923" width="3.44140625" style="2" customWidth="1"/>
    <col min="6924" max="6924" width="15.5546875" style="2" customWidth="1"/>
    <col min="6925" max="6925" width="1.109375" style="2" customWidth="1"/>
    <col min="6926" max="7168" width="8.77734375" style="2"/>
    <col min="7169" max="7169" width="6" style="2" customWidth="1"/>
    <col min="7170" max="7170" width="1.44140625" style="2" customWidth="1"/>
    <col min="7171" max="7171" width="60.33203125" style="2" customWidth="1"/>
    <col min="7172" max="7172" width="23.44140625" style="2" customWidth="1"/>
    <col min="7173" max="7173" width="15.5546875" style="2" customWidth="1"/>
    <col min="7174" max="7174" width="5.77734375" style="2" customWidth="1"/>
    <col min="7175" max="7175" width="5.6640625" style="2" customWidth="1"/>
    <col min="7176" max="7176" width="10.6640625" style="2" customWidth="1"/>
    <col min="7177" max="7177" width="5.77734375" style="2" customWidth="1"/>
    <col min="7178" max="7178" width="15.44140625" style="2" customWidth="1"/>
    <col min="7179" max="7179" width="3.44140625" style="2" customWidth="1"/>
    <col min="7180" max="7180" width="15.5546875" style="2" customWidth="1"/>
    <col min="7181" max="7181" width="1.109375" style="2" customWidth="1"/>
    <col min="7182" max="7424" width="8.77734375" style="2"/>
    <col min="7425" max="7425" width="6" style="2" customWidth="1"/>
    <col min="7426" max="7426" width="1.44140625" style="2" customWidth="1"/>
    <col min="7427" max="7427" width="60.33203125" style="2" customWidth="1"/>
    <col min="7428" max="7428" width="23.44140625" style="2" customWidth="1"/>
    <col min="7429" max="7429" width="15.5546875" style="2" customWidth="1"/>
    <col min="7430" max="7430" width="5.77734375" style="2" customWidth="1"/>
    <col min="7431" max="7431" width="5.6640625" style="2" customWidth="1"/>
    <col min="7432" max="7432" width="10.6640625" style="2" customWidth="1"/>
    <col min="7433" max="7433" width="5.77734375" style="2" customWidth="1"/>
    <col min="7434" max="7434" width="15.44140625" style="2" customWidth="1"/>
    <col min="7435" max="7435" width="3.44140625" style="2" customWidth="1"/>
    <col min="7436" max="7436" width="15.5546875" style="2" customWidth="1"/>
    <col min="7437" max="7437" width="1.109375" style="2" customWidth="1"/>
    <col min="7438" max="7680" width="8.77734375" style="2"/>
    <col min="7681" max="7681" width="6" style="2" customWidth="1"/>
    <col min="7682" max="7682" width="1.44140625" style="2" customWidth="1"/>
    <col min="7683" max="7683" width="60.33203125" style="2" customWidth="1"/>
    <col min="7684" max="7684" width="23.44140625" style="2" customWidth="1"/>
    <col min="7685" max="7685" width="15.5546875" style="2" customWidth="1"/>
    <col min="7686" max="7686" width="5.77734375" style="2" customWidth="1"/>
    <col min="7687" max="7687" width="5.6640625" style="2" customWidth="1"/>
    <col min="7688" max="7688" width="10.6640625" style="2" customWidth="1"/>
    <col min="7689" max="7689" width="5.77734375" style="2" customWidth="1"/>
    <col min="7690" max="7690" width="15.44140625" style="2" customWidth="1"/>
    <col min="7691" max="7691" width="3.44140625" style="2" customWidth="1"/>
    <col min="7692" max="7692" width="15.5546875" style="2" customWidth="1"/>
    <col min="7693" max="7693" width="1.109375" style="2" customWidth="1"/>
    <col min="7694" max="7936" width="8.77734375" style="2"/>
    <col min="7937" max="7937" width="6" style="2" customWidth="1"/>
    <col min="7938" max="7938" width="1.44140625" style="2" customWidth="1"/>
    <col min="7939" max="7939" width="60.33203125" style="2" customWidth="1"/>
    <col min="7940" max="7940" width="23.44140625" style="2" customWidth="1"/>
    <col min="7941" max="7941" width="15.5546875" style="2" customWidth="1"/>
    <col min="7942" max="7942" width="5.77734375" style="2" customWidth="1"/>
    <col min="7943" max="7943" width="5.6640625" style="2" customWidth="1"/>
    <col min="7944" max="7944" width="10.6640625" style="2" customWidth="1"/>
    <col min="7945" max="7945" width="5.77734375" style="2" customWidth="1"/>
    <col min="7946" max="7946" width="15.44140625" style="2" customWidth="1"/>
    <col min="7947" max="7947" width="3.44140625" style="2" customWidth="1"/>
    <col min="7948" max="7948" width="15.5546875" style="2" customWidth="1"/>
    <col min="7949" max="7949" width="1.109375" style="2" customWidth="1"/>
    <col min="7950" max="8192" width="8.77734375" style="2"/>
    <col min="8193" max="8193" width="6" style="2" customWidth="1"/>
    <col min="8194" max="8194" width="1.44140625" style="2" customWidth="1"/>
    <col min="8195" max="8195" width="60.33203125" style="2" customWidth="1"/>
    <col min="8196" max="8196" width="23.44140625" style="2" customWidth="1"/>
    <col min="8197" max="8197" width="15.5546875" style="2" customWidth="1"/>
    <col min="8198" max="8198" width="5.77734375" style="2" customWidth="1"/>
    <col min="8199" max="8199" width="5.6640625" style="2" customWidth="1"/>
    <col min="8200" max="8200" width="10.6640625" style="2" customWidth="1"/>
    <col min="8201" max="8201" width="5.77734375" style="2" customWidth="1"/>
    <col min="8202" max="8202" width="15.44140625" style="2" customWidth="1"/>
    <col min="8203" max="8203" width="3.44140625" style="2" customWidth="1"/>
    <col min="8204" max="8204" width="15.5546875" style="2" customWidth="1"/>
    <col min="8205" max="8205" width="1.109375" style="2" customWidth="1"/>
    <col min="8206" max="8448" width="8.77734375" style="2"/>
    <col min="8449" max="8449" width="6" style="2" customWidth="1"/>
    <col min="8450" max="8450" width="1.44140625" style="2" customWidth="1"/>
    <col min="8451" max="8451" width="60.33203125" style="2" customWidth="1"/>
    <col min="8452" max="8452" width="23.44140625" style="2" customWidth="1"/>
    <col min="8453" max="8453" width="15.5546875" style="2" customWidth="1"/>
    <col min="8454" max="8454" width="5.77734375" style="2" customWidth="1"/>
    <col min="8455" max="8455" width="5.6640625" style="2" customWidth="1"/>
    <col min="8456" max="8456" width="10.6640625" style="2" customWidth="1"/>
    <col min="8457" max="8457" width="5.77734375" style="2" customWidth="1"/>
    <col min="8458" max="8458" width="15.44140625" style="2" customWidth="1"/>
    <col min="8459" max="8459" width="3.44140625" style="2" customWidth="1"/>
    <col min="8460" max="8460" width="15.5546875" style="2" customWidth="1"/>
    <col min="8461" max="8461" width="1.109375" style="2" customWidth="1"/>
    <col min="8462" max="8704" width="8.77734375" style="2"/>
    <col min="8705" max="8705" width="6" style="2" customWidth="1"/>
    <col min="8706" max="8706" width="1.44140625" style="2" customWidth="1"/>
    <col min="8707" max="8707" width="60.33203125" style="2" customWidth="1"/>
    <col min="8708" max="8708" width="23.44140625" style="2" customWidth="1"/>
    <col min="8709" max="8709" width="15.5546875" style="2" customWidth="1"/>
    <col min="8710" max="8710" width="5.77734375" style="2" customWidth="1"/>
    <col min="8711" max="8711" width="5.6640625" style="2" customWidth="1"/>
    <col min="8712" max="8712" width="10.6640625" style="2" customWidth="1"/>
    <col min="8713" max="8713" width="5.77734375" style="2" customWidth="1"/>
    <col min="8714" max="8714" width="15.44140625" style="2" customWidth="1"/>
    <col min="8715" max="8715" width="3.44140625" style="2" customWidth="1"/>
    <col min="8716" max="8716" width="15.5546875" style="2" customWidth="1"/>
    <col min="8717" max="8717" width="1.109375" style="2" customWidth="1"/>
    <col min="8718" max="8960" width="8.77734375" style="2"/>
    <col min="8961" max="8961" width="6" style="2" customWidth="1"/>
    <col min="8962" max="8962" width="1.44140625" style="2" customWidth="1"/>
    <col min="8963" max="8963" width="60.33203125" style="2" customWidth="1"/>
    <col min="8964" max="8964" width="23.44140625" style="2" customWidth="1"/>
    <col min="8965" max="8965" width="15.5546875" style="2" customWidth="1"/>
    <col min="8966" max="8966" width="5.77734375" style="2" customWidth="1"/>
    <col min="8967" max="8967" width="5.6640625" style="2" customWidth="1"/>
    <col min="8968" max="8968" width="10.6640625" style="2" customWidth="1"/>
    <col min="8969" max="8969" width="5.77734375" style="2" customWidth="1"/>
    <col min="8970" max="8970" width="15.44140625" style="2" customWidth="1"/>
    <col min="8971" max="8971" width="3.44140625" style="2" customWidth="1"/>
    <col min="8972" max="8972" width="15.5546875" style="2" customWidth="1"/>
    <col min="8973" max="8973" width="1.109375" style="2" customWidth="1"/>
    <col min="8974" max="9216" width="8.77734375" style="2"/>
    <col min="9217" max="9217" width="6" style="2" customWidth="1"/>
    <col min="9218" max="9218" width="1.44140625" style="2" customWidth="1"/>
    <col min="9219" max="9219" width="60.33203125" style="2" customWidth="1"/>
    <col min="9220" max="9220" width="23.44140625" style="2" customWidth="1"/>
    <col min="9221" max="9221" width="15.5546875" style="2" customWidth="1"/>
    <col min="9222" max="9222" width="5.77734375" style="2" customWidth="1"/>
    <col min="9223" max="9223" width="5.6640625" style="2" customWidth="1"/>
    <col min="9224" max="9224" width="10.6640625" style="2" customWidth="1"/>
    <col min="9225" max="9225" width="5.77734375" style="2" customWidth="1"/>
    <col min="9226" max="9226" width="15.44140625" style="2" customWidth="1"/>
    <col min="9227" max="9227" width="3.44140625" style="2" customWidth="1"/>
    <col min="9228" max="9228" width="15.5546875" style="2" customWidth="1"/>
    <col min="9229" max="9229" width="1.109375" style="2" customWidth="1"/>
    <col min="9230" max="9472" width="8.77734375" style="2"/>
    <col min="9473" max="9473" width="6" style="2" customWidth="1"/>
    <col min="9474" max="9474" width="1.44140625" style="2" customWidth="1"/>
    <col min="9475" max="9475" width="60.33203125" style="2" customWidth="1"/>
    <col min="9476" max="9476" width="23.44140625" style="2" customWidth="1"/>
    <col min="9477" max="9477" width="15.5546875" style="2" customWidth="1"/>
    <col min="9478" max="9478" width="5.77734375" style="2" customWidth="1"/>
    <col min="9479" max="9479" width="5.6640625" style="2" customWidth="1"/>
    <col min="9480" max="9480" width="10.6640625" style="2" customWidth="1"/>
    <col min="9481" max="9481" width="5.77734375" style="2" customWidth="1"/>
    <col min="9482" max="9482" width="15.44140625" style="2" customWidth="1"/>
    <col min="9483" max="9483" width="3.44140625" style="2" customWidth="1"/>
    <col min="9484" max="9484" width="15.5546875" style="2" customWidth="1"/>
    <col min="9485" max="9485" width="1.109375" style="2" customWidth="1"/>
    <col min="9486" max="9728" width="8.77734375" style="2"/>
    <col min="9729" max="9729" width="6" style="2" customWidth="1"/>
    <col min="9730" max="9730" width="1.44140625" style="2" customWidth="1"/>
    <col min="9731" max="9731" width="60.33203125" style="2" customWidth="1"/>
    <col min="9732" max="9732" width="23.44140625" style="2" customWidth="1"/>
    <col min="9733" max="9733" width="15.5546875" style="2" customWidth="1"/>
    <col min="9734" max="9734" width="5.77734375" style="2" customWidth="1"/>
    <col min="9735" max="9735" width="5.6640625" style="2" customWidth="1"/>
    <col min="9736" max="9736" width="10.6640625" style="2" customWidth="1"/>
    <col min="9737" max="9737" width="5.77734375" style="2" customWidth="1"/>
    <col min="9738" max="9738" width="15.44140625" style="2" customWidth="1"/>
    <col min="9739" max="9739" width="3.44140625" style="2" customWidth="1"/>
    <col min="9740" max="9740" width="15.5546875" style="2" customWidth="1"/>
    <col min="9741" max="9741" width="1.109375" style="2" customWidth="1"/>
    <col min="9742" max="9984" width="8.77734375" style="2"/>
    <col min="9985" max="9985" width="6" style="2" customWidth="1"/>
    <col min="9986" max="9986" width="1.44140625" style="2" customWidth="1"/>
    <col min="9987" max="9987" width="60.33203125" style="2" customWidth="1"/>
    <col min="9988" max="9988" width="23.44140625" style="2" customWidth="1"/>
    <col min="9989" max="9989" width="15.5546875" style="2" customWidth="1"/>
    <col min="9990" max="9990" width="5.77734375" style="2" customWidth="1"/>
    <col min="9991" max="9991" width="5.6640625" style="2" customWidth="1"/>
    <col min="9992" max="9992" width="10.6640625" style="2" customWidth="1"/>
    <col min="9993" max="9993" width="5.77734375" style="2" customWidth="1"/>
    <col min="9994" max="9994" width="15.44140625" style="2" customWidth="1"/>
    <col min="9995" max="9995" width="3.44140625" style="2" customWidth="1"/>
    <col min="9996" max="9996" width="15.5546875" style="2" customWidth="1"/>
    <col min="9997" max="9997" width="1.109375" style="2" customWidth="1"/>
    <col min="9998" max="10240" width="8.77734375" style="2"/>
    <col min="10241" max="10241" width="6" style="2" customWidth="1"/>
    <col min="10242" max="10242" width="1.44140625" style="2" customWidth="1"/>
    <col min="10243" max="10243" width="60.33203125" style="2" customWidth="1"/>
    <col min="10244" max="10244" width="23.44140625" style="2" customWidth="1"/>
    <col min="10245" max="10245" width="15.5546875" style="2" customWidth="1"/>
    <col min="10246" max="10246" width="5.77734375" style="2" customWidth="1"/>
    <col min="10247" max="10247" width="5.6640625" style="2" customWidth="1"/>
    <col min="10248" max="10248" width="10.6640625" style="2" customWidth="1"/>
    <col min="10249" max="10249" width="5.77734375" style="2" customWidth="1"/>
    <col min="10250" max="10250" width="15.44140625" style="2" customWidth="1"/>
    <col min="10251" max="10251" width="3.44140625" style="2" customWidth="1"/>
    <col min="10252" max="10252" width="15.5546875" style="2" customWidth="1"/>
    <col min="10253" max="10253" width="1.109375" style="2" customWidth="1"/>
    <col min="10254" max="10496" width="8.77734375" style="2"/>
    <col min="10497" max="10497" width="6" style="2" customWidth="1"/>
    <col min="10498" max="10498" width="1.44140625" style="2" customWidth="1"/>
    <col min="10499" max="10499" width="60.33203125" style="2" customWidth="1"/>
    <col min="10500" max="10500" width="23.44140625" style="2" customWidth="1"/>
    <col min="10501" max="10501" width="15.5546875" style="2" customWidth="1"/>
    <col min="10502" max="10502" width="5.77734375" style="2" customWidth="1"/>
    <col min="10503" max="10503" width="5.6640625" style="2" customWidth="1"/>
    <col min="10504" max="10504" width="10.6640625" style="2" customWidth="1"/>
    <col min="10505" max="10505" width="5.77734375" style="2" customWidth="1"/>
    <col min="10506" max="10506" width="15.44140625" style="2" customWidth="1"/>
    <col min="10507" max="10507" width="3.44140625" style="2" customWidth="1"/>
    <col min="10508" max="10508" width="15.5546875" style="2" customWidth="1"/>
    <col min="10509" max="10509" width="1.109375" style="2" customWidth="1"/>
    <col min="10510" max="10752" width="8.77734375" style="2"/>
    <col min="10753" max="10753" width="6" style="2" customWidth="1"/>
    <col min="10754" max="10754" width="1.44140625" style="2" customWidth="1"/>
    <col min="10755" max="10755" width="60.33203125" style="2" customWidth="1"/>
    <col min="10756" max="10756" width="23.44140625" style="2" customWidth="1"/>
    <col min="10757" max="10757" width="15.5546875" style="2" customWidth="1"/>
    <col min="10758" max="10758" width="5.77734375" style="2" customWidth="1"/>
    <col min="10759" max="10759" width="5.6640625" style="2" customWidth="1"/>
    <col min="10760" max="10760" width="10.6640625" style="2" customWidth="1"/>
    <col min="10761" max="10761" width="5.77734375" style="2" customWidth="1"/>
    <col min="10762" max="10762" width="15.44140625" style="2" customWidth="1"/>
    <col min="10763" max="10763" width="3.44140625" style="2" customWidth="1"/>
    <col min="10764" max="10764" width="15.5546875" style="2" customWidth="1"/>
    <col min="10765" max="10765" width="1.109375" style="2" customWidth="1"/>
    <col min="10766" max="11008" width="8.77734375" style="2"/>
    <col min="11009" max="11009" width="6" style="2" customWidth="1"/>
    <col min="11010" max="11010" width="1.44140625" style="2" customWidth="1"/>
    <col min="11011" max="11011" width="60.33203125" style="2" customWidth="1"/>
    <col min="11012" max="11012" width="23.44140625" style="2" customWidth="1"/>
    <col min="11013" max="11013" width="15.5546875" style="2" customWidth="1"/>
    <col min="11014" max="11014" width="5.77734375" style="2" customWidth="1"/>
    <col min="11015" max="11015" width="5.6640625" style="2" customWidth="1"/>
    <col min="11016" max="11016" width="10.6640625" style="2" customWidth="1"/>
    <col min="11017" max="11017" width="5.77734375" style="2" customWidth="1"/>
    <col min="11018" max="11018" width="15.44140625" style="2" customWidth="1"/>
    <col min="11019" max="11019" width="3.44140625" style="2" customWidth="1"/>
    <col min="11020" max="11020" width="15.5546875" style="2" customWidth="1"/>
    <col min="11021" max="11021" width="1.109375" style="2" customWidth="1"/>
    <col min="11022" max="11264" width="8.77734375" style="2"/>
    <col min="11265" max="11265" width="6" style="2" customWidth="1"/>
    <col min="11266" max="11266" width="1.44140625" style="2" customWidth="1"/>
    <col min="11267" max="11267" width="60.33203125" style="2" customWidth="1"/>
    <col min="11268" max="11268" width="23.44140625" style="2" customWidth="1"/>
    <col min="11269" max="11269" width="15.5546875" style="2" customWidth="1"/>
    <col min="11270" max="11270" width="5.77734375" style="2" customWidth="1"/>
    <col min="11271" max="11271" width="5.6640625" style="2" customWidth="1"/>
    <col min="11272" max="11272" width="10.6640625" style="2" customWidth="1"/>
    <col min="11273" max="11273" width="5.77734375" style="2" customWidth="1"/>
    <col min="11274" max="11274" width="15.44140625" style="2" customWidth="1"/>
    <col min="11275" max="11275" width="3.44140625" style="2" customWidth="1"/>
    <col min="11276" max="11276" width="15.5546875" style="2" customWidth="1"/>
    <col min="11277" max="11277" width="1.109375" style="2" customWidth="1"/>
    <col min="11278" max="11520" width="8.77734375" style="2"/>
    <col min="11521" max="11521" width="6" style="2" customWidth="1"/>
    <col min="11522" max="11522" width="1.44140625" style="2" customWidth="1"/>
    <col min="11523" max="11523" width="60.33203125" style="2" customWidth="1"/>
    <col min="11524" max="11524" width="23.44140625" style="2" customWidth="1"/>
    <col min="11525" max="11525" width="15.5546875" style="2" customWidth="1"/>
    <col min="11526" max="11526" width="5.77734375" style="2" customWidth="1"/>
    <col min="11527" max="11527" width="5.6640625" style="2" customWidth="1"/>
    <col min="11528" max="11528" width="10.6640625" style="2" customWidth="1"/>
    <col min="11529" max="11529" width="5.77734375" style="2" customWidth="1"/>
    <col min="11530" max="11530" width="15.44140625" style="2" customWidth="1"/>
    <col min="11531" max="11531" width="3.44140625" style="2" customWidth="1"/>
    <col min="11532" max="11532" width="15.5546875" style="2" customWidth="1"/>
    <col min="11533" max="11533" width="1.109375" style="2" customWidth="1"/>
    <col min="11534" max="11776" width="8.77734375" style="2"/>
    <col min="11777" max="11777" width="6" style="2" customWidth="1"/>
    <col min="11778" max="11778" width="1.44140625" style="2" customWidth="1"/>
    <col min="11779" max="11779" width="60.33203125" style="2" customWidth="1"/>
    <col min="11780" max="11780" width="23.44140625" style="2" customWidth="1"/>
    <col min="11781" max="11781" width="15.5546875" style="2" customWidth="1"/>
    <col min="11782" max="11782" width="5.77734375" style="2" customWidth="1"/>
    <col min="11783" max="11783" width="5.6640625" style="2" customWidth="1"/>
    <col min="11784" max="11784" width="10.6640625" style="2" customWidth="1"/>
    <col min="11785" max="11785" width="5.77734375" style="2" customWidth="1"/>
    <col min="11786" max="11786" width="15.44140625" style="2" customWidth="1"/>
    <col min="11787" max="11787" width="3.44140625" style="2" customWidth="1"/>
    <col min="11788" max="11788" width="15.5546875" style="2" customWidth="1"/>
    <col min="11789" max="11789" width="1.109375" style="2" customWidth="1"/>
    <col min="11790" max="12032" width="8.77734375" style="2"/>
    <col min="12033" max="12033" width="6" style="2" customWidth="1"/>
    <col min="12034" max="12034" width="1.44140625" style="2" customWidth="1"/>
    <col min="12035" max="12035" width="60.33203125" style="2" customWidth="1"/>
    <col min="12036" max="12036" width="23.44140625" style="2" customWidth="1"/>
    <col min="12037" max="12037" width="15.5546875" style="2" customWidth="1"/>
    <col min="12038" max="12038" width="5.77734375" style="2" customWidth="1"/>
    <col min="12039" max="12039" width="5.6640625" style="2" customWidth="1"/>
    <col min="12040" max="12040" width="10.6640625" style="2" customWidth="1"/>
    <col min="12041" max="12041" width="5.77734375" style="2" customWidth="1"/>
    <col min="12042" max="12042" width="15.44140625" style="2" customWidth="1"/>
    <col min="12043" max="12043" width="3.44140625" style="2" customWidth="1"/>
    <col min="12044" max="12044" width="15.5546875" style="2" customWidth="1"/>
    <col min="12045" max="12045" width="1.109375" style="2" customWidth="1"/>
    <col min="12046" max="12288" width="8.77734375" style="2"/>
    <col min="12289" max="12289" width="6" style="2" customWidth="1"/>
    <col min="12290" max="12290" width="1.44140625" style="2" customWidth="1"/>
    <col min="12291" max="12291" width="60.33203125" style="2" customWidth="1"/>
    <col min="12292" max="12292" width="23.44140625" style="2" customWidth="1"/>
    <col min="12293" max="12293" width="15.5546875" style="2" customWidth="1"/>
    <col min="12294" max="12294" width="5.77734375" style="2" customWidth="1"/>
    <col min="12295" max="12295" width="5.6640625" style="2" customWidth="1"/>
    <col min="12296" max="12296" width="10.6640625" style="2" customWidth="1"/>
    <col min="12297" max="12297" width="5.77734375" style="2" customWidth="1"/>
    <col min="12298" max="12298" width="15.44140625" style="2" customWidth="1"/>
    <col min="12299" max="12299" width="3.44140625" style="2" customWidth="1"/>
    <col min="12300" max="12300" width="15.5546875" style="2" customWidth="1"/>
    <col min="12301" max="12301" width="1.109375" style="2" customWidth="1"/>
    <col min="12302" max="12544" width="8.77734375" style="2"/>
    <col min="12545" max="12545" width="6" style="2" customWidth="1"/>
    <col min="12546" max="12546" width="1.44140625" style="2" customWidth="1"/>
    <col min="12547" max="12547" width="60.33203125" style="2" customWidth="1"/>
    <col min="12548" max="12548" width="23.44140625" style="2" customWidth="1"/>
    <col min="12549" max="12549" width="15.5546875" style="2" customWidth="1"/>
    <col min="12550" max="12550" width="5.77734375" style="2" customWidth="1"/>
    <col min="12551" max="12551" width="5.6640625" style="2" customWidth="1"/>
    <col min="12552" max="12552" width="10.6640625" style="2" customWidth="1"/>
    <col min="12553" max="12553" width="5.77734375" style="2" customWidth="1"/>
    <col min="12554" max="12554" width="15.44140625" style="2" customWidth="1"/>
    <col min="12555" max="12555" width="3.44140625" style="2" customWidth="1"/>
    <col min="12556" max="12556" width="15.5546875" style="2" customWidth="1"/>
    <col min="12557" max="12557" width="1.109375" style="2" customWidth="1"/>
    <col min="12558" max="12800" width="8.77734375" style="2"/>
    <col min="12801" max="12801" width="6" style="2" customWidth="1"/>
    <col min="12802" max="12802" width="1.44140625" style="2" customWidth="1"/>
    <col min="12803" max="12803" width="60.33203125" style="2" customWidth="1"/>
    <col min="12804" max="12804" width="23.44140625" style="2" customWidth="1"/>
    <col min="12805" max="12805" width="15.5546875" style="2" customWidth="1"/>
    <col min="12806" max="12806" width="5.77734375" style="2" customWidth="1"/>
    <col min="12807" max="12807" width="5.6640625" style="2" customWidth="1"/>
    <col min="12808" max="12808" width="10.6640625" style="2" customWidth="1"/>
    <col min="12809" max="12809" width="5.77734375" style="2" customWidth="1"/>
    <col min="12810" max="12810" width="15.44140625" style="2" customWidth="1"/>
    <col min="12811" max="12811" width="3.44140625" style="2" customWidth="1"/>
    <col min="12812" max="12812" width="15.5546875" style="2" customWidth="1"/>
    <col min="12813" max="12813" width="1.109375" style="2" customWidth="1"/>
    <col min="12814" max="13056" width="8.77734375" style="2"/>
    <col min="13057" max="13057" width="6" style="2" customWidth="1"/>
    <col min="13058" max="13058" width="1.44140625" style="2" customWidth="1"/>
    <col min="13059" max="13059" width="60.33203125" style="2" customWidth="1"/>
    <col min="13060" max="13060" width="23.44140625" style="2" customWidth="1"/>
    <col min="13061" max="13061" width="15.5546875" style="2" customWidth="1"/>
    <col min="13062" max="13062" width="5.77734375" style="2" customWidth="1"/>
    <col min="13063" max="13063" width="5.6640625" style="2" customWidth="1"/>
    <col min="13064" max="13064" width="10.6640625" style="2" customWidth="1"/>
    <col min="13065" max="13065" width="5.77734375" style="2" customWidth="1"/>
    <col min="13066" max="13066" width="15.44140625" style="2" customWidth="1"/>
    <col min="13067" max="13067" width="3.44140625" style="2" customWidth="1"/>
    <col min="13068" max="13068" width="15.5546875" style="2" customWidth="1"/>
    <col min="13069" max="13069" width="1.109375" style="2" customWidth="1"/>
    <col min="13070" max="13312" width="8.77734375" style="2"/>
    <col min="13313" max="13313" width="6" style="2" customWidth="1"/>
    <col min="13314" max="13314" width="1.44140625" style="2" customWidth="1"/>
    <col min="13315" max="13315" width="60.33203125" style="2" customWidth="1"/>
    <col min="13316" max="13316" width="23.44140625" style="2" customWidth="1"/>
    <col min="13317" max="13317" width="15.5546875" style="2" customWidth="1"/>
    <col min="13318" max="13318" width="5.77734375" style="2" customWidth="1"/>
    <col min="13319" max="13319" width="5.6640625" style="2" customWidth="1"/>
    <col min="13320" max="13320" width="10.6640625" style="2" customWidth="1"/>
    <col min="13321" max="13321" width="5.77734375" style="2" customWidth="1"/>
    <col min="13322" max="13322" width="15.44140625" style="2" customWidth="1"/>
    <col min="13323" max="13323" width="3.44140625" style="2" customWidth="1"/>
    <col min="13324" max="13324" width="15.5546875" style="2" customWidth="1"/>
    <col min="13325" max="13325" width="1.109375" style="2" customWidth="1"/>
    <col min="13326" max="13568" width="8.77734375" style="2"/>
    <col min="13569" max="13569" width="6" style="2" customWidth="1"/>
    <col min="13570" max="13570" width="1.44140625" style="2" customWidth="1"/>
    <col min="13571" max="13571" width="60.33203125" style="2" customWidth="1"/>
    <col min="13572" max="13572" width="23.44140625" style="2" customWidth="1"/>
    <col min="13573" max="13573" width="15.5546875" style="2" customWidth="1"/>
    <col min="13574" max="13574" width="5.77734375" style="2" customWidth="1"/>
    <col min="13575" max="13575" width="5.6640625" style="2" customWidth="1"/>
    <col min="13576" max="13576" width="10.6640625" style="2" customWidth="1"/>
    <col min="13577" max="13577" width="5.77734375" style="2" customWidth="1"/>
    <col min="13578" max="13578" width="15.44140625" style="2" customWidth="1"/>
    <col min="13579" max="13579" width="3.44140625" style="2" customWidth="1"/>
    <col min="13580" max="13580" width="15.5546875" style="2" customWidth="1"/>
    <col min="13581" max="13581" width="1.109375" style="2" customWidth="1"/>
    <col min="13582" max="13824" width="8.77734375" style="2"/>
    <col min="13825" max="13825" width="6" style="2" customWidth="1"/>
    <col min="13826" max="13826" width="1.44140625" style="2" customWidth="1"/>
    <col min="13827" max="13827" width="60.33203125" style="2" customWidth="1"/>
    <col min="13828" max="13828" width="23.44140625" style="2" customWidth="1"/>
    <col min="13829" max="13829" width="15.5546875" style="2" customWidth="1"/>
    <col min="13830" max="13830" width="5.77734375" style="2" customWidth="1"/>
    <col min="13831" max="13831" width="5.6640625" style="2" customWidth="1"/>
    <col min="13832" max="13832" width="10.6640625" style="2" customWidth="1"/>
    <col min="13833" max="13833" width="5.77734375" style="2" customWidth="1"/>
    <col min="13834" max="13834" width="15.44140625" style="2" customWidth="1"/>
    <col min="13835" max="13835" width="3.44140625" style="2" customWidth="1"/>
    <col min="13836" max="13836" width="15.5546875" style="2" customWidth="1"/>
    <col min="13837" max="13837" width="1.109375" style="2" customWidth="1"/>
    <col min="13838" max="14080" width="8.77734375" style="2"/>
    <col min="14081" max="14081" width="6" style="2" customWidth="1"/>
    <col min="14082" max="14082" width="1.44140625" style="2" customWidth="1"/>
    <col min="14083" max="14083" width="60.33203125" style="2" customWidth="1"/>
    <col min="14084" max="14084" width="23.44140625" style="2" customWidth="1"/>
    <col min="14085" max="14085" width="15.5546875" style="2" customWidth="1"/>
    <col min="14086" max="14086" width="5.77734375" style="2" customWidth="1"/>
    <col min="14087" max="14087" width="5.6640625" style="2" customWidth="1"/>
    <col min="14088" max="14088" width="10.6640625" style="2" customWidth="1"/>
    <col min="14089" max="14089" width="5.77734375" style="2" customWidth="1"/>
    <col min="14090" max="14090" width="15.44140625" style="2" customWidth="1"/>
    <col min="14091" max="14091" width="3.44140625" style="2" customWidth="1"/>
    <col min="14092" max="14092" width="15.5546875" style="2" customWidth="1"/>
    <col min="14093" max="14093" width="1.109375" style="2" customWidth="1"/>
    <col min="14094" max="14336" width="8.77734375" style="2"/>
    <col min="14337" max="14337" width="6" style="2" customWidth="1"/>
    <col min="14338" max="14338" width="1.44140625" style="2" customWidth="1"/>
    <col min="14339" max="14339" width="60.33203125" style="2" customWidth="1"/>
    <col min="14340" max="14340" width="23.44140625" style="2" customWidth="1"/>
    <col min="14341" max="14341" width="15.5546875" style="2" customWidth="1"/>
    <col min="14342" max="14342" width="5.77734375" style="2" customWidth="1"/>
    <col min="14343" max="14343" width="5.6640625" style="2" customWidth="1"/>
    <col min="14344" max="14344" width="10.6640625" style="2" customWidth="1"/>
    <col min="14345" max="14345" width="5.77734375" style="2" customWidth="1"/>
    <col min="14346" max="14346" width="15.44140625" style="2" customWidth="1"/>
    <col min="14347" max="14347" width="3.44140625" style="2" customWidth="1"/>
    <col min="14348" max="14348" width="15.5546875" style="2" customWidth="1"/>
    <col min="14349" max="14349" width="1.109375" style="2" customWidth="1"/>
    <col min="14350" max="14592" width="8.77734375" style="2"/>
    <col min="14593" max="14593" width="6" style="2" customWidth="1"/>
    <col min="14594" max="14594" width="1.44140625" style="2" customWidth="1"/>
    <col min="14595" max="14595" width="60.33203125" style="2" customWidth="1"/>
    <col min="14596" max="14596" width="23.44140625" style="2" customWidth="1"/>
    <col min="14597" max="14597" width="15.5546875" style="2" customWidth="1"/>
    <col min="14598" max="14598" width="5.77734375" style="2" customWidth="1"/>
    <col min="14599" max="14599" width="5.6640625" style="2" customWidth="1"/>
    <col min="14600" max="14600" width="10.6640625" style="2" customWidth="1"/>
    <col min="14601" max="14601" width="5.77734375" style="2" customWidth="1"/>
    <col min="14602" max="14602" width="15.44140625" style="2" customWidth="1"/>
    <col min="14603" max="14603" width="3.44140625" style="2" customWidth="1"/>
    <col min="14604" max="14604" width="15.5546875" style="2" customWidth="1"/>
    <col min="14605" max="14605" width="1.109375" style="2" customWidth="1"/>
    <col min="14606" max="14848" width="8.77734375" style="2"/>
    <col min="14849" max="14849" width="6" style="2" customWidth="1"/>
    <col min="14850" max="14850" width="1.44140625" style="2" customWidth="1"/>
    <col min="14851" max="14851" width="60.33203125" style="2" customWidth="1"/>
    <col min="14852" max="14852" width="23.44140625" style="2" customWidth="1"/>
    <col min="14853" max="14853" width="15.5546875" style="2" customWidth="1"/>
    <col min="14854" max="14854" width="5.77734375" style="2" customWidth="1"/>
    <col min="14855" max="14855" width="5.6640625" style="2" customWidth="1"/>
    <col min="14856" max="14856" width="10.6640625" style="2" customWidth="1"/>
    <col min="14857" max="14857" width="5.77734375" style="2" customWidth="1"/>
    <col min="14858" max="14858" width="15.44140625" style="2" customWidth="1"/>
    <col min="14859" max="14859" width="3.44140625" style="2" customWidth="1"/>
    <col min="14860" max="14860" width="15.5546875" style="2" customWidth="1"/>
    <col min="14861" max="14861" width="1.109375" style="2" customWidth="1"/>
    <col min="14862" max="15104" width="8.77734375" style="2"/>
    <col min="15105" max="15105" width="6" style="2" customWidth="1"/>
    <col min="15106" max="15106" width="1.44140625" style="2" customWidth="1"/>
    <col min="15107" max="15107" width="60.33203125" style="2" customWidth="1"/>
    <col min="15108" max="15108" width="23.44140625" style="2" customWidth="1"/>
    <col min="15109" max="15109" width="15.5546875" style="2" customWidth="1"/>
    <col min="15110" max="15110" width="5.77734375" style="2" customWidth="1"/>
    <col min="15111" max="15111" width="5.6640625" style="2" customWidth="1"/>
    <col min="15112" max="15112" width="10.6640625" style="2" customWidth="1"/>
    <col min="15113" max="15113" width="5.77734375" style="2" customWidth="1"/>
    <col min="15114" max="15114" width="15.44140625" style="2" customWidth="1"/>
    <col min="15115" max="15115" width="3.44140625" style="2" customWidth="1"/>
    <col min="15116" max="15116" width="15.5546875" style="2" customWidth="1"/>
    <col min="15117" max="15117" width="1.109375" style="2" customWidth="1"/>
    <col min="15118" max="15360" width="8.77734375" style="2"/>
    <col min="15361" max="15361" width="6" style="2" customWidth="1"/>
    <col min="15362" max="15362" width="1.44140625" style="2" customWidth="1"/>
    <col min="15363" max="15363" width="60.33203125" style="2" customWidth="1"/>
    <col min="15364" max="15364" width="23.44140625" style="2" customWidth="1"/>
    <col min="15365" max="15365" width="15.5546875" style="2" customWidth="1"/>
    <col min="15366" max="15366" width="5.77734375" style="2" customWidth="1"/>
    <col min="15367" max="15367" width="5.6640625" style="2" customWidth="1"/>
    <col min="15368" max="15368" width="10.6640625" style="2" customWidth="1"/>
    <col min="15369" max="15369" width="5.77734375" style="2" customWidth="1"/>
    <col min="15370" max="15370" width="15.44140625" style="2" customWidth="1"/>
    <col min="15371" max="15371" width="3.44140625" style="2" customWidth="1"/>
    <col min="15372" max="15372" width="15.5546875" style="2" customWidth="1"/>
    <col min="15373" max="15373" width="1.109375" style="2" customWidth="1"/>
    <col min="15374" max="15616" width="8.77734375" style="2"/>
    <col min="15617" max="15617" width="6" style="2" customWidth="1"/>
    <col min="15618" max="15618" width="1.44140625" style="2" customWidth="1"/>
    <col min="15619" max="15619" width="60.33203125" style="2" customWidth="1"/>
    <col min="15620" max="15620" width="23.44140625" style="2" customWidth="1"/>
    <col min="15621" max="15621" width="15.5546875" style="2" customWidth="1"/>
    <col min="15622" max="15622" width="5.77734375" style="2" customWidth="1"/>
    <col min="15623" max="15623" width="5.6640625" style="2" customWidth="1"/>
    <col min="15624" max="15624" width="10.6640625" style="2" customWidth="1"/>
    <col min="15625" max="15625" width="5.77734375" style="2" customWidth="1"/>
    <col min="15626" max="15626" width="15.44140625" style="2" customWidth="1"/>
    <col min="15627" max="15627" width="3.44140625" style="2" customWidth="1"/>
    <col min="15628" max="15628" width="15.5546875" style="2" customWidth="1"/>
    <col min="15629" max="15629" width="1.109375" style="2" customWidth="1"/>
    <col min="15630" max="15872" width="8.77734375" style="2"/>
    <col min="15873" max="15873" width="6" style="2" customWidth="1"/>
    <col min="15874" max="15874" width="1.44140625" style="2" customWidth="1"/>
    <col min="15875" max="15875" width="60.33203125" style="2" customWidth="1"/>
    <col min="15876" max="15876" width="23.44140625" style="2" customWidth="1"/>
    <col min="15877" max="15877" width="15.5546875" style="2" customWidth="1"/>
    <col min="15878" max="15878" width="5.77734375" style="2" customWidth="1"/>
    <col min="15879" max="15879" width="5.6640625" style="2" customWidth="1"/>
    <col min="15880" max="15880" width="10.6640625" style="2" customWidth="1"/>
    <col min="15881" max="15881" width="5.77734375" style="2" customWidth="1"/>
    <col min="15882" max="15882" width="15.44140625" style="2" customWidth="1"/>
    <col min="15883" max="15883" width="3.44140625" style="2" customWidth="1"/>
    <col min="15884" max="15884" width="15.5546875" style="2" customWidth="1"/>
    <col min="15885" max="15885" width="1.109375" style="2" customWidth="1"/>
    <col min="15886" max="16128" width="8.77734375" style="2"/>
    <col min="16129" max="16129" width="6" style="2" customWidth="1"/>
    <col min="16130" max="16130" width="1.44140625" style="2" customWidth="1"/>
    <col min="16131" max="16131" width="60.33203125" style="2" customWidth="1"/>
    <col min="16132" max="16132" width="23.44140625" style="2" customWidth="1"/>
    <col min="16133" max="16133" width="15.5546875" style="2" customWidth="1"/>
    <col min="16134" max="16134" width="5.77734375" style="2" customWidth="1"/>
    <col min="16135" max="16135" width="5.6640625" style="2" customWidth="1"/>
    <col min="16136" max="16136" width="10.6640625" style="2" customWidth="1"/>
    <col min="16137" max="16137" width="5.77734375" style="2" customWidth="1"/>
    <col min="16138" max="16138" width="15.44140625" style="2" customWidth="1"/>
    <col min="16139" max="16139" width="3.44140625" style="2" customWidth="1"/>
    <col min="16140" max="16140" width="15.5546875" style="2" customWidth="1"/>
    <col min="16141" max="16141" width="1.109375" style="2" customWidth="1"/>
    <col min="16142" max="16384" width="8.77734375" style="2"/>
  </cols>
  <sheetData>
    <row r="1" spans="1:13" ht="18">
      <c r="A1" s="1"/>
      <c r="C1" s="68"/>
      <c r="D1" s="68"/>
      <c r="E1" s="69"/>
      <c r="F1" s="68"/>
      <c r="G1" s="68"/>
      <c r="H1" s="68"/>
      <c r="I1" s="68"/>
      <c r="J1" s="70" t="s">
        <v>0</v>
      </c>
      <c r="K1" s="71"/>
      <c r="M1" s="71"/>
    </row>
    <row r="2" spans="1:13">
      <c r="C2" s="68"/>
      <c r="D2" s="68"/>
      <c r="E2" s="69"/>
      <c r="F2" s="68"/>
      <c r="G2" s="68"/>
      <c r="H2" s="68"/>
      <c r="I2" s="68"/>
      <c r="J2" s="70" t="s">
        <v>56</v>
      </c>
      <c r="M2" s="70"/>
    </row>
    <row r="3" spans="1:13">
      <c r="C3" s="68"/>
      <c r="D3" s="68"/>
      <c r="E3" s="69"/>
      <c r="F3" s="68"/>
      <c r="G3" s="68"/>
      <c r="H3" s="68"/>
      <c r="I3" s="68"/>
      <c r="K3" s="65"/>
      <c r="M3" s="70"/>
    </row>
    <row r="4" spans="1:13">
      <c r="C4" s="68"/>
      <c r="D4" s="68"/>
      <c r="E4" s="69"/>
      <c r="F4" s="68"/>
      <c r="G4" s="68"/>
      <c r="H4" s="68"/>
      <c r="I4" s="68"/>
      <c r="K4" s="65"/>
      <c r="M4" s="70"/>
    </row>
    <row r="5" spans="1:13">
      <c r="C5" s="68"/>
      <c r="D5" s="68"/>
      <c r="E5" s="69"/>
      <c r="F5" s="68"/>
      <c r="G5" s="68"/>
      <c r="H5" s="68"/>
      <c r="I5" s="68"/>
      <c r="K5" s="65"/>
      <c r="L5" s="65"/>
      <c r="M5" s="70"/>
    </row>
    <row r="6" spans="1:13">
      <c r="C6" s="68"/>
      <c r="D6" s="68"/>
      <c r="E6" s="69"/>
      <c r="F6" s="68"/>
      <c r="G6" s="68"/>
      <c r="H6" s="68"/>
      <c r="I6" s="68"/>
      <c r="J6" s="65"/>
      <c r="K6" s="65"/>
      <c r="L6" s="65"/>
      <c r="M6" s="65"/>
    </row>
    <row r="7" spans="1:13">
      <c r="C7" s="68" t="s">
        <v>2</v>
      </c>
      <c r="D7" s="68"/>
      <c r="E7" s="69"/>
      <c r="F7" s="68"/>
      <c r="G7" s="68"/>
      <c r="H7" s="72"/>
      <c r="I7" s="72"/>
      <c r="J7" s="73" t="s">
        <v>601</v>
      </c>
      <c r="K7" s="65"/>
      <c r="L7" s="65"/>
      <c r="M7" s="65"/>
    </row>
    <row r="8" spans="1:13">
      <c r="A8" s="74" t="s">
        <v>3</v>
      </c>
      <c r="B8" s="9"/>
      <c r="C8" s="9"/>
      <c r="D8" s="75"/>
      <c r="E8" s="9"/>
      <c r="F8" s="75"/>
      <c r="G8" s="75"/>
      <c r="H8" s="75"/>
      <c r="I8" s="75"/>
      <c r="J8" s="11"/>
      <c r="K8" s="65"/>
      <c r="L8" s="65"/>
      <c r="M8" s="65"/>
    </row>
    <row r="9" spans="1:13">
      <c r="A9" s="13" t="s">
        <v>4</v>
      </c>
      <c r="B9" s="9"/>
      <c r="C9" s="75"/>
      <c r="D9" s="13"/>
      <c r="E9" s="9"/>
      <c r="F9" s="13"/>
      <c r="G9" s="13"/>
      <c r="H9" s="13"/>
      <c r="I9" s="75"/>
      <c r="J9" s="75"/>
      <c r="K9" s="65"/>
      <c r="L9" s="65"/>
      <c r="M9" s="65"/>
    </row>
    <row r="10" spans="1:13">
      <c r="A10" s="76"/>
      <c r="B10" s="9"/>
      <c r="C10" s="76"/>
      <c r="D10" s="76"/>
      <c r="E10" s="9"/>
      <c r="F10" s="76"/>
      <c r="G10" s="76"/>
      <c r="H10" s="76"/>
      <c r="I10" s="76"/>
      <c r="J10" s="76"/>
      <c r="K10" s="65"/>
      <c r="L10" s="65"/>
      <c r="M10" s="65"/>
    </row>
    <row r="11" spans="1:13" ht="15.75">
      <c r="A11" s="14" t="s">
        <v>5</v>
      </c>
      <c r="B11" s="15"/>
      <c r="C11" s="77"/>
      <c r="D11" s="77"/>
      <c r="E11" s="15"/>
      <c r="F11" s="77"/>
      <c r="G11" s="77"/>
      <c r="H11" s="77"/>
      <c r="I11" s="77"/>
      <c r="J11" s="77"/>
      <c r="K11" s="65"/>
      <c r="L11" s="65"/>
      <c r="M11" s="65"/>
    </row>
    <row r="12" spans="1:13">
      <c r="A12" s="29"/>
      <c r="C12" s="65"/>
      <c r="D12" s="65"/>
      <c r="E12" s="78"/>
      <c r="F12" s="65"/>
      <c r="G12" s="65"/>
      <c r="H12" s="65"/>
      <c r="I12" s="65"/>
      <c r="J12" s="65"/>
      <c r="K12" s="65"/>
      <c r="L12" s="65"/>
      <c r="M12" s="65"/>
    </row>
    <row r="13" spans="1:13">
      <c r="A13" s="29" t="s">
        <v>11</v>
      </c>
      <c r="C13" s="65"/>
      <c r="D13" s="65"/>
      <c r="E13" s="78"/>
      <c r="F13" s="65"/>
      <c r="G13" s="65"/>
      <c r="H13" s="65"/>
      <c r="I13" s="65"/>
      <c r="J13" s="29" t="s">
        <v>12</v>
      </c>
      <c r="K13" s="65"/>
      <c r="L13" s="65"/>
      <c r="M13" s="65"/>
    </row>
    <row r="14" spans="1:13">
      <c r="A14" s="79" t="s">
        <v>13</v>
      </c>
      <c r="B14" s="26"/>
      <c r="C14" s="80"/>
      <c r="D14" s="80"/>
      <c r="E14" s="80"/>
      <c r="F14" s="80"/>
      <c r="G14" s="80"/>
      <c r="H14" s="80"/>
      <c r="I14" s="80"/>
      <c r="J14" s="79" t="s">
        <v>14</v>
      </c>
      <c r="K14" s="65"/>
      <c r="L14" s="65"/>
      <c r="M14" s="65"/>
    </row>
    <row r="15" spans="1:13">
      <c r="A15" s="29">
        <v>1</v>
      </c>
      <c r="C15" s="65" t="s">
        <v>57</v>
      </c>
      <c r="D15" s="65"/>
      <c r="E15" s="35"/>
      <c r="F15" s="65"/>
      <c r="G15" s="65"/>
      <c r="H15" s="65"/>
      <c r="I15" s="65"/>
      <c r="J15" s="31">
        <f>J184</f>
        <v>91179810.478709176</v>
      </c>
      <c r="K15" s="65"/>
      <c r="M15" s="65"/>
    </row>
    <row r="16" spans="1:13">
      <c r="A16" s="29"/>
      <c r="C16" s="65"/>
      <c r="D16" s="65"/>
      <c r="E16" s="65"/>
      <c r="F16" s="65"/>
      <c r="G16" s="65"/>
      <c r="H16" s="65"/>
      <c r="I16" s="65"/>
      <c r="J16" s="35"/>
      <c r="K16" s="65"/>
      <c r="M16" s="65"/>
    </row>
    <row r="17" spans="1:13">
      <c r="A17" s="29"/>
      <c r="C17" s="65"/>
      <c r="D17" s="65"/>
      <c r="E17" s="65"/>
      <c r="F17" s="65"/>
      <c r="G17" s="65"/>
      <c r="H17" s="65"/>
      <c r="I17" s="65"/>
      <c r="J17" s="35"/>
      <c r="K17" s="65"/>
      <c r="M17" s="65"/>
    </row>
    <row r="18" spans="1:13" ht="15.75" thickBot="1">
      <c r="A18" s="29" t="s">
        <v>17</v>
      </c>
      <c r="C18" s="81" t="s">
        <v>58</v>
      </c>
      <c r="E18" s="82" t="s">
        <v>59</v>
      </c>
      <c r="F18" s="35"/>
      <c r="G18" s="83" t="s">
        <v>60</v>
      </c>
      <c r="H18" s="83"/>
      <c r="I18" s="65"/>
      <c r="J18" s="35"/>
      <c r="K18" s="65"/>
      <c r="L18" s="65"/>
      <c r="M18" s="65"/>
    </row>
    <row r="19" spans="1:13">
      <c r="A19" s="29">
        <v>2</v>
      </c>
      <c r="C19" s="65" t="s">
        <v>19</v>
      </c>
      <c r="D19" s="36" t="s">
        <v>61</v>
      </c>
      <c r="E19" s="31">
        <f>J260</f>
        <v>191098</v>
      </c>
      <c r="F19" s="31"/>
      <c r="G19" s="31" t="s">
        <v>62</v>
      </c>
      <c r="H19" s="84">
        <f>J$208</f>
        <v>0.97605656814859343</v>
      </c>
      <c r="I19" s="31"/>
      <c r="J19" s="31">
        <f t="shared" ref="J19:J25" si="0">H19*E19</f>
        <v>186522.4580600599</v>
      </c>
      <c r="K19" s="65"/>
      <c r="L19" s="65"/>
      <c r="M19" s="65"/>
    </row>
    <row r="20" spans="1:13">
      <c r="A20" s="29">
        <v>3</v>
      </c>
      <c r="C20" s="65" t="s">
        <v>20</v>
      </c>
      <c r="D20" s="36" t="s">
        <v>63</v>
      </c>
      <c r="E20" s="54">
        <f>J262</f>
        <v>994051</v>
      </c>
      <c r="F20" s="31"/>
      <c r="G20" s="31" t="str">
        <f>G$19</f>
        <v>TP</v>
      </c>
      <c r="H20" s="84">
        <f>J$208</f>
        <v>0.97605656814859343</v>
      </c>
      <c r="I20" s="31"/>
      <c r="J20" s="54">
        <f t="shared" si="0"/>
        <v>970250.0076246775</v>
      </c>
      <c r="K20" s="65"/>
      <c r="L20" s="65"/>
      <c r="M20" s="65"/>
    </row>
    <row r="21" spans="1:13">
      <c r="A21" s="29" t="s">
        <v>21</v>
      </c>
      <c r="C21" s="35" t="s">
        <v>22</v>
      </c>
      <c r="D21" s="35"/>
      <c r="E21" s="85">
        <v>0</v>
      </c>
      <c r="F21" s="31"/>
      <c r="G21" s="31" t="str">
        <f>G$19</f>
        <v>TP</v>
      </c>
      <c r="H21" s="84">
        <f>J$208</f>
        <v>0.97605656814859343</v>
      </c>
      <c r="I21" s="31"/>
      <c r="J21" s="54">
        <f t="shared" si="0"/>
        <v>0</v>
      </c>
      <c r="K21" s="65"/>
      <c r="L21" s="65"/>
      <c r="M21" s="65"/>
    </row>
    <row r="22" spans="1:13">
      <c r="A22" s="29" t="s">
        <v>23</v>
      </c>
      <c r="C22" s="35" t="s">
        <v>24</v>
      </c>
      <c r="D22" s="35"/>
      <c r="E22" s="85">
        <v>0</v>
      </c>
      <c r="F22" s="31"/>
      <c r="G22" s="31" t="str">
        <f>G$19</f>
        <v>TP</v>
      </c>
      <c r="H22" s="84">
        <f>J$208</f>
        <v>0.97605656814859343</v>
      </c>
      <c r="I22" s="31"/>
      <c r="J22" s="54">
        <f t="shared" si="0"/>
        <v>0</v>
      </c>
      <c r="K22" s="65"/>
      <c r="L22" s="65"/>
      <c r="M22" s="65"/>
    </row>
    <row r="23" spans="1:13">
      <c r="A23" s="29" t="s">
        <v>64</v>
      </c>
      <c r="C23" s="35" t="s">
        <v>65</v>
      </c>
      <c r="D23" s="35"/>
      <c r="E23" s="54">
        <v>2625588.960668338</v>
      </c>
      <c r="F23" s="31"/>
      <c r="G23" s="31"/>
      <c r="H23" s="86">
        <v>1</v>
      </c>
      <c r="I23" s="31"/>
      <c r="J23" s="54">
        <f t="shared" si="0"/>
        <v>2625588.960668338</v>
      </c>
      <c r="K23" s="65"/>
      <c r="L23" s="65"/>
      <c r="M23" s="65"/>
    </row>
    <row r="24" spans="1:13">
      <c r="A24" s="29" t="s">
        <v>66</v>
      </c>
      <c r="C24" s="87" t="s">
        <v>67</v>
      </c>
      <c r="D24" s="35"/>
      <c r="E24" s="85">
        <v>-11709.632176059404</v>
      </c>
      <c r="F24" s="31"/>
      <c r="G24" s="31"/>
      <c r="H24" s="86">
        <v>1</v>
      </c>
      <c r="I24" s="31"/>
      <c r="J24" s="54">
        <f t="shared" si="0"/>
        <v>-11709.632176059404</v>
      </c>
      <c r="K24" s="65"/>
      <c r="L24" s="65"/>
      <c r="M24" s="65"/>
    </row>
    <row r="25" spans="1:13">
      <c r="A25" s="29"/>
      <c r="C25" s="87" t="s">
        <v>360</v>
      </c>
      <c r="D25" s="36"/>
      <c r="E25" s="54">
        <v>427482</v>
      </c>
      <c r="F25" s="31"/>
      <c r="G25" s="31"/>
      <c r="H25" s="86">
        <v>1</v>
      </c>
      <c r="I25" s="31"/>
      <c r="J25" s="199">
        <f t="shared" si="0"/>
        <v>427482</v>
      </c>
      <c r="K25" s="65"/>
      <c r="L25" s="65"/>
      <c r="M25" s="65"/>
    </row>
    <row r="26" spans="1:13">
      <c r="A26" s="29">
        <v>6</v>
      </c>
      <c r="C26" s="65" t="s">
        <v>70</v>
      </c>
      <c r="D26" s="65"/>
      <c r="E26" s="91" t="s">
        <v>17</v>
      </c>
      <c r="F26" s="35"/>
      <c r="G26" s="35"/>
      <c r="H26" s="84"/>
      <c r="I26" s="35"/>
      <c r="J26" s="31">
        <f>SUM(J19:J25)</f>
        <v>4198133.7941770162</v>
      </c>
      <c r="K26" s="65"/>
      <c r="L26" s="65"/>
      <c r="M26" s="65"/>
    </row>
    <row r="27" spans="1:13">
      <c r="A27" s="29"/>
      <c r="D27" s="65"/>
      <c r="E27" s="35" t="s">
        <v>17</v>
      </c>
      <c r="F27" s="65"/>
      <c r="G27" s="65"/>
      <c r="H27" s="84"/>
      <c r="I27" s="65"/>
      <c r="K27" s="65"/>
      <c r="L27" s="65"/>
      <c r="M27" s="65"/>
    </row>
    <row r="28" spans="1:13">
      <c r="A28" s="29"/>
      <c r="C28" s="65"/>
      <c r="D28" s="65"/>
      <c r="J28" s="35"/>
      <c r="K28" s="65"/>
      <c r="L28" s="65"/>
      <c r="M28" s="65"/>
    </row>
    <row r="29" spans="1:13" ht="15.75" thickBot="1">
      <c r="A29" s="29">
        <v>7</v>
      </c>
      <c r="C29" s="65" t="s">
        <v>28</v>
      </c>
      <c r="D29" s="92" t="s">
        <v>29</v>
      </c>
      <c r="E29" s="91" t="s">
        <v>17</v>
      </c>
      <c r="F29" s="35"/>
      <c r="G29" s="35"/>
      <c r="H29" s="35"/>
      <c r="I29" s="35"/>
      <c r="J29" s="48">
        <f>J15-J26</f>
        <v>86981676.684532166</v>
      </c>
      <c r="K29" s="65"/>
      <c r="L29" s="65"/>
      <c r="M29" s="65"/>
    </row>
    <row r="30" spans="1:13" ht="15.75" thickTop="1">
      <c r="A30" s="29"/>
      <c r="D30" s="65"/>
      <c r="E30" s="91"/>
      <c r="F30" s="35"/>
      <c r="G30" s="35"/>
      <c r="H30" s="35"/>
      <c r="I30" s="35"/>
      <c r="K30" s="65"/>
      <c r="L30" s="65"/>
      <c r="M30" s="65"/>
    </row>
    <row r="31" spans="1:13">
      <c r="A31" s="29"/>
      <c r="D31" s="35"/>
      <c r="J31" s="35"/>
      <c r="K31" s="65"/>
      <c r="L31" s="65"/>
      <c r="M31" s="65"/>
    </row>
    <row r="32" spans="1:13">
      <c r="A32" s="29"/>
      <c r="C32" s="65" t="s">
        <v>30</v>
      </c>
      <c r="D32" s="65"/>
      <c r="E32" s="35"/>
      <c r="F32" s="65"/>
      <c r="G32" s="65"/>
      <c r="H32" s="65"/>
      <c r="I32" s="65"/>
      <c r="J32" s="35"/>
      <c r="K32" s="65"/>
      <c r="L32" s="65"/>
      <c r="M32" s="65"/>
    </row>
    <row r="33" spans="1:13">
      <c r="A33" s="29">
        <v>8</v>
      </c>
      <c r="C33" s="93" t="s">
        <v>71</v>
      </c>
      <c r="E33" s="35"/>
      <c r="F33" s="65"/>
      <c r="G33" s="65"/>
      <c r="H33" s="68"/>
      <c r="I33" s="65"/>
      <c r="J33" s="54">
        <v>5164000</v>
      </c>
      <c r="K33" s="65"/>
      <c r="L33" s="65"/>
      <c r="M33" s="65"/>
    </row>
    <row r="34" spans="1:13">
      <c r="A34" s="29">
        <v>9</v>
      </c>
      <c r="C34" s="93" t="s">
        <v>72</v>
      </c>
      <c r="D34" s="35"/>
      <c r="E34" s="35"/>
      <c r="F34" s="35"/>
      <c r="G34" s="35"/>
      <c r="H34" s="35"/>
      <c r="I34" s="35"/>
      <c r="J34" s="54">
        <v>4428083</v>
      </c>
      <c r="K34" s="65"/>
      <c r="L34" s="65"/>
      <c r="M34" s="65"/>
    </row>
    <row r="35" spans="1:13">
      <c r="A35" s="29"/>
      <c r="C35" s="65"/>
      <c r="D35" s="65"/>
      <c r="E35" s="65"/>
      <c r="F35" s="65"/>
      <c r="G35" s="65"/>
      <c r="H35" s="65"/>
      <c r="I35" s="65"/>
      <c r="J35" s="54"/>
      <c r="K35" s="65"/>
      <c r="L35" s="65"/>
      <c r="M35" s="65"/>
    </row>
    <row r="36" spans="1:13">
      <c r="A36" s="29">
        <v>10</v>
      </c>
      <c r="C36" s="65" t="s">
        <v>33</v>
      </c>
      <c r="D36" s="65"/>
      <c r="E36" s="31"/>
      <c r="F36" s="31"/>
      <c r="G36" s="31"/>
      <c r="H36" s="31"/>
      <c r="I36" s="31"/>
      <c r="J36" s="31"/>
      <c r="K36" s="65"/>
      <c r="L36" s="65"/>
      <c r="M36" s="65"/>
    </row>
    <row r="37" spans="1:13">
      <c r="A37" s="29">
        <v>11</v>
      </c>
      <c r="C37" s="65" t="s">
        <v>33</v>
      </c>
      <c r="D37" s="65"/>
      <c r="E37" s="31"/>
      <c r="F37" s="31"/>
      <c r="G37" s="31"/>
      <c r="H37" s="31"/>
      <c r="I37" s="31"/>
      <c r="J37" s="31"/>
      <c r="K37" s="65"/>
      <c r="L37" s="65"/>
      <c r="M37" s="65"/>
    </row>
    <row r="38" spans="1:13">
      <c r="A38" s="29">
        <v>12</v>
      </c>
      <c r="C38" s="65" t="s">
        <v>33</v>
      </c>
      <c r="D38" s="65"/>
      <c r="E38" s="31"/>
      <c r="F38" s="31"/>
      <c r="G38" s="31"/>
      <c r="H38" s="31"/>
      <c r="I38" s="31"/>
      <c r="J38" s="31"/>
      <c r="K38" s="65"/>
      <c r="L38" s="65"/>
      <c r="M38" s="65"/>
    </row>
    <row r="39" spans="1:13">
      <c r="A39" s="29">
        <v>13</v>
      </c>
      <c r="C39" s="65" t="s">
        <v>33</v>
      </c>
      <c r="D39" s="65"/>
      <c r="E39" s="31"/>
      <c r="F39" s="31"/>
      <c r="G39" s="31"/>
      <c r="H39" s="31"/>
      <c r="I39" s="31"/>
      <c r="J39" s="31"/>
      <c r="K39" s="65"/>
      <c r="L39" s="65"/>
      <c r="M39" s="65"/>
    </row>
    <row r="40" spans="1:13">
      <c r="A40" s="29">
        <v>14</v>
      </c>
      <c r="C40" s="65" t="s">
        <v>33</v>
      </c>
      <c r="D40" s="65"/>
      <c r="E40" s="31"/>
      <c r="F40" s="31"/>
      <c r="G40" s="31"/>
      <c r="H40" s="31"/>
      <c r="I40" s="31"/>
      <c r="J40" s="31"/>
      <c r="K40" s="65"/>
      <c r="L40" s="65"/>
      <c r="M40" s="65"/>
    </row>
    <row r="41" spans="1:13">
      <c r="A41" s="29"/>
      <c r="C41" s="65"/>
      <c r="D41" s="65"/>
      <c r="E41" s="31"/>
      <c r="F41" s="31"/>
      <c r="G41" s="31"/>
      <c r="H41" s="31"/>
      <c r="I41" s="31"/>
      <c r="J41" s="31"/>
      <c r="K41" s="65"/>
      <c r="L41" s="65"/>
      <c r="M41" s="65"/>
    </row>
    <row r="42" spans="1:13" ht="15.75">
      <c r="A42" s="305">
        <v>15</v>
      </c>
      <c r="B42" s="306"/>
      <c r="C42" s="307" t="s">
        <v>34</v>
      </c>
      <c r="D42" s="308" t="s">
        <v>35</v>
      </c>
      <c r="E42" s="304">
        <f>IF(J33&gt;0,J29/J33,0)</f>
        <v>16.843856832790891</v>
      </c>
      <c r="F42" s="31"/>
      <c r="G42" s="31"/>
      <c r="H42" s="31"/>
      <c r="I42" s="31"/>
      <c r="J42" s="31"/>
      <c r="K42" s="65"/>
      <c r="L42" s="65"/>
      <c r="M42" s="65"/>
    </row>
    <row r="43" spans="1:13">
      <c r="A43" s="29"/>
      <c r="C43" s="65"/>
      <c r="D43" s="65"/>
      <c r="E43" s="56"/>
      <c r="F43" s="31"/>
      <c r="G43" s="31"/>
      <c r="H43" s="31"/>
      <c r="I43" s="31"/>
      <c r="J43" s="31"/>
      <c r="K43" s="65"/>
      <c r="L43" s="65"/>
      <c r="M43" s="65"/>
    </row>
    <row r="44" spans="1:13">
      <c r="A44" s="29">
        <v>16</v>
      </c>
      <c r="C44" s="65" t="s">
        <v>36</v>
      </c>
      <c r="D44" s="92" t="s">
        <v>37</v>
      </c>
      <c r="E44" s="56">
        <f>IF(J34&gt;0,J29/J34,0)</f>
        <v>19.643190221261023</v>
      </c>
      <c r="F44" s="31"/>
      <c r="G44" s="31"/>
      <c r="H44" s="31"/>
      <c r="I44" s="31"/>
      <c r="J44" s="31"/>
      <c r="K44" s="65"/>
      <c r="L44" s="65"/>
      <c r="M44" s="65"/>
    </row>
    <row r="45" spans="1:13">
      <c r="A45" s="29"/>
      <c r="C45" s="65"/>
      <c r="D45" s="65"/>
      <c r="E45" s="56"/>
      <c r="F45" s="31"/>
      <c r="G45" s="31"/>
      <c r="H45" s="31"/>
      <c r="I45" s="31"/>
      <c r="J45" s="31"/>
      <c r="K45" s="65"/>
      <c r="L45" s="65"/>
      <c r="M45" s="65"/>
    </row>
    <row r="46" spans="1:13">
      <c r="A46" s="29">
        <v>17</v>
      </c>
      <c r="C46" s="65" t="s">
        <v>38</v>
      </c>
      <c r="D46" s="92" t="s">
        <v>39</v>
      </c>
      <c r="E46" s="56">
        <f>ROUND(E42/12,9)</f>
        <v>1.403654736</v>
      </c>
      <c r="F46" s="31"/>
      <c r="G46" s="31"/>
      <c r="H46" s="31"/>
      <c r="I46" s="31"/>
      <c r="J46" s="31"/>
      <c r="K46" s="65"/>
      <c r="L46" s="65"/>
      <c r="M46" s="65"/>
    </row>
    <row r="47" spans="1:13">
      <c r="A47" s="29"/>
      <c r="C47" s="65"/>
      <c r="D47" s="65"/>
      <c r="E47" s="56"/>
      <c r="F47" s="31"/>
      <c r="G47" s="31"/>
      <c r="H47" s="31"/>
      <c r="I47" s="31"/>
      <c r="J47" s="31"/>
      <c r="K47" s="65"/>
      <c r="L47" s="65"/>
      <c r="M47" s="65"/>
    </row>
    <row r="48" spans="1:13">
      <c r="A48" s="29" t="s">
        <v>40</v>
      </c>
      <c r="C48" s="65" t="s">
        <v>41</v>
      </c>
      <c r="D48" s="92" t="s">
        <v>42</v>
      </c>
      <c r="E48" s="56">
        <f>ROUND($E$44/12,9)</f>
        <v>1.6369325180000001</v>
      </c>
      <c r="F48" s="31"/>
      <c r="G48" s="31"/>
      <c r="H48" s="31"/>
      <c r="I48" s="31"/>
      <c r="J48" s="31"/>
      <c r="K48" s="65"/>
      <c r="L48" s="65"/>
      <c r="M48" s="65"/>
    </row>
    <row r="49" spans="1:13">
      <c r="A49" s="29"/>
      <c r="C49" s="65"/>
      <c r="D49" s="65"/>
      <c r="E49" s="56"/>
      <c r="F49" s="31"/>
      <c r="G49" s="31"/>
      <c r="H49" s="31"/>
      <c r="I49" s="31"/>
      <c r="J49" s="31"/>
      <c r="K49" s="65"/>
      <c r="L49" s="65"/>
      <c r="M49" s="65"/>
    </row>
    <row r="50" spans="1:13">
      <c r="A50" s="29"/>
      <c r="C50" s="65"/>
      <c r="D50" s="65"/>
      <c r="E50" s="58" t="s">
        <v>43</v>
      </c>
      <c r="F50" s="95"/>
      <c r="G50" s="95"/>
      <c r="I50" s="31"/>
      <c r="J50" s="58" t="s">
        <v>44</v>
      </c>
      <c r="K50" s="65"/>
      <c r="L50" s="65"/>
      <c r="M50" s="65"/>
    </row>
    <row r="51" spans="1:13">
      <c r="A51" s="29"/>
      <c r="C51" s="65"/>
      <c r="D51" s="65"/>
      <c r="E51" s="58"/>
      <c r="F51" s="95"/>
      <c r="G51" s="95"/>
      <c r="I51" s="31"/>
      <c r="J51" s="58"/>
      <c r="K51" s="65"/>
      <c r="L51" s="65"/>
      <c r="M51" s="65"/>
    </row>
    <row r="52" spans="1:13">
      <c r="A52" s="29">
        <v>18</v>
      </c>
      <c r="C52" s="65" t="s">
        <v>45</v>
      </c>
      <c r="D52" s="92" t="s">
        <v>46</v>
      </c>
      <c r="E52" s="56">
        <f>ROUND($E$44/52,9)</f>
        <v>0.37775365799999999</v>
      </c>
      <c r="F52" s="31"/>
      <c r="G52" s="31"/>
      <c r="H52" s="31"/>
      <c r="I52" s="31"/>
      <c r="J52" s="31"/>
      <c r="K52" s="65"/>
      <c r="L52" s="65"/>
      <c r="M52" s="65"/>
    </row>
    <row r="53" spans="1:13">
      <c r="A53" s="29"/>
      <c r="C53" s="65"/>
      <c r="D53" s="65"/>
      <c r="E53" s="56"/>
      <c r="F53" s="31"/>
      <c r="G53" s="31"/>
      <c r="H53" s="31"/>
      <c r="I53" s="31"/>
      <c r="J53" s="31"/>
      <c r="K53" s="65"/>
      <c r="L53" s="65"/>
      <c r="M53" s="65"/>
    </row>
    <row r="54" spans="1:13">
      <c r="A54" s="29">
        <v>19</v>
      </c>
      <c r="C54" s="65" t="s">
        <v>47</v>
      </c>
      <c r="D54" s="92" t="s">
        <v>48</v>
      </c>
      <c r="E54" s="56">
        <f>ROUND($E$44/260,9)</f>
        <v>7.5550731999999995E-2</v>
      </c>
      <c r="F54" s="31" t="s">
        <v>49</v>
      </c>
      <c r="G54" s="31"/>
      <c r="H54" s="31"/>
      <c r="I54" s="31"/>
      <c r="J54" s="56">
        <f>ROUND($E$44/365,9)</f>
        <v>5.3816959999999997E-2</v>
      </c>
      <c r="K54" s="65"/>
      <c r="L54" s="65"/>
      <c r="M54" s="65"/>
    </row>
    <row r="55" spans="1:13">
      <c r="A55" s="29"/>
      <c r="C55" s="65"/>
      <c r="D55" s="65"/>
      <c r="E55" s="56"/>
      <c r="F55" s="31"/>
      <c r="G55" s="31"/>
      <c r="H55" s="31"/>
      <c r="I55" s="31"/>
      <c r="J55" s="56"/>
      <c r="K55" s="65"/>
      <c r="L55" s="65"/>
      <c r="M55" s="65"/>
    </row>
    <row r="56" spans="1:13" ht="30">
      <c r="A56" s="29">
        <v>20</v>
      </c>
      <c r="C56" s="65" t="s">
        <v>50</v>
      </c>
      <c r="D56" s="96" t="s">
        <v>55</v>
      </c>
      <c r="E56" s="56">
        <f>IF(ISERR(ROUND(($J$29/$J$34)/4160,4))=TRUE,0,ROUND(($J$29/$J$34)/4160,4))</f>
        <v>4.7000000000000002E-3</v>
      </c>
      <c r="F56" s="31" t="s">
        <v>52</v>
      </c>
      <c r="G56" s="31"/>
      <c r="H56" s="31"/>
      <c r="I56" s="31"/>
      <c r="J56" s="56">
        <f>IF(ISERR(ROUND(($J$29/$J$34)/8760*1000,4)=TRUE),0,ROUND(($J$29/$J$34)/8760*1000,4))</f>
        <v>2.2423999999999999</v>
      </c>
      <c r="K56" s="65"/>
      <c r="L56" s="65"/>
      <c r="M56" s="65"/>
    </row>
    <row r="57" spans="1:13">
      <c r="C57" s="65"/>
      <c r="D57" s="65"/>
      <c r="E57" s="69"/>
      <c r="F57" s="68"/>
      <c r="G57" s="68"/>
      <c r="H57" s="68"/>
      <c r="I57" s="68"/>
      <c r="K57" s="29"/>
      <c r="L57" s="97"/>
      <c r="M57" s="65"/>
    </row>
    <row r="58" spans="1:13" ht="18">
      <c r="A58" s="1"/>
      <c r="C58" s="68"/>
      <c r="D58" s="68"/>
      <c r="E58" s="69"/>
      <c r="F58" s="68"/>
      <c r="G58" s="68"/>
      <c r="H58" s="68"/>
      <c r="I58" s="68"/>
      <c r="J58" s="70" t="s">
        <v>0</v>
      </c>
      <c r="K58" s="71"/>
      <c r="M58" s="71"/>
    </row>
    <row r="59" spans="1:13">
      <c r="C59" s="68"/>
      <c r="D59" s="68"/>
      <c r="E59" s="69"/>
      <c r="F59" s="68"/>
      <c r="G59" s="68"/>
      <c r="H59" s="68"/>
      <c r="I59" s="68"/>
      <c r="J59" s="70" t="s">
        <v>73</v>
      </c>
      <c r="M59" s="70"/>
    </row>
    <row r="60" spans="1:13">
      <c r="C60" s="68"/>
      <c r="D60" s="68"/>
      <c r="E60" s="69"/>
      <c r="F60" s="68"/>
      <c r="G60" s="68"/>
      <c r="H60" s="68"/>
      <c r="I60" s="68"/>
      <c r="K60" s="65"/>
      <c r="M60" s="70"/>
    </row>
    <row r="61" spans="1:13">
      <c r="C61" s="68"/>
      <c r="D61" s="68"/>
      <c r="E61" s="69"/>
      <c r="F61" s="68"/>
      <c r="G61" s="68"/>
      <c r="H61" s="68"/>
      <c r="I61" s="68"/>
      <c r="K61" s="65"/>
      <c r="M61" s="70"/>
    </row>
    <row r="62" spans="1:13">
      <c r="C62" s="68"/>
      <c r="D62" s="68"/>
      <c r="E62" s="69"/>
      <c r="F62" s="68"/>
      <c r="G62" s="68"/>
      <c r="H62" s="68"/>
      <c r="I62" s="68"/>
      <c r="K62" s="65"/>
      <c r="M62" s="70"/>
    </row>
    <row r="63" spans="1:13">
      <c r="C63" s="68"/>
      <c r="D63" s="68"/>
      <c r="E63" s="69"/>
      <c r="F63" s="68"/>
      <c r="G63" s="68"/>
      <c r="H63" s="68"/>
      <c r="I63" s="68"/>
      <c r="J63" s="70"/>
      <c r="K63" s="65"/>
      <c r="M63" s="70"/>
    </row>
    <row r="64" spans="1:13">
      <c r="C64" s="68" t="s">
        <v>2</v>
      </c>
      <c r="D64" s="68"/>
      <c r="E64" s="69"/>
      <c r="F64" s="68"/>
      <c r="G64" s="68"/>
      <c r="H64" s="68"/>
      <c r="I64" s="68"/>
      <c r="J64" s="97" t="str">
        <f>J7</f>
        <v>For the 12 months ended: 12/31/2014</v>
      </c>
      <c r="K64" s="35"/>
      <c r="M64" s="70"/>
    </row>
    <row r="65" spans="1:13">
      <c r="A65" s="75" t="str">
        <f>A8</f>
        <v>Rate Formula Template</v>
      </c>
      <c r="B65" s="9"/>
      <c r="C65" s="9"/>
      <c r="D65" s="75"/>
      <c r="E65" s="9"/>
      <c r="F65" s="75"/>
      <c r="G65" s="75"/>
      <c r="H65" s="75"/>
      <c r="I65" s="75"/>
      <c r="J65" s="9"/>
      <c r="K65" s="35"/>
      <c r="L65" s="9"/>
      <c r="M65" s="65"/>
    </row>
    <row r="66" spans="1:13">
      <c r="A66" s="13" t="s">
        <v>4</v>
      </c>
      <c r="B66" s="9"/>
      <c r="C66" s="75"/>
      <c r="D66" s="13"/>
      <c r="E66" s="9"/>
      <c r="F66" s="13"/>
      <c r="G66" s="13"/>
      <c r="H66" s="13"/>
      <c r="I66" s="75"/>
      <c r="J66" s="75"/>
      <c r="K66" s="35"/>
      <c r="L66" s="76"/>
      <c r="M66" s="65"/>
    </row>
    <row r="67" spans="1:13">
      <c r="A67" s="76"/>
      <c r="B67" s="9"/>
      <c r="C67" s="76"/>
      <c r="D67" s="76"/>
      <c r="E67" s="9"/>
      <c r="F67" s="76"/>
      <c r="G67" s="76"/>
      <c r="H67" s="76"/>
      <c r="I67" s="76"/>
      <c r="J67" s="76"/>
      <c r="K67" s="35"/>
      <c r="L67" s="76"/>
      <c r="M67" s="65"/>
    </row>
    <row r="68" spans="1:13" ht="15.75">
      <c r="A68" s="98" t="str">
        <f>$A$11</f>
        <v>DUKE ENERGY OHIO AND DUKE ENERGY KENTUCKY (DEOK)</v>
      </c>
      <c r="B68" s="9"/>
      <c r="C68" s="76"/>
      <c r="D68" s="76"/>
      <c r="E68" s="9"/>
      <c r="F68" s="76"/>
      <c r="G68" s="76"/>
      <c r="H68" s="76"/>
      <c r="I68" s="76"/>
      <c r="J68" s="76"/>
      <c r="K68" s="35"/>
      <c r="L68" s="76"/>
      <c r="M68" s="35"/>
    </row>
    <row r="69" spans="1:13">
      <c r="C69" s="65"/>
      <c r="D69" s="65"/>
      <c r="E69" s="9"/>
      <c r="F69" s="76"/>
      <c r="G69" s="76"/>
      <c r="H69" s="76"/>
      <c r="I69" s="76"/>
      <c r="J69" s="76"/>
      <c r="K69" s="35"/>
      <c r="L69" s="76"/>
      <c r="M69" s="35"/>
    </row>
    <row r="70" spans="1:13">
      <c r="C70" s="99" t="s">
        <v>6</v>
      </c>
      <c r="D70" s="99" t="s">
        <v>7</v>
      </c>
      <c r="E70" s="99" t="s">
        <v>8</v>
      </c>
      <c r="F70" s="35" t="s">
        <v>17</v>
      </c>
      <c r="G70" s="35"/>
      <c r="H70" s="100" t="s">
        <v>9</v>
      </c>
      <c r="I70" s="35"/>
      <c r="J70" s="101" t="s">
        <v>10</v>
      </c>
      <c r="K70" s="35"/>
      <c r="L70" s="99"/>
      <c r="M70" s="35"/>
    </row>
    <row r="71" spans="1:13" ht="15.75">
      <c r="A71" s="102" t="s">
        <v>11</v>
      </c>
      <c r="B71" s="103"/>
      <c r="C71" s="104"/>
      <c r="D71" s="105" t="s">
        <v>74</v>
      </c>
      <c r="E71" s="106"/>
      <c r="F71" s="106"/>
      <c r="G71" s="106"/>
      <c r="H71" s="102"/>
      <c r="I71" s="106"/>
      <c r="J71" s="102" t="s">
        <v>75</v>
      </c>
      <c r="K71" s="35"/>
      <c r="L71" s="99"/>
      <c r="M71" s="35"/>
    </row>
    <row r="72" spans="1:13" ht="16.5" thickBot="1">
      <c r="A72" s="107" t="s">
        <v>13</v>
      </c>
      <c r="B72" s="108"/>
      <c r="C72" s="109" t="s">
        <v>76</v>
      </c>
      <c r="D72" s="110" t="s">
        <v>77</v>
      </c>
      <c r="E72" s="111" t="s">
        <v>78</v>
      </c>
      <c r="F72" s="112"/>
      <c r="G72" s="113" t="s">
        <v>60</v>
      </c>
      <c r="H72" s="113"/>
      <c r="I72" s="112"/>
      <c r="J72" s="114" t="s">
        <v>79</v>
      </c>
      <c r="K72" s="35"/>
      <c r="L72" s="99"/>
      <c r="M72" s="65"/>
    </row>
    <row r="73" spans="1:13">
      <c r="D73" s="35"/>
      <c r="E73" s="35"/>
      <c r="F73" s="35"/>
      <c r="G73" s="35"/>
      <c r="H73" s="35"/>
      <c r="I73" s="35"/>
      <c r="J73" s="35"/>
      <c r="K73" s="35"/>
      <c r="L73" s="35"/>
      <c r="M73" s="65"/>
    </row>
    <row r="74" spans="1:13">
      <c r="A74" s="29"/>
      <c r="C74" s="65"/>
      <c r="D74" s="35"/>
      <c r="E74" s="35"/>
      <c r="F74" s="35"/>
      <c r="G74" s="35"/>
      <c r="H74" s="35"/>
      <c r="I74" s="35"/>
      <c r="J74" s="35"/>
      <c r="K74" s="35"/>
      <c r="L74" s="35"/>
      <c r="M74" s="65"/>
    </row>
    <row r="75" spans="1:13">
      <c r="A75" s="29"/>
      <c r="C75" s="65" t="s">
        <v>80</v>
      </c>
      <c r="D75" s="35"/>
      <c r="E75" s="35"/>
      <c r="F75" s="35"/>
      <c r="G75" s="35"/>
      <c r="H75" s="35"/>
      <c r="I75" s="35"/>
      <c r="J75" s="35"/>
      <c r="K75" s="35"/>
      <c r="L75" s="35"/>
      <c r="M75" s="65"/>
    </row>
    <row r="76" spans="1:13" ht="15.95" customHeight="1">
      <c r="A76" s="29">
        <v>1</v>
      </c>
      <c r="C76" s="65" t="s">
        <v>81</v>
      </c>
      <c r="D76" s="115" t="s">
        <v>82</v>
      </c>
      <c r="E76" s="116">
        <v>826664425</v>
      </c>
      <c r="F76" s="35"/>
      <c r="G76" s="35" t="s">
        <v>83</v>
      </c>
      <c r="H76" s="117" t="s">
        <v>17</v>
      </c>
      <c r="I76" s="35"/>
      <c r="J76" s="54" t="s">
        <v>17</v>
      </c>
      <c r="K76" s="35"/>
      <c r="L76" s="35"/>
      <c r="M76" s="65"/>
    </row>
    <row r="77" spans="1:13" ht="15.95" customHeight="1">
      <c r="A77" s="29">
        <v>2</v>
      </c>
      <c r="C77" s="65" t="s">
        <v>84</v>
      </c>
      <c r="D77" s="115" t="s">
        <v>85</v>
      </c>
      <c r="E77" s="85">
        <v>723185344</v>
      </c>
      <c r="F77" s="35"/>
      <c r="G77" s="35" t="s">
        <v>62</v>
      </c>
      <c r="H77" s="117">
        <f>J208</f>
        <v>0.97605656814859343</v>
      </c>
      <c r="I77" s="35"/>
      <c r="J77" s="31">
        <f>H77*E77</f>
        <v>705869805</v>
      </c>
      <c r="K77" s="35"/>
      <c r="L77" s="35"/>
      <c r="M77" s="65"/>
    </row>
    <row r="78" spans="1:13" ht="15.95" customHeight="1">
      <c r="A78" s="29">
        <v>3</v>
      </c>
      <c r="C78" s="65" t="s">
        <v>86</v>
      </c>
      <c r="D78" s="115" t="s">
        <v>87</v>
      </c>
      <c r="E78" s="85">
        <v>2552844008</v>
      </c>
      <c r="F78" s="35"/>
      <c r="G78" s="35" t="s">
        <v>83</v>
      </c>
      <c r="H78" s="117" t="s">
        <v>17</v>
      </c>
      <c r="I78" s="35"/>
      <c r="J78" s="54" t="s">
        <v>17</v>
      </c>
      <c r="K78" s="35"/>
      <c r="L78" s="35"/>
      <c r="M78" s="65"/>
    </row>
    <row r="79" spans="1:13" ht="15.95" customHeight="1">
      <c r="A79" s="29">
        <v>4</v>
      </c>
      <c r="C79" s="65" t="s">
        <v>88</v>
      </c>
      <c r="D79" s="115" t="s">
        <v>89</v>
      </c>
      <c r="E79" s="85">
        <v>239184981</v>
      </c>
      <c r="F79" s="35"/>
      <c r="G79" s="35" t="s">
        <v>90</v>
      </c>
      <c r="H79" s="117">
        <f>J226</f>
        <v>7.6077967128963711E-2</v>
      </c>
      <c r="I79" s="35"/>
      <c r="J79" s="54">
        <f>H79*E79</f>
        <v>18196707.122259811</v>
      </c>
      <c r="K79" s="35"/>
      <c r="L79" s="35"/>
      <c r="M79" s="35"/>
    </row>
    <row r="80" spans="1:13" ht="15.75" thickBot="1">
      <c r="A80" s="29">
        <v>5</v>
      </c>
      <c r="C80" s="65" t="s">
        <v>91</v>
      </c>
      <c r="D80" s="115" t="s">
        <v>92</v>
      </c>
      <c r="E80" s="118">
        <v>288301796</v>
      </c>
      <c r="F80" s="35"/>
      <c r="G80" s="35" t="s">
        <v>93</v>
      </c>
      <c r="H80" s="117">
        <f>L230</f>
        <v>5.2759758940313352E-2</v>
      </c>
      <c r="I80" s="35"/>
      <c r="J80" s="119">
        <f>H80*E80</f>
        <v>15210733.259019395</v>
      </c>
      <c r="K80" s="35"/>
      <c r="L80" s="35"/>
      <c r="M80" s="35"/>
    </row>
    <row r="81" spans="1:13">
      <c r="A81" s="29">
        <v>6</v>
      </c>
      <c r="C81" s="68" t="s">
        <v>94</v>
      </c>
      <c r="D81" s="36"/>
      <c r="E81" s="31">
        <f>SUM(E76:E80)</f>
        <v>4630180554</v>
      </c>
      <c r="F81" s="35"/>
      <c r="G81" s="35" t="s">
        <v>95</v>
      </c>
      <c r="H81" s="120">
        <f>IF(J81&gt;0,J81/E81,0)</f>
        <v>0.15966488493469649</v>
      </c>
      <c r="I81" s="35"/>
      <c r="J81" s="31">
        <f>SUM(J76:J80)</f>
        <v>739277245.38127923</v>
      </c>
      <c r="K81" s="35"/>
      <c r="L81" s="121"/>
      <c r="M81" s="65"/>
    </row>
    <row r="82" spans="1:13">
      <c r="C82" s="65"/>
      <c r="D82" s="36"/>
      <c r="E82" s="54"/>
      <c r="F82" s="35"/>
      <c r="G82" s="35"/>
      <c r="H82" s="121"/>
      <c r="I82" s="35"/>
      <c r="J82" s="54"/>
      <c r="K82" s="35"/>
      <c r="L82" s="121"/>
      <c r="M82" s="65"/>
    </row>
    <row r="83" spans="1:13">
      <c r="C83" s="65" t="s">
        <v>96</v>
      </c>
      <c r="D83" s="36"/>
      <c r="E83" s="54"/>
      <c r="F83" s="35"/>
      <c r="G83" s="35"/>
      <c r="H83" s="35"/>
      <c r="I83" s="35"/>
      <c r="J83" s="54"/>
      <c r="K83" s="35"/>
      <c r="L83" s="35"/>
      <c r="M83" s="65"/>
    </row>
    <row r="84" spans="1:13">
      <c r="A84" s="29">
        <v>7</v>
      </c>
      <c r="C84" s="65" t="s">
        <v>81</v>
      </c>
      <c r="D84" s="36" t="s">
        <v>97</v>
      </c>
      <c r="E84" s="116">
        <v>466172104</v>
      </c>
      <c r="F84" s="35"/>
      <c r="G84" s="35" t="str">
        <f t="shared" ref="G84:H88" si="1">G76</f>
        <v>NA</v>
      </c>
      <c r="H84" s="117" t="str">
        <f t="shared" si="1"/>
        <v xml:space="preserve"> </v>
      </c>
      <c r="I84" s="35"/>
      <c r="J84" s="54" t="s">
        <v>17</v>
      </c>
      <c r="K84" s="35"/>
      <c r="L84" s="35"/>
      <c r="M84" s="65"/>
    </row>
    <row r="85" spans="1:13">
      <c r="A85" s="29">
        <v>8</v>
      </c>
      <c r="C85" s="65" t="s">
        <v>84</v>
      </c>
      <c r="D85" s="36" t="s">
        <v>98</v>
      </c>
      <c r="E85" s="85">
        <v>253017104</v>
      </c>
      <c r="F85" s="35"/>
      <c r="G85" s="35" t="str">
        <f t="shared" si="1"/>
        <v>TP</v>
      </c>
      <c r="H85" s="117">
        <f t="shared" si="1"/>
        <v>0.97605656814859343</v>
      </c>
      <c r="I85" s="35"/>
      <c r="J85" s="31">
        <f>H85*E85</f>
        <v>246959006.21313575</v>
      </c>
      <c r="K85" s="35"/>
      <c r="L85" s="35"/>
      <c r="M85" s="65"/>
    </row>
    <row r="86" spans="1:13">
      <c r="A86" s="29">
        <v>9</v>
      </c>
      <c r="C86" s="65" t="s">
        <v>86</v>
      </c>
      <c r="D86" s="36" t="s">
        <v>99</v>
      </c>
      <c r="E86" s="85">
        <v>842102247</v>
      </c>
      <c r="F86" s="35"/>
      <c r="G86" s="35" t="str">
        <f t="shared" si="1"/>
        <v>NA</v>
      </c>
      <c r="H86" s="117" t="str">
        <f t="shared" si="1"/>
        <v xml:space="preserve"> </v>
      </c>
      <c r="I86" s="35"/>
      <c r="J86" s="54" t="s">
        <v>17</v>
      </c>
      <c r="K86" s="35"/>
      <c r="L86" s="35"/>
      <c r="M86" s="65"/>
    </row>
    <row r="87" spans="1:13">
      <c r="A87" s="29">
        <v>10</v>
      </c>
      <c r="C87" s="65" t="s">
        <v>88</v>
      </c>
      <c r="D87" s="36" t="s">
        <v>100</v>
      </c>
      <c r="E87" s="85">
        <v>85847997</v>
      </c>
      <c r="F87" s="35"/>
      <c r="G87" s="35" t="str">
        <f t="shared" si="1"/>
        <v>W/S</v>
      </c>
      <c r="H87" s="117">
        <f t="shared" si="1"/>
        <v>7.6077967128963711E-2</v>
      </c>
      <c r="I87" s="35"/>
      <c r="J87" s="54">
        <f>H87*E87</f>
        <v>6531141.0938533749</v>
      </c>
      <c r="K87" s="35"/>
      <c r="L87" s="35"/>
      <c r="M87" s="65"/>
    </row>
    <row r="88" spans="1:13" ht="15.75" thickBot="1">
      <c r="A88" s="29">
        <v>11</v>
      </c>
      <c r="C88" s="65" t="s">
        <v>91</v>
      </c>
      <c r="D88" s="36" t="s">
        <v>92</v>
      </c>
      <c r="E88" s="118">
        <v>133520725</v>
      </c>
      <c r="F88" s="35"/>
      <c r="G88" s="35" t="str">
        <f t="shared" si="1"/>
        <v>CE</v>
      </c>
      <c r="H88" s="117">
        <f t="shared" si="1"/>
        <v>5.2759758940313352E-2</v>
      </c>
      <c r="I88" s="35"/>
      <c r="J88" s="119">
        <f>H88*E88</f>
        <v>7044521.2645358704</v>
      </c>
      <c r="K88" s="35"/>
      <c r="L88" s="35"/>
      <c r="M88" s="65"/>
    </row>
    <row r="89" spans="1:13">
      <c r="A89" s="29">
        <v>12</v>
      </c>
      <c r="C89" s="65" t="s">
        <v>101</v>
      </c>
      <c r="D89" s="36"/>
      <c r="E89" s="31">
        <f>SUM(E84:E88)</f>
        <v>1780660177</v>
      </c>
      <c r="F89" s="35"/>
      <c r="G89" s="35"/>
      <c r="H89" s="35"/>
      <c r="I89" s="35"/>
      <c r="J89" s="31">
        <f>SUM(J84:J88)</f>
        <v>260534668.57152501</v>
      </c>
      <c r="K89" s="35"/>
      <c r="L89" s="35"/>
      <c r="M89" s="65"/>
    </row>
    <row r="90" spans="1:13">
      <c r="A90" s="29"/>
      <c r="C90"/>
      <c r="D90" s="36" t="s">
        <v>17</v>
      </c>
      <c r="E90" s="54"/>
      <c r="F90" s="35"/>
      <c r="G90" s="35"/>
      <c r="H90" s="121"/>
      <c r="I90" s="35"/>
      <c r="J90" s="54"/>
      <c r="K90" s="35"/>
      <c r="L90" s="121"/>
      <c r="M90" s="65"/>
    </row>
    <row r="91" spans="1:13">
      <c r="A91" s="29"/>
      <c r="C91" s="65" t="s">
        <v>102</v>
      </c>
      <c r="D91" s="36"/>
      <c r="E91" s="54"/>
      <c r="F91" s="35"/>
      <c r="G91" s="35"/>
      <c r="H91" s="35"/>
      <c r="I91" s="35"/>
      <c r="J91" s="54"/>
      <c r="K91" s="35"/>
      <c r="L91" s="35"/>
      <c r="M91" s="65"/>
    </row>
    <row r="92" spans="1:13">
      <c r="A92" s="29">
        <v>13</v>
      </c>
      <c r="C92" s="65" t="s">
        <v>81</v>
      </c>
      <c r="D92" s="36" t="s">
        <v>103</v>
      </c>
      <c r="E92" s="31">
        <f>E76-E84</f>
        <v>360492321</v>
      </c>
      <c r="F92" s="35"/>
      <c r="G92" s="35"/>
      <c r="H92" s="121"/>
      <c r="I92" s="35"/>
      <c r="J92" s="54" t="s">
        <v>17</v>
      </c>
      <c r="K92" s="35"/>
      <c r="L92" s="121"/>
      <c r="M92" s="65"/>
    </row>
    <row r="93" spans="1:13">
      <c r="A93" s="29">
        <v>14</v>
      </c>
      <c r="C93" s="65" t="s">
        <v>84</v>
      </c>
      <c r="D93" s="36" t="s">
        <v>104</v>
      </c>
      <c r="E93" s="54">
        <f>E77-E85</f>
        <v>470168240</v>
      </c>
      <c r="F93" s="35"/>
      <c r="G93" s="35"/>
      <c r="H93" s="117"/>
      <c r="I93" s="35"/>
      <c r="J93" s="31">
        <f>J77-J85</f>
        <v>458910798.78686428</v>
      </c>
      <c r="K93" s="35"/>
      <c r="L93" s="121"/>
      <c r="M93" s="65"/>
    </row>
    <row r="94" spans="1:13">
      <c r="A94" s="29">
        <v>15</v>
      </c>
      <c r="C94" s="65" t="s">
        <v>86</v>
      </c>
      <c r="D94" s="36" t="s">
        <v>105</v>
      </c>
      <c r="E94" s="54">
        <f>E78-E86</f>
        <v>1710741761</v>
      </c>
      <c r="F94" s="35"/>
      <c r="G94" s="35"/>
      <c r="H94" s="121"/>
      <c r="I94" s="35"/>
      <c r="J94" s="54" t="s">
        <v>17</v>
      </c>
      <c r="K94" s="35"/>
      <c r="L94" s="121"/>
      <c r="M94" s="65"/>
    </row>
    <row r="95" spans="1:13">
      <c r="A95" s="29">
        <v>16</v>
      </c>
      <c r="C95" s="65" t="s">
        <v>88</v>
      </c>
      <c r="D95" s="36" t="s">
        <v>106</v>
      </c>
      <c r="E95" s="54">
        <f>E79-E87</f>
        <v>153336984</v>
      </c>
      <c r="F95" s="35"/>
      <c r="G95" s="35"/>
      <c r="H95" s="121"/>
      <c r="I95" s="35"/>
      <c r="J95" s="54">
        <f>J79-J87</f>
        <v>11665566.028406436</v>
      </c>
      <c r="K95" s="35"/>
      <c r="L95" s="121"/>
      <c r="M95" s="65"/>
    </row>
    <row r="96" spans="1:13" ht="15.75" thickBot="1">
      <c r="A96" s="29">
        <v>17</v>
      </c>
      <c r="C96" s="65" t="s">
        <v>91</v>
      </c>
      <c r="D96" s="36" t="s">
        <v>107</v>
      </c>
      <c r="E96" s="119">
        <f>E80-E88</f>
        <v>154781071</v>
      </c>
      <c r="F96" s="35"/>
      <c r="G96" s="35"/>
      <c r="H96" s="121"/>
      <c r="I96" s="35"/>
      <c r="J96" s="119">
        <f>J80-J88</f>
        <v>8166211.9944835249</v>
      </c>
      <c r="K96" s="35"/>
      <c r="L96" s="121"/>
      <c r="M96" s="65"/>
    </row>
    <row r="97" spans="1:13">
      <c r="A97" s="29">
        <v>18</v>
      </c>
      <c r="C97" s="65" t="s">
        <v>108</v>
      </c>
      <c r="D97" s="36"/>
      <c r="E97" s="31">
        <f>SUM(E92:E96)</f>
        <v>2849520377</v>
      </c>
      <c r="F97" s="35"/>
      <c r="G97" s="35" t="s">
        <v>109</v>
      </c>
      <c r="H97" s="121">
        <f>IF(J97&gt;0,J97/E97,0)</f>
        <v>0.16800812539329113</v>
      </c>
      <c r="I97" s="35"/>
      <c r="J97" s="31">
        <f>SUM(J92:J96)</f>
        <v>478742576.80975425</v>
      </c>
      <c r="K97" s="35"/>
      <c r="L97" s="35"/>
      <c r="M97" s="65"/>
    </row>
    <row r="98" spans="1:13">
      <c r="A98" s="29"/>
      <c r="C98"/>
      <c r="D98" s="36"/>
      <c r="E98" s="54"/>
      <c r="F98" s="35"/>
      <c r="I98" s="35"/>
      <c r="J98" s="54"/>
      <c r="K98" s="35"/>
      <c r="L98" s="121"/>
      <c r="M98" s="65"/>
    </row>
    <row r="99" spans="1:13">
      <c r="A99" s="29"/>
      <c r="C99" s="122" t="s">
        <v>110</v>
      </c>
      <c r="D99" s="36"/>
      <c r="E99" s="54"/>
      <c r="F99" s="35"/>
      <c r="G99" s="35"/>
      <c r="H99" s="35"/>
      <c r="I99" s="35"/>
      <c r="J99" s="54"/>
      <c r="K99" s="35"/>
      <c r="L99" s="35"/>
      <c r="M99" s="65"/>
    </row>
    <row r="100" spans="1:13">
      <c r="A100" s="29">
        <v>19</v>
      </c>
      <c r="C100" s="65" t="s">
        <v>111</v>
      </c>
      <c r="D100" s="36" t="s">
        <v>112</v>
      </c>
      <c r="E100" s="116">
        <v>-234803</v>
      </c>
      <c r="F100" s="35"/>
      <c r="G100" s="35" t="str">
        <f>G84</f>
        <v>NA</v>
      </c>
      <c r="H100" s="123" t="s">
        <v>113</v>
      </c>
      <c r="I100" s="35"/>
      <c r="J100" s="31">
        <v>0</v>
      </c>
      <c r="K100" s="35"/>
      <c r="L100" s="121"/>
      <c r="M100" s="65"/>
    </row>
    <row r="101" spans="1:13">
      <c r="A101" s="29">
        <v>20</v>
      </c>
      <c r="C101" s="65" t="s">
        <v>114</v>
      </c>
      <c r="D101" s="36" t="s">
        <v>115</v>
      </c>
      <c r="E101" s="85">
        <v>-731323907</v>
      </c>
      <c r="F101" s="35"/>
      <c r="G101" s="35" t="s">
        <v>116</v>
      </c>
      <c r="H101" s="117">
        <f>H97</f>
        <v>0.16800812539329113</v>
      </c>
      <c r="I101" s="35"/>
      <c r="J101" s="54">
        <f>E101*H101</f>
        <v>-122868358.67036758</v>
      </c>
      <c r="K101" s="35"/>
      <c r="L101" s="121"/>
      <c r="M101" s="65"/>
    </row>
    <row r="102" spans="1:13">
      <c r="A102" s="29">
        <v>21</v>
      </c>
      <c r="C102" s="65" t="s">
        <v>117</v>
      </c>
      <c r="D102" s="36" t="s">
        <v>118</v>
      </c>
      <c r="E102" s="85">
        <v>-54593410</v>
      </c>
      <c r="F102" s="35"/>
      <c r="G102" s="35" t="s">
        <v>116</v>
      </c>
      <c r="H102" s="117">
        <f>H101</f>
        <v>0.16800812539329113</v>
      </c>
      <c r="I102" s="35"/>
      <c r="J102" s="54">
        <f>E102*H102</f>
        <v>-9172136.4729273543</v>
      </c>
      <c r="K102" s="35"/>
      <c r="L102" s="121"/>
      <c r="M102" s="65"/>
    </row>
    <row r="103" spans="1:13">
      <c r="A103" s="29">
        <v>22</v>
      </c>
      <c r="C103" s="65" t="s">
        <v>119</v>
      </c>
      <c r="D103" s="36" t="s">
        <v>120</v>
      </c>
      <c r="E103" s="85">
        <v>26088854</v>
      </c>
      <c r="F103" s="35"/>
      <c r="G103" s="35" t="str">
        <f>G102</f>
        <v>NP</v>
      </c>
      <c r="H103" s="117">
        <f>H102</f>
        <v>0.16800812539329113</v>
      </c>
      <c r="I103" s="35"/>
      <c r="J103" s="54">
        <f>E103*H103</f>
        <v>4383139.4541992648</v>
      </c>
      <c r="K103" s="35"/>
      <c r="L103" s="121"/>
      <c r="M103" s="65"/>
    </row>
    <row r="104" spans="1:13" ht="15.75" thickBot="1">
      <c r="A104" s="29">
        <v>23</v>
      </c>
      <c r="C104" s="2" t="s">
        <v>121</v>
      </c>
      <c r="D104" s="46" t="s">
        <v>122</v>
      </c>
      <c r="E104" s="118">
        <v>0</v>
      </c>
      <c r="F104" s="35"/>
      <c r="G104" s="35" t="s">
        <v>116</v>
      </c>
      <c r="H104" s="117">
        <f>H102</f>
        <v>0.16800812539329113</v>
      </c>
      <c r="I104" s="35"/>
      <c r="J104" s="119">
        <f>E104*H104</f>
        <v>0</v>
      </c>
      <c r="K104" s="35"/>
      <c r="L104" s="121"/>
      <c r="M104" s="65"/>
    </row>
    <row r="105" spans="1:13">
      <c r="A105" s="29">
        <v>24</v>
      </c>
      <c r="C105" s="65" t="s">
        <v>123</v>
      </c>
      <c r="D105" s="36"/>
      <c r="E105" s="31">
        <f>SUM(E100:E104)</f>
        <v>-760063266</v>
      </c>
      <c r="F105" s="35"/>
      <c r="G105" s="35"/>
      <c r="H105" s="35"/>
      <c r="I105" s="35"/>
      <c r="J105" s="31">
        <f>SUM(J100:J104)</f>
        <v>-127657355.68909566</v>
      </c>
      <c r="K105" s="35"/>
      <c r="L105" s="35"/>
      <c r="M105" s="65"/>
    </row>
    <row r="106" spans="1:13">
      <c r="A106" s="29"/>
      <c r="C106"/>
      <c r="D106" s="36"/>
      <c r="E106" s="54"/>
      <c r="F106" s="35"/>
      <c r="G106" s="35"/>
      <c r="H106" s="121"/>
      <c r="I106" s="35"/>
      <c r="J106" s="54"/>
      <c r="K106" s="35"/>
      <c r="L106" s="121"/>
      <c r="M106" s="65"/>
    </row>
    <row r="107" spans="1:13">
      <c r="A107" s="29">
        <v>25</v>
      </c>
      <c r="C107" s="122" t="s">
        <v>124</v>
      </c>
      <c r="D107" s="36" t="s">
        <v>125</v>
      </c>
      <c r="E107" s="116">
        <v>121217</v>
      </c>
      <c r="F107" s="35"/>
      <c r="G107" s="35"/>
      <c r="H107" s="124">
        <v>1</v>
      </c>
      <c r="I107" s="35"/>
      <c r="J107" s="31">
        <f>H107*E107</f>
        <v>121217</v>
      </c>
      <c r="K107" s="35"/>
      <c r="L107" s="35"/>
      <c r="M107" s="65"/>
    </row>
    <row r="108" spans="1:13">
      <c r="A108" s="29"/>
      <c r="C108" s="65"/>
      <c r="D108" s="36"/>
      <c r="E108" s="54"/>
      <c r="F108" s="35"/>
      <c r="G108" s="35"/>
      <c r="H108" s="35"/>
      <c r="I108" s="35"/>
      <c r="J108" s="54"/>
      <c r="K108" s="35"/>
      <c r="L108" s="35"/>
      <c r="M108" s="65"/>
    </row>
    <row r="109" spans="1:13">
      <c r="A109" s="29"/>
      <c r="C109" s="81" t="s">
        <v>126</v>
      </c>
      <c r="D109" s="36" t="s">
        <v>17</v>
      </c>
      <c r="E109" s="54"/>
      <c r="F109" s="35"/>
      <c r="G109" s="35"/>
      <c r="H109" s="35"/>
      <c r="I109" s="35"/>
      <c r="J109" s="54"/>
      <c r="K109" s="35"/>
      <c r="L109" s="35"/>
      <c r="M109" s="65"/>
    </row>
    <row r="110" spans="1:13">
      <c r="A110" s="29">
        <v>26</v>
      </c>
      <c r="C110" s="65" t="s">
        <v>127</v>
      </c>
      <c r="D110" s="46" t="s">
        <v>128</v>
      </c>
      <c r="E110" s="31">
        <v>13222225</v>
      </c>
      <c r="F110" s="35"/>
      <c r="G110" s="35"/>
      <c r="H110" s="121"/>
      <c r="I110" s="35"/>
      <c r="J110" s="54">
        <f>J149/8</f>
        <v>2317621.875</v>
      </c>
      <c r="K110" s="65"/>
      <c r="L110" s="121"/>
      <c r="M110" s="65"/>
    </row>
    <row r="111" spans="1:13">
      <c r="A111" s="29">
        <v>27</v>
      </c>
      <c r="C111" s="81" t="s">
        <v>129</v>
      </c>
      <c r="D111" s="36" t="s">
        <v>130</v>
      </c>
      <c r="E111" s="85">
        <v>8989674</v>
      </c>
      <c r="F111" s="35"/>
      <c r="G111" s="35" t="s">
        <v>131</v>
      </c>
      <c r="H111" s="117">
        <f>J218</f>
        <v>0.89049120357149669</v>
      </c>
      <c r="I111" s="35"/>
      <c r="J111" s="54">
        <f>H111*E111</f>
        <v>8005225.6199753908</v>
      </c>
      <c r="K111" s="35" t="s">
        <v>17</v>
      </c>
      <c r="L111" s="121"/>
      <c r="M111" s="65"/>
    </row>
    <row r="112" spans="1:13" ht="15.75" thickBot="1">
      <c r="A112" s="29">
        <v>28</v>
      </c>
      <c r="C112" s="65" t="s">
        <v>132</v>
      </c>
      <c r="D112" s="36" t="s">
        <v>133</v>
      </c>
      <c r="E112" s="118">
        <v>2581432</v>
      </c>
      <c r="F112" s="35"/>
      <c r="G112" s="35" t="s">
        <v>134</v>
      </c>
      <c r="H112" s="117">
        <f>H81</f>
        <v>0.15966488493469649</v>
      </c>
      <c r="I112" s="35"/>
      <c r="J112" s="119">
        <f>H112*E112</f>
        <v>412164.04324674344</v>
      </c>
      <c r="K112" s="35"/>
      <c r="L112" s="121"/>
      <c r="M112" s="65"/>
    </row>
    <row r="113" spans="1:13">
      <c r="A113" s="29">
        <v>29</v>
      </c>
      <c r="C113" s="65" t="s">
        <v>135</v>
      </c>
      <c r="D113" s="65"/>
      <c r="E113" s="31">
        <f>E110+E111+E112</f>
        <v>24793331</v>
      </c>
      <c r="F113" s="65"/>
      <c r="G113" s="65"/>
      <c r="H113" s="65"/>
      <c r="I113" s="65"/>
      <c r="J113" s="31">
        <f>J110+J111+J112</f>
        <v>10735011.538222136</v>
      </c>
      <c r="K113" s="65"/>
      <c r="L113" s="65"/>
      <c r="M113" s="65"/>
    </row>
    <row r="114" spans="1:13" ht="15.75" thickBot="1">
      <c r="C114"/>
      <c r="D114" s="35"/>
      <c r="E114" s="119"/>
      <c r="F114" s="35"/>
      <c r="G114" s="35"/>
      <c r="H114" s="35"/>
      <c r="I114" s="35"/>
      <c r="J114" s="119"/>
      <c r="K114" s="35"/>
      <c r="L114" s="35"/>
      <c r="M114" s="65"/>
    </row>
    <row r="115" spans="1:13" ht="15.75" thickBot="1">
      <c r="A115" s="29">
        <v>30</v>
      </c>
      <c r="C115" s="65" t="s">
        <v>136</v>
      </c>
      <c r="D115" s="35"/>
      <c r="E115" s="125">
        <f>E113+E107+E105+E97</f>
        <v>2114371659</v>
      </c>
      <c r="F115" s="35"/>
      <c r="G115" s="35"/>
      <c r="H115" s="121"/>
      <c r="I115" s="35"/>
      <c r="J115" s="125">
        <f>J113+J107+J105+J97</f>
        <v>361941449.65888071</v>
      </c>
      <c r="K115" s="35"/>
      <c r="L115" s="121"/>
      <c r="M115" s="35"/>
    </row>
    <row r="116" spans="1:13" ht="15.75" thickTop="1">
      <c r="A116" s="29"/>
      <c r="C116" s="65"/>
      <c r="D116" s="35"/>
      <c r="E116" s="35"/>
      <c r="F116" s="35"/>
      <c r="G116" s="35"/>
      <c r="H116" s="35"/>
      <c r="I116" s="35"/>
      <c r="J116" s="35"/>
      <c r="K116" s="35"/>
      <c r="L116" s="35"/>
      <c r="M116" s="35"/>
    </row>
    <row r="117" spans="1:13">
      <c r="A117" s="29"/>
      <c r="C117" s="65"/>
      <c r="D117" s="35"/>
      <c r="E117" s="69"/>
      <c r="F117" s="68"/>
      <c r="G117" s="68"/>
      <c r="H117" s="68"/>
      <c r="I117" s="68"/>
      <c r="K117" s="29"/>
      <c r="L117" s="97"/>
      <c r="M117" s="35"/>
    </row>
    <row r="118" spans="1:13" ht="18">
      <c r="A118" s="1"/>
      <c r="C118" s="68"/>
      <c r="D118" s="68"/>
      <c r="E118" s="69"/>
      <c r="F118" s="68"/>
      <c r="G118" s="68"/>
      <c r="H118" s="68"/>
      <c r="I118" s="68"/>
      <c r="J118" s="70" t="s">
        <v>0</v>
      </c>
      <c r="K118" s="71"/>
      <c r="M118" s="71"/>
    </row>
    <row r="119" spans="1:13">
      <c r="C119" s="68"/>
      <c r="D119" s="68"/>
      <c r="E119" s="69"/>
      <c r="F119" s="68"/>
      <c r="G119" s="68"/>
      <c r="H119" s="68"/>
      <c r="I119" s="68"/>
      <c r="J119" s="70" t="s">
        <v>137</v>
      </c>
      <c r="M119" s="70"/>
    </row>
    <row r="120" spans="1:13">
      <c r="C120" s="68"/>
      <c r="D120" s="68"/>
      <c r="E120" s="69"/>
      <c r="F120" s="68"/>
      <c r="G120" s="68"/>
      <c r="H120" s="68"/>
      <c r="I120" s="68"/>
      <c r="J120" s="70"/>
      <c r="M120" s="70"/>
    </row>
    <row r="121" spans="1:13">
      <c r="C121" s="68"/>
      <c r="D121" s="68"/>
      <c r="E121" s="69"/>
      <c r="F121" s="68"/>
      <c r="G121" s="68"/>
      <c r="H121" s="68"/>
      <c r="I121" s="68"/>
      <c r="M121" s="70"/>
    </row>
    <row r="122" spans="1:13">
      <c r="C122" s="68"/>
      <c r="D122" s="68"/>
      <c r="E122" s="69"/>
      <c r="F122" s="68"/>
      <c r="G122" s="68"/>
      <c r="H122" s="68"/>
      <c r="I122" s="68"/>
      <c r="K122" s="65"/>
      <c r="M122" s="70"/>
    </row>
    <row r="123" spans="1:13">
      <c r="C123" s="68"/>
      <c r="D123" s="68"/>
      <c r="E123" s="69"/>
      <c r="F123" s="68"/>
      <c r="G123" s="68"/>
      <c r="H123" s="68"/>
      <c r="I123" s="68"/>
      <c r="J123" s="70"/>
      <c r="K123" s="65"/>
      <c r="M123" s="70"/>
    </row>
    <row r="124" spans="1:13">
      <c r="C124" s="68" t="s">
        <v>2</v>
      </c>
      <c r="D124" s="68"/>
      <c r="E124" s="69"/>
      <c r="F124" s="68"/>
      <c r="G124" s="68"/>
      <c r="H124" s="68"/>
      <c r="I124" s="68"/>
      <c r="J124" s="97" t="str">
        <f>J7</f>
        <v>For the 12 months ended: 12/31/2014</v>
      </c>
      <c r="K124" s="65"/>
      <c r="M124" s="70"/>
    </row>
    <row r="125" spans="1:13">
      <c r="A125" s="75" t="str">
        <f>A8</f>
        <v>Rate Formula Template</v>
      </c>
      <c r="B125" s="9"/>
      <c r="C125" s="9"/>
      <c r="D125" s="75"/>
      <c r="E125" s="9"/>
      <c r="F125" s="75"/>
      <c r="G125" s="75"/>
      <c r="H125" s="75"/>
      <c r="I125" s="75"/>
      <c r="J125" s="9"/>
      <c r="K125" s="35"/>
      <c r="L125" s="9"/>
      <c r="M125" s="65"/>
    </row>
    <row r="126" spans="1:13">
      <c r="A126" s="13" t="s">
        <v>4</v>
      </c>
      <c r="B126" s="9"/>
      <c r="C126" s="75"/>
      <c r="D126" s="13"/>
      <c r="E126" s="9"/>
      <c r="F126" s="13"/>
      <c r="G126" s="13"/>
      <c r="H126" s="13"/>
      <c r="I126" s="75"/>
      <c r="J126" s="75"/>
      <c r="K126" s="35"/>
      <c r="L126" s="76"/>
      <c r="M126" s="65"/>
    </row>
    <row r="127" spans="1:13">
      <c r="A127" s="76"/>
      <c r="B127" s="9"/>
      <c r="C127" s="76"/>
      <c r="D127" s="76"/>
      <c r="E127" s="9"/>
      <c r="F127" s="76"/>
      <c r="G127" s="76"/>
      <c r="H127" s="76"/>
      <c r="I127" s="76"/>
      <c r="J127" s="76"/>
      <c r="K127" s="35"/>
      <c r="L127" s="76"/>
      <c r="M127" s="65"/>
    </row>
    <row r="128" spans="1:13" ht="15.75">
      <c r="A128" s="98" t="str">
        <f>$A$11</f>
        <v>DUKE ENERGY OHIO AND DUKE ENERGY KENTUCKY (DEOK)</v>
      </c>
      <c r="B128" s="9"/>
      <c r="C128" s="76"/>
      <c r="D128" s="76"/>
      <c r="E128" s="9"/>
      <c r="F128" s="76"/>
      <c r="G128" s="76"/>
      <c r="H128" s="76"/>
      <c r="I128" s="76"/>
      <c r="J128" s="76"/>
      <c r="K128" s="35"/>
      <c r="L128" s="76"/>
      <c r="M128" s="35"/>
    </row>
    <row r="129" spans="1:13">
      <c r="A129" s="29"/>
      <c r="K129" s="35"/>
      <c r="L129" s="35"/>
      <c r="M129" s="35"/>
    </row>
    <row r="130" spans="1:13" ht="15.75">
      <c r="A130" s="29"/>
      <c r="C130" s="99" t="s">
        <v>6</v>
      </c>
      <c r="D130" s="99" t="s">
        <v>7</v>
      </c>
      <c r="E130" s="99" t="s">
        <v>8</v>
      </c>
      <c r="F130" s="35" t="s">
        <v>17</v>
      </c>
      <c r="G130" s="35"/>
      <c r="H130" s="100" t="s">
        <v>9</v>
      </c>
      <c r="I130" s="35"/>
      <c r="J130" s="101" t="s">
        <v>10</v>
      </c>
      <c r="K130" s="35"/>
      <c r="L130" s="102"/>
      <c r="M130" s="68"/>
    </row>
    <row r="131" spans="1:13" ht="15.75">
      <c r="A131" s="29" t="s">
        <v>11</v>
      </c>
      <c r="B131" s="26"/>
      <c r="C131" s="80"/>
      <c r="D131" s="126" t="s">
        <v>74</v>
      </c>
      <c r="E131" s="35"/>
      <c r="F131" s="35"/>
      <c r="G131" s="35"/>
      <c r="H131" s="29"/>
      <c r="I131" s="35"/>
      <c r="J131" s="29" t="s">
        <v>75</v>
      </c>
      <c r="K131" s="35"/>
      <c r="L131" s="102"/>
      <c r="M131" s="35"/>
    </row>
    <row r="132" spans="1:13" ht="15.75">
      <c r="A132" s="79" t="s">
        <v>13</v>
      </c>
      <c r="B132" s="26"/>
      <c r="C132" s="80"/>
      <c r="D132" s="127" t="s">
        <v>77</v>
      </c>
      <c r="E132" s="79" t="s">
        <v>78</v>
      </c>
      <c r="F132" s="128"/>
      <c r="G132" s="129" t="s">
        <v>60</v>
      </c>
      <c r="H132" s="130"/>
      <c r="I132" s="128"/>
      <c r="J132" s="131" t="s">
        <v>79</v>
      </c>
      <c r="K132" s="35"/>
      <c r="L132" s="102"/>
      <c r="M132" s="132"/>
    </row>
    <row r="133" spans="1:13" ht="15.75">
      <c r="C133" s="65"/>
      <c r="D133" s="35"/>
      <c r="E133" s="133"/>
      <c r="F133" s="112"/>
      <c r="G133" s="134"/>
      <c r="I133" s="112"/>
      <c r="J133" s="133"/>
      <c r="K133" s="35"/>
      <c r="L133" s="35"/>
      <c r="M133" s="35"/>
    </row>
    <row r="134" spans="1:13">
      <c r="A134" s="29"/>
      <c r="C134" s="65" t="s">
        <v>138</v>
      </c>
      <c r="D134" s="35"/>
      <c r="E134" s="35"/>
      <c r="F134" s="35"/>
      <c r="G134" s="35"/>
      <c r="H134" s="35"/>
      <c r="I134" s="35"/>
      <c r="J134" s="35"/>
      <c r="K134" s="35"/>
      <c r="L134" s="35"/>
      <c r="M134" s="35"/>
    </row>
    <row r="135" spans="1:13">
      <c r="A135" s="29">
        <v>1</v>
      </c>
      <c r="C135" s="65" t="s">
        <v>139</v>
      </c>
      <c r="D135" s="36" t="s">
        <v>140</v>
      </c>
      <c r="E135" s="31">
        <v>47154710</v>
      </c>
      <c r="F135" s="35"/>
      <c r="G135" s="35" t="s">
        <v>131</v>
      </c>
      <c r="H135" s="117">
        <f>J218</f>
        <v>0.89049120357149669</v>
      </c>
      <c r="I135" s="35"/>
      <c r="J135" s="31">
        <f>ROUND(H135*E135,0)</f>
        <v>41990854</v>
      </c>
      <c r="K135" s="65"/>
      <c r="L135" s="35"/>
      <c r="M135" s="35"/>
    </row>
    <row r="136" spans="1:13">
      <c r="A136" s="29" t="s">
        <v>141</v>
      </c>
      <c r="C136" s="93" t="s">
        <v>142</v>
      </c>
      <c r="D136" s="36" t="s">
        <v>143</v>
      </c>
      <c r="E136" s="85">
        <v>19656001</v>
      </c>
      <c r="F136" s="35"/>
      <c r="G136" s="35"/>
      <c r="H136" s="117">
        <v>1</v>
      </c>
      <c r="I136" s="35"/>
      <c r="J136" s="54">
        <f>ROUND(H136*E136,0)</f>
        <v>19656001</v>
      </c>
      <c r="K136" s="65"/>
      <c r="L136" s="35"/>
      <c r="M136" s="35"/>
    </row>
    <row r="137" spans="1:13">
      <c r="A137" s="29" t="s">
        <v>144</v>
      </c>
      <c r="C137" s="135" t="s">
        <v>145</v>
      </c>
      <c r="D137" s="36" t="s">
        <v>146</v>
      </c>
      <c r="E137" s="85">
        <v>0</v>
      </c>
      <c r="F137" s="35"/>
      <c r="G137" s="35" t="s">
        <v>131</v>
      </c>
      <c r="H137" s="117">
        <f>J$218</f>
        <v>0.89049120357149669</v>
      </c>
      <c r="I137" s="35"/>
      <c r="J137" s="54">
        <f>ROUND(H137*E137,0)</f>
        <v>0</v>
      </c>
      <c r="K137" s="65"/>
      <c r="L137" s="35"/>
      <c r="M137" s="35"/>
    </row>
    <row r="138" spans="1:13">
      <c r="A138" s="29">
        <v>2</v>
      </c>
      <c r="C138" s="135" t="s">
        <v>150</v>
      </c>
      <c r="D138" s="36" t="s">
        <v>151</v>
      </c>
      <c r="E138" s="85">
        <v>11970817</v>
      </c>
      <c r="F138" s="35"/>
      <c r="G138" s="35" t="s">
        <v>131</v>
      </c>
      <c r="H138" s="117">
        <f>J$218</f>
        <v>0.89049120357149669</v>
      </c>
      <c r="I138" s="35"/>
      <c r="J138" s="54">
        <f t="shared" ref="J138:J148" si="2">ROUND(H138*E138,0)</f>
        <v>10659907</v>
      </c>
      <c r="K138" s="65"/>
      <c r="L138" s="35"/>
      <c r="M138" s="35"/>
    </row>
    <row r="139" spans="1:13">
      <c r="A139" s="29">
        <v>3</v>
      </c>
      <c r="C139" s="65" t="s">
        <v>152</v>
      </c>
      <c r="D139" s="36" t="s">
        <v>153</v>
      </c>
      <c r="E139" s="54">
        <v>90262538</v>
      </c>
      <c r="F139" s="35"/>
      <c r="G139" s="35" t="s">
        <v>90</v>
      </c>
      <c r="H139" s="117">
        <f t="shared" ref="H139:H145" si="3">$J$226</f>
        <v>7.6077967128963711E-2</v>
      </c>
      <c r="I139" s="35"/>
      <c r="J139" s="54">
        <f t="shared" si="2"/>
        <v>6866990</v>
      </c>
      <c r="K139" s="35"/>
      <c r="L139" s="35" t="s">
        <v>17</v>
      </c>
      <c r="M139" s="35"/>
    </row>
    <row r="140" spans="1:13">
      <c r="A140" s="29" t="s">
        <v>154</v>
      </c>
      <c r="C140" s="135" t="s">
        <v>155</v>
      </c>
      <c r="D140" s="36" t="s">
        <v>156</v>
      </c>
      <c r="E140" s="85">
        <v>30714</v>
      </c>
      <c r="F140" s="35"/>
      <c r="G140" s="35" t="s">
        <v>90</v>
      </c>
      <c r="H140" s="117">
        <f t="shared" si="3"/>
        <v>7.6077967128963711E-2</v>
      </c>
      <c r="I140" s="35"/>
      <c r="J140" s="54">
        <f t="shared" si="2"/>
        <v>2337</v>
      </c>
      <c r="K140" s="35"/>
      <c r="L140" s="35"/>
      <c r="M140" s="35"/>
    </row>
    <row r="141" spans="1:13">
      <c r="A141" s="29" t="s">
        <v>157</v>
      </c>
      <c r="C141" s="135" t="s">
        <v>158</v>
      </c>
      <c r="D141" s="36" t="s">
        <v>156</v>
      </c>
      <c r="E141" s="85">
        <v>2918402</v>
      </c>
      <c r="F141" s="35"/>
      <c r="G141" s="35" t="s">
        <v>90</v>
      </c>
      <c r="H141" s="117">
        <f t="shared" si="3"/>
        <v>7.6077967128963711E-2</v>
      </c>
      <c r="I141" s="35"/>
      <c r="J141" s="54">
        <f t="shared" si="2"/>
        <v>222026</v>
      </c>
      <c r="K141" s="35"/>
      <c r="L141" s="35"/>
      <c r="M141" s="35"/>
    </row>
    <row r="142" spans="1:13">
      <c r="A142" s="29" t="s">
        <v>159</v>
      </c>
      <c r="C142" s="135" t="s">
        <v>160</v>
      </c>
      <c r="D142" s="36" t="s">
        <v>161</v>
      </c>
      <c r="E142" s="85">
        <v>0</v>
      </c>
      <c r="F142" s="35"/>
      <c r="G142" s="35" t="s">
        <v>90</v>
      </c>
      <c r="H142" s="117">
        <f t="shared" si="3"/>
        <v>7.6077967128963711E-2</v>
      </c>
      <c r="I142" s="35"/>
      <c r="J142" s="54">
        <f t="shared" si="2"/>
        <v>0</v>
      </c>
      <c r="K142" s="35"/>
      <c r="L142" s="35"/>
      <c r="M142" s="35"/>
    </row>
    <row r="143" spans="1:13">
      <c r="A143" s="29"/>
      <c r="B143"/>
      <c r="C143" s="135" t="s">
        <v>162</v>
      </c>
      <c r="D143" s="36"/>
      <c r="E143" s="54"/>
      <c r="F143" s="35"/>
      <c r="G143" s="35"/>
      <c r="H143" s="117"/>
      <c r="I143" s="35"/>
      <c r="J143" s="54"/>
      <c r="K143"/>
      <c r="L143"/>
      <c r="M143"/>
    </row>
    <row r="144" spans="1:13">
      <c r="A144" s="29">
        <v>4</v>
      </c>
      <c r="C144" s="135" t="s">
        <v>163</v>
      </c>
      <c r="D144" s="36" t="s">
        <v>164</v>
      </c>
      <c r="E144" s="85">
        <v>0</v>
      </c>
      <c r="F144" s="35"/>
      <c r="G144" s="35" t="s">
        <v>90</v>
      </c>
      <c r="H144" s="117">
        <f t="shared" si="3"/>
        <v>7.6077967128963711E-2</v>
      </c>
      <c r="I144" s="35"/>
      <c r="J144" s="54">
        <f t="shared" si="2"/>
        <v>0</v>
      </c>
      <c r="K144" s="35"/>
      <c r="L144" s="35"/>
      <c r="M144" s="35"/>
    </row>
    <row r="145" spans="1:13">
      <c r="A145" s="29">
        <v>5</v>
      </c>
      <c r="C145" s="93" t="s">
        <v>165</v>
      </c>
      <c r="D145" s="35"/>
      <c r="E145" s="85">
        <v>2900317</v>
      </c>
      <c r="F145" s="35"/>
      <c r="G145" s="35" t="s">
        <v>90</v>
      </c>
      <c r="H145" s="117">
        <f t="shared" si="3"/>
        <v>7.6077967128963711E-2</v>
      </c>
      <c r="I145" s="35"/>
      <c r="J145" s="54">
        <f t="shared" si="2"/>
        <v>220650</v>
      </c>
      <c r="K145" s="35"/>
      <c r="L145" s="35"/>
      <c r="M145" s="35"/>
    </row>
    <row r="146" spans="1:13">
      <c r="A146" s="136" t="s">
        <v>64</v>
      </c>
      <c r="C146" s="93" t="s">
        <v>166</v>
      </c>
      <c r="D146" s="35"/>
      <c r="E146" s="85">
        <v>0</v>
      </c>
      <c r="F146" s="35"/>
      <c r="G146" s="137" t="str">
        <f>G135</f>
        <v>TE</v>
      </c>
      <c r="H146" s="117">
        <f>H135</f>
        <v>0.89049120357149669</v>
      </c>
      <c r="I146" s="35"/>
      <c r="J146" s="54">
        <f t="shared" si="2"/>
        <v>0</v>
      </c>
      <c r="K146" s="35"/>
      <c r="L146" s="35"/>
      <c r="M146" s="35"/>
    </row>
    <row r="147" spans="1:13">
      <c r="A147" s="29">
        <v>6</v>
      </c>
      <c r="C147" s="65" t="s">
        <v>91</v>
      </c>
      <c r="D147" s="36" t="str">
        <f>D88</f>
        <v>356.1</v>
      </c>
      <c r="E147" s="85">
        <v>0</v>
      </c>
      <c r="F147" s="35"/>
      <c r="G147" s="35" t="s">
        <v>93</v>
      </c>
      <c r="H147" s="117">
        <f>H88</f>
        <v>5.2759758940313352E-2</v>
      </c>
      <c r="I147" s="35"/>
      <c r="J147" s="54">
        <f t="shared" si="2"/>
        <v>0</v>
      </c>
      <c r="K147" s="35"/>
      <c r="L147" s="35"/>
      <c r="M147" s="35"/>
    </row>
    <row r="148" spans="1:13" ht="15.75" thickBot="1">
      <c r="A148" s="29">
        <v>7</v>
      </c>
      <c r="C148" s="65" t="s">
        <v>167</v>
      </c>
      <c r="D148" s="35"/>
      <c r="E148" s="118">
        <v>0</v>
      </c>
      <c r="F148" s="35"/>
      <c r="G148" s="35" t="s">
        <v>17</v>
      </c>
      <c r="H148" s="124">
        <v>1</v>
      </c>
      <c r="I148" s="35"/>
      <c r="J148" s="119">
        <f t="shared" si="2"/>
        <v>0</v>
      </c>
      <c r="K148" s="35"/>
      <c r="L148" s="35"/>
      <c r="M148" s="35"/>
    </row>
    <row r="149" spans="1:13">
      <c r="A149" s="29">
        <v>8</v>
      </c>
      <c r="B149"/>
      <c r="C149" s="65" t="s">
        <v>168</v>
      </c>
      <c r="D149" s="35"/>
      <c r="E149" s="31">
        <f>E135-E136-E137-E138+E139-E140+E141-E142-E144-E145+E146+E147+E148</f>
        <v>105777801</v>
      </c>
      <c r="F149" s="35"/>
      <c r="G149" s="35"/>
      <c r="H149" s="35"/>
      <c r="I149" s="35"/>
      <c r="J149" s="31">
        <f>J135-J136-J137-J138+J139-J140+J141-J142-J144-J145+J146+J147+J148</f>
        <v>18540975</v>
      </c>
      <c r="K149" s="35"/>
      <c r="L149" s="35"/>
      <c r="M149" s="35"/>
    </row>
    <row r="150" spans="1:13">
      <c r="A150" s="29"/>
      <c r="D150" s="35"/>
      <c r="E150" s="54"/>
      <c r="F150" s="35"/>
      <c r="G150" s="35"/>
      <c r="H150" s="35"/>
      <c r="I150" s="35"/>
      <c r="J150" s="54"/>
      <c r="K150" s="35"/>
      <c r="L150" s="35"/>
      <c r="M150" s="35"/>
    </row>
    <row r="151" spans="1:13">
      <c r="A151" s="29"/>
      <c r="C151" s="65" t="s">
        <v>169</v>
      </c>
      <c r="D151" s="35"/>
      <c r="E151" s="54"/>
      <c r="F151" s="35"/>
      <c r="G151" s="35"/>
      <c r="H151" s="35"/>
      <c r="I151" s="35"/>
      <c r="J151" s="54"/>
      <c r="K151" s="35"/>
      <c r="L151" s="35"/>
      <c r="M151" s="35"/>
    </row>
    <row r="152" spans="1:13">
      <c r="A152" s="29">
        <v>9</v>
      </c>
      <c r="C152" s="65" t="s">
        <v>139</v>
      </c>
      <c r="D152" s="36" t="s">
        <v>170</v>
      </c>
      <c r="E152" s="116">
        <v>13194029</v>
      </c>
      <c r="F152" s="35"/>
      <c r="G152" s="35" t="s">
        <v>62</v>
      </c>
      <c r="H152" s="117">
        <f>J208</f>
        <v>0.97605656814859343</v>
      </c>
      <c r="I152" s="35"/>
      <c r="J152" s="31">
        <f>ROUND(H152*E152,0)</f>
        <v>12878119</v>
      </c>
      <c r="K152" s="35"/>
      <c r="L152" s="121"/>
      <c r="M152" s="35"/>
    </row>
    <row r="153" spans="1:13">
      <c r="A153" s="29">
        <v>10</v>
      </c>
      <c r="C153" s="65" t="s">
        <v>171</v>
      </c>
      <c r="D153" s="36" t="s">
        <v>172</v>
      </c>
      <c r="E153" s="85">
        <v>15383329</v>
      </c>
      <c r="F153" s="35"/>
      <c r="G153" s="35" t="s">
        <v>90</v>
      </c>
      <c r="H153" s="117">
        <f>$J$226</f>
        <v>7.6077967128963711E-2</v>
      </c>
      <c r="I153" s="35"/>
      <c r="J153" s="54">
        <f>ROUND(H153*E153,0)</f>
        <v>1170332</v>
      </c>
      <c r="K153" s="35"/>
      <c r="L153" s="121"/>
      <c r="M153" s="35"/>
    </row>
    <row r="154" spans="1:13" ht="15.75" thickBot="1">
      <c r="A154" s="29">
        <v>11</v>
      </c>
      <c r="C154" s="65" t="s">
        <v>91</v>
      </c>
      <c r="D154" s="36" t="s">
        <v>173</v>
      </c>
      <c r="E154" s="118">
        <v>12449212</v>
      </c>
      <c r="F154" s="35"/>
      <c r="G154" s="35" t="s">
        <v>93</v>
      </c>
      <c r="H154" s="117">
        <f>H147</f>
        <v>5.2759758940313352E-2</v>
      </c>
      <c r="I154" s="35"/>
      <c r="J154" s="119">
        <f>ROUND(H154*E154,0)</f>
        <v>656817</v>
      </c>
      <c r="K154" s="35"/>
      <c r="L154" s="121"/>
      <c r="M154" s="35"/>
    </row>
    <row r="155" spans="1:13">
      <c r="A155" s="29">
        <v>12</v>
      </c>
      <c r="C155" s="65" t="s">
        <v>174</v>
      </c>
      <c r="D155" s="35"/>
      <c r="E155" s="31">
        <f>SUM(E152:E154)</f>
        <v>41026570</v>
      </c>
      <c r="F155" s="35"/>
      <c r="G155" s="35"/>
      <c r="H155" s="35"/>
      <c r="I155" s="35"/>
      <c r="J155" s="31">
        <f>SUM(J152:J154)</f>
        <v>14705268</v>
      </c>
      <c r="K155" s="35"/>
      <c r="L155" s="35"/>
      <c r="M155" s="35"/>
    </row>
    <row r="156" spans="1:13">
      <c r="A156" s="29"/>
      <c r="C156" s="65"/>
      <c r="D156" s="35"/>
      <c r="E156" s="54"/>
      <c r="F156" s="35"/>
      <c r="G156" s="35"/>
      <c r="H156" s="35"/>
      <c r="I156" s="35"/>
      <c r="J156" s="54"/>
      <c r="K156" s="35"/>
      <c r="L156" s="35"/>
      <c r="M156" s="35"/>
    </row>
    <row r="157" spans="1:13">
      <c r="A157" s="29" t="s">
        <v>17</v>
      </c>
      <c r="C157" s="81" t="s">
        <v>175</v>
      </c>
      <c r="E157" s="54"/>
      <c r="F157" s="35"/>
      <c r="G157" s="35"/>
      <c r="H157" s="35"/>
      <c r="I157" s="35"/>
      <c r="J157" s="54"/>
      <c r="K157" s="35"/>
      <c r="L157" s="35"/>
      <c r="M157" s="35"/>
    </row>
    <row r="158" spans="1:13">
      <c r="A158" s="29"/>
      <c r="C158" s="65" t="s">
        <v>176</v>
      </c>
      <c r="E158" s="54"/>
      <c r="F158" s="35"/>
      <c r="G158" s="35"/>
      <c r="I158" s="35"/>
      <c r="J158" s="54"/>
      <c r="K158" s="35"/>
      <c r="L158" s="121"/>
      <c r="M158" s="35"/>
    </row>
    <row r="159" spans="1:13">
      <c r="A159" s="29">
        <v>13</v>
      </c>
      <c r="C159" s="138" t="s">
        <v>177</v>
      </c>
      <c r="D159" s="36" t="s">
        <v>178</v>
      </c>
      <c r="E159" s="116">
        <v>8349724</v>
      </c>
      <c r="F159" s="35"/>
      <c r="G159" s="35" t="s">
        <v>90</v>
      </c>
      <c r="H159" s="117">
        <f>$J$226</f>
        <v>7.6077967128963711E-2</v>
      </c>
      <c r="I159" s="35"/>
      <c r="J159" s="31">
        <f>ROUND(H159*E159,0)</f>
        <v>635230</v>
      </c>
      <c r="K159" s="35"/>
      <c r="L159" s="121"/>
      <c r="M159" s="35"/>
    </row>
    <row r="160" spans="1:13">
      <c r="A160" s="29">
        <v>14</v>
      </c>
      <c r="C160" s="138" t="s">
        <v>179</v>
      </c>
      <c r="D160" s="36" t="str">
        <f>D159</f>
        <v>263.i</v>
      </c>
      <c r="E160" s="85">
        <v>11980</v>
      </c>
      <c r="F160" s="35"/>
      <c r="G160" s="35" t="s">
        <v>90</v>
      </c>
      <c r="H160" s="117">
        <f>$J$226</f>
        <v>7.6077967128963711E-2</v>
      </c>
      <c r="I160" s="35"/>
      <c r="J160" s="54">
        <f>ROUND(H160*E160,0)</f>
        <v>911</v>
      </c>
      <c r="K160" s="35"/>
      <c r="L160" s="121"/>
      <c r="M160" s="35"/>
    </row>
    <row r="161" spans="1:13">
      <c r="A161" s="29">
        <v>15</v>
      </c>
      <c r="C161" s="65" t="s">
        <v>180</v>
      </c>
      <c r="D161" s="36" t="s">
        <v>17</v>
      </c>
      <c r="E161" s="54"/>
      <c r="F161" s="35"/>
      <c r="G161" s="35"/>
      <c r="I161" s="35"/>
      <c r="J161" s="54"/>
      <c r="K161" s="35"/>
      <c r="L161" s="121"/>
      <c r="M161" s="35"/>
    </row>
    <row r="162" spans="1:13">
      <c r="A162" s="29">
        <v>16</v>
      </c>
      <c r="C162" s="65" t="s">
        <v>181</v>
      </c>
      <c r="D162" s="36" t="s">
        <v>178</v>
      </c>
      <c r="E162" s="85">
        <v>109268320</v>
      </c>
      <c r="F162" s="35"/>
      <c r="G162" s="35" t="s">
        <v>134</v>
      </c>
      <c r="H162" s="84">
        <f>H81</f>
        <v>0.15966488493469649</v>
      </c>
      <c r="I162" s="35"/>
      <c r="J162" s="54">
        <f>ROUND(H162*E162,0)</f>
        <v>17446314</v>
      </c>
      <c r="K162" s="35"/>
      <c r="L162" s="121"/>
      <c r="M162" s="35"/>
    </row>
    <row r="163" spans="1:13">
      <c r="A163" s="29">
        <v>17</v>
      </c>
      <c r="C163" s="65" t="s">
        <v>182</v>
      </c>
      <c r="D163" s="36" t="s">
        <v>178</v>
      </c>
      <c r="E163" s="85">
        <v>4345824</v>
      </c>
      <c r="F163" s="35"/>
      <c r="G163" s="35" t="str">
        <f>G100</f>
        <v>NA</v>
      </c>
      <c r="H163" s="139" t="s">
        <v>113</v>
      </c>
      <c r="I163" s="35"/>
      <c r="J163" s="140">
        <v>0</v>
      </c>
      <c r="K163" s="35"/>
      <c r="L163" s="121"/>
      <c r="M163" s="35"/>
    </row>
    <row r="164" spans="1:13">
      <c r="A164" s="29">
        <v>18</v>
      </c>
      <c r="C164" s="65" t="s">
        <v>183</v>
      </c>
      <c r="D164" s="36" t="str">
        <f>D163</f>
        <v>263.i</v>
      </c>
      <c r="E164" s="85">
        <v>0</v>
      </c>
      <c r="F164" s="35"/>
      <c r="G164" s="35" t="str">
        <f>G162</f>
        <v>GP</v>
      </c>
      <c r="H164" s="84">
        <f>H162</f>
        <v>0.15966488493469649</v>
      </c>
      <c r="I164" s="35"/>
      <c r="J164" s="54">
        <f>ROUND(H164*E164,0)</f>
        <v>0</v>
      </c>
      <c r="K164" s="35"/>
      <c r="L164" s="121"/>
      <c r="M164" s="35"/>
    </row>
    <row r="165" spans="1:13" ht="15.75" thickBot="1">
      <c r="A165" s="29">
        <v>19</v>
      </c>
      <c r="C165" s="65" t="s">
        <v>184</v>
      </c>
      <c r="D165" s="35"/>
      <c r="E165" s="118">
        <v>0</v>
      </c>
      <c r="F165" s="35"/>
      <c r="G165" s="35" t="s">
        <v>134</v>
      </c>
      <c r="H165" s="84">
        <f>H162</f>
        <v>0.15966488493469649</v>
      </c>
      <c r="I165" s="35"/>
      <c r="J165" s="119">
        <f>ROUND(H165*E165,0)</f>
        <v>0</v>
      </c>
      <c r="K165" s="35"/>
      <c r="L165" s="121"/>
      <c r="M165" s="35"/>
    </row>
    <row r="166" spans="1:13">
      <c r="A166" s="29">
        <v>20</v>
      </c>
      <c r="C166" s="65" t="s">
        <v>185</v>
      </c>
      <c r="D166" s="35"/>
      <c r="E166" s="31">
        <f>E159+E160+E162+E163+E164+E165</f>
        <v>121975848</v>
      </c>
      <c r="F166" s="35"/>
      <c r="G166" s="35"/>
      <c r="H166" s="84"/>
      <c r="I166" s="35"/>
      <c r="J166" s="31">
        <f>J159+J160+J162+J163+J164+J165</f>
        <v>18082455</v>
      </c>
      <c r="K166" s="35"/>
      <c r="L166" s="35"/>
      <c r="M166" s="35"/>
    </row>
    <row r="167" spans="1:13">
      <c r="A167" s="29"/>
      <c r="C167" s="65"/>
      <c r="D167" s="35"/>
      <c r="E167" s="54"/>
      <c r="F167" s="35"/>
      <c r="G167" s="35"/>
      <c r="H167" s="84"/>
      <c r="I167" s="35"/>
      <c r="J167" s="35"/>
      <c r="K167" s="35"/>
      <c r="L167" s="35"/>
      <c r="M167" s="35"/>
    </row>
    <row r="168" spans="1:13">
      <c r="A168" s="29" t="s">
        <v>186</v>
      </c>
      <c r="C168" s="65"/>
      <c r="D168" s="35"/>
      <c r="E168" s="35"/>
      <c r="F168" s="35"/>
      <c r="G168" s="35"/>
      <c r="H168" s="84"/>
      <c r="I168" s="35"/>
      <c r="J168" s="35"/>
      <c r="K168" s="35"/>
      <c r="L168" s="35"/>
      <c r="M168" s="35"/>
    </row>
    <row r="169" spans="1:13">
      <c r="A169" s="29" t="s">
        <v>17</v>
      </c>
      <c r="C169" s="81" t="s">
        <v>187</v>
      </c>
      <c r="E169" s="35"/>
      <c r="F169" s="35"/>
      <c r="H169" s="141"/>
      <c r="I169" s="35"/>
      <c r="K169" s="35"/>
      <c r="M169" s="35"/>
    </row>
    <row r="170" spans="1:13">
      <c r="A170" s="29">
        <v>21</v>
      </c>
      <c r="C170" s="142" t="s">
        <v>188</v>
      </c>
      <c r="D170" s="35"/>
      <c r="E170" s="143">
        <f>IF(E305&gt;0,1-(((1-E306)*(1-E305))/(1-E306*E305*E307)),0)</f>
        <v>0.351885</v>
      </c>
      <c r="F170" s="35"/>
      <c r="H170" s="141"/>
      <c r="I170" s="35"/>
      <c r="K170" s="35"/>
      <c r="M170" s="35"/>
    </row>
    <row r="171" spans="1:13">
      <c r="A171" s="29">
        <v>22</v>
      </c>
      <c r="C171" s="2" t="s">
        <v>189</v>
      </c>
      <c r="D171" s="35"/>
      <c r="E171" s="143">
        <f>IF(J250&gt;0,(E170/(1-E170))*(1-J247/J250),0)</f>
        <v>0.35795046053652096</v>
      </c>
      <c r="F171" s="35"/>
      <c r="H171" s="141"/>
      <c r="I171" s="35"/>
      <c r="K171" s="35"/>
      <c r="M171" s="35"/>
    </row>
    <row r="172" spans="1:13">
      <c r="A172" s="29"/>
      <c r="C172" s="65" t="s">
        <v>190</v>
      </c>
      <c r="D172" s="35"/>
      <c r="E172" s="35"/>
      <c r="F172" s="35"/>
      <c r="H172" s="141"/>
      <c r="I172" s="35"/>
      <c r="K172" s="35"/>
      <c r="M172" s="35"/>
    </row>
    <row r="173" spans="1:13">
      <c r="A173" s="29"/>
      <c r="C173" s="65" t="s">
        <v>191</v>
      </c>
      <c r="D173" s="35"/>
      <c r="E173" s="35"/>
      <c r="F173" s="35"/>
      <c r="H173" s="141"/>
      <c r="I173" s="35"/>
      <c r="K173" s="35"/>
      <c r="M173" s="35"/>
    </row>
    <row r="174" spans="1:13">
      <c r="A174" s="29">
        <v>23</v>
      </c>
      <c r="C174" s="142" t="s">
        <v>192</v>
      </c>
      <c r="D174" s="35"/>
      <c r="E174" s="144">
        <f>IF(E170&gt;0,1/(1-E170),0)</f>
        <v>1.5429360530152827</v>
      </c>
      <c r="F174" s="35"/>
      <c r="H174" s="141"/>
      <c r="I174" s="35"/>
      <c r="J174" s="54"/>
      <c r="K174" s="35"/>
      <c r="M174" s="35"/>
    </row>
    <row r="175" spans="1:13">
      <c r="A175" s="29">
        <v>24</v>
      </c>
      <c r="C175" s="65" t="s">
        <v>193</v>
      </c>
      <c r="D175" s="36" t="s">
        <v>194</v>
      </c>
      <c r="E175" s="85">
        <v>-415547</v>
      </c>
      <c r="F175" s="35"/>
      <c r="H175" s="141"/>
      <c r="I175" s="35"/>
      <c r="J175" s="54"/>
      <c r="K175" s="35"/>
      <c r="M175" s="35"/>
    </row>
    <row r="176" spans="1:13">
      <c r="A176" s="29"/>
      <c r="C176" s="65"/>
      <c r="D176" s="35"/>
      <c r="E176" s="54"/>
      <c r="F176" s="35"/>
      <c r="H176" s="141"/>
      <c r="I176" s="35"/>
      <c r="J176" s="54"/>
      <c r="K176" s="35"/>
      <c r="M176" s="35"/>
    </row>
    <row r="177" spans="1:13">
      <c r="A177" s="29">
        <v>25</v>
      </c>
      <c r="C177" s="142" t="s">
        <v>195</v>
      </c>
      <c r="D177" s="145"/>
      <c r="E177" s="31">
        <f>E171*E181</f>
        <v>61531117.172698461</v>
      </c>
      <c r="F177" s="35"/>
      <c r="G177" s="35" t="s">
        <v>83</v>
      </c>
      <c r="H177" s="84"/>
      <c r="I177" s="35"/>
      <c r="J177" s="31">
        <f>E171*J181</f>
        <v>10532992.97967398</v>
      </c>
      <c r="K177" s="35"/>
      <c r="L177" s="87" t="s">
        <v>17</v>
      </c>
      <c r="M177" s="35"/>
    </row>
    <row r="178" spans="1:13" ht="15.75" thickBot="1">
      <c r="A178" s="29">
        <v>26</v>
      </c>
      <c r="C178" s="2" t="s">
        <v>196</v>
      </c>
      <c r="D178" s="145"/>
      <c r="E178" s="119">
        <f>E174*E175</f>
        <v>-641162.4480223417</v>
      </c>
      <c r="F178" s="35"/>
      <c r="G178" s="2" t="s">
        <v>116</v>
      </c>
      <c r="H178" s="84">
        <f>H97</f>
        <v>0.16800812539329113</v>
      </c>
      <c r="I178" s="35"/>
      <c r="J178" s="119">
        <f>H178*E178</f>
        <v>-107720.50096480708</v>
      </c>
      <c r="K178" s="35"/>
      <c r="L178" s="87"/>
      <c r="M178" s="35"/>
    </row>
    <row r="179" spans="1:13">
      <c r="A179" s="29">
        <v>27</v>
      </c>
      <c r="C179" s="146" t="s">
        <v>197</v>
      </c>
      <c r="D179" s="46" t="s">
        <v>198</v>
      </c>
      <c r="E179" s="147">
        <f>E177+E178</f>
        <v>60889954.724676117</v>
      </c>
      <c r="F179" s="35"/>
      <c r="G179" s="35" t="s">
        <v>17</v>
      </c>
      <c r="H179" s="84" t="s">
        <v>17</v>
      </c>
      <c r="I179" s="35"/>
      <c r="J179" s="147">
        <f>J177+J178</f>
        <v>10425272.478709172</v>
      </c>
      <c r="K179" s="35"/>
      <c r="L179" s="35"/>
      <c r="M179" s="35"/>
    </row>
    <row r="180" spans="1:13">
      <c r="A180" s="29" t="s">
        <v>17</v>
      </c>
      <c r="C180"/>
      <c r="D180" s="148"/>
      <c r="E180" s="54"/>
      <c r="F180" s="35"/>
      <c r="G180" s="35"/>
      <c r="H180" s="84"/>
      <c r="I180" s="35"/>
      <c r="J180" s="54"/>
      <c r="K180" s="35"/>
      <c r="L180" s="35"/>
      <c r="M180" s="35"/>
    </row>
    <row r="181" spans="1:13">
      <c r="A181" s="29">
        <v>28</v>
      </c>
      <c r="C181" s="65" t="s">
        <v>199</v>
      </c>
      <c r="D181" s="121"/>
      <c r="E181" s="31">
        <f>ROUND($J250*E115,0)</f>
        <v>171898416</v>
      </c>
      <c r="F181" s="35"/>
      <c r="G181" s="35" t="s">
        <v>83</v>
      </c>
      <c r="H181" s="141"/>
      <c r="I181" s="35"/>
      <c r="J181" s="31">
        <f>ROUND($J250*J115,0)</f>
        <v>29425840</v>
      </c>
      <c r="K181" s="35"/>
      <c r="M181" s="35"/>
    </row>
    <row r="182" spans="1:13">
      <c r="A182" s="29"/>
      <c r="C182" s="146" t="s">
        <v>200</v>
      </c>
      <c r="E182" s="54"/>
      <c r="F182" s="35"/>
      <c r="G182" s="35"/>
      <c r="H182" s="141"/>
      <c r="I182" s="35"/>
      <c r="J182" s="54"/>
      <c r="K182" s="35"/>
      <c r="L182" s="121"/>
      <c r="M182" s="35"/>
    </row>
    <row r="183" spans="1:13">
      <c r="A183" s="29"/>
      <c r="C183" s="65"/>
      <c r="E183" s="54"/>
      <c r="F183" s="35"/>
      <c r="G183" s="35"/>
      <c r="H183" s="141"/>
      <c r="I183" s="35"/>
      <c r="J183" s="54"/>
      <c r="K183" s="35"/>
      <c r="L183" s="121"/>
      <c r="M183" s="35"/>
    </row>
    <row r="184" spans="1:13" ht="15.75" thickBot="1">
      <c r="A184" s="29">
        <v>29</v>
      </c>
      <c r="C184" s="65" t="s">
        <v>201</v>
      </c>
      <c r="D184" s="35"/>
      <c r="E184" s="125">
        <f>E181+E179+E166+E155+E149</f>
        <v>501568589.72467613</v>
      </c>
      <c r="F184" s="35"/>
      <c r="G184" s="35"/>
      <c r="H184" s="35"/>
      <c r="I184" s="35"/>
      <c r="J184" s="125">
        <f>J181+J179+J166+J155+J149</f>
        <v>91179810.478709176</v>
      </c>
      <c r="K184" s="65"/>
      <c r="L184" s="65"/>
      <c r="M184" s="65"/>
    </row>
    <row r="185" spans="1:13" ht="15.75" thickTop="1">
      <c r="A185" s="29"/>
      <c r="C185" s="65"/>
      <c r="D185" s="35"/>
      <c r="E185" s="35"/>
      <c r="F185" s="35"/>
      <c r="G185" s="35"/>
      <c r="H185" s="35"/>
      <c r="I185" s="35"/>
      <c r="J185" s="35"/>
      <c r="K185" s="65"/>
      <c r="L185" s="65"/>
      <c r="M185" s="65"/>
    </row>
    <row r="186" spans="1:13">
      <c r="A186" s="29"/>
      <c r="C186" s="65"/>
      <c r="D186" s="35"/>
      <c r="E186" s="35"/>
      <c r="F186" s="35"/>
      <c r="G186" s="35"/>
      <c r="H186" s="35"/>
      <c r="I186" s="35"/>
      <c r="J186" s="35"/>
      <c r="K186" s="65"/>
      <c r="L186" s="65"/>
      <c r="M186" s="65"/>
    </row>
    <row r="187" spans="1:13">
      <c r="A187" s="29"/>
      <c r="C187" s="65"/>
      <c r="D187" s="35"/>
      <c r="E187" s="69"/>
      <c r="F187" s="68"/>
      <c r="G187" s="68"/>
      <c r="H187" s="68"/>
      <c r="I187" s="68"/>
      <c r="K187" s="29"/>
      <c r="L187" s="97"/>
      <c r="M187" s="65"/>
    </row>
    <row r="188" spans="1:13" ht="18">
      <c r="A188" s="1"/>
      <c r="C188" s="68"/>
      <c r="D188" s="68"/>
      <c r="E188" s="69"/>
      <c r="F188" s="68"/>
      <c r="G188" s="68"/>
      <c r="H188" s="68"/>
      <c r="I188" s="68"/>
      <c r="J188" s="70" t="s">
        <v>0</v>
      </c>
      <c r="M188" s="71"/>
    </row>
    <row r="189" spans="1:13">
      <c r="C189" s="68"/>
      <c r="D189" s="68"/>
      <c r="E189" s="69"/>
      <c r="F189" s="68"/>
      <c r="G189" s="68"/>
      <c r="H189" s="68"/>
      <c r="I189" s="68"/>
      <c r="J189" s="70" t="s">
        <v>202</v>
      </c>
      <c r="M189" s="70"/>
    </row>
    <row r="190" spans="1:13">
      <c r="C190" s="68"/>
      <c r="D190" s="68"/>
      <c r="E190" s="69"/>
      <c r="F190" s="68"/>
      <c r="G190" s="68"/>
      <c r="H190" s="68"/>
      <c r="I190" s="68"/>
      <c r="M190" s="70"/>
    </row>
    <row r="191" spans="1:13">
      <c r="C191" s="68"/>
      <c r="D191" s="68"/>
      <c r="E191" s="69"/>
      <c r="F191" s="68"/>
      <c r="G191" s="68"/>
      <c r="H191" s="68"/>
      <c r="I191" s="68"/>
      <c r="M191" s="70"/>
    </row>
    <row r="192" spans="1:13">
      <c r="C192" s="68"/>
      <c r="D192" s="68"/>
      <c r="E192" s="69"/>
      <c r="F192" s="68"/>
      <c r="G192" s="68"/>
      <c r="H192" s="68"/>
      <c r="I192" s="68"/>
      <c r="M192" s="70"/>
    </row>
    <row r="193" spans="1:13">
      <c r="C193" s="68"/>
      <c r="D193" s="68"/>
      <c r="E193" s="69"/>
      <c r="F193" s="68"/>
      <c r="G193" s="68"/>
      <c r="H193" s="68"/>
      <c r="I193" s="68"/>
      <c r="J193" s="70"/>
      <c r="M193" s="70"/>
    </row>
    <row r="194" spans="1:13">
      <c r="C194" s="68" t="s">
        <v>2</v>
      </c>
      <c r="D194" s="68"/>
      <c r="E194" s="69"/>
      <c r="F194" s="68"/>
      <c r="G194" s="68"/>
      <c r="H194" s="68"/>
      <c r="I194" s="68"/>
      <c r="J194" s="97" t="str">
        <f>J7</f>
        <v>For the 12 months ended: 12/31/2014</v>
      </c>
      <c r="M194" s="70"/>
    </row>
    <row r="195" spans="1:13">
      <c r="A195" s="75" t="str">
        <f>A8</f>
        <v>Rate Formula Template</v>
      </c>
      <c r="B195" s="9"/>
      <c r="C195" s="9"/>
      <c r="D195" s="75"/>
      <c r="E195" s="9"/>
      <c r="F195" s="75"/>
      <c r="G195" s="75"/>
      <c r="H195" s="75"/>
      <c r="I195" s="75"/>
      <c r="J195" s="9"/>
      <c r="K195" s="76"/>
      <c r="L195" s="9"/>
      <c r="M195" s="65"/>
    </row>
    <row r="196" spans="1:13">
      <c r="A196" s="13" t="s">
        <v>4</v>
      </c>
      <c r="B196" s="9"/>
      <c r="C196" s="75"/>
      <c r="D196" s="13"/>
      <c r="E196" s="9"/>
      <c r="F196" s="13"/>
      <c r="G196" s="13"/>
      <c r="H196" s="13"/>
      <c r="I196" s="75"/>
      <c r="J196" s="75"/>
      <c r="K196" s="76"/>
      <c r="L196" s="76"/>
      <c r="M196" s="65"/>
    </row>
    <row r="197" spans="1:13">
      <c r="A197" s="76"/>
      <c r="B197" s="9"/>
      <c r="C197" s="76"/>
      <c r="D197" s="76"/>
      <c r="E197" s="9"/>
      <c r="F197" s="76"/>
      <c r="G197" s="76"/>
      <c r="H197" s="76"/>
      <c r="I197" s="76"/>
      <c r="J197" s="76"/>
      <c r="K197" s="76"/>
      <c r="L197" s="76"/>
      <c r="M197" s="35"/>
    </row>
    <row r="198" spans="1:13" ht="15.75">
      <c r="A198" s="98" t="str">
        <f>$A$11</f>
        <v>DUKE ENERGY OHIO AND DUKE ENERGY KENTUCKY (DEOK)</v>
      </c>
      <c r="B198" s="9"/>
      <c r="C198" s="76"/>
      <c r="D198" s="76"/>
      <c r="E198" s="9"/>
      <c r="F198" s="76"/>
      <c r="G198" s="76"/>
      <c r="H198" s="76"/>
      <c r="I198" s="76"/>
      <c r="J198" s="76"/>
      <c r="K198" s="76"/>
      <c r="L198" s="76"/>
      <c r="M198" s="35"/>
    </row>
    <row r="199" spans="1:13" ht="15.75">
      <c r="A199" s="149" t="s">
        <v>203</v>
      </c>
      <c r="B199" s="9"/>
      <c r="C199" s="9"/>
      <c r="D199" s="9"/>
      <c r="E199" s="9"/>
      <c r="F199" s="76"/>
      <c r="G199" s="76"/>
      <c r="H199" s="76"/>
      <c r="I199" s="76"/>
      <c r="J199" s="76"/>
      <c r="K199" s="13"/>
      <c r="L199" s="13"/>
      <c r="M199" s="35"/>
    </row>
    <row r="200" spans="1:13" ht="15.75">
      <c r="A200" s="29" t="s">
        <v>11</v>
      </c>
      <c r="C200" s="104"/>
      <c r="D200" s="65"/>
      <c r="E200" s="65"/>
      <c r="F200" s="65"/>
      <c r="G200" s="65"/>
      <c r="H200" s="65"/>
      <c r="I200" s="65"/>
      <c r="J200" s="65"/>
      <c r="K200" s="35"/>
      <c r="L200" s="35"/>
      <c r="M200" s="35"/>
    </row>
    <row r="201" spans="1:13" ht="15.75">
      <c r="A201" s="79" t="s">
        <v>13</v>
      </c>
      <c r="B201" s="26"/>
      <c r="C201" s="132" t="s">
        <v>204</v>
      </c>
      <c r="D201" s="65"/>
      <c r="E201" s="65"/>
      <c r="F201" s="65"/>
      <c r="G201" s="65"/>
      <c r="H201" s="65"/>
      <c r="K201" s="35"/>
      <c r="L201" s="35"/>
      <c r="M201" s="35"/>
    </row>
    <row r="202" spans="1:13">
      <c r="A202" s="29"/>
      <c r="C202" s="68"/>
      <c r="D202" s="65"/>
      <c r="E202" s="65"/>
      <c r="F202" s="65"/>
      <c r="G202" s="65"/>
      <c r="H202" s="65"/>
      <c r="I202" s="65"/>
      <c r="J202" s="65"/>
      <c r="K202" s="35"/>
      <c r="L202" s="35"/>
      <c r="M202" s="35"/>
    </row>
    <row r="203" spans="1:13">
      <c r="A203" s="29">
        <v>1</v>
      </c>
      <c r="C203" s="68" t="s">
        <v>205</v>
      </c>
      <c r="D203" s="65"/>
      <c r="E203" s="35"/>
      <c r="F203" s="35"/>
      <c r="G203" s="35"/>
      <c r="H203" s="35"/>
      <c r="I203" s="35"/>
      <c r="J203" s="31">
        <f>E77</f>
        <v>723185344</v>
      </c>
      <c r="K203" s="35"/>
      <c r="L203" s="35"/>
      <c r="M203" s="35"/>
    </row>
    <row r="204" spans="1:13">
      <c r="A204" s="29">
        <v>2</v>
      </c>
      <c r="C204" s="122" t="s">
        <v>206</v>
      </c>
      <c r="J204" s="150">
        <v>0</v>
      </c>
      <c r="K204" s="35"/>
      <c r="L204" s="35"/>
      <c r="M204" s="35"/>
    </row>
    <row r="205" spans="1:13" ht="15.75" thickBot="1">
      <c r="A205" s="29">
        <v>3</v>
      </c>
      <c r="C205" s="151" t="s">
        <v>207</v>
      </c>
      <c r="D205" s="152"/>
      <c r="E205" s="153"/>
      <c r="F205" s="35"/>
      <c r="G205" s="35"/>
      <c r="H205" s="126"/>
      <c r="I205" s="35"/>
      <c r="J205" s="154">
        <v>17315539</v>
      </c>
      <c r="K205" s="35"/>
      <c r="L205" s="35"/>
      <c r="M205" s="35"/>
    </row>
    <row r="206" spans="1:13">
      <c r="A206" s="29">
        <v>4</v>
      </c>
      <c r="C206" s="68" t="s">
        <v>208</v>
      </c>
      <c r="D206" s="65"/>
      <c r="E206" s="35"/>
      <c r="F206" s="35"/>
      <c r="G206" s="35"/>
      <c r="H206" s="126"/>
      <c r="I206" s="35"/>
      <c r="J206" s="31">
        <f>J203-J204-J205</f>
        <v>705869805</v>
      </c>
      <c r="K206" s="35"/>
      <c r="L206" s="35"/>
      <c r="M206" s="35"/>
    </row>
    <row r="207" spans="1:13">
      <c r="A207" s="29"/>
      <c r="D207" s="65"/>
      <c r="E207" s="35"/>
      <c r="F207" s="35"/>
      <c r="G207" s="35"/>
      <c r="H207" s="126"/>
      <c r="I207" s="35"/>
      <c r="K207" s="35"/>
      <c r="L207" s="35"/>
      <c r="M207" s="35"/>
    </row>
    <row r="208" spans="1:13">
      <c r="A208" s="29">
        <v>5</v>
      </c>
      <c r="C208" s="68" t="s">
        <v>209</v>
      </c>
      <c r="D208" s="78"/>
      <c r="E208" s="78"/>
      <c r="F208" s="78"/>
      <c r="G208" s="78"/>
      <c r="H208" s="101"/>
      <c r="I208" s="35" t="s">
        <v>210</v>
      </c>
      <c r="J208" s="155">
        <f>IF(J203&gt;0,J206/J203,0)</f>
        <v>0.97605656814859343</v>
      </c>
      <c r="K208" s="35"/>
      <c r="L208" s="35"/>
      <c r="M208" s="35"/>
    </row>
    <row r="209" spans="1:13">
      <c r="A209" s="29"/>
      <c r="K209" s="35"/>
      <c r="L209" s="35"/>
      <c r="M209" s="35"/>
    </row>
    <row r="210" spans="1:13" ht="15.75">
      <c r="A210" s="29"/>
      <c r="C210" s="104" t="s">
        <v>211</v>
      </c>
      <c r="K210" s="35"/>
      <c r="L210" s="35"/>
      <c r="M210" s="35"/>
    </row>
    <row r="211" spans="1:13">
      <c r="A211" s="29"/>
      <c r="K211" s="35"/>
      <c r="L211" s="35"/>
      <c r="M211" s="35"/>
    </row>
    <row r="212" spans="1:13">
      <c r="A212" s="29">
        <v>6</v>
      </c>
      <c r="C212" s="2" t="s">
        <v>212</v>
      </c>
      <c r="E212" s="65"/>
      <c r="F212" s="65"/>
      <c r="G212" s="65"/>
      <c r="H212" s="99"/>
      <c r="I212" s="65"/>
      <c r="J212" s="31">
        <f>E135</f>
        <v>47154710</v>
      </c>
      <c r="K212" s="35"/>
      <c r="L212" s="35"/>
      <c r="M212" s="35"/>
    </row>
    <row r="213" spans="1:13" ht="15.75" thickBot="1">
      <c r="A213" s="29">
        <v>7</v>
      </c>
      <c r="C213" s="151" t="s">
        <v>213</v>
      </c>
      <c r="D213" s="152"/>
      <c r="E213" s="153"/>
      <c r="F213" s="153"/>
      <c r="G213" s="35"/>
      <c r="H213" s="35"/>
      <c r="I213" s="35"/>
      <c r="J213" s="154">
        <v>4133787</v>
      </c>
      <c r="K213" s="35"/>
      <c r="L213" s="35"/>
      <c r="M213" s="35"/>
    </row>
    <row r="214" spans="1:13">
      <c r="A214" s="29">
        <v>8</v>
      </c>
      <c r="C214" s="68" t="s">
        <v>214</v>
      </c>
      <c r="D214" s="78"/>
      <c r="E214" s="78"/>
      <c r="F214" s="78"/>
      <c r="G214" s="78"/>
      <c r="H214" s="101"/>
      <c r="I214" s="78"/>
      <c r="J214" s="31">
        <f>J212-J213</f>
        <v>43020923</v>
      </c>
      <c r="M214" s="35"/>
    </row>
    <row r="215" spans="1:13">
      <c r="A215" s="29"/>
      <c r="C215" s="68"/>
      <c r="D215" s="65"/>
      <c r="E215" s="35"/>
      <c r="F215" s="35"/>
      <c r="G215" s="35"/>
      <c r="H215" s="35"/>
      <c r="M215" s="35"/>
    </row>
    <row r="216" spans="1:13">
      <c r="A216" s="29">
        <v>9</v>
      </c>
      <c r="C216" s="68" t="s">
        <v>215</v>
      </c>
      <c r="D216" s="65"/>
      <c r="E216" s="35"/>
      <c r="F216" s="35"/>
      <c r="G216" s="35"/>
      <c r="H216" s="35"/>
      <c r="I216" s="35"/>
      <c r="J216" s="117">
        <f>IF(J212&gt;0,J214/J212,0)</f>
        <v>0.912335650033687</v>
      </c>
      <c r="M216" s="35"/>
    </row>
    <row r="217" spans="1:13">
      <c r="A217" s="29">
        <v>10</v>
      </c>
      <c r="C217" s="68" t="s">
        <v>216</v>
      </c>
      <c r="D217" s="65"/>
      <c r="E217" s="35"/>
      <c r="F217" s="35"/>
      <c r="G217" s="35"/>
      <c r="H217" s="35"/>
      <c r="I217" s="65" t="s">
        <v>62</v>
      </c>
      <c r="J217" s="117">
        <f>J208</f>
        <v>0.97605656814859343</v>
      </c>
      <c r="M217" s="35"/>
    </row>
    <row r="218" spans="1:13">
      <c r="A218" s="29">
        <v>11</v>
      </c>
      <c r="C218" s="68" t="s">
        <v>217</v>
      </c>
      <c r="D218" s="65"/>
      <c r="E218" s="65"/>
      <c r="F218" s="65"/>
      <c r="G218" s="65"/>
      <c r="H218" s="65"/>
      <c r="I218" s="65" t="s">
        <v>218</v>
      </c>
      <c r="J218" s="84">
        <f>J217*J216</f>
        <v>0.89049120357149669</v>
      </c>
      <c r="M218" s="35"/>
    </row>
    <row r="219" spans="1:13">
      <c r="A219" s="29"/>
      <c r="D219" s="65"/>
      <c r="E219" s="35"/>
      <c r="F219" s="35"/>
      <c r="G219" s="35"/>
      <c r="H219" s="126"/>
      <c r="I219" s="35"/>
      <c r="M219" s="35"/>
    </row>
    <row r="220" spans="1:13" ht="15.75">
      <c r="A220" s="29" t="s">
        <v>17</v>
      </c>
      <c r="C220" s="104" t="s">
        <v>219</v>
      </c>
      <c r="D220" s="35"/>
      <c r="E220" s="35"/>
      <c r="F220" s="35"/>
      <c r="G220" s="35"/>
      <c r="H220" s="35"/>
      <c r="I220" s="35"/>
      <c r="J220" s="35"/>
      <c r="K220" s="35"/>
      <c r="L220" s="35"/>
      <c r="M220" s="35"/>
    </row>
    <row r="221" spans="1:13" ht="15.75" thickBot="1">
      <c r="A221" s="29" t="s">
        <v>17</v>
      </c>
      <c r="C221" s="65"/>
      <c r="D221" s="153" t="s">
        <v>220</v>
      </c>
      <c r="E221" s="156" t="s">
        <v>221</v>
      </c>
      <c r="F221" s="156" t="s">
        <v>62</v>
      </c>
      <c r="G221" s="35"/>
      <c r="H221" s="156" t="s">
        <v>222</v>
      </c>
      <c r="I221" s="35"/>
      <c r="J221" s="35"/>
      <c r="K221" s="35"/>
      <c r="L221" s="35"/>
      <c r="M221" s="35"/>
    </row>
    <row r="222" spans="1:13">
      <c r="A222" s="29">
        <v>12</v>
      </c>
      <c r="C222" s="65" t="s">
        <v>81</v>
      </c>
      <c r="D222" s="36" t="s">
        <v>223</v>
      </c>
      <c r="E222" s="85">
        <v>31643305</v>
      </c>
      <c r="F222" s="157">
        <v>0</v>
      </c>
      <c r="G222" s="158"/>
      <c r="H222" s="54">
        <f>E222*F222</f>
        <v>0</v>
      </c>
      <c r="I222" s="35"/>
      <c r="J222" s="35"/>
      <c r="K222" s="35"/>
      <c r="L222" s="35"/>
      <c r="M222" s="35"/>
    </row>
    <row r="223" spans="1:13">
      <c r="A223" s="29">
        <v>13</v>
      </c>
      <c r="C223" s="65" t="s">
        <v>84</v>
      </c>
      <c r="D223" s="36" t="s">
        <v>224</v>
      </c>
      <c r="E223" s="85">
        <v>6853262</v>
      </c>
      <c r="F223" s="158">
        <f>J208</f>
        <v>0.97605656814859343</v>
      </c>
      <c r="G223" s="158"/>
      <c r="H223" s="54">
        <f>E223*F223</f>
        <v>6689171.3883431656</v>
      </c>
      <c r="I223" s="35"/>
      <c r="J223" s="35"/>
      <c r="K223" s="35"/>
      <c r="L223" s="35"/>
      <c r="M223" s="65"/>
    </row>
    <row r="224" spans="1:13">
      <c r="A224" s="29">
        <v>14</v>
      </c>
      <c r="C224" s="65" t="s">
        <v>86</v>
      </c>
      <c r="D224" s="36" t="s">
        <v>225</v>
      </c>
      <c r="E224" s="85">
        <v>32521080</v>
      </c>
      <c r="F224" s="157">
        <v>0</v>
      </c>
      <c r="G224" s="158"/>
      <c r="H224" s="54">
        <f>E224*F224</f>
        <v>0</v>
      </c>
      <c r="I224" s="35"/>
      <c r="J224" s="126" t="s">
        <v>226</v>
      </c>
      <c r="K224" s="35"/>
      <c r="L224" s="35"/>
      <c r="M224" s="35"/>
    </row>
    <row r="225" spans="1:13" ht="15.75" thickBot="1">
      <c r="A225" s="29">
        <v>15</v>
      </c>
      <c r="C225" s="65" t="s">
        <v>227</v>
      </c>
      <c r="D225" s="36" t="s">
        <v>228</v>
      </c>
      <c r="E225" s="118">
        <v>16907565</v>
      </c>
      <c r="F225" s="157">
        <v>0</v>
      </c>
      <c r="G225" s="158"/>
      <c r="H225" s="119">
        <f>E225*F225</f>
        <v>0</v>
      </c>
      <c r="I225" s="35"/>
      <c r="J225" s="82" t="s">
        <v>229</v>
      </c>
      <c r="K225" s="35"/>
      <c r="L225" s="35"/>
      <c r="M225" s="35"/>
    </row>
    <row r="226" spans="1:13">
      <c r="A226" s="29">
        <v>16</v>
      </c>
      <c r="C226" s="65" t="s">
        <v>230</v>
      </c>
      <c r="D226" s="35"/>
      <c r="E226" s="54">
        <f>SUM(E222:E225)</f>
        <v>87925212</v>
      </c>
      <c r="F226" s="35"/>
      <c r="G226" s="35"/>
      <c r="H226" s="54">
        <f>SUM(H222:H225)</f>
        <v>6689171.3883431656</v>
      </c>
      <c r="I226" s="99" t="s">
        <v>231</v>
      </c>
      <c r="J226" s="117">
        <f>IF(H226&gt;0,H226/E226,0)</f>
        <v>7.6077967128963711E-2</v>
      </c>
      <c r="K226" s="126" t="s">
        <v>231</v>
      </c>
      <c r="L226" s="35" t="s">
        <v>232</v>
      </c>
      <c r="M226" s="35"/>
    </row>
    <row r="227" spans="1:13">
      <c r="A227" s="29"/>
      <c r="C227" s="65"/>
      <c r="D227" s="35"/>
      <c r="E227" s="35"/>
      <c r="F227" s="35"/>
      <c r="G227" s="35"/>
      <c r="H227" s="35"/>
      <c r="I227" s="35"/>
      <c r="J227" s="35"/>
      <c r="K227" s="35"/>
      <c r="L227" s="35"/>
      <c r="M227" s="35"/>
    </row>
    <row r="228" spans="1:13" ht="15.75">
      <c r="A228" s="29"/>
      <c r="C228" s="159" t="s">
        <v>233</v>
      </c>
      <c r="D228" s="35"/>
      <c r="E228" s="35"/>
      <c r="F228" s="35"/>
      <c r="G228" s="35"/>
      <c r="H228" s="126" t="s">
        <v>234</v>
      </c>
      <c r="I228" s="141" t="s">
        <v>17</v>
      </c>
      <c r="J228" s="121" t="str">
        <f>J224</f>
        <v>W&amp;S Allocator</v>
      </c>
      <c r="M228" s="35"/>
    </row>
    <row r="229" spans="1:13" ht="15.75" thickBot="1">
      <c r="A229" s="29"/>
      <c r="C229" s="65"/>
      <c r="D229" s="35"/>
      <c r="E229" s="156" t="s">
        <v>221</v>
      </c>
      <c r="F229" s="35"/>
      <c r="G229" s="35"/>
      <c r="H229" s="29" t="s">
        <v>235</v>
      </c>
      <c r="I229" s="160"/>
      <c r="J229" s="29" t="s">
        <v>236</v>
      </c>
      <c r="K229" s="35"/>
      <c r="L229" s="161" t="s">
        <v>93</v>
      </c>
      <c r="M229" s="35"/>
    </row>
    <row r="230" spans="1:13">
      <c r="A230" s="29">
        <v>17</v>
      </c>
      <c r="C230" s="65" t="s">
        <v>237</v>
      </c>
      <c r="D230" s="36" t="s">
        <v>238</v>
      </c>
      <c r="E230" s="85">
        <v>3724258898</v>
      </c>
      <c r="F230" s="35"/>
      <c r="H230" s="84">
        <f>IF(E233&gt;0,E230/E233,0)</f>
        <v>0.69349590862328836</v>
      </c>
      <c r="I230" s="126" t="s">
        <v>239</v>
      </c>
      <c r="J230" s="84">
        <f>J226</f>
        <v>7.6077967128963711E-2</v>
      </c>
      <c r="K230" s="141" t="s">
        <v>231</v>
      </c>
      <c r="L230" s="162">
        <f>J230*H230</f>
        <v>5.2759758940313352E-2</v>
      </c>
      <c r="M230" s="35"/>
    </row>
    <row r="231" spans="1:13">
      <c r="A231" s="29">
        <v>18</v>
      </c>
      <c r="C231" s="65" t="s">
        <v>240</v>
      </c>
      <c r="D231" s="36" t="s">
        <v>241</v>
      </c>
      <c r="E231" s="85">
        <v>1646009119</v>
      </c>
      <c r="F231" s="35"/>
      <c r="M231" s="35"/>
    </row>
    <row r="232" spans="1:13" ht="15.75" thickBot="1">
      <c r="A232" s="29">
        <v>19</v>
      </c>
      <c r="C232" s="152" t="s">
        <v>242</v>
      </c>
      <c r="D232" s="163" t="s">
        <v>243</v>
      </c>
      <c r="E232" s="118">
        <v>0</v>
      </c>
      <c r="F232" s="35"/>
      <c r="G232" s="35"/>
      <c r="H232" s="35" t="s">
        <v>17</v>
      </c>
      <c r="I232" s="35"/>
      <c r="J232" s="35"/>
      <c r="K232" s="35"/>
      <c r="L232" s="35"/>
      <c r="M232" s="35"/>
    </row>
    <row r="233" spans="1:13">
      <c r="A233" s="29">
        <v>20</v>
      </c>
      <c r="C233" s="65" t="s">
        <v>244</v>
      </c>
      <c r="D233" s="35"/>
      <c r="E233" s="54">
        <f>E230+E231+E232</f>
        <v>5370268017</v>
      </c>
      <c r="F233" s="35"/>
      <c r="G233" s="35"/>
      <c r="H233" s="35"/>
      <c r="I233" s="35"/>
      <c r="J233" s="35"/>
      <c r="K233" s="35"/>
      <c r="L233" s="35"/>
      <c r="M233" s="35"/>
    </row>
    <row r="234" spans="1:13">
      <c r="A234" s="29"/>
      <c r="C234" s="65"/>
      <c r="D234" s="35"/>
      <c r="F234" s="35"/>
      <c r="G234" s="35"/>
      <c r="H234" s="35"/>
      <c r="I234" s="35"/>
      <c r="J234" s="35"/>
      <c r="K234" s="35"/>
      <c r="L234" s="35"/>
      <c r="M234" s="35"/>
    </row>
    <row r="235" spans="1:13" ht="16.5" thickBot="1">
      <c r="A235" s="29"/>
      <c r="B235" s="68"/>
      <c r="C235" s="132" t="s">
        <v>245</v>
      </c>
      <c r="D235" s="35"/>
      <c r="E235" s="35"/>
      <c r="F235" s="35"/>
      <c r="G235" s="35"/>
      <c r="H235" s="35"/>
      <c r="I235" s="35"/>
      <c r="J235" s="156" t="s">
        <v>221</v>
      </c>
      <c r="K235" s="35"/>
      <c r="L235" s="35"/>
      <c r="M235" s="35"/>
    </row>
    <row r="236" spans="1:13">
      <c r="A236" s="29">
        <v>21</v>
      </c>
      <c r="B236" s="68"/>
      <c r="C236" s="68"/>
      <c r="D236" s="36" t="s">
        <v>246</v>
      </c>
      <c r="E236" s="35"/>
      <c r="F236" s="35"/>
      <c r="G236" s="35"/>
      <c r="H236" s="35"/>
      <c r="I236" s="35"/>
      <c r="J236" s="164">
        <v>93044618</v>
      </c>
      <c r="K236" s="35"/>
      <c r="L236" s="35"/>
      <c r="M236" s="35"/>
    </row>
    <row r="237" spans="1:13">
      <c r="A237" s="29"/>
      <c r="C237" s="65"/>
      <c r="D237" s="35"/>
      <c r="E237" s="35"/>
      <c r="F237" s="35"/>
      <c r="G237" s="35"/>
      <c r="H237" s="35"/>
      <c r="I237" s="35"/>
      <c r="J237" s="54"/>
      <c r="K237" s="35"/>
      <c r="L237" s="35"/>
      <c r="M237" s="35"/>
    </row>
    <row r="238" spans="1:13">
      <c r="A238" s="29">
        <v>22</v>
      </c>
      <c r="B238" s="68"/>
      <c r="C238" s="68"/>
      <c r="D238" s="36" t="s">
        <v>247</v>
      </c>
      <c r="E238" s="35"/>
      <c r="F238" s="35"/>
      <c r="G238" s="35"/>
      <c r="H238" s="35"/>
      <c r="I238" s="35"/>
      <c r="J238" s="165">
        <v>0</v>
      </c>
      <c r="K238" s="35"/>
      <c r="L238" s="35"/>
      <c r="M238" s="35"/>
    </row>
    <row r="239" spans="1:13">
      <c r="A239" s="29"/>
      <c r="B239" s="68"/>
      <c r="C239" s="68"/>
      <c r="D239" s="35"/>
      <c r="E239" s="35"/>
      <c r="F239" s="35"/>
      <c r="G239" s="35"/>
      <c r="H239" s="35"/>
      <c r="I239" s="35"/>
      <c r="J239" s="54"/>
      <c r="K239" s="35"/>
      <c r="L239" s="35"/>
      <c r="M239" s="35"/>
    </row>
    <row r="240" spans="1:13">
      <c r="A240" s="29"/>
      <c r="B240" s="68"/>
      <c r="C240" s="68" t="s">
        <v>248</v>
      </c>
      <c r="D240" s="35"/>
      <c r="E240" s="35"/>
      <c r="F240" s="35"/>
      <c r="G240" s="35"/>
      <c r="H240" s="35"/>
      <c r="I240" s="35"/>
      <c r="J240" s="54"/>
      <c r="K240" s="35"/>
      <c r="L240" s="35"/>
      <c r="M240" s="35"/>
    </row>
    <row r="241" spans="1:13">
      <c r="A241" s="29">
        <v>23</v>
      </c>
      <c r="B241" s="68"/>
      <c r="C241" s="68"/>
      <c r="D241" s="36" t="s">
        <v>249</v>
      </c>
      <c r="E241" s="68"/>
      <c r="F241" s="35"/>
      <c r="G241" s="35"/>
      <c r="H241" s="35"/>
      <c r="I241" s="35"/>
      <c r="J241" s="85">
        <v>2198695145</v>
      </c>
      <c r="K241" s="35"/>
      <c r="L241" s="35"/>
      <c r="M241" s="35"/>
    </row>
    <row r="242" spans="1:13">
      <c r="A242" s="29">
        <v>24</v>
      </c>
      <c r="B242" s="68"/>
      <c r="C242" s="68"/>
      <c r="D242" s="36" t="s">
        <v>250</v>
      </c>
      <c r="E242" s="35"/>
      <c r="F242" s="35"/>
      <c r="G242" s="35"/>
      <c r="H242" s="35"/>
      <c r="I242" s="35"/>
      <c r="J242" s="166">
        <v>0</v>
      </c>
      <c r="K242" s="35"/>
      <c r="L242" s="35"/>
      <c r="M242" s="35"/>
    </row>
    <row r="243" spans="1:13" ht="15.75" thickBot="1">
      <c r="A243" s="29">
        <v>25</v>
      </c>
      <c r="B243" s="68"/>
      <c r="C243" s="68"/>
      <c r="D243" s="36" t="s">
        <v>251</v>
      </c>
      <c r="E243" s="35"/>
      <c r="F243" s="35"/>
      <c r="G243" s="35"/>
      <c r="H243" s="35"/>
      <c r="I243" s="35"/>
      <c r="J243" s="118">
        <v>-616384737</v>
      </c>
      <c r="K243" s="35"/>
      <c r="L243" s="35"/>
      <c r="M243" s="35"/>
    </row>
    <row r="244" spans="1:13">
      <c r="A244" s="29">
        <v>26</v>
      </c>
      <c r="B244" s="68"/>
      <c r="C244" s="68"/>
      <c r="D244" s="36" t="s">
        <v>252</v>
      </c>
      <c r="E244" s="68"/>
      <c r="F244" s="68"/>
      <c r="G244" s="68"/>
      <c r="H244" s="68"/>
      <c r="I244" s="68"/>
      <c r="J244" s="54">
        <f>J241+J242+J243</f>
        <v>1582310408</v>
      </c>
      <c r="K244" s="35"/>
      <c r="L244" s="35"/>
      <c r="M244" s="35"/>
    </row>
    <row r="245" spans="1:13">
      <c r="A245" s="29"/>
      <c r="C245" s="65"/>
      <c r="D245" s="35"/>
      <c r="E245" s="35"/>
      <c r="F245" s="35"/>
      <c r="G245" s="35"/>
      <c r="H245" s="126"/>
      <c r="I245" s="35"/>
      <c r="J245" s="35"/>
      <c r="K245" s="35"/>
      <c r="L245" s="35"/>
      <c r="M245" s="35"/>
    </row>
    <row r="246" spans="1:13" ht="15.75" thickBot="1">
      <c r="A246" s="29"/>
      <c r="C246" s="65"/>
      <c r="D246" s="29" t="s">
        <v>253</v>
      </c>
      <c r="E246" s="82" t="s">
        <v>221</v>
      </c>
      <c r="F246" s="82" t="s">
        <v>254</v>
      </c>
      <c r="G246" s="35"/>
      <c r="H246" s="82" t="s">
        <v>255</v>
      </c>
      <c r="I246" s="35"/>
      <c r="J246" s="82" t="s">
        <v>256</v>
      </c>
      <c r="K246" s="35"/>
      <c r="L246" s="35"/>
      <c r="M246" s="35"/>
    </row>
    <row r="247" spans="1:13">
      <c r="A247" s="29">
        <v>27</v>
      </c>
      <c r="C247" s="68" t="s">
        <v>257</v>
      </c>
      <c r="E247" s="85">
        <v>1774842381</v>
      </c>
      <c r="F247" s="167">
        <f>IF($E$250&gt;0,E247/$E$250,0)</f>
        <v>0.52867488986960132</v>
      </c>
      <c r="G247" s="168"/>
      <c r="H247" s="168">
        <f>IF(E247&gt;0,J236/E247,0)</f>
        <v>5.2424158334316899E-2</v>
      </c>
      <c r="J247" s="168">
        <f>ROUND(H247*F247,4)</f>
        <v>2.7699999999999999E-2</v>
      </c>
      <c r="K247" s="169" t="s">
        <v>258</v>
      </c>
      <c r="M247" s="35"/>
    </row>
    <row r="248" spans="1:13">
      <c r="A248" s="29">
        <v>28</v>
      </c>
      <c r="C248" s="68" t="s">
        <v>259</v>
      </c>
      <c r="E248" s="85">
        <v>0</v>
      </c>
      <c r="F248" s="167">
        <f>IF($E$250&gt;0,E248/$E$250,0)</f>
        <v>0</v>
      </c>
      <c r="G248" s="168"/>
      <c r="H248" s="168">
        <f>IF(E248&gt;0,J238/E248,0)</f>
        <v>0</v>
      </c>
      <c r="J248" s="168">
        <f>ROUND(H248*F248,4)</f>
        <v>0</v>
      </c>
      <c r="K248" s="35"/>
      <c r="M248" s="35"/>
    </row>
    <row r="249" spans="1:13" ht="16.5" thickBot="1">
      <c r="A249" s="29">
        <v>29</v>
      </c>
      <c r="C249" s="68" t="s">
        <v>260</v>
      </c>
      <c r="E249" s="119">
        <f>J244</f>
        <v>1582310408</v>
      </c>
      <c r="F249" s="167">
        <f>IF($E$250&gt;0,E249/$E$250,0)</f>
        <v>0.47132511013039863</v>
      </c>
      <c r="G249" s="168"/>
      <c r="H249" s="170">
        <v>0.1138</v>
      </c>
      <c r="J249" s="171">
        <f>ROUND(H249*F249,4)</f>
        <v>5.3600000000000002E-2</v>
      </c>
      <c r="K249" s="35"/>
      <c r="M249" s="35"/>
    </row>
    <row r="250" spans="1:13">
      <c r="A250" s="29">
        <v>30</v>
      </c>
      <c r="C250" s="65" t="s">
        <v>261</v>
      </c>
      <c r="E250" s="54">
        <f>E249+E248+E247</f>
        <v>3357152789</v>
      </c>
      <c r="F250" s="35" t="s">
        <v>17</v>
      </c>
      <c r="G250" s="35"/>
      <c r="H250" s="35"/>
      <c r="I250" s="35"/>
      <c r="J250" s="168">
        <f>SUM(J247:J249)</f>
        <v>8.1299999999999997E-2</v>
      </c>
      <c r="K250" s="169" t="s">
        <v>262</v>
      </c>
      <c r="M250" s="35"/>
    </row>
    <row r="251" spans="1:13">
      <c r="F251" s="35"/>
      <c r="G251" s="35"/>
      <c r="H251" s="35"/>
      <c r="I251" s="35"/>
      <c r="M251" s="35"/>
    </row>
    <row r="252" spans="1:13">
      <c r="L252" s="35"/>
      <c r="M252" s="35"/>
    </row>
    <row r="253" spans="1:13" ht="15.75">
      <c r="A253" s="29"/>
      <c r="C253" s="132" t="s">
        <v>18</v>
      </c>
      <c r="D253" s="68"/>
      <c r="E253" s="68"/>
      <c r="F253" s="68"/>
      <c r="G253" s="68"/>
      <c r="H253" s="68"/>
      <c r="I253" s="68"/>
      <c r="J253" s="68"/>
      <c r="K253" s="68"/>
      <c r="L253" s="68"/>
      <c r="M253" s="35"/>
    </row>
    <row r="254" spans="1:13" ht="15.75" thickBot="1">
      <c r="A254" s="29"/>
      <c r="C254" s="68"/>
      <c r="D254" s="68"/>
      <c r="E254" s="68"/>
      <c r="F254" s="68"/>
      <c r="G254" s="68"/>
      <c r="H254" s="68"/>
      <c r="I254" s="68"/>
      <c r="J254" s="82" t="s">
        <v>263</v>
      </c>
      <c r="K254" s="29"/>
    </row>
    <row r="255" spans="1:13">
      <c r="A255" s="29"/>
      <c r="C255" s="122" t="s">
        <v>264</v>
      </c>
      <c r="D255" s="68"/>
      <c r="E255" s="68" t="s">
        <v>265</v>
      </c>
      <c r="F255" s="68"/>
      <c r="G255" s="68"/>
      <c r="H255" s="172" t="s">
        <v>17</v>
      </c>
      <c r="I255" s="173"/>
      <c r="J255" s="174"/>
      <c r="K255" s="174"/>
    </row>
    <row r="256" spans="1:13">
      <c r="A256" s="29">
        <v>31</v>
      </c>
      <c r="C256" s="2" t="s">
        <v>266</v>
      </c>
      <c r="D256" s="68"/>
      <c r="E256" s="68"/>
      <c r="G256" s="68"/>
      <c r="I256" s="173"/>
      <c r="J256" s="175">
        <v>0</v>
      </c>
      <c r="K256" s="176"/>
    </row>
    <row r="257" spans="1:13" ht="15.75" thickBot="1">
      <c r="A257" s="29">
        <v>32</v>
      </c>
      <c r="C257" s="177" t="s">
        <v>267</v>
      </c>
      <c r="D257" s="152"/>
      <c r="E257" s="177"/>
      <c r="F257" s="178"/>
      <c r="G257" s="178"/>
      <c r="H257" s="178"/>
      <c r="I257" s="68"/>
      <c r="J257" s="179">
        <v>0</v>
      </c>
      <c r="K257" s="180"/>
    </row>
    <row r="258" spans="1:13">
      <c r="A258" s="29">
        <v>33</v>
      </c>
      <c r="C258" s="2" t="s">
        <v>268</v>
      </c>
      <c r="D258" s="65"/>
      <c r="F258" s="68"/>
      <c r="G258" s="68"/>
      <c r="H258" s="68"/>
      <c r="I258" s="68"/>
      <c r="J258" s="181">
        <f>J256-J257</f>
        <v>0</v>
      </c>
      <c r="K258" s="176"/>
    </row>
    <row r="259" spans="1:13">
      <c r="A259" s="29"/>
      <c r="C259" s="2" t="s">
        <v>17</v>
      </c>
      <c r="D259" s="65"/>
      <c r="F259" s="68"/>
      <c r="G259" s="68"/>
      <c r="H259" s="182"/>
      <c r="I259" s="68"/>
      <c r="J259" s="183" t="s">
        <v>17</v>
      </c>
      <c r="K259" s="174"/>
      <c r="L259" s="184"/>
      <c r="M259" s="35"/>
    </row>
    <row r="260" spans="1:13">
      <c r="A260" s="29">
        <v>34</v>
      </c>
      <c r="C260" s="122" t="s">
        <v>269</v>
      </c>
      <c r="D260" s="65"/>
      <c r="F260" s="68"/>
      <c r="G260" s="68"/>
      <c r="H260" s="185"/>
      <c r="I260" s="68"/>
      <c r="J260" s="186">
        <v>191098</v>
      </c>
      <c r="K260" s="174"/>
      <c r="L260" s="184"/>
      <c r="M260" s="35"/>
    </row>
    <row r="261" spans="1:13">
      <c r="A261" s="29"/>
      <c r="D261" s="68"/>
      <c r="E261" s="68"/>
      <c r="F261" s="68"/>
      <c r="G261" s="68"/>
      <c r="H261" s="68"/>
      <c r="I261" s="68"/>
      <c r="J261" s="187"/>
      <c r="K261" s="174"/>
      <c r="L261" s="184"/>
      <c r="M261" s="35"/>
    </row>
    <row r="262" spans="1:13">
      <c r="A262" s="29">
        <v>35</v>
      </c>
      <c r="C262" s="122" t="s">
        <v>270</v>
      </c>
      <c r="D262" s="68"/>
      <c r="E262" s="68" t="s">
        <v>271</v>
      </c>
      <c r="F262" s="68"/>
      <c r="G262" s="68"/>
      <c r="H262" s="68"/>
      <c r="I262" s="68"/>
      <c r="J262" s="188">
        <v>994051</v>
      </c>
      <c r="L262" s="184"/>
      <c r="M262" s="35"/>
    </row>
    <row r="263" spans="1:13">
      <c r="A263" s="29"/>
      <c r="C263" s="189"/>
      <c r="D263" s="29"/>
      <c r="E263" s="69"/>
      <c r="F263" s="68"/>
      <c r="G263" s="68"/>
      <c r="H263" s="68"/>
      <c r="I263" s="68"/>
      <c r="K263" s="29"/>
      <c r="L263" s="97"/>
      <c r="M263" s="68"/>
    </row>
    <row r="264" spans="1:13" ht="18">
      <c r="A264" s="1"/>
      <c r="C264" s="68"/>
      <c r="D264" s="68"/>
      <c r="E264" s="69"/>
      <c r="F264" s="68"/>
      <c r="G264" s="68"/>
      <c r="H264" s="68"/>
      <c r="I264" s="68"/>
      <c r="J264" s="70" t="s">
        <v>0</v>
      </c>
      <c r="K264" s="71"/>
      <c r="M264" s="71"/>
    </row>
    <row r="265" spans="1:13">
      <c r="C265" s="68"/>
      <c r="D265" s="68"/>
      <c r="E265" s="69"/>
      <c r="F265" s="68"/>
      <c r="G265" s="68"/>
      <c r="H265" s="68"/>
      <c r="I265" s="68"/>
      <c r="J265" s="70" t="s">
        <v>272</v>
      </c>
      <c r="M265" s="70"/>
    </row>
    <row r="266" spans="1:13">
      <c r="C266" s="68"/>
      <c r="D266" s="68"/>
      <c r="E266" s="69"/>
      <c r="F266" s="68"/>
      <c r="G266" s="68"/>
      <c r="H266" s="68"/>
      <c r="I266" s="68"/>
      <c r="J266" s="70"/>
      <c r="M266" s="70"/>
    </row>
    <row r="267" spans="1:13">
      <c r="C267" s="68"/>
      <c r="D267" s="68"/>
      <c r="E267" s="69"/>
      <c r="F267" s="68"/>
      <c r="G267" s="68"/>
      <c r="H267" s="68"/>
      <c r="I267" s="68"/>
      <c r="M267" s="70"/>
    </row>
    <row r="268" spans="1:13">
      <c r="C268" s="68"/>
      <c r="D268" s="68"/>
      <c r="E268" s="69"/>
      <c r="F268" s="68"/>
      <c r="G268" s="68"/>
      <c r="H268" s="68"/>
      <c r="I268" s="68"/>
      <c r="K268" s="65"/>
      <c r="M268" s="70"/>
    </row>
    <row r="269" spans="1:13">
      <c r="C269" s="68"/>
      <c r="D269" s="68"/>
      <c r="E269" s="69"/>
      <c r="F269" s="68"/>
      <c r="G269" s="68"/>
      <c r="H269" s="68"/>
      <c r="I269" s="68"/>
      <c r="J269" s="70"/>
      <c r="K269" s="65"/>
      <c r="M269" s="70"/>
    </row>
    <row r="270" spans="1:13">
      <c r="C270" s="68" t="s">
        <v>2</v>
      </c>
      <c r="D270" s="68"/>
      <c r="E270" s="69"/>
      <c r="F270" s="68"/>
      <c r="G270" s="68"/>
      <c r="H270" s="68"/>
      <c r="I270" s="68"/>
      <c r="J270" s="97" t="str">
        <f>$J$7</f>
        <v>For the 12 months ended: 12/31/2014</v>
      </c>
      <c r="K270" s="65"/>
      <c r="M270" s="70"/>
    </row>
    <row r="271" spans="1:13">
      <c r="A271" s="75" t="str">
        <f>$A$8</f>
        <v>Rate Formula Template</v>
      </c>
      <c r="B271" s="9"/>
      <c r="C271" s="9"/>
      <c r="D271" s="75"/>
      <c r="E271" s="9"/>
      <c r="F271" s="75"/>
      <c r="G271" s="75"/>
      <c r="H271" s="75"/>
      <c r="I271" s="75"/>
      <c r="J271" s="9"/>
      <c r="K271" s="68"/>
      <c r="L271" s="9"/>
      <c r="M271" s="65"/>
    </row>
    <row r="272" spans="1:13">
      <c r="A272" s="13" t="s">
        <v>4</v>
      </c>
      <c r="B272" s="9"/>
      <c r="C272" s="75"/>
      <c r="D272" s="13"/>
      <c r="E272" s="9"/>
      <c r="F272" s="13"/>
      <c r="G272" s="13"/>
      <c r="H272" s="13"/>
      <c r="I272" s="75"/>
      <c r="J272" s="75"/>
      <c r="K272" s="68"/>
      <c r="L272" s="76"/>
      <c r="M272" s="65"/>
    </row>
    <row r="273" spans="1:13">
      <c r="A273" s="76"/>
      <c r="B273" s="9"/>
      <c r="C273" s="76"/>
      <c r="D273" s="76"/>
      <c r="E273" s="9"/>
      <c r="F273" s="76"/>
      <c r="G273" s="76"/>
      <c r="H273" s="76"/>
      <c r="I273" s="76"/>
      <c r="J273" s="76"/>
      <c r="K273" s="68"/>
      <c r="L273" s="76"/>
      <c r="M273" s="68"/>
    </row>
    <row r="274" spans="1:13" ht="15.75">
      <c r="A274" s="98" t="str">
        <f>$A$11</f>
        <v>DUKE ENERGY OHIO AND DUKE ENERGY KENTUCKY (DEOK)</v>
      </c>
      <c r="B274" s="9"/>
      <c r="C274" s="76"/>
      <c r="D274" s="76"/>
      <c r="E274" s="9"/>
      <c r="F274" s="76"/>
      <c r="G274" s="76"/>
      <c r="H274" s="76"/>
      <c r="I274" s="76"/>
      <c r="J274" s="76"/>
      <c r="K274" s="68"/>
      <c r="L274" s="76"/>
      <c r="M274" s="68"/>
    </row>
    <row r="275" spans="1:13">
      <c r="A275" s="29"/>
      <c r="B275" s="68"/>
      <c r="C275" s="189"/>
      <c r="D275" s="29"/>
      <c r="E275" s="35"/>
      <c r="F275" s="35"/>
      <c r="G275" s="35"/>
      <c r="H275" s="35"/>
      <c r="I275" s="68"/>
      <c r="J275" s="190"/>
      <c r="K275" s="68"/>
      <c r="L275" s="191"/>
      <c r="M275" s="68"/>
    </row>
    <row r="276" spans="1:13" ht="20.25">
      <c r="A276" s="29"/>
      <c r="B276" s="68"/>
      <c r="C276" s="68" t="s">
        <v>273</v>
      </c>
      <c r="D276" s="29"/>
      <c r="E276" s="35"/>
      <c r="F276" s="35"/>
      <c r="G276" s="35"/>
      <c r="H276" s="35"/>
      <c r="I276" s="68"/>
      <c r="J276" s="35"/>
      <c r="K276" s="68"/>
      <c r="L276" s="35"/>
      <c r="M276" s="192"/>
    </row>
    <row r="277" spans="1:13" ht="20.25">
      <c r="A277" s="29" t="s">
        <v>274</v>
      </c>
      <c r="B277" s="68"/>
      <c r="C277" s="68" t="s">
        <v>275</v>
      </c>
      <c r="D277" s="68"/>
      <c r="E277" s="35"/>
      <c r="F277" s="35"/>
      <c r="G277" s="35"/>
      <c r="H277" s="35"/>
      <c r="I277" s="68"/>
      <c r="J277" s="35"/>
      <c r="K277" s="68"/>
      <c r="L277" s="35"/>
      <c r="M277" s="192"/>
    </row>
    <row r="278" spans="1:13" ht="20.25">
      <c r="A278" s="79" t="s">
        <v>276</v>
      </c>
      <c r="B278" s="68"/>
      <c r="C278" s="68"/>
      <c r="D278" s="68"/>
      <c r="E278" s="35"/>
      <c r="F278" s="35"/>
      <c r="G278" s="35"/>
      <c r="H278" s="35"/>
      <c r="I278" s="68"/>
      <c r="J278" s="35"/>
      <c r="K278" s="68"/>
      <c r="L278" s="35"/>
      <c r="M278" s="192"/>
    </row>
    <row r="279" spans="1:13" ht="20.25">
      <c r="A279" s="29" t="s">
        <v>277</v>
      </c>
      <c r="B279" s="68"/>
      <c r="C279" s="193" t="s">
        <v>278</v>
      </c>
      <c r="D279" s="68"/>
      <c r="E279" s="35"/>
      <c r="F279" s="35"/>
      <c r="G279" s="35"/>
      <c r="H279" s="35"/>
      <c r="I279" s="68"/>
      <c r="J279" s="35"/>
      <c r="K279" s="68"/>
      <c r="L279" s="35"/>
      <c r="M279" s="192"/>
    </row>
    <row r="280" spans="1:13" ht="20.45" customHeight="1">
      <c r="A280" s="29"/>
      <c r="B280" s="68"/>
      <c r="C280" s="193" t="s">
        <v>279</v>
      </c>
      <c r="D280" s="68"/>
      <c r="E280" s="35"/>
      <c r="F280" s="35"/>
      <c r="G280" s="35"/>
      <c r="H280" s="35"/>
      <c r="I280" s="68"/>
      <c r="J280" s="35"/>
      <c r="K280" s="68"/>
      <c r="L280" s="35"/>
      <c r="M280" s="192"/>
    </row>
    <row r="281" spans="1:13" ht="20.45" customHeight="1">
      <c r="A281" s="29"/>
      <c r="B281" s="68"/>
      <c r="C281" s="193" t="s">
        <v>280</v>
      </c>
      <c r="D281" s="68"/>
      <c r="E281" s="35"/>
      <c r="F281" s="35"/>
      <c r="G281" s="35"/>
      <c r="H281" s="35"/>
      <c r="I281" s="68"/>
      <c r="J281" s="35"/>
      <c r="K281" s="68"/>
      <c r="L281" s="35"/>
      <c r="M281" s="192"/>
    </row>
    <row r="282" spans="1:13" ht="20.25">
      <c r="A282" s="29" t="s">
        <v>281</v>
      </c>
      <c r="B282" s="68"/>
      <c r="C282" t="s">
        <v>282</v>
      </c>
      <c r="D282" s="68"/>
      <c r="E282" s="35"/>
      <c r="F282" s="35"/>
      <c r="G282" s="35"/>
      <c r="H282" s="35"/>
      <c r="I282" s="68"/>
      <c r="J282" s="35"/>
      <c r="K282" s="68"/>
      <c r="L282" s="35"/>
      <c r="M282" s="192"/>
    </row>
    <row r="283" spans="1:13" ht="20.25">
      <c r="A283" s="29"/>
      <c r="B283" s="68"/>
      <c r="C283" t="s">
        <v>283</v>
      </c>
      <c r="D283" s="68"/>
      <c r="E283" s="35"/>
      <c r="F283" s="35"/>
      <c r="G283" s="35"/>
      <c r="H283" s="35"/>
      <c r="I283" s="68"/>
      <c r="J283" s="35"/>
      <c r="K283" s="68"/>
      <c r="L283" s="35"/>
      <c r="M283" s="192"/>
    </row>
    <row r="284" spans="1:13" ht="20.25">
      <c r="A284" s="29"/>
      <c r="B284" s="68"/>
      <c r="C284" t="s">
        <v>284</v>
      </c>
      <c r="D284" s="68"/>
      <c r="E284" s="35"/>
      <c r="F284" s="35"/>
      <c r="G284" s="35"/>
      <c r="H284" s="35"/>
      <c r="I284" s="68"/>
      <c r="J284" s="35"/>
      <c r="K284" s="68"/>
      <c r="L284" s="35"/>
      <c r="M284" s="192"/>
    </row>
    <row r="285" spans="1:13" ht="20.25">
      <c r="A285" s="29" t="s">
        <v>285</v>
      </c>
      <c r="B285" s="68"/>
      <c r="C285" t="s">
        <v>33</v>
      </c>
      <c r="D285" s="68"/>
      <c r="E285" s="68"/>
      <c r="F285" s="68"/>
      <c r="G285" s="68"/>
      <c r="H285" s="68"/>
      <c r="I285" s="68"/>
      <c r="J285" s="35"/>
      <c r="K285" s="68"/>
      <c r="L285" s="68"/>
      <c r="M285" s="192"/>
    </row>
    <row r="286" spans="1:13" ht="20.25">
      <c r="A286" s="29" t="s">
        <v>286</v>
      </c>
      <c r="B286" s="68"/>
      <c r="C286" t="s">
        <v>33</v>
      </c>
      <c r="D286" s="68"/>
      <c r="E286" s="68"/>
      <c r="F286" s="68"/>
      <c r="G286" s="68"/>
      <c r="H286" s="68"/>
      <c r="I286" s="68"/>
      <c r="J286" s="35"/>
      <c r="K286" s="68"/>
      <c r="L286" s="68"/>
      <c r="M286" s="192"/>
    </row>
    <row r="287" spans="1:13" ht="20.25">
      <c r="A287" s="29" t="s">
        <v>287</v>
      </c>
      <c r="B287" s="68"/>
      <c r="C287" t="s">
        <v>288</v>
      </c>
      <c r="D287" s="68"/>
      <c r="E287" s="68"/>
      <c r="F287" s="68"/>
      <c r="G287" s="68"/>
      <c r="H287" s="68"/>
      <c r="I287" s="68"/>
      <c r="J287" s="35"/>
      <c r="K287" s="68"/>
      <c r="L287" s="68"/>
      <c r="M287" s="192"/>
    </row>
    <row r="288" spans="1:13" ht="20.25">
      <c r="A288" s="29"/>
      <c r="B288" s="68"/>
      <c r="C288" t="s">
        <v>289</v>
      </c>
      <c r="D288" s="68"/>
      <c r="E288" s="68"/>
      <c r="F288" s="68"/>
      <c r="G288" s="68"/>
      <c r="H288" s="68"/>
      <c r="I288" s="68"/>
      <c r="J288" s="35"/>
      <c r="K288" s="68"/>
      <c r="L288" s="68"/>
      <c r="M288" s="192"/>
    </row>
    <row r="289" spans="1:13" ht="20.25">
      <c r="A289" s="29" t="s">
        <v>290</v>
      </c>
      <c r="B289" s="68"/>
      <c r="C289" t="s">
        <v>291</v>
      </c>
      <c r="D289" s="68"/>
      <c r="E289" s="68"/>
      <c r="F289" s="68"/>
      <c r="G289" s="68"/>
      <c r="H289" s="68"/>
      <c r="I289" s="68"/>
      <c r="J289" s="68"/>
      <c r="K289" s="68"/>
      <c r="L289" s="68"/>
      <c r="M289" s="192"/>
    </row>
    <row r="290" spans="1:13" ht="20.25">
      <c r="A290" s="29"/>
      <c r="B290" s="68"/>
      <c r="C290" t="s">
        <v>292</v>
      </c>
      <c r="D290" s="68"/>
      <c r="E290" s="68"/>
      <c r="F290" s="68"/>
      <c r="G290" s="68"/>
      <c r="H290" s="68"/>
      <c r="I290" s="68"/>
      <c r="J290" s="68"/>
      <c r="K290" s="68"/>
      <c r="L290" s="68"/>
      <c r="M290" s="192"/>
    </row>
    <row r="291" spans="1:13" ht="20.25">
      <c r="A291" s="29"/>
      <c r="B291" s="68"/>
      <c r="C291" t="s">
        <v>293</v>
      </c>
      <c r="D291" s="68"/>
      <c r="E291" s="68"/>
      <c r="F291" s="68"/>
      <c r="G291" s="68"/>
      <c r="H291" s="68"/>
      <c r="I291" s="68"/>
      <c r="J291" s="68"/>
      <c r="K291" s="68"/>
      <c r="L291" s="68"/>
      <c r="M291" s="192"/>
    </row>
    <row r="292" spans="1:13" ht="20.25">
      <c r="A292" s="29" t="s">
        <v>294</v>
      </c>
      <c r="B292" s="68"/>
      <c r="C292" t="s">
        <v>295</v>
      </c>
      <c r="D292" s="68"/>
      <c r="E292" s="68"/>
      <c r="F292" s="68"/>
      <c r="G292" s="68"/>
      <c r="H292" s="68"/>
      <c r="I292" s="68"/>
      <c r="J292" s="68"/>
      <c r="K292" s="68"/>
      <c r="L292" s="68"/>
      <c r="M292" s="192"/>
    </row>
    <row r="293" spans="1:13" ht="20.25">
      <c r="A293" s="29" t="s">
        <v>296</v>
      </c>
      <c r="B293" s="68"/>
      <c r="C293" t="s">
        <v>297</v>
      </c>
      <c r="D293" s="68"/>
      <c r="E293" s="68"/>
      <c r="F293" s="68"/>
      <c r="G293" s="68"/>
      <c r="H293" s="68"/>
      <c r="I293" s="68"/>
      <c r="J293" s="68"/>
      <c r="K293" s="68"/>
      <c r="L293" s="68"/>
      <c r="M293" s="192"/>
    </row>
    <row r="294" spans="1:13" ht="20.25">
      <c r="A294" s="29"/>
      <c r="B294" s="68"/>
      <c r="C294" t="s">
        <v>298</v>
      </c>
      <c r="D294" s="68"/>
      <c r="E294" s="68"/>
      <c r="F294" s="68"/>
      <c r="G294" s="68"/>
      <c r="H294" s="68"/>
      <c r="I294" s="68"/>
      <c r="J294" s="68"/>
      <c r="K294" s="68"/>
      <c r="L294" s="68"/>
      <c r="M294" s="192"/>
    </row>
    <row r="295" spans="1:13" ht="20.25">
      <c r="A295" s="29" t="s">
        <v>299</v>
      </c>
      <c r="B295" s="68"/>
      <c r="C295" t="s">
        <v>300</v>
      </c>
      <c r="D295" s="68"/>
      <c r="E295" s="68"/>
      <c r="F295" s="68"/>
      <c r="G295" s="68"/>
      <c r="H295" s="68"/>
      <c r="I295" s="68"/>
      <c r="J295" s="68"/>
      <c r="K295" s="68"/>
      <c r="L295" s="68"/>
      <c r="M295" s="192"/>
    </row>
    <row r="296" spans="1:13" ht="20.25">
      <c r="A296" s="29"/>
      <c r="B296" s="68"/>
      <c r="C296" t="s">
        <v>301</v>
      </c>
      <c r="D296" s="68"/>
      <c r="E296" s="68"/>
      <c r="F296" s="68"/>
      <c r="G296" s="68"/>
      <c r="H296" s="68"/>
      <c r="I296" s="68"/>
      <c r="J296" s="68"/>
      <c r="K296" s="68"/>
      <c r="L296" s="68"/>
      <c r="M296" s="192"/>
    </row>
    <row r="297" spans="1:13" ht="20.25">
      <c r="A297" s="29" t="s">
        <v>302</v>
      </c>
      <c r="B297" s="68"/>
      <c r="C297" t="s">
        <v>303</v>
      </c>
      <c r="D297" s="68"/>
      <c r="E297" s="68"/>
      <c r="F297" s="68"/>
      <c r="G297" s="68"/>
      <c r="H297" s="68"/>
      <c r="I297" s="68"/>
      <c r="J297" s="68"/>
      <c r="K297" s="68"/>
      <c r="L297" s="68"/>
      <c r="M297" s="192"/>
    </row>
    <row r="298" spans="1:13" ht="20.25">
      <c r="A298" s="29"/>
      <c r="B298" s="68"/>
      <c r="C298" t="s">
        <v>304</v>
      </c>
      <c r="D298" s="68"/>
      <c r="E298" s="68"/>
      <c r="F298" s="68"/>
      <c r="G298" s="68"/>
      <c r="H298" s="68"/>
      <c r="I298" s="68"/>
      <c r="J298" s="68"/>
      <c r="K298" s="68"/>
      <c r="L298" s="68"/>
      <c r="M298" s="192"/>
    </row>
    <row r="299" spans="1:13" ht="20.25">
      <c r="A299" s="29" t="s">
        <v>305</v>
      </c>
      <c r="B299" s="68"/>
      <c r="C299" t="s">
        <v>306</v>
      </c>
      <c r="D299" s="68"/>
      <c r="E299" s="68"/>
      <c r="F299" s="68"/>
      <c r="G299" s="68"/>
      <c r="H299" s="68"/>
      <c r="I299" s="68"/>
      <c r="J299" s="68"/>
      <c r="K299" s="68"/>
      <c r="L299" s="68"/>
      <c r="M299" s="192"/>
    </row>
    <row r="300" spans="1:13" ht="20.25">
      <c r="A300" s="29"/>
      <c r="B300" s="68"/>
      <c r="C300" t="s">
        <v>307</v>
      </c>
      <c r="D300" s="68"/>
      <c r="E300" s="68"/>
      <c r="F300" s="68"/>
      <c r="G300" s="68"/>
      <c r="H300" s="68"/>
      <c r="I300" s="68"/>
      <c r="J300" s="68"/>
      <c r="K300" s="68"/>
      <c r="L300" s="68"/>
      <c r="M300" s="192"/>
    </row>
    <row r="301" spans="1:13" ht="20.25">
      <c r="A301" s="29"/>
      <c r="B301" s="68"/>
      <c r="C301" t="s">
        <v>308</v>
      </c>
      <c r="D301" s="68"/>
      <c r="E301" s="68"/>
      <c r="F301" s="68"/>
      <c r="G301" s="68"/>
      <c r="H301" s="68"/>
      <c r="I301" s="68"/>
      <c r="J301" s="68"/>
      <c r="K301" s="68"/>
      <c r="L301" s="68"/>
      <c r="M301" s="192"/>
    </row>
    <row r="302" spans="1:13" ht="20.25">
      <c r="A302" s="29"/>
      <c r="B302" s="68"/>
      <c r="C302" t="s">
        <v>309</v>
      </c>
      <c r="D302" s="68"/>
      <c r="E302" s="68"/>
      <c r="F302" s="68"/>
      <c r="G302" s="68"/>
      <c r="H302" s="68"/>
      <c r="I302" s="68"/>
      <c r="J302" s="68"/>
      <c r="K302" s="68"/>
      <c r="L302" s="68"/>
      <c r="M302" s="192"/>
    </row>
    <row r="303" spans="1:13" ht="20.25">
      <c r="A303" s="29"/>
      <c r="B303" s="68"/>
      <c r="C303" t="s">
        <v>310</v>
      </c>
      <c r="D303" s="68"/>
      <c r="E303" s="68"/>
      <c r="F303" s="68"/>
      <c r="G303" s="68"/>
      <c r="H303" s="68"/>
      <c r="I303" s="68"/>
      <c r="J303" s="68"/>
      <c r="K303" s="68"/>
      <c r="L303" s="68"/>
      <c r="M303" s="192"/>
    </row>
    <row r="304" spans="1:13" ht="20.25">
      <c r="A304" s="29"/>
      <c r="B304" s="68"/>
      <c r="C304" s="68"/>
      <c r="D304" s="68"/>
      <c r="E304" s="68"/>
      <c r="F304" s="68"/>
      <c r="G304" s="68"/>
      <c r="H304" s="68"/>
      <c r="I304" s="68"/>
      <c r="J304" s="68"/>
      <c r="K304" s="68"/>
      <c r="L304" s="68"/>
      <c r="M304" s="192"/>
    </row>
    <row r="305" spans="1:13" ht="20.25">
      <c r="A305" s="29" t="s">
        <v>17</v>
      </c>
      <c r="B305" s="68"/>
      <c r="C305" s="68" t="s">
        <v>311</v>
      </c>
      <c r="D305" s="68" t="s">
        <v>312</v>
      </c>
      <c r="E305" s="194">
        <v>0.35</v>
      </c>
      <c r="F305" s="68"/>
      <c r="H305" s="68"/>
      <c r="I305" s="68"/>
      <c r="J305" s="68"/>
      <c r="K305" s="68"/>
      <c r="L305" s="68"/>
      <c r="M305" s="192"/>
    </row>
    <row r="306" spans="1:13" ht="20.25">
      <c r="A306" s="29"/>
      <c r="B306" s="68"/>
      <c r="C306" s="68"/>
      <c r="D306" s="68" t="s">
        <v>313</v>
      </c>
      <c r="E306" s="195">
        <v>2.8999999999999998E-3</v>
      </c>
      <c r="F306" s="68" t="s">
        <v>314</v>
      </c>
      <c r="H306" s="68"/>
      <c r="I306" s="68"/>
      <c r="J306" s="68"/>
      <c r="K306" s="68"/>
      <c r="L306" s="68"/>
      <c r="M306" s="192"/>
    </row>
    <row r="307" spans="1:13" ht="20.25">
      <c r="A307" s="29"/>
      <c r="B307" s="68"/>
      <c r="C307" s="68"/>
      <c r="D307" s="68" t="s">
        <v>315</v>
      </c>
      <c r="E307" s="196">
        <v>0</v>
      </c>
      <c r="F307" s="68" t="s">
        <v>316</v>
      </c>
      <c r="H307" s="68"/>
      <c r="I307" s="68"/>
      <c r="J307" s="68"/>
      <c r="K307" s="68"/>
      <c r="L307" s="68"/>
      <c r="M307" s="192"/>
    </row>
    <row r="308" spans="1:13" ht="20.25">
      <c r="A308" s="29" t="s">
        <v>317</v>
      </c>
      <c r="B308" s="68"/>
      <c r="C308" t="s">
        <v>318</v>
      </c>
      <c r="D308" s="68"/>
      <c r="E308" s="68"/>
      <c r="F308" s="68"/>
      <c r="G308" s="68"/>
      <c r="H308" s="68"/>
      <c r="I308" s="68"/>
      <c r="J308" s="68"/>
      <c r="K308" s="68"/>
      <c r="L308" s="68"/>
      <c r="M308" s="192"/>
    </row>
    <row r="309" spans="1:13" ht="20.25">
      <c r="A309" s="29" t="s">
        <v>319</v>
      </c>
      <c r="B309" s="68"/>
      <c r="C309" t="s">
        <v>320</v>
      </c>
      <c r="D309" s="68"/>
      <c r="E309" s="68"/>
      <c r="F309" s="68"/>
      <c r="G309" s="68"/>
      <c r="H309" s="68"/>
      <c r="I309" s="68"/>
      <c r="J309" s="68"/>
      <c r="K309" s="68"/>
      <c r="L309" s="68"/>
      <c r="M309" s="192"/>
    </row>
    <row r="310" spans="1:13" ht="20.25">
      <c r="A310" s="29"/>
      <c r="B310" s="68"/>
      <c r="C310" t="s">
        <v>321</v>
      </c>
      <c r="D310" s="68"/>
      <c r="E310" s="68"/>
      <c r="F310" s="68"/>
      <c r="G310" s="68"/>
      <c r="H310" s="68"/>
      <c r="I310" s="68"/>
      <c r="J310" s="68"/>
      <c r="K310" s="68"/>
      <c r="L310" s="68"/>
      <c r="M310" s="192"/>
    </row>
    <row r="311" spans="1:13" ht="20.25">
      <c r="A311" s="29" t="s">
        <v>322</v>
      </c>
      <c r="B311" s="68"/>
      <c r="C311" t="s">
        <v>323</v>
      </c>
      <c r="D311" s="68"/>
      <c r="E311" s="68"/>
      <c r="F311" s="68"/>
      <c r="G311" s="68"/>
      <c r="H311" s="68"/>
      <c r="I311" s="68"/>
      <c r="J311" s="68"/>
      <c r="K311" s="68"/>
      <c r="L311" s="68"/>
      <c r="M311" s="192"/>
    </row>
    <row r="312" spans="1:13" ht="20.25">
      <c r="A312" s="29"/>
      <c r="B312" s="68"/>
      <c r="C312" t="s">
        <v>324</v>
      </c>
      <c r="D312" s="68"/>
      <c r="E312" s="68"/>
      <c r="F312" s="68"/>
      <c r="G312" s="68"/>
      <c r="H312" s="68"/>
      <c r="I312" s="68"/>
      <c r="J312" s="68"/>
      <c r="K312" s="68"/>
      <c r="L312" s="68"/>
      <c r="M312" s="192"/>
    </row>
    <row r="313" spans="1:13" ht="20.25">
      <c r="A313" s="29"/>
      <c r="B313" s="68"/>
      <c r="C313" t="s">
        <v>325</v>
      </c>
      <c r="D313" s="68"/>
      <c r="E313" s="68"/>
      <c r="F313" s="68"/>
      <c r="G313" s="68"/>
      <c r="H313" s="68"/>
      <c r="I313" s="68"/>
      <c r="J313" s="68"/>
      <c r="K313" s="68"/>
      <c r="L313" s="68"/>
      <c r="M313" s="192"/>
    </row>
    <row r="314" spans="1:13" ht="20.25">
      <c r="A314" s="29" t="s">
        <v>326</v>
      </c>
      <c r="B314" s="68"/>
      <c r="C314" t="s">
        <v>327</v>
      </c>
      <c r="D314" s="68"/>
      <c r="E314" s="68"/>
      <c r="F314" s="68"/>
      <c r="G314" s="68"/>
      <c r="H314" s="68"/>
      <c r="I314" s="68"/>
      <c r="J314" s="68"/>
      <c r="K314" s="68"/>
      <c r="L314" s="68"/>
      <c r="M314" s="192"/>
    </row>
    <row r="315" spans="1:13" ht="20.25">
      <c r="A315" s="29" t="s">
        <v>328</v>
      </c>
      <c r="B315" s="68"/>
      <c r="C315" t="s">
        <v>329</v>
      </c>
      <c r="D315" s="68"/>
      <c r="E315" s="68"/>
      <c r="F315" s="68"/>
      <c r="G315" s="68"/>
      <c r="H315" s="68"/>
      <c r="I315" s="68"/>
      <c r="J315" s="68"/>
      <c r="K315" s="68"/>
      <c r="L315" s="68"/>
      <c r="M315" s="192"/>
    </row>
    <row r="316" spans="1:13" ht="20.25">
      <c r="A316" s="29"/>
      <c r="B316" s="68"/>
      <c r="C316" t="s">
        <v>330</v>
      </c>
      <c r="D316" s="68"/>
      <c r="E316" s="68"/>
      <c r="F316" s="68"/>
      <c r="G316" s="68"/>
      <c r="H316" s="68"/>
      <c r="I316" s="68"/>
      <c r="J316" s="68"/>
      <c r="K316" s="68"/>
      <c r="L316" s="68"/>
      <c r="M316" s="192"/>
    </row>
    <row r="317" spans="1:13" ht="20.25">
      <c r="A317" s="29" t="s">
        <v>331</v>
      </c>
      <c r="B317" s="68"/>
      <c r="C317" t="s">
        <v>332</v>
      </c>
      <c r="D317" s="68"/>
      <c r="E317" s="68"/>
      <c r="F317" s="68"/>
      <c r="G317" s="68"/>
      <c r="H317" s="68"/>
      <c r="I317" s="68"/>
      <c r="J317" s="68"/>
      <c r="K317" s="68"/>
      <c r="L317" s="68"/>
      <c r="M317" s="192"/>
    </row>
    <row r="318" spans="1:13" ht="20.25">
      <c r="A318" s="29"/>
      <c r="B318" s="68"/>
      <c r="C318" t="s">
        <v>333</v>
      </c>
      <c r="D318" s="68"/>
      <c r="E318" s="68"/>
      <c r="F318" s="68"/>
      <c r="G318" s="68"/>
      <c r="H318" s="68"/>
      <c r="I318" s="68"/>
      <c r="J318" s="68"/>
      <c r="K318" s="68"/>
      <c r="L318" s="68"/>
      <c r="M318" s="192"/>
    </row>
    <row r="319" spans="1:13" ht="20.25">
      <c r="A319" s="29" t="s">
        <v>334</v>
      </c>
      <c r="B319" s="68"/>
      <c r="C319" t="s">
        <v>335</v>
      </c>
      <c r="D319" s="68"/>
      <c r="E319" s="68"/>
      <c r="F319" s="68"/>
      <c r="G319" s="68"/>
      <c r="H319" s="68"/>
      <c r="I319" s="68"/>
      <c r="J319" s="68"/>
      <c r="K319" s="68"/>
      <c r="L319" s="68"/>
      <c r="M319" s="192"/>
    </row>
    <row r="320" spans="1:13">
      <c r="A320" s="29" t="s">
        <v>336</v>
      </c>
      <c r="B320" s="68"/>
      <c r="C320" t="s">
        <v>33</v>
      </c>
      <c r="D320" s="68"/>
      <c r="E320" s="68"/>
      <c r="F320" s="68"/>
      <c r="G320" s="68"/>
      <c r="H320" s="68"/>
      <c r="I320" s="68"/>
      <c r="J320" s="68"/>
      <c r="K320" s="68"/>
      <c r="L320" s="68"/>
      <c r="M320" s="68"/>
    </row>
    <row r="321" spans="1:13">
      <c r="A321" s="23" t="s">
        <v>337</v>
      </c>
      <c r="C321" t="s">
        <v>338</v>
      </c>
      <c r="D321" s="65"/>
      <c r="E321" s="65"/>
      <c r="F321" s="65"/>
      <c r="G321" s="65"/>
      <c r="H321" s="65"/>
      <c r="I321" s="65"/>
      <c r="J321" s="65"/>
      <c r="K321" s="65"/>
      <c r="L321" s="65"/>
      <c r="M321" s="65"/>
    </row>
    <row r="322" spans="1:13">
      <c r="C322" t="s">
        <v>339</v>
      </c>
      <c r="D322" s="197"/>
      <c r="E322" s="65"/>
      <c r="F322" s="65"/>
      <c r="G322" s="65"/>
      <c r="H322" s="65"/>
      <c r="I322" s="65"/>
      <c r="J322" s="65"/>
      <c r="K322" s="65"/>
      <c r="L322" s="65"/>
      <c r="M322" s="65"/>
    </row>
    <row r="323" spans="1:13">
      <c r="C323" t="s">
        <v>340</v>
      </c>
      <c r="D323" s="65"/>
      <c r="E323" s="65"/>
      <c r="F323" s="65"/>
      <c r="G323" s="65"/>
      <c r="H323" s="65"/>
      <c r="I323" s="65"/>
      <c r="J323" s="65"/>
      <c r="K323" s="65"/>
      <c r="L323" s="65"/>
      <c r="M323" s="198"/>
    </row>
    <row r="324" spans="1:13">
      <c r="C324" t="s">
        <v>341</v>
      </c>
      <c r="D324" s="65"/>
      <c r="E324" s="197"/>
      <c r="F324" s="65"/>
      <c r="G324" s="65"/>
      <c r="H324" s="65"/>
      <c r="I324" s="65"/>
      <c r="J324" s="65"/>
      <c r="K324" s="65"/>
      <c r="L324" s="65"/>
      <c r="M324" s="198"/>
    </row>
    <row r="325" spans="1:13">
      <c r="C325" s="65"/>
      <c r="D325" s="65"/>
      <c r="E325" s="197"/>
      <c r="F325" s="65"/>
      <c r="G325" s="65"/>
      <c r="H325" s="65"/>
      <c r="I325" s="65"/>
      <c r="J325" s="65"/>
      <c r="K325" s="65"/>
      <c r="L325" s="65"/>
      <c r="M325" s="198"/>
    </row>
    <row r="326" spans="1:13" ht="18">
      <c r="A326" s="1"/>
      <c r="C326" s="68"/>
      <c r="D326" s="68"/>
      <c r="E326" s="69"/>
      <c r="F326" s="68"/>
      <c r="G326" s="68"/>
      <c r="H326" s="68"/>
      <c r="I326" s="68"/>
      <c r="J326" s="70" t="s">
        <v>0</v>
      </c>
      <c r="K326" s="71"/>
      <c r="M326" s="71"/>
    </row>
    <row r="327" spans="1:13">
      <c r="C327" s="68"/>
      <c r="D327" s="68"/>
      <c r="E327" s="69"/>
      <c r="F327" s="68"/>
      <c r="G327" s="68"/>
      <c r="H327" s="68"/>
      <c r="I327" s="68"/>
      <c r="J327" s="70" t="s">
        <v>342</v>
      </c>
      <c r="M327" s="70"/>
    </row>
    <row r="328" spans="1:13">
      <c r="C328" s="68"/>
      <c r="D328" s="68"/>
      <c r="E328" s="69"/>
      <c r="F328" s="68"/>
      <c r="G328" s="68"/>
      <c r="H328" s="68"/>
      <c r="I328" s="68"/>
      <c r="J328" s="70"/>
      <c r="M328" s="70"/>
    </row>
    <row r="329" spans="1:13">
      <c r="C329" s="68"/>
      <c r="D329" s="68"/>
      <c r="E329" s="69"/>
      <c r="F329" s="68"/>
      <c r="G329" s="68"/>
      <c r="H329" s="68"/>
      <c r="I329" s="68"/>
      <c r="M329" s="70"/>
    </row>
    <row r="330" spans="1:13">
      <c r="C330" s="68"/>
      <c r="D330" s="68"/>
      <c r="E330" s="69"/>
      <c r="F330" s="68"/>
      <c r="G330" s="68"/>
      <c r="H330" s="68"/>
      <c r="I330" s="68"/>
      <c r="K330" s="65"/>
      <c r="M330" s="70"/>
    </row>
    <row r="331" spans="1:13">
      <c r="C331" s="68"/>
      <c r="D331" s="68"/>
      <c r="E331" s="69"/>
      <c r="F331" s="68"/>
      <c r="G331" s="68"/>
      <c r="H331" s="68"/>
      <c r="I331" s="68"/>
      <c r="J331" s="70"/>
      <c r="K331" s="65"/>
      <c r="M331" s="70"/>
    </row>
    <row r="332" spans="1:13">
      <c r="C332" s="68" t="s">
        <v>2</v>
      </c>
      <c r="D332" s="68"/>
      <c r="E332" s="69"/>
      <c r="F332" s="68"/>
      <c r="G332" s="68"/>
      <c r="H332" s="68"/>
      <c r="I332" s="68"/>
      <c r="J332" s="97" t="str">
        <f>$J$7</f>
        <v>For the 12 months ended: 12/31/2014</v>
      </c>
      <c r="K332" s="65"/>
      <c r="M332" s="70"/>
    </row>
    <row r="333" spans="1:13">
      <c r="A333" s="75" t="str">
        <f>$A$8</f>
        <v>Rate Formula Template</v>
      </c>
      <c r="B333" s="9"/>
      <c r="C333" s="9"/>
      <c r="D333" s="75"/>
      <c r="E333" s="9"/>
      <c r="F333" s="75"/>
      <c r="G333" s="75"/>
      <c r="H333" s="75"/>
      <c r="I333" s="75"/>
      <c r="J333" s="9"/>
      <c r="K333" s="68"/>
      <c r="L333" s="9"/>
      <c r="M333" s="65"/>
    </row>
    <row r="334" spans="1:13">
      <c r="A334" s="13" t="s">
        <v>4</v>
      </c>
      <c r="B334" s="9"/>
      <c r="C334" s="75"/>
      <c r="D334" s="13"/>
      <c r="E334" s="9"/>
      <c r="F334" s="13"/>
      <c r="G334" s="13"/>
      <c r="H334" s="13"/>
      <c r="I334" s="75"/>
      <c r="J334" s="75"/>
      <c r="K334" s="68"/>
      <c r="L334" s="76"/>
      <c r="M334" s="65"/>
    </row>
    <row r="335" spans="1:13">
      <c r="A335" s="76"/>
      <c r="B335" s="9"/>
      <c r="C335" s="76"/>
      <c r="D335" s="76"/>
      <c r="E335" s="9"/>
      <c r="F335" s="76"/>
      <c r="G335" s="76"/>
      <c r="H335" s="76"/>
      <c r="I335" s="76"/>
      <c r="J335" s="76"/>
      <c r="K335" s="68"/>
      <c r="L335" s="76"/>
      <c r="M335" s="68"/>
    </row>
    <row r="336" spans="1:13" ht="15.75">
      <c r="A336" s="98" t="str">
        <f>$A$11</f>
        <v>DUKE ENERGY OHIO AND DUKE ENERGY KENTUCKY (DEOK)</v>
      </c>
      <c r="B336" s="9"/>
      <c r="C336" s="76"/>
      <c r="D336" s="76"/>
      <c r="E336" s="9"/>
      <c r="F336" s="76"/>
      <c r="G336" s="76"/>
      <c r="H336" s="76"/>
      <c r="I336" s="76"/>
      <c r="J336" s="76"/>
      <c r="K336" s="68"/>
      <c r="L336" s="76"/>
      <c r="M336" s="68"/>
    </row>
    <row r="337" spans="1:13">
      <c r="A337" s="29"/>
      <c r="B337" s="68"/>
      <c r="C337" s="189"/>
      <c r="D337" s="29"/>
      <c r="E337" s="35"/>
      <c r="F337" s="35"/>
      <c r="G337" s="35"/>
      <c r="H337" s="35"/>
      <c r="I337" s="68"/>
      <c r="J337" s="190"/>
      <c r="K337" s="68"/>
      <c r="L337" s="191"/>
      <c r="M337" s="68"/>
    </row>
    <row r="338" spans="1:13" ht="20.25">
      <c r="A338" s="29"/>
      <c r="B338" s="68"/>
      <c r="C338" s="68" t="s">
        <v>273</v>
      </c>
      <c r="D338" s="29"/>
      <c r="E338" s="35"/>
      <c r="F338" s="35"/>
      <c r="G338" s="35"/>
      <c r="H338" s="35"/>
      <c r="I338" s="68"/>
      <c r="J338" s="35"/>
      <c r="K338" s="68"/>
      <c r="L338" s="35"/>
      <c r="M338" s="192"/>
    </row>
    <row r="339" spans="1:13" ht="20.25">
      <c r="A339" s="29" t="s">
        <v>274</v>
      </c>
      <c r="B339" s="68"/>
      <c r="C339" s="68" t="s">
        <v>275</v>
      </c>
      <c r="D339" s="68"/>
      <c r="E339" s="35"/>
      <c r="F339" s="35"/>
      <c r="G339" s="35"/>
      <c r="H339" s="35"/>
      <c r="I339" s="68"/>
      <c r="J339" s="35"/>
      <c r="K339" s="68"/>
      <c r="L339" s="35"/>
      <c r="M339" s="192"/>
    </row>
    <row r="340" spans="1:13" ht="20.25">
      <c r="A340" s="79" t="s">
        <v>276</v>
      </c>
      <c r="B340" s="68"/>
      <c r="C340" s="68"/>
      <c r="D340" s="68"/>
      <c r="E340" s="35"/>
      <c r="F340" s="35"/>
      <c r="G340" s="35"/>
      <c r="H340" s="35"/>
      <c r="I340" s="68"/>
      <c r="J340" s="35"/>
      <c r="K340" s="68"/>
      <c r="L340" s="35"/>
      <c r="M340" s="192"/>
    </row>
    <row r="341" spans="1:13">
      <c r="A341" s="23" t="s">
        <v>343</v>
      </c>
      <c r="C341" t="s">
        <v>344</v>
      </c>
      <c r="D341" s="65"/>
      <c r="E341" s="65"/>
      <c r="F341" s="65"/>
      <c r="G341" s="65"/>
      <c r="H341" s="65"/>
      <c r="I341" s="65"/>
      <c r="J341" s="65"/>
      <c r="K341" s="65"/>
      <c r="L341" s="65"/>
      <c r="M341" s="198"/>
    </row>
    <row r="342" spans="1:13">
      <c r="A342" s="23"/>
      <c r="C342" t="s">
        <v>345</v>
      </c>
      <c r="D342" s="65"/>
      <c r="E342" s="65"/>
      <c r="F342" s="65"/>
      <c r="G342" s="65"/>
      <c r="H342" s="65"/>
      <c r="I342" s="65"/>
      <c r="J342" s="65"/>
      <c r="K342" s="65"/>
      <c r="L342" s="65"/>
      <c r="M342" s="198"/>
    </row>
    <row r="343" spans="1:13">
      <c r="A343" s="23"/>
      <c r="C343" t="s">
        <v>346</v>
      </c>
      <c r="D343" s="65"/>
      <c r="E343" s="65"/>
      <c r="F343" s="65"/>
      <c r="G343" s="65"/>
      <c r="H343" s="65"/>
      <c r="I343" s="65"/>
      <c r="J343" s="65"/>
      <c r="K343" s="65"/>
      <c r="L343" s="65"/>
      <c r="M343" s="198"/>
    </row>
    <row r="344" spans="1:13">
      <c r="A344" s="23" t="s">
        <v>347</v>
      </c>
      <c r="C344" t="s">
        <v>348</v>
      </c>
      <c r="D344" s="65"/>
      <c r="E344" s="65"/>
      <c r="F344" s="65"/>
      <c r="G344" s="65"/>
      <c r="H344" s="65"/>
      <c r="I344" s="65"/>
      <c r="J344" s="65"/>
      <c r="K344" s="65"/>
      <c r="L344" s="65"/>
      <c r="M344" s="198"/>
    </row>
    <row r="345" spans="1:13">
      <c r="A345" s="23" t="s">
        <v>349</v>
      </c>
      <c r="C345" t="s">
        <v>33</v>
      </c>
      <c r="D345" s="65"/>
      <c r="E345" s="198"/>
      <c r="F345" s="198"/>
      <c r="G345" s="198"/>
      <c r="H345" s="198"/>
      <c r="I345" s="198"/>
      <c r="J345" s="198"/>
      <c r="K345" s="198"/>
      <c r="L345" s="198"/>
      <c r="M345" s="198"/>
    </row>
    <row r="346" spans="1:13">
      <c r="A346" s="23" t="s">
        <v>350</v>
      </c>
      <c r="C346" t="s">
        <v>351</v>
      </c>
      <c r="D346" s="65"/>
      <c r="E346" s="65"/>
      <c r="F346" s="65"/>
      <c r="G346" s="65"/>
      <c r="H346" s="65"/>
      <c r="I346" s="65"/>
      <c r="J346" s="65"/>
      <c r="K346" s="65"/>
      <c r="L346" s="65"/>
      <c r="M346" s="198"/>
    </row>
    <row r="347" spans="1:13">
      <c r="C347" t="s">
        <v>352</v>
      </c>
      <c r="D347" s="65"/>
      <c r="E347" s="65"/>
      <c r="F347" s="65"/>
      <c r="G347" s="65"/>
      <c r="H347" s="65"/>
      <c r="I347" s="65"/>
      <c r="J347" s="65"/>
      <c r="K347" s="65"/>
      <c r="L347" s="65"/>
      <c r="M347" s="198"/>
    </row>
    <row r="348" spans="1:13" customFormat="1">
      <c r="A348" s="23" t="s">
        <v>353</v>
      </c>
      <c r="C348" t="s">
        <v>354</v>
      </c>
      <c r="M348" s="198"/>
    </row>
    <row r="349" spans="1:13" customFormat="1">
      <c r="A349" s="23"/>
      <c r="C349" t="s">
        <v>355</v>
      </c>
      <c r="M349" s="198"/>
    </row>
    <row r="350" spans="1:13">
      <c r="A350" s="23" t="s">
        <v>359</v>
      </c>
      <c r="C350" t="s">
        <v>357</v>
      </c>
      <c r="D350" s="65"/>
      <c r="E350" s="65"/>
      <c r="F350" s="65"/>
      <c r="G350" s="65"/>
      <c r="H350" s="65"/>
      <c r="I350" s="65"/>
      <c r="J350" s="65"/>
      <c r="K350" s="65"/>
      <c r="L350" s="65"/>
      <c r="M350" s="198"/>
    </row>
    <row r="351" spans="1:13">
      <c r="C351" s="65" t="s">
        <v>358</v>
      </c>
      <c r="D351" s="65"/>
      <c r="M351" s="198"/>
    </row>
    <row r="352" spans="1:13">
      <c r="M352" s="66"/>
    </row>
    <row r="353" spans="3:13">
      <c r="M353" s="66"/>
    </row>
    <row r="354" spans="3:13">
      <c r="M354" s="66"/>
    </row>
    <row r="355" spans="3:13">
      <c r="M355" s="66"/>
    </row>
    <row r="356" spans="3:13">
      <c r="M356" s="66"/>
    </row>
    <row r="357" spans="3:13">
      <c r="C357" s="66"/>
      <c r="D357" s="66"/>
      <c r="E357" s="66"/>
      <c r="F357" s="66"/>
      <c r="G357" s="66"/>
      <c r="H357" s="66"/>
      <c r="I357" s="66"/>
      <c r="J357" s="66"/>
      <c r="K357" s="66"/>
      <c r="L357" s="66"/>
      <c r="M357" s="66"/>
    </row>
    <row r="358" spans="3:13">
      <c r="C358" s="66"/>
      <c r="D358" s="66"/>
      <c r="E358" s="66"/>
      <c r="F358" s="66"/>
      <c r="G358" s="66"/>
      <c r="H358" s="66"/>
      <c r="I358" s="66"/>
      <c r="J358" s="66"/>
      <c r="K358" s="66"/>
      <c r="L358" s="66"/>
      <c r="M358" s="66"/>
    </row>
    <row r="359" spans="3:13">
      <c r="C359" s="66"/>
      <c r="D359" s="66"/>
      <c r="E359" s="66"/>
      <c r="F359" s="66"/>
      <c r="G359" s="66"/>
      <c r="H359" s="66"/>
      <c r="I359" s="66"/>
      <c r="J359" s="66"/>
      <c r="K359" s="66"/>
      <c r="L359" s="66"/>
      <c r="M359" s="66"/>
    </row>
    <row r="360" spans="3:13">
      <c r="C360" s="66"/>
      <c r="D360" s="66"/>
      <c r="E360" s="66"/>
      <c r="F360" s="66"/>
      <c r="G360" s="66"/>
      <c r="H360" s="66"/>
      <c r="I360" s="66"/>
      <c r="J360" s="66"/>
      <c r="K360" s="66"/>
      <c r="L360" s="66"/>
      <c r="M360" s="66"/>
    </row>
    <row r="361" spans="3:13">
      <c r="C361" s="66"/>
      <c r="D361" s="66"/>
      <c r="E361" s="66"/>
      <c r="F361" s="66"/>
      <c r="G361" s="66"/>
      <c r="H361" s="66"/>
      <c r="I361" s="66"/>
      <c r="J361" s="66"/>
      <c r="K361" s="66"/>
      <c r="L361" s="66"/>
      <c r="M361" s="66"/>
    </row>
    <row r="362" spans="3:13">
      <c r="C362" s="66"/>
      <c r="D362" s="66"/>
      <c r="E362" s="66"/>
      <c r="F362" s="66"/>
      <c r="G362" s="66"/>
      <c r="H362" s="66"/>
      <c r="I362" s="66"/>
      <c r="J362" s="66"/>
      <c r="K362" s="66"/>
      <c r="L362" s="66"/>
      <c r="M362" s="66"/>
    </row>
    <row r="363" spans="3:13">
      <c r="C363" s="66"/>
      <c r="D363" s="66"/>
      <c r="E363" s="66"/>
      <c r="F363" s="66"/>
      <c r="G363" s="66"/>
      <c r="H363" s="66"/>
      <c r="I363" s="66"/>
      <c r="J363" s="66"/>
      <c r="K363" s="66"/>
      <c r="L363" s="66"/>
      <c r="M363" s="66"/>
    </row>
    <row r="364" spans="3:13">
      <c r="C364" s="66"/>
      <c r="D364" s="66"/>
      <c r="E364" s="66"/>
      <c r="F364" s="66"/>
      <c r="G364" s="66"/>
      <c r="H364" s="66"/>
      <c r="I364" s="66"/>
      <c r="J364" s="66"/>
      <c r="K364" s="66"/>
      <c r="L364" s="66"/>
      <c r="M364" s="66"/>
    </row>
    <row r="365" spans="3:13">
      <c r="C365" s="66"/>
      <c r="D365" s="66"/>
      <c r="E365" s="66"/>
      <c r="F365" s="66"/>
      <c r="G365" s="66"/>
      <c r="H365" s="66"/>
      <c r="I365" s="66"/>
      <c r="J365" s="66"/>
      <c r="K365" s="66"/>
      <c r="L365" s="66"/>
      <c r="M365" s="66"/>
    </row>
    <row r="366" spans="3:13">
      <c r="C366" s="66"/>
      <c r="D366" s="66"/>
      <c r="E366" s="66"/>
      <c r="F366" s="66"/>
      <c r="G366" s="66"/>
      <c r="H366" s="66"/>
      <c r="I366" s="66"/>
      <c r="J366" s="66"/>
      <c r="K366" s="66"/>
      <c r="L366" s="66"/>
      <c r="M366" s="66"/>
    </row>
    <row r="367" spans="3:13">
      <c r="C367" s="66"/>
      <c r="D367" s="66"/>
      <c r="E367" s="66"/>
      <c r="F367" s="66"/>
      <c r="G367" s="66"/>
      <c r="H367" s="66"/>
      <c r="I367" s="66"/>
      <c r="J367" s="66"/>
      <c r="K367" s="66"/>
      <c r="L367" s="66"/>
      <c r="M367" s="66"/>
    </row>
    <row r="368" spans="3:13">
      <c r="C368" s="66"/>
      <c r="D368" s="66"/>
      <c r="E368" s="66"/>
      <c r="F368" s="66"/>
      <c r="G368" s="66"/>
      <c r="H368" s="66"/>
      <c r="I368" s="66"/>
      <c r="J368" s="66"/>
      <c r="K368" s="66"/>
      <c r="L368" s="66"/>
      <c r="M368" s="66"/>
    </row>
    <row r="369" spans="3:13">
      <c r="C369" s="66"/>
      <c r="D369" s="66"/>
      <c r="E369" s="66"/>
      <c r="F369" s="66"/>
      <c r="G369" s="66"/>
      <c r="H369" s="66"/>
      <c r="I369" s="66"/>
      <c r="J369" s="66"/>
      <c r="K369" s="66"/>
      <c r="L369" s="66"/>
      <c r="M369" s="66"/>
    </row>
    <row r="370" spans="3:13">
      <c r="C370" s="66"/>
      <c r="D370" s="66"/>
      <c r="E370" s="66"/>
      <c r="F370" s="66"/>
      <c r="G370" s="66"/>
      <c r="H370" s="66"/>
      <c r="I370" s="66"/>
      <c r="J370" s="66"/>
      <c r="K370" s="66"/>
      <c r="L370" s="66"/>
      <c r="M370" s="66"/>
    </row>
    <row r="371" spans="3:13">
      <c r="C371" s="66"/>
      <c r="D371" s="66"/>
      <c r="E371" s="66"/>
      <c r="F371" s="66"/>
      <c r="G371" s="66"/>
      <c r="H371" s="66"/>
      <c r="I371" s="66"/>
      <c r="J371" s="66"/>
      <c r="K371" s="66"/>
      <c r="L371" s="66"/>
      <c r="M371" s="66"/>
    </row>
    <row r="372" spans="3:13">
      <c r="C372" s="66"/>
      <c r="D372" s="66"/>
      <c r="E372" s="66"/>
      <c r="F372" s="66"/>
      <c r="G372" s="66"/>
      <c r="H372" s="66"/>
      <c r="I372" s="66"/>
      <c r="J372" s="66"/>
      <c r="K372" s="66"/>
      <c r="L372" s="66"/>
      <c r="M372" s="66"/>
    </row>
    <row r="373" spans="3:13">
      <c r="C373" s="66"/>
      <c r="D373" s="66"/>
      <c r="E373" s="66"/>
      <c r="F373" s="66"/>
      <c r="G373" s="66"/>
      <c r="H373" s="66"/>
      <c r="I373" s="66"/>
      <c r="J373" s="66"/>
      <c r="K373" s="66"/>
      <c r="L373" s="66"/>
      <c r="M373" s="66"/>
    </row>
    <row r="374" spans="3:13">
      <c r="C374" s="66"/>
      <c r="D374" s="66"/>
      <c r="E374" s="66"/>
      <c r="F374" s="66"/>
      <c r="G374" s="66"/>
      <c r="H374" s="66"/>
      <c r="I374" s="66"/>
      <c r="J374" s="66"/>
      <c r="K374" s="66"/>
      <c r="L374" s="66"/>
      <c r="M374" s="66"/>
    </row>
    <row r="375" spans="3:13">
      <c r="C375" s="66"/>
      <c r="D375" s="66"/>
      <c r="E375" s="66"/>
      <c r="F375" s="66"/>
      <c r="G375" s="66"/>
      <c r="H375" s="66"/>
      <c r="I375" s="66"/>
      <c r="J375" s="66"/>
      <c r="K375" s="66"/>
      <c r="L375" s="66"/>
      <c r="M375" s="66"/>
    </row>
    <row r="376" spans="3:13">
      <c r="C376" s="66"/>
      <c r="D376" s="66"/>
      <c r="E376" s="66"/>
      <c r="F376" s="66"/>
      <c r="G376" s="66"/>
      <c r="H376" s="66"/>
      <c r="I376" s="66"/>
      <c r="J376" s="66"/>
      <c r="K376" s="66"/>
      <c r="L376" s="66"/>
      <c r="M376" s="66"/>
    </row>
    <row r="377" spans="3:13">
      <c r="C377" s="66"/>
      <c r="D377" s="66"/>
      <c r="E377" s="66"/>
      <c r="F377" s="66"/>
      <c r="G377" s="66"/>
      <c r="H377" s="66"/>
      <c r="I377" s="66"/>
      <c r="J377" s="66"/>
      <c r="K377" s="66"/>
      <c r="L377" s="66"/>
      <c r="M377" s="66"/>
    </row>
    <row r="378" spans="3:13">
      <c r="C378" s="66"/>
      <c r="D378" s="66"/>
      <c r="E378" s="66"/>
      <c r="F378" s="66"/>
      <c r="G378" s="66"/>
      <c r="H378" s="66"/>
      <c r="I378" s="66"/>
      <c r="J378" s="66"/>
      <c r="K378" s="66"/>
      <c r="L378" s="66"/>
      <c r="M378" s="66"/>
    </row>
    <row r="379" spans="3:13">
      <c r="C379" s="66"/>
      <c r="D379" s="66"/>
      <c r="E379" s="66"/>
      <c r="F379" s="66"/>
      <c r="G379" s="66"/>
      <c r="H379" s="66"/>
      <c r="I379" s="66"/>
      <c r="J379" s="66"/>
      <c r="K379" s="66"/>
      <c r="L379" s="66"/>
      <c r="M379" s="66"/>
    </row>
    <row r="380" spans="3:13">
      <c r="C380" s="66"/>
      <c r="D380" s="66"/>
      <c r="E380" s="66"/>
      <c r="F380" s="66"/>
      <c r="G380" s="66"/>
      <c r="H380" s="66"/>
      <c r="I380" s="66"/>
      <c r="J380" s="66"/>
      <c r="K380" s="66"/>
      <c r="L380" s="66"/>
      <c r="M380" s="66"/>
    </row>
    <row r="381" spans="3:13">
      <c r="C381" s="66"/>
      <c r="D381" s="66"/>
      <c r="E381" s="66"/>
      <c r="F381" s="66"/>
      <c r="G381" s="66"/>
      <c r="H381" s="66"/>
      <c r="I381" s="66"/>
      <c r="J381" s="66"/>
      <c r="K381" s="66"/>
      <c r="L381" s="66"/>
      <c r="M381" s="66"/>
    </row>
    <row r="382" spans="3:13">
      <c r="C382" s="66"/>
      <c r="D382" s="66"/>
      <c r="E382" s="66"/>
      <c r="F382" s="66"/>
      <c r="G382" s="66"/>
      <c r="H382" s="66"/>
      <c r="I382" s="66"/>
      <c r="J382" s="66"/>
      <c r="K382" s="66"/>
      <c r="L382" s="66"/>
      <c r="M382" s="66"/>
    </row>
    <row r="383" spans="3:13">
      <c r="C383" s="66"/>
      <c r="D383" s="66"/>
      <c r="E383" s="66"/>
      <c r="F383" s="66"/>
      <c r="G383" s="66"/>
      <c r="H383" s="66"/>
      <c r="I383" s="66"/>
      <c r="J383" s="66"/>
      <c r="K383" s="66"/>
      <c r="L383" s="66"/>
      <c r="M383" s="66"/>
    </row>
    <row r="384" spans="3:13">
      <c r="C384" s="66"/>
      <c r="D384" s="66"/>
      <c r="E384" s="66"/>
      <c r="F384" s="66"/>
      <c r="G384" s="66"/>
      <c r="H384" s="66"/>
      <c r="I384" s="66"/>
      <c r="J384" s="66"/>
      <c r="K384" s="66"/>
      <c r="L384" s="66"/>
      <c r="M384" s="66"/>
    </row>
    <row r="385" spans="3:13">
      <c r="C385" s="66"/>
      <c r="D385" s="66"/>
      <c r="E385" s="66"/>
      <c r="F385" s="66"/>
      <c r="G385" s="66"/>
      <c r="H385" s="66"/>
      <c r="I385" s="66"/>
      <c r="J385" s="66"/>
      <c r="K385" s="66"/>
      <c r="L385" s="66"/>
      <c r="M385" s="66"/>
    </row>
    <row r="386" spans="3:13">
      <c r="C386" s="66"/>
      <c r="D386" s="66"/>
      <c r="E386" s="66"/>
      <c r="F386" s="66"/>
      <c r="G386" s="66"/>
      <c r="H386" s="66"/>
      <c r="I386" s="66"/>
      <c r="J386" s="66"/>
      <c r="K386" s="66"/>
      <c r="L386" s="66"/>
      <c r="M386" s="66"/>
    </row>
    <row r="387" spans="3:13">
      <c r="C387" s="66"/>
      <c r="D387" s="66"/>
      <c r="E387" s="66"/>
      <c r="F387" s="66"/>
      <c r="G387" s="66"/>
      <c r="H387" s="66"/>
      <c r="I387" s="66"/>
      <c r="J387" s="66"/>
      <c r="K387" s="66"/>
      <c r="L387" s="66"/>
      <c r="M387" s="66"/>
    </row>
    <row r="388" spans="3:13">
      <c r="C388" s="66"/>
      <c r="D388" s="66"/>
      <c r="E388" s="66"/>
      <c r="F388" s="66"/>
      <c r="G388" s="66"/>
      <c r="H388" s="66"/>
      <c r="I388" s="66"/>
      <c r="J388" s="66"/>
      <c r="K388" s="66"/>
      <c r="L388" s="66"/>
      <c r="M388" s="66"/>
    </row>
    <row r="389" spans="3:13">
      <c r="C389" s="66"/>
      <c r="D389" s="66"/>
      <c r="E389" s="66"/>
      <c r="F389" s="66"/>
      <c r="G389" s="66"/>
      <c r="H389" s="66"/>
      <c r="I389" s="66"/>
      <c r="J389" s="66"/>
      <c r="K389" s="66"/>
      <c r="L389" s="66"/>
      <c r="M389" s="66"/>
    </row>
    <row r="390" spans="3:13">
      <c r="C390" s="66"/>
      <c r="D390" s="66"/>
      <c r="E390" s="66"/>
      <c r="F390" s="66"/>
      <c r="G390" s="66"/>
      <c r="H390" s="66"/>
      <c r="I390" s="66"/>
      <c r="J390" s="66"/>
      <c r="K390" s="66"/>
      <c r="L390" s="66"/>
      <c r="M390" s="66"/>
    </row>
    <row r="391" spans="3:13">
      <c r="C391" s="66"/>
      <c r="D391" s="66"/>
      <c r="E391" s="66"/>
      <c r="F391" s="66"/>
      <c r="G391" s="66"/>
      <c r="H391" s="66"/>
      <c r="I391" s="66"/>
      <c r="J391" s="66"/>
      <c r="K391" s="66"/>
      <c r="L391" s="66"/>
      <c r="M391" s="66"/>
    </row>
    <row r="392" spans="3:13">
      <c r="C392" s="66"/>
      <c r="D392" s="66"/>
      <c r="E392" s="66"/>
      <c r="F392" s="66"/>
      <c r="G392" s="66"/>
      <c r="H392" s="66"/>
      <c r="I392" s="66"/>
      <c r="J392" s="66"/>
      <c r="K392" s="66"/>
      <c r="L392" s="66"/>
      <c r="M392" s="66"/>
    </row>
    <row r="393" spans="3:13">
      <c r="C393" s="66"/>
      <c r="D393" s="66"/>
      <c r="E393" s="66"/>
      <c r="F393" s="66"/>
      <c r="G393" s="66"/>
      <c r="H393" s="66"/>
      <c r="I393" s="66"/>
      <c r="J393" s="66"/>
      <c r="K393" s="66"/>
      <c r="L393" s="66"/>
      <c r="M393" s="66"/>
    </row>
    <row r="394" spans="3:13">
      <c r="C394" s="66"/>
      <c r="D394" s="66"/>
      <c r="E394" s="66"/>
      <c r="F394" s="66"/>
      <c r="G394" s="66"/>
      <c r="H394" s="66"/>
      <c r="I394" s="66"/>
      <c r="J394" s="66"/>
      <c r="K394" s="66"/>
      <c r="L394" s="66"/>
      <c r="M394" s="66"/>
    </row>
    <row r="395" spans="3:13">
      <c r="C395" s="66"/>
      <c r="D395" s="66"/>
      <c r="E395" s="66"/>
      <c r="F395" s="66"/>
      <c r="G395" s="66"/>
      <c r="H395" s="66"/>
      <c r="I395" s="66"/>
      <c r="J395" s="66"/>
      <c r="K395" s="66"/>
      <c r="L395" s="66"/>
      <c r="M395" s="66"/>
    </row>
    <row r="396" spans="3:13">
      <c r="C396" s="66"/>
      <c r="D396" s="66"/>
      <c r="E396" s="66"/>
      <c r="F396" s="66"/>
      <c r="G396" s="66"/>
      <c r="H396" s="66"/>
      <c r="I396" s="66"/>
      <c r="J396" s="66"/>
      <c r="K396" s="66"/>
      <c r="L396" s="66"/>
      <c r="M396" s="66"/>
    </row>
    <row r="397" spans="3:13">
      <c r="C397" s="66"/>
      <c r="D397" s="66"/>
      <c r="E397" s="66"/>
      <c r="F397" s="66"/>
      <c r="G397" s="66"/>
      <c r="H397" s="66"/>
      <c r="I397" s="66"/>
      <c r="J397" s="66"/>
      <c r="K397" s="66"/>
      <c r="L397" s="66"/>
      <c r="M397" s="66"/>
    </row>
    <row r="398" spans="3:13">
      <c r="C398" s="66"/>
      <c r="D398" s="66"/>
      <c r="E398" s="66"/>
      <c r="F398" s="66"/>
      <c r="G398" s="66"/>
      <c r="H398" s="66"/>
      <c r="I398" s="66"/>
      <c r="J398" s="66"/>
      <c r="K398" s="66"/>
      <c r="L398" s="66"/>
      <c r="M398" s="66"/>
    </row>
    <row r="399" spans="3:13">
      <c r="C399" s="66"/>
      <c r="D399" s="66"/>
      <c r="E399" s="66"/>
      <c r="F399" s="66"/>
      <c r="G399" s="66"/>
      <c r="H399" s="66"/>
      <c r="I399" s="66"/>
      <c r="J399" s="66"/>
      <c r="K399" s="66"/>
      <c r="L399" s="66"/>
      <c r="M399" s="66"/>
    </row>
    <row r="400" spans="3:13">
      <c r="C400" s="66"/>
      <c r="D400" s="66"/>
      <c r="E400" s="66"/>
      <c r="F400" s="66"/>
      <c r="G400" s="66"/>
      <c r="H400" s="66"/>
      <c r="I400" s="66"/>
      <c r="J400" s="66"/>
      <c r="K400" s="66"/>
      <c r="L400" s="66"/>
      <c r="M400" s="66"/>
    </row>
    <row r="401" spans="3:13">
      <c r="C401" s="66"/>
      <c r="D401" s="66"/>
      <c r="E401" s="66"/>
      <c r="F401" s="66"/>
      <c r="G401" s="66"/>
      <c r="H401" s="66"/>
      <c r="I401" s="66"/>
      <c r="J401" s="66"/>
      <c r="K401" s="66"/>
      <c r="L401" s="66"/>
      <c r="M401" s="66"/>
    </row>
    <row r="402" spans="3:13">
      <c r="C402" s="66"/>
      <c r="D402" s="66"/>
      <c r="E402" s="66"/>
      <c r="F402" s="66"/>
      <c r="G402" s="66"/>
      <c r="H402" s="66"/>
      <c r="I402" s="66"/>
      <c r="J402" s="66"/>
      <c r="K402" s="66"/>
      <c r="L402" s="66"/>
      <c r="M402" s="66"/>
    </row>
    <row r="403" spans="3:13">
      <c r="C403" s="66"/>
      <c r="D403" s="66"/>
      <c r="E403" s="66"/>
      <c r="F403" s="66"/>
      <c r="G403" s="66"/>
      <c r="H403" s="66"/>
      <c r="I403" s="66"/>
      <c r="J403" s="66"/>
      <c r="K403" s="66"/>
      <c r="L403" s="66"/>
      <c r="M403" s="66"/>
    </row>
    <row r="404" spans="3:13">
      <c r="C404" s="66"/>
      <c r="D404" s="66"/>
      <c r="E404" s="66"/>
      <c r="F404" s="66"/>
      <c r="G404" s="66"/>
      <c r="H404" s="66"/>
      <c r="I404" s="66"/>
      <c r="J404" s="66"/>
      <c r="K404" s="66"/>
      <c r="L404" s="66"/>
      <c r="M404" s="66"/>
    </row>
    <row r="405" spans="3:13">
      <c r="C405" s="66"/>
      <c r="D405" s="66"/>
      <c r="E405" s="66"/>
      <c r="F405" s="66"/>
      <c r="G405" s="66"/>
      <c r="H405" s="66"/>
      <c r="I405" s="66"/>
      <c r="J405" s="66"/>
      <c r="K405" s="66"/>
      <c r="L405" s="66"/>
      <c r="M405" s="66"/>
    </row>
    <row r="406" spans="3:13">
      <c r="C406" s="66"/>
      <c r="D406" s="66"/>
      <c r="E406" s="66"/>
      <c r="F406" s="66"/>
      <c r="G406" s="66"/>
      <c r="H406" s="66"/>
      <c r="I406" s="66"/>
      <c r="J406" s="66"/>
      <c r="K406" s="66"/>
      <c r="L406" s="66"/>
      <c r="M406" s="66"/>
    </row>
    <row r="407" spans="3:13">
      <c r="C407" s="66"/>
      <c r="D407" s="66"/>
      <c r="E407" s="66"/>
      <c r="F407" s="66"/>
      <c r="G407" s="66"/>
      <c r="H407" s="66"/>
      <c r="I407" s="66"/>
      <c r="J407" s="66"/>
      <c r="K407" s="66"/>
      <c r="L407" s="66"/>
      <c r="M407" s="66"/>
    </row>
    <row r="408" spans="3:13">
      <c r="C408" s="66"/>
      <c r="D408" s="66"/>
      <c r="E408" s="66"/>
      <c r="F408" s="66"/>
      <c r="G408" s="66"/>
      <c r="H408" s="66"/>
      <c r="I408" s="66"/>
      <c r="J408" s="66"/>
      <c r="K408" s="66"/>
      <c r="L408" s="66"/>
      <c r="M408" s="66"/>
    </row>
    <row r="409" spans="3:13">
      <c r="C409" s="66"/>
      <c r="D409" s="66"/>
      <c r="E409" s="66"/>
      <c r="F409" s="66"/>
      <c r="G409" s="66"/>
      <c r="H409" s="66"/>
      <c r="I409" s="66"/>
      <c r="J409" s="66"/>
      <c r="K409" s="66"/>
      <c r="L409" s="66"/>
      <c r="M409" s="66"/>
    </row>
    <row r="410" spans="3:13">
      <c r="C410" s="66"/>
      <c r="D410" s="66"/>
      <c r="E410" s="66"/>
      <c r="F410" s="66"/>
      <c r="G410" s="66"/>
      <c r="H410" s="66"/>
      <c r="I410" s="66"/>
      <c r="J410" s="66"/>
      <c r="K410" s="66"/>
      <c r="L410" s="66"/>
      <c r="M410" s="66"/>
    </row>
    <row r="411" spans="3:13">
      <c r="C411" s="66"/>
      <c r="D411" s="66"/>
      <c r="E411" s="66"/>
      <c r="F411" s="66"/>
      <c r="G411" s="66"/>
      <c r="H411" s="66"/>
      <c r="I411" s="66"/>
      <c r="J411" s="66"/>
      <c r="K411" s="66"/>
      <c r="L411" s="66"/>
      <c r="M411" s="66"/>
    </row>
    <row r="412" spans="3:13">
      <c r="C412" s="66"/>
      <c r="D412" s="66"/>
      <c r="E412" s="66"/>
      <c r="F412" s="66"/>
      <c r="G412" s="66"/>
      <c r="H412" s="66"/>
      <c r="I412" s="66"/>
      <c r="J412" s="66"/>
      <c r="K412" s="66"/>
      <c r="L412" s="66"/>
      <c r="M412" s="66"/>
    </row>
    <row r="413" spans="3:13">
      <c r="C413" s="66"/>
      <c r="D413" s="66"/>
      <c r="E413" s="66"/>
      <c r="F413" s="66"/>
      <c r="G413" s="66"/>
      <c r="H413" s="66"/>
      <c r="I413" s="66"/>
      <c r="J413" s="66"/>
      <c r="K413" s="66"/>
      <c r="L413" s="66"/>
      <c r="M413" s="66"/>
    </row>
    <row r="414" spans="3:13">
      <c r="C414" s="66"/>
      <c r="D414" s="66"/>
      <c r="E414" s="66"/>
      <c r="F414" s="66"/>
      <c r="G414" s="66"/>
      <c r="H414" s="66"/>
      <c r="I414" s="66"/>
      <c r="J414" s="66"/>
      <c r="K414" s="66"/>
      <c r="L414" s="66"/>
      <c r="M414" s="66"/>
    </row>
    <row r="415" spans="3:13">
      <c r="C415" s="66"/>
      <c r="D415" s="66"/>
      <c r="E415" s="66"/>
      <c r="F415" s="66"/>
      <c r="G415" s="66"/>
      <c r="H415" s="66"/>
      <c r="I415" s="66"/>
      <c r="J415" s="66"/>
      <c r="K415" s="66"/>
      <c r="L415" s="66"/>
      <c r="M415" s="66"/>
    </row>
    <row r="416" spans="3:13">
      <c r="C416" s="66"/>
      <c r="D416" s="66"/>
      <c r="E416" s="66"/>
      <c r="F416" s="66"/>
      <c r="G416" s="66"/>
      <c r="H416" s="66"/>
      <c r="I416" s="66"/>
      <c r="J416" s="66"/>
      <c r="K416" s="66"/>
      <c r="L416" s="66"/>
      <c r="M416" s="66"/>
    </row>
    <row r="417" spans="3:13">
      <c r="C417" s="66"/>
      <c r="D417" s="66"/>
      <c r="E417" s="66"/>
      <c r="F417" s="66"/>
      <c r="G417" s="66"/>
      <c r="H417" s="66"/>
      <c r="I417" s="66"/>
      <c r="J417" s="66"/>
      <c r="K417" s="66"/>
      <c r="L417" s="66"/>
      <c r="M417" s="66"/>
    </row>
    <row r="418" spans="3:13">
      <c r="C418" s="66"/>
      <c r="D418" s="66"/>
      <c r="E418" s="66"/>
      <c r="F418" s="66"/>
      <c r="G418" s="66"/>
      <c r="H418" s="66"/>
      <c r="I418" s="66"/>
      <c r="J418" s="66"/>
      <c r="K418" s="66"/>
      <c r="L418" s="66"/>
      <c r="M418" s="66"/>
    </row>
    <row r="419" spans="3:13">
      <c r="C419" s="66"/>
      <c r="D419" s="66"/>
      <c r="E419" s="66"/>
      <c r="F419" s="66"/>
      <c r="G419" s="66"/>
      <c r="H419" s="66"/>
      <c r="I419" s="66"/>
      <c r="J419" s="66"/>
      <c r="K419" s="66"/>
      <c r="L419" s="66"/>
      <c r="M419" s="66"/>
    </row>
    <row r="420" spans="3:13">
      <c r="C420" s="66"/>
      <c r="D420" s="66"/>
      <c r="E420" s="66"/>
      <c r="F420" s="66"/>
      <c r="G420" s="66"/>
      <c r="H420" s="66"/>
      <c r="I420" s="66"/>
      <c r="J420" s="66"/>
      <c r="K420" s="66"/>
      <c r="L420" s="66"/>
      <c r="M420" s="66"/>
    </row>
    <row r="421" spans="3:13">
      <c r="C421" s="66"/>
      <c r="D421" s="66"/>
      <c r="E421" s="66"/>
      <c r="F421" s="66"/>
      <c r="G421" s="66"/>
      <c r="H421" s="66"/>
      <c r="I421" s="66"/>
      <c r="J421" s="66"/>
      <c r="K421" s="66"/>
      <c r="L421" s="66"/>
      <c r="M421" s="66"/>
    </row>
    <row r="422" spans="3:13">
      <c r="C422" s="66"/>
      <c r="D422" s="66"/>
      <c r="E422" s="66"/>
      <c r="F422" s="66"/>
      <c r="G422" s="66"/>
      <c r="H422" s="66"/>
      <c r="I422" s="66"/>
      <c r="J422" s="66"/>
      <c r="K422" s="66"/>
      <c r="L422" s="66"/>
      <c r="M422" s="66"/>
    </row>
    <row r="423" spans="3:13">
      <c r="C423" s="66"/>
      <c r="D423" s="66"/>
      <c r="E423" s="66"/>
      <c r="F423" s="66"/>
      <c r="G423" s="66"/>
      <c r="H423" s="66"/>
      <c r="I423" s="66"/>
      <c r="J423" s="66"/>
      <c r="K423" s="66"/>
      <c r="L423" s="66"/>
      <c r="M423" s="66"/>
    </row>
    <row r="424" spans="3:13">
      <c r="C424" s="66"/>
      <c r="D424" s="66"/>
      <c r="E424" s="66"/>
      <c r="F424" s="66"/>
      <c r="G424" s="66"/>
      <c r="H424" s="66"/>
      <c r="I424" s="66"/>
      <c r="J424" s="66"/>
      <c r="K424" s="66"/>
      <c r="L424" s="66"/>
      <c r="M424" s="66"/>
    </row>
    <row r="425" spans="3:13">
      <c r="C425" s="66"/>
      <c r="D425" s="66"/>
      <c r="E425" s="66"/>
      <c r="F425" s="66"/>
      <c r="G425" s="66"/>
      <c r="H425" s="66"/>
      <c r="I425" s="66"/>
      <c r="J425" s="66"/>
      <c r="K425" s="66"/>
      <c r="L425" s="66"/>
      <c r="M425" s="66"/>
    </row>
    <row r="426" spans="3:13">
      <c r="C426" s="66"/>
      <c r="D426" s="66"/>
      <c r="E426" s="66"/>
      <c r="F426" s="66"/>
      <c r="G426" s="66"/>
      <c r="H426" s="66"/>
      <c r="I426" s="66"/>
      <c r="J426" s="66"/>
      <c r="K426" s="66"/>
      <c r="L426" s="66"/>
      <c r="M426" s="66"/>
    </row>
    <row r="427" spans="3:13">
      <c r="C427" s="66"/>
      <c r="D427" s="66"/>
      <c r="E427" s="66"/>
      <c r="F427" s="66"/>
      <c r="G427" s="66"/>
      <c r="H427" s="66"/>
      <c r="I427" s="66"/>
      <c r="J427" s="66"/>
      <c r="K427" s="66"/>
      <c r="L427" s="66"/>
      <c r="M427" s="66"/>
    </row>
    <row r="428" spans="3:13">
      <c r="C428" s="66"/>
      <c r="D428" s="66"/>
      <c r="E428" s="66"/>
      <c r="F428" s="66"/>
      <c r="G428" s="66"/>
      <c r="H428" s="66"/>
      <c r="I428" s="66"/>
      <c r="J428" s="66"/>
      <c r="K428" s="66"/>
      <c r="L428" s="66"/>
      <c r="M428" s="66"/>
    </row>
    <row r="429" spans="3:13">
      <c r="C429" s="66"/>
      <c r="D429" s="66"/>
      <c r="E429" s="66"/>
      <c r="F429" s="66"/>
      <c r="G429" s="66"/>
      <c r="H429" s="66"/>
      <c r="I429" s="66"/>
      <c r="J429" s="66"/>
      <c r="K429" s="66"/>
      <c r="L429" s="66"/>
      <c r="M429" s="66"/>
    </row>
    <row r="430" spans="3:13">
      <c r="C430" s="66"/>
      <c r="D430" s="66"/>
      <c r="E430" s="66"/>
      <c r="F430" s="66"/>
      <c r="G430" s="66"/>
      <c r="H430" s="66"/>
      <c r="I430" s="66"/>
      <c r="J430" s="66"/>
      <c r="K430" s="66"/>
      <c r="L430" s="66"/>
      <c r="M430" s="66"/>
    </row>
    <row r="431" spans="3:13">
      <c r="C431" s="66"/>
      <c r="D431" s="66"/>
      <c r="E431" s="66"/>
      <c r="F431" s="66"/>
      <c r="G431" s="66"/>
      <c r="H431" s="66"/>
      <c r="I431" s="66"/>
      <c r="J431" s="66"/>
      <c r="K431" s="66"/>
      <c r="L431" s="66"/>
      <c r="M431" s="66"/>
    </row>
    <row r="432" spans="3:13">
      <c r="C432" s="66"/>
      <c r="D432" s="66"/>
      <c r="E432" s="66"/>
      <c r="F432" s="66"/>
      <c r="G432" s="66"/>
      <c r="H432" s="66"/>
      <c r="I432" s="66"/>
      <c r="J432" s="66"/>
      <c r="K432" s="66"/>
      <c r="L432" s="66"/>
      <c r="M432" s="66"/>
    </row>
    <row r="433" spans="3:13">
      <c r="C433" s="66"/>
      <c r="D433" s="66"/>
      <c r="E433" s="66"/>
      <c r="F433" s="66"/>
      <c r="G433" s="66"/>
      <c r="H433" s="66"/>
      <c r="I433" s="66"/>
      <c r="J433" s="66"/>
      <c r="K433" s="66"/>
      <c r="L433" s="66"/>
      <c r="M433" s="66"/>
    </row>
    <row r="434" spans="3:13">
      <c r="C434" s="66"/>
      <c r="D434" s="66"/>
      <c r="E434" s="66"/>
      <c r="F434" s="66"/>
      <c r="G434" s="66"/>
      <c r="H434" s="66"/>
      <c r="I434" s="66"/>
      <c r="J434" s="66"/>
      <c r="K434" s="66"/>
      <c r="L434" s="66"/>
      <c r="M434" s="66"/>
    </row>
    <row r="435" spans="3:13">
      <c r="C435" s="66"/>
      <c r="D435" s="66"/>
      <c r="E435" s="66"/>
      <c r="F435" s="66"/>
      <c r="G435" s="66"/>
      <c r="H435" s="66"/>
      <c r="I435" s="66"/>
      <c r="J435" s="66"/>
      <c r="K435" s="66"/>
      <c r="L435" s="66"/>
      <c r="M435" s="66"/>
    </row>
    <row r="436" spans="3:13">
      <c r="C436" s="66"/>
      <c r="D436" s="66"/>
      <c r="E436" s="66"/>
      <c r="F436" s="66"/>
      <c r="G436" s="66"/>
      <c r="H436" s="66"/>
      <c r="I436" s="66"/>
      <c r="J436" s="66"/>
      <c r="K436" s="66"/>
      <c r="L436" s="66"/>
      <c r="M436" s="66"/>
    </row>
    <row r="437" spans="3:13">
      <c r="C437" s="66"/>
      <c r="D437" s="66"/>
      <c r="E437" s="66"/>
      <c r="F437" s="66"/>
      <c r="G437" s="66"/>
      <c r="H437" s="66"/>
      <c r="I437" s="66"/>
      <c r="J437" s="66"/>
      <c r="K437" s="66"/>
      <c r="L437" s="66"/>
      <c r="M437" s="66"/>
    </row>
    <row r="438" spans="3:13">
      <c r="C438" s="66"/>
      <c r="D438" s="66"/>
      <c r="E438" s="66"/>
      <c r="F438" s="66"/>
      <c r="G438" s="66"/>
      <c r="H438" s="66"/>
      <c r="I438" s="66"/>
      <c r="J438" s="66"/>
      <c r="K438" s="66"/>
      <c r="L438" s="66"/>
      <c r="M438" s="66"/>
    </row>
    <row r="439" spans="3:13">
      <c r="C439" s="66"/>
      <c r="D439" s="66"/>
      <c r="E439" s="66"/>
      <c r="F439" s="66"/>
      <c r="G439" s="66"/>
      <c r="H439" s="66"/>
      <c r="I439" s="66"/>
      <c r="J439" s="66"/>
      <c r="K439" s="66"/>
      <c r="L439" s="66"/>
      <c r="M439" s="66"/>
    </row>
    <row r="440" spans="3:13">
      <c r="C440" s="66"/>
      <c r="D440" s="66"/>
      <c r="E440" s="66"/>
      <c r="F440" s="66"/>
      <c r="G440" s="66"/>
      <c r="H440" s="66"/>
      <c r="I440" s="66"/>
      <c r="J440" s="66"/>
      <c r="K440" s="66"/>
      <c r="L440" s="66"/>
      <c r="M440" s="66"/>
    </row>
    <row r="441" spans="3:13">
      <c r="C441" s="66"/>
      <c r="D441" s="66"/>
      <c r="E441" s="66"/>
      <c r="F441" s="66"/>
      <c r="G441" s="66"/>
      <c r="H441" s="66"/>
      <c r="I441" s="66"/>
      <c r="J441" s="66"/>
      <c r="K441" s="66"/>
      <c r="L441" s="66"/>
      <c r="M441" s="66"/>
    </row>
    <row r="442" spans="3:13">
      <c r="C442" s="66"/>
      <c r="D442" s="66"/>
      <c r="E442" s="66"/>
      <c r="F442" s="66"/>
      <c r="G442" s="66"/>
      <c r="H442" s="66"/>
      <c r="I442" s="66"/>
      <c r="J442" s="66"/>
      <c r="K442" s="66"/>
      <c r="L442" s="66"/>
      <c r="M442" s="66"/>
    </row>
    <row r="443" spans="3:13">
      <c r="C443" s="66"/>
      <c r="D443" s="66"/>
      <c r="E443" s="66"/>
      <c r="F443" s="66"/>
      <c r="G443" s="66"/>
      <c r="H443" s="66"/>
      <c r="I443" s="66"/>
      <c r="J443" s="66"/>
      <c r="K443" s="66"/>
      <c r="L443" s="66"/>
      <c r="M443" s="66"/>
    </row>
    <row r="444" spans="3:13">
      <c r="C444" s="66"/>
      <c r="D444" s="66"/>
      <c r="E444" s="66"/>
      <c r="F444" s="66"/>
      <c r="G444" s="66"/>
      <c r="H444" s="66"/>
      <c r="I444" s="66"/>
      <c r="J444" s="66"/>
      <c r="K444" s="66"/>
      <c r="L444" s="66"/>
      <c r="M444" s="66"/>
    </row>
    <row r="445" spans="3:13">
      <c r="C445" s="66"/>
      <c r="D445" s="66"/>
      <c r="E445" s="66"/>
      <c r="F445" s="66"/>
      <c r="G445" s="66"/>
      <c r="H445" s="66"/>
      <c r="I445" s="66"/>
      <c r="J445" s="66"/>
      <c r="K445" s="66"/>
      <c r="L445" s="66"/>
      <c r="M445" s="66"/>
    </row>
    <row r="446" spans="3:13">
      <c r="C446" s="66"/>
      <c r="D446" s="66"/>
      <c r="E446" s="66"/>
      <c r="F446" s="66"/>
      <c r="G446" s="66"/>
      <c r="H446" s="66"/>
      <c r="I446" s="66"/>
      <c r="J446" s="66"/>
      <c r="K446" s="66"/>
      <c r="L446" s="66"/>
      <c r="M446" s="66"/>
    </row>
    <row r="447" spans="3:13">
      <c r="C447" s="66"/>
      <c r="D447" s="66"/>
      <c r="E447" s="66"/>
      <c r="F447" s="66"/>
      <c r="G447" s="66"/>
      <c r="H447" s="66"/>
      <c r="I447" s="66"/>
      <c r="J447" s="66"/>
      <c r="K447" s="66"/>
      <c r="L447" s="66"/>
      <c r="M447" s="66"/>
    </row>
    <row r="448" spans="3:13">
      <c r="C448" s="66"/>
      <c r="D448" s="66"/>
      <c r="E448" s="66"/>
      <c r="F448" s="66"/>
      <c r="G448" s="66"/>
      <c r="H448" s="66"/>
      <c r="I448" s="66"/>
      <c r="J448" s="66"/>
      <c r="K448" s="66"/>
      <c r="L448" s="66"/>
      <c r="M448" s="66"/>
    </row>
    <row r="449" spans="3:13">
      <c r="C449" s="66"/>
      <c r="D449" s="66"/>
      <c r="E449" s="66"/>
      <c r="F449" s="66"/>
      <c r="G449" s="66"/>
      <c r="H449" s="66"/>
      <c r="I449" s="66"/>
      <c r="J449" s="66"/>
      <c r="K449" s="66"/>
      <c r="L449" s="66"/>
      <c r="M449" s="66"/>
    </row>
    <row r="450" spans="3:13">
      <c r="C450" s="66"/>
      <c r="D450" s="66"/>
      <c r="E450" s="66"/>
      <c r="F450" s="66"/>
      <c r="G450" s="66"/>
      <c r="H450" s="66"/>
      <c r="I450" s="66"/>
      <c r="J450" s="66"/>
      <c r="K450" s="66"/>
      <c r="L450" s="66"/>
      <c r="M450" s="66"/>
    </row>
    <row r="451" spans="3:13">
      <c r="C451" s="66"/>
      <c r="D451" s="66"/>
      <c r="E451" s="66"/>
      <c r="F451" s="66"/>
      <c r="G451" s="66"/>
      <c r="H451" s="66"/>
      <c r="I451" s="66"/>
      <c r="J451" s="66"/>
      <c r="K451" s="66"/>
      <c r="L451" s="66"/>
      <c r="M451" s="66"/>
    </row>
    <row r="452" spans="3:13">
      <c r="C452" s="66"/>
      <c r="D452" s="66"/>
      <c r="E452" s="66"/>
      <c r="F452" s="66"/>
      <c r="G452" s="66"/>
      <c r="H452" s="66"/>
      <c r="I452" s="66"/>
      <c r="J452" s="66"/>
      <c r="K452" s="66"/>
      <c r="L452" s="66"/>
      <c r="M452" s="66"/>
    </row>
    <row r="453" spans="3:13">
      <c r="C453" s="66"/>
      <c r="D453" s="66"/>
      <c r="E453" s="66"/>
      <c r="F453" s="66"/>
      <c r="G453" s="66"/>
      <c r="H453" s="66"/>
      <c r="I453" s="66"/>
      <c r="J453" s="66"/>
      <c r="K453" s="66"/>
      <c r="L453" s="66"/>
      <c r="M453" s="66"/>
    </row>
    <row r="454" spans="3:13">
      <c r="C454" s="66"/>
      <c r="D454" s="66"/>
      <c r="E454" s="66"/>
      <c r="F454" s="66"/>
      <c r="G454" s="66"/>
      <c r="H454" s="66"/>
      <c r="I454" s="66"/>
      <c r="J454" s="66"/>
      <c r="K454" s="66"/>
      <c r="L454" s="66"/>
      <c r="M454" s="66"/>
    </row>
    <row r="455" spans="3:13">
      <c r="C455" s="66"/>
      <c r="D455" s="66"/>
      <c r="E455" s="66"/>
      <c r="F455" s="66"/>
      <c r="G455" s="66"/>
      <c r="H455" s="66"/>
      <c r="I455" s="66"/>
      <c r="J455" s="66"/>
      <c r="K455" s="66"/>
      <c r="L455" s="66"/>
      <c r="M455" s="66"/>
    </row>
    <row r="456" spans="3:13">
      <c r="C456" s="66"/>
      <c r="D456" s="66"/>
      <c r="E456" s="66"/>
      <c r="F456" s="66"/>
      <c r="G456" s="66"/>
      <c r="H456" s="66"/>
      <c r="I456" s="66"/>
      <c r="J456" s="66"/>
      <c r="K456" s="66"/>
      <c r="L456" s="66"/>
      <c r="M456" s="66"/>
    </row>
    <row r="457" spans="3:13">
      <c r="C457" s="66"/>
      <c r="D457" s="66"/>
      <c r="E457" s="66"/>
      <c r="F457" s="66"/>
      <c r="G457" s="66"/>
      <c r="H457" s="66"/>
      <c r="I457" s="66"/>
      <c r="J457" s="66"/>
      <c r="K457" s="66"/>
      <c r="L457" s="66"/>
      <c r="M457" s="66"/>
    </row>
    <row r="458" spans="3:13">
      <c r="C458" s="66"/>
      <c r="D458" s="66"/>
      <c r="E458" s="66"/>
      <c r="F458" s="66"/>
      <c r="G458" s="66"/>
      <c r="H458" s="66"/>
      <c r="I458" s="66"/>
      <c r="J458" s="66"/>
      <c r="K458" s="66"/>
      <c r="L458" s="66"/>
      <c r="M458" s="66"/>
    </row>
    <row r="459" spans="3:13">
      <c r="C459" s="66"/>
      <c r="D459" s="66"/>
      <c r="E459" s="66"/>
      <c r="F459" s="66"/>
      <c r="G459" s="66"/>
      <c r="H459" s="66"/>
      <c r="I459" s="66"/>
      <c r="J459" s="66"/>
      <c r="K459" s="66"/>
      <c r="L459" s="66"/>
      <c r="M459" s="66"/>
    </row>
    <row r="460" spans="3:13">
      <c r="C460" s="66"/>
      <c r="D460" s="66"/>
      <c r="E460" s="66"/>
      <c r="F460" s="66"/>
      <c r="G460" s="66"/>
      <c r="H460" s="66"/>
      <c r="I460" s="66"/>
      <c r="J460" s="66"/>
      <c r="K460" s="66"/>
      <c r="L460" s="66"/>
      <c r="M460" s="66"/>
    </row>
    <row r="461" spans="3:13">
      <c r="C461" s="66"/>
      <c r="D461" s="66"/>
      <c r="E461" s="66"/>
      <c r="F461" s="66"/>
      <c r="G461" s="66"/>
      <c r="H461" s="66"/>
      <c r="I461" s="66"/>
      <c r="J461" s="66"/>
      <c r="K461" s="66"/>
      <c r="L461" s="66"/>
      <c r="M461" s="66"/>
    </row>
    <row r="462" spans="3:13">
      <c r="C462" s="66"/>
      <c r="D462" s="66"/>
      <c r="E462" s="66"/>
      <c r="F462" s="66"/>
      <c r="G462" s="66"/>
      <c r="H462" s="66"/>
      <c r="I462" s="66"/>
      <c r="J462" s="66"/>
      <c r="K462" s="66"/>
      <c r="L462" s="66"/>
      <c r="M462" s="66"/>
    </row>
    <row r="463" spans="3:13">
      <c r="C463" s="66"/>
      <c r="D463" s="66"/>
      <c r="E463" s="66"/>
      <c r="F463" s="66"/>
      <c r="G463" s="66"/>
      <c r="H463" s="66"/>
      <c r="I463" s="66"/>
      <c r="J463" s="66"/>
      <c r="K463" s="66"/>
      <c r="L463" s="66"/>
      <c r="M463" s="66"/>
    </row>
    <row r="464" spans="3:13">
      <c r="C464" s="66"/>
      <c r="D464" s="66"/>
      <c r="E464" s="66"/>
      <c r="F464" s="66"/>
      <c r="G464" s="66"/>
      <c r="H464" s="66"/>
      <c r="I464" s="66"/>
      <c r="J464" s="66"/>
      <c r="K464" s="66"/>
      <c r="L464" s="66"/>
      <c r="M464" s="66"/>
    </row>
    <row r="465" spans="3:13">
      <c r="C465" s="66"/>
      <c r="D465" s="66"/>
      <c r="E465" s="66"/>
      <c r="F465" s="66"/>
      <c r="G465" s="66"/>
      <c r="H465" s="66"/>
      <c r="I465" s="66"/>
      <c r="J465" s="66"/>
      <c r="K465" s="66"/>
      <c r="L465" s="66"/>
      <c r="M465" s="66"/>
    </row>
    <row r="466" spans="3:13">
      <c r="C466" s="66"/>
      <c r="D466" s="66"/>
      <c r="E466" s="66"/>
      <c r="F466" s="66"/>
      <c r="G466" s="66"/>
      <c r="H466" s="66"/>
      <c r="I466" s="66"/>
      <c r="J466" s="66"/>
      <c r="K466" s="66"/>
      <c r="L466" s="66"/>
      <c r="M466" s="66"/>
    </row>
    <row r="467" spans="3:13">
      <c r="C467" s="66"/>
      <c r="D467" s="66"/>
      <c r="E467" s="66"/>
      <c r="F467" s="66"/>
      <c r="G467" s="66"/>
      <c r="H467" s="66"/>
      <c r="I467" s="66"/>
      <c r="J467" s="66"/>
      <c r="K467" s="66"/>
      <c r="L467" s="66"/>
      <c r="M467" s="66"/>
    </row>
    <row r="468" spans="3:13">
      <c r="C468" s="66"/>
      <c r="D468" s="66"/>
      <c r="E468" s="66"/>
      <c r="F468" s="66"/>
      <c r="G468" s="66"/>
      <c r="H468" s="66"/>
      <c r="I468" s="66"/>
      <c r="J468" s="66"/>
      <c r="K468" s="66"/>
      <c r="L468" s="66"/>
      <c r="M468" s="66"/>
    </row>
    <row r="469" spans="3:13">
      <c r="C469" s="66"/>
      <c r="D469" s="66"/>
      <c r="E469" s="66"/>
      <c r="F469" s="66"/>
      <c r="G469" s="66"/>
      <c r="H469" s="66"/>
      <c r="I469" s="66"/>
      <c r="J469" s="66"/>
      <c r="K469" s="66"/>
      <c r="L469" s="66"/>
      <c r="M469" s="66"/>
    </row>
    <row r="470" spans="3:13">
      <c r="C470" s="66"/>
      <c r="D470" s="66"/>
      <c r="E470" s="66"/>
      <c r="F470" s="66"/>
      <c r="G470" s="66"/>
      <c r="H470" s="66"/>
      <c r="I470" s="66"/>
      <c r="J470" s="66"/>
      <c r="K470" s="66"/>
      <c r="L470" s="66"/>
      <c r="M470" s="66"/>
    </row>
    <row r="471" spans="3:13">
      <c r="C471" s="66"/>
      <c r="D471" s="66"/>
      <c r="E471" s="66"/>
      <c r="F471" s="66"/>
      <c r="G471" s="66"/>
      <c r="H471" s="66"/>
      <c r="I471" s="66"/>
      <c r="J471" s="66"/>
      <c r="K471" s="66"/>
      <c r="L471" s="66"/>
      <c r="M471" s="66"/>
    </row>
    <row r="472" spans="3:13">
      <c r="C472" s="66"/>
      <c r="D472" s="66"/>
      <c r="E472" s="66"/>
      <c r="F472" s="66"/>
      <c r="G472" s="66"/>
      <c r="H472" s="66"/>
      <c r="I472" s="66"/>
      <c r="J472" s="66"/>
      <c r="K472" s="66"/>
      <c r="L472" s="66"/>
      <c r="M472" s="66"/>
    </row>
    <row r="473" spans="3:13">
      <c r="C473" s="66"/>
      <c r="D473" s="66"/>
      <c r="E473" s="66"/>
      <c r="F473" s="66"/>
      <c r="G473" s="66"/>
      <c r="H473" s="66"/>
      <c r="I473" s="66"/>
      <c r="J473" s="66"/>
      <c r="K473" s="66"/>
      <c r="L473" s="66"/>
      <c r="M473" s="66"/>
    </row>
    <row r="474" spans="3:13">
      <c r="C474" s="66"/>
      <c r="D474" s="66"/>
      <c r="E474" s="66"/>
      <c r="F474" s="66"/>
      <c r="G474" s="66"/>
      <c r="H474" s="66"/>
      <c r="I474" s="66"/>
      <c r="J474" s="66"/>
      <c r="K474" s="66"/>
      <c r="L474" s="66"/>
      <c r="M474" s="66"/>
    </row>
    <row r="475" spans="3:13">
      <c r="C475" s="66"/>
      <c r="D475" s="66"/>
      <c r="E475" s="66"/>
      <c r="F475" s="66"/>
      <c r="G475" s="66"/>
      <c r="H475" s="66"/>
      <c r="I475" s="66"/>
      <c r="J475" s="66"/>
      <c r="K475" s="66"/>
      <c r="L475" s="66"/>
      <c r="M475" s="66"/>
    </row>
    <row r="476" spans="3:13">
      <c r="C476" s="66"/>
      <c r="D476" s="66"/>
      <c r="E476" s="66"/>
      <c r="F476" s="66"/>
      <c r="G476" s="66"/>
      <c r="H476" s="66"/>
      <c r="I476" s="66"/>
      <c r="J476" s="66"/>
      <c r="K476" s="66"/>
      <c r="L476" s="66"/>
      <c r="M476" s="66"/>
    </row>
    <row r="477" spans="3:13">
      <c r="C477" s="66"/>
      <c r="D477" s="66"/>
      <c r="E477" s="66"/>
      <c r="F477" s="66"/>
      <c r="G477" s="66"/>
      <c r="H477" s="66"/>
      <c r="I477" s="66"/>
      <c r="J477" s="66"/>
      <c r="K477" s="66"/>
      <c r="L477" s="66"/>
      <c r="M477" s="66"/>
    </row>
    <row r="478" spans="3:13">
      <c r="C478" s="66"/>
      <c r="D478" s="66"/>
      <c r="E478" s="66"/>
      <c r="F478" s="66"/>
      <c r="G478" s="66"/>
      <c r="H478" s="66"/>
      <c r="I478" s="66"/>
      <c r="J478" s="66"/>
      <c r="K478" s="66"/>
      <c r="L478" s="66"/>
      <c r="M478" s="66"/>
    </row>
    <row r="479" spans="3:13">
      <c r="C479" s="66"/>
      <c r="D479" s="66"/>
      <c r="E479" s="66"/>
      <c r="F479" s="66"/>
      <c r="G479" s="66"/>
      <c r="H479" s="66"/>
      <c r="I479" s="66"/>
      <c r="J479" s="66"/>
      <c r="K479" s="66"/>
      <c r="L479" s="66"/>
      <c r="M479" s="66"/>
    </row>
    <row r="480" spans="3:13">
      <c r="C480" s="66"/>
      <c r="D480" s="66"/>
      <c r="E480" s="66"/>
      <c r="F480" s="66"/>
      <c r="G480" s="66"/>
      <c r="H480" s="66"/>
      <c r="I480" s="66"/>
      <c r="J480" s="66"/>
      <c r="K480" s="66"/>
      <c r="L480" s="66"/>
      <c r="M480" s="66"/>
    </row>
    <row r="481" spans="3:13">
      <c r="C481" s="66"/>
      <c r="D481" s="66"/>
      <c r="E481" s="66"/>
      <c r="F481" s="66"/>
      <c r="G481" s="66"/>
      <c r="H481" s="66"/>
      <c r="I481" s="66"/>
      <c r="J481" s="66"/>
      <c r="K481" s="66"/>
      <c r="L481" s="66"/>
      <c r="M481" s="66"/>
    </row>
    <row r="482" spans="3:13">
      <c r="C482" s="66"/>
      <c r="D482" s="66"/>
      <c r="E482" s="66"/>
      <c r="F482" s="66"/>
      <c r="G482" s="66"/>
      <c r="H482" s="66"/>
      <c r="I482" s="66"/>
      <c r="J482" s="66"/>
      <c r="K482" s="66"/>
      <c r="L482" s="66"/>
      <c r="M482" s="66"/>
    </row>
    <row r="483" spans="3:13">
      <c r="C483" s="66"/>
      <c r="D483" s="66"/>
      <c r="E483" s="66"/>
      <c r="F483" s="66"/>
      <c r="G483" s="66"/>
      <c r="H483" s="66"/>
      <c r="I483" s="66"/>
      <c r="J483" s="66"/>
      <c r="K483" s="66"/>
      <c r="L483" s="66"/>
      <c r="M483" s="66"/>
    </row>
    <row r="484" spans="3:13">
      <c r="C484" s="66"/>
      <c r="D484" s="66"/>
      <c r="E484" s="66"/>
      <c r="F484" s="66"/>
      <c r="G484" s="66"/>
      <c r="H484" s="66"/>
      <c r="I484" s="66"/>
      <c r="J484" s="66"/>
      <c r="K484" s="66"/>
      <c r="L484" s="66"/>
      <c r="M484" s="66"/>
    </row>
    <row r="485" spans="3:13">
      <c r="C485" s="66"/>
      <c r="D485" s="66"/>
      <c r="E485" s="66"/>
      <c r="F485" s="66"/>
      <c r="G485" s="66"/>
      <c r="H485" s="66"/>
      <c r="I485" s="66"/>
      <c r="J485" s="66"/>
      <c r="K485" s="66"/>
      <c r="L485" s="66"/>
      <c r="M485" s="66"/>
    </row>
    <row r="486" spans="3:13">
      <c r="C486" s="66"/>
      <c r="D486" s="66"/>
      <c r="E486" s="66"/>
      <c r="F486" s="66"/>
      <c r="G486" s="66"/>
      <c r="H486" s="66"/>
      <c r="I486" s="66"/>
      <c r="J486" s="66"/>
      <c r="K486" s="66"/>
      <c r="L486" s="66"/>
      <c r="M486" s="66"/>
    </row>
    <row r="487" spans="3:13">
      <c r="C487" s="66"/>
      <c r="D487" s="66"/>
      <c r="E487" s="66"/>
      <c r="F487" s="66"/>
      <c r="G487" s="66"/>
      <c r="H487" s="66"/>
      <c r="I487" s="66"/>
      <c r="J487" s="66"/>
      <c r="K487" s="66"/>
      <c r="L487" s="66"/>
      <c r="M487" s="66"/>
    </row>
    <row r="488" spans="3:13">
      <c r="C488" s="66"/>
      <c r="D488" s="66"/>
      <c r="E488" s="66"/>
      <c r="F488" s="66"/>
      <c r="G488" s="66"/>
      <c r="H488" s="66"/>
      <c r="I488" s="66"/>
      <c r="J488" s="66"/>
      <c r="K488" s="66"/>
      <c r="L488" s="66"/>
      <c r="M488" s="66"/>
    </row>
    <row r="489" spans="3:13">
      <c r="C489" s="66"/>
      <c r="D489" s="66"/>
      <c r="E489" s="66"/>
      <c r="F489" s="66"/>
      <c r="G489" s="66"/>
      <c r="H489" s="66"/>
      <c r="I489" s="66"/>
      <c r="J489" s="66"/>
      <c r="K489" s="66"/>
      <c r="L489" s="66"/>
      <c r="M489" s="66"/>
    </row>
    <row r="490" spans="3:13">
      <c r="C490" s="66"/>
      <c r="D490" s="66"/>
      <c r="E490" s="66"/>
      <c r="F490" s="66"/>
      <c r="G490" s="66"/>
      <c r="H490" s="66"/>
      <c r="I490" s="66"/>
      <c r="J490" s="66"/>
      <c r="K490" s="66"/>
      <c r="L490" s="66"/>
      <c r="M490" s="66"/>
    </row>
    <row r="491" spans="3:13">
      <c r="C491" s="66"/>
      <c r="D491" s="66"/>
      <c r="E491" s="66"/>
      <c r="F491" s="66"/>
      <c r="G491" s="66"/>
      <c r="H491" s="66"/>
      <c r="I491" s="66"/>
      <c r="J491" s="66"/>
      <c r="K491" s="66"/>
      <c r="L491" s="66"/>
      <c r="M491" s="66"/>
    </row>
    <row r="492" spans="3:13">
      <c r="C492" s="66"/>
      <c r="D492" s="66"/>
      <c r="E492" s="66"/>
      <c r="F492" s="66"/>
      <c r="G492" s="66"/>
      <c r="H492" s="66"/>
      <c r="I492" s="66"/>
      <c r="J492" s="66"/>
      <c r="K492" s="66"/>
      <c r="L492" s="66"/>
      <c r="M492" s="66"/>
    </row>
    <row r="493" spans="3:13">
      <c r="C493" s="66"/>
      <c r="D493" s="66"/>
      <c r="E493" s="66"/>
      <c r="F493" s="66"/>
      <c r="G493" s="66"/>
      <c r="H493" s="66"/>
      <c r="I493" s="66"/>
      <c r="J493" s="66"/>
      <c r="K493" s="66"/>
      <c r="L493" s="66"/>
      <c r="M493" s="66"/>
    </row>
    <row r="494" spans="3:13">
      <c r="C494" s="66"/>
      <c r="D494" s="66"/>
      <c r="E494" s="66"/>
      <c r="F494" s="66"/>
      <c r="G494" s="66"/>
      <c r="H494" s="66"/>
      <c r="I494" s="66"/>
      <c r="J494" s="66"/>
      <c r="K494" s="66"/>
      <c r="L494" s="66"/>
      <c r="M494" s="66"/>
    </row>
    <row r="495" spans="3:13">
      <c r="C495" s="66"/>
      <c r="D495" s="66"/>
      <c r="E495" s="66"/>
      <c r="F495" s="66"/>
      <c r="G495" s="66"/>
      <c r="H495" s="66"/>
      <c r="I495" s="66"/>
      <c r="J495" s="66"/>
      <c r="K495" s="66"/>
      <c r="L495" s="66"/>
      <c r="M495" s="66"/>
    </row>
    <row r="496" spans="3:13">
      <c r="C496" s="66"/>
      <c r="D496" s="66"/>
      <c r="E496" s="66"/>
      <c r="F496" s="66"/>
      <c r="G496" s="66"/>
      <c r="H496" s="66"/>
      <c r="I496" s="66"/>
      <c r="J496" s="66"/>
      <c r="K496" s="66"/>
      <c r="L496" s="66"/>
      <c r="M496" s="66"/>
    </row>
    <row r="497" spans="3:13">
      <c r="C497" s="66"/>
      <c r="D497" s="66"/>
      <c r="E497" s="66"/>
      <c r="F497" s="66"/>
      <c r="G497" s="66"/>
      <c r="H497" s="66"/>
      <c r="I497" s="66"/>
      <c r="J497" s="66"/>
      <c r="K497" s="66"/>
      <c r="L497" s="66"/>
      <c r="M497" s="66"/>
    </row>
    <row r="498" spans="3:13">
      <c r="C498" s="66"/>
      <c r="D498" s="66"/>
      <c r="E498" s="66"/>
      <c r="F498" s="66"/>
      <c r="G498" s="66"/>
      <c r="H498" s="66"/>
      <c r="I498" s="66"/>
      <c r="J498" s="66"/>
      <c r="K498" s="66"/>
      <c r="L498" s="66"/>
      <c r="M498" s="66"/>
    </row>
    <row r="499" spans="3:13">
      <c r="C499" s="66"/>
      <c r="D499" s="66"/>
      <c r="E499" s="66"/>
      <c r="F499" s="66"/>
      <c r="G499" s="66"/>
      <c r="H499" s="66"/>
      <c r="I499" s="66"/>
      <c r="J499" s="66"/>
      <c r="K499" s="66"/>
      <c r="L499" s="66"/>
      <c r="M499" s="66"/>
    </row>
    <row r="500" spans="3:13">
      <c r="C500" s="66"/>
      <c r="D500" s="66"/>
      <c r="E500" s="66"/>
      <c r="F500" s="66"/>
      <c r="G500" s="66"/>
      <c r="H500" s="66"/>
      <c r="I500" s="66"/>
      <c r="J500" s="66"/>
      <c r="K500" s="66"/>
      <c r="L500" s="66"/>
      <c r="M500" s="66"/>
    </row>
    <row r="501" spans="3:13">
      <c r="C501" s="66"/>
      <c r="D501" s="66"/>
      <c r="E501" s="66"/>
      <c r="F501" s="66"/>
      <c r="G501" s="66"/>
      <c r="H501" s="66"/>
      <c r="I501" s="66"/>
      <c r="J501" s="66"/>
      <c r="K501" s="66"/>
      <c r="L501" s="66"/>
      <c r="M501" s="66"/>
    </row>
    <row r="502" spans="3:13">
      <c r="C502" s="66"/>
      <c r="D502" s="66"/>
      <c r="E502" s="66"/>
      <c r="F502" s="66"/>
      <c r="G502" s="66"/>
      <c r="H502" s="66"/>
      <c r="I502" s="66"/>
      <c r="J502" s="66"/>
      <c r="K502" s="66"/>
      <c r="L502" s="66"/>
      <c r="M502" s="66"/>
    </row>
    <row r="503" spans="3:13">
      <c r="C503" s="66"/>
      <c r="D503" s="66"/>
      <c r="E503" s="66"/>
      <c r="F503" s="66"/>
      <c r="G503" s="66"/>
      <c r="H503" s="66"/>
      <c r="I503" s="66"/>
      <c r="J503" s="66"/>
      <c r="K503" s="66"/>
      <c r="L503" s="66"/>
      <c r="M503" s="66"/>
    </row>
    <row r="504" spans="3:13">
      <c r="C504" s="66"/>
      <c r="D504" s="66"/>
      <c r="E504" s="66"/>
      <c r="F504" s="66"/>
      <c r="G504" s="66"/>
      <c r="H504" s="66"/>
      <c r="I504" s="66"/>
      <c r="J504" s="66"/>
      <c r="K504" s="66"/>
      <c r="L504" s="66"/>
      <c r="M504" s="66"/>
    </row>
    <row r="505" spans="3:13">
      <c r="C505" s="66"/>
      <c r="D505" s="66"/>
      <c r="E505" s="66"/>
      <c r="F505" s="66"/>
      <c r="G505" s="66"/>
      <c r="H505" s="66"/>
      <c r="I505" s="66"/>
      <c r="J505" s="66"/>
      <c r="K505" s="66"/>
      <c r="L505" s="66"/>
      <c r="M505" s="66"/>
    </row>
    <row r="506" spans="3:13">
      <c r="C506" s="66"/>
      <c r="D506" s="66"/>
      <c r="E506" s="66"/>
      <c r="F506" s="66"/>
      <c r="G506" s="66"/>
      <c r="H506" s="66"/>
      <c r="I506" s="66"/>
      <c r="J506" s="66"/>
      <c r="K506" s="66"/>
      <c r="L506" s="66"/>
      <c r="M506" s="66"/>
    </row>
    <row r="507" spans="3:13">
      <c r="C507" s="66"/>
      <c r="D507" s="66"/>
      <c r="E507" s="66"/>
      <c r="F507" s="66"/>
      <c r="G507" s="66"/>
      <c r="H507" s="66"/>
      <c r="I507" s="66"/>
      <c r="J507" s="66"/>
      <c r="K507" s="66"/>
      <c r="L507" s="66"/>
      <c r="M507" s="66"/>
    </row>
    <row r="508" spans="3:13">
      <c r="C508" s="66"/>
      <c r="D508" s="66"/>
      <c r="E508" s="66"/>
      <c r="F508" s="66"/>
      <c r="G508" s="66"/>
      <c r="H508" s="66"/>
      <c r="I508" s="66"/>
      <c r="J508" s="66"/>
      <c r="K508" s="66"/>
      <c r="L508" s="66"/>
      <c r="M508" s="66"/>
    </row>
    <row r="509" spans="3:13">
      <c r="C509" s="66"/>
      <c r="D509" s="66"/>
      <c r="E509" s="66"/>
      <c r="F509" s="66"/>
      <c r="G509" s="66"/>
      <c r="H509" s="66"/>
      <c r="I509" s="66"/>
      <c r="J509" s="66"/>
      <c r="K509" s="66"/>
      <c r="L509" s="66"/>
      <c r="M509" s="66"/>
    </row>
    <row r="510" spans="3:13">
      <c r="C510" s="66"/>
      <c r="D510" s="66"/>
      <c r="E510" s="66"/>
      <c r="F510" s="66"/>
      <c r="G510" s="66"/>
      <c r="H510" s="66"/>
      <c r="I510" s="66"/>
      <c r="J510" s="66"/>
      <c r="K510" s="66"/>
      <c r="L510" s="66"/>
      <c r="M510" s="66"/>
    </row>
    <row r="511" spans="3:13">
      <c r="C511" s="66"/>
      <c r="D511" s="66"/>
      <c r="E511" s="66"/>
      <c r="F511" s="66"/>
      <c r="G511" s="66"/>
      <c r="H511" s="66"/>
      <c r="I511" s="66"/>
      <c r="J511" s="66"/>
      <c r="K511" s="66"/>
      <c r="L511" s="66"/>
      <c r="M511" s="66"/>
    </row>
    <row r="512" spans="3:13">
      <c r="C512" s="66"/>
      <c r="D512" s="66"/>
      <c r="E512" s="66"/>
      <c r="F512" s="66"/>
      <c r="G512" s="66"/>
      <c r="H512" s="66"/>
      <c r="I512" s="66"/>
      <c r="J512" s="66"/>
      <c r="K512" s="66"/>
      <c r="L512" s="66"/>
      <c r="M512" s="66"/>
    </row>
    <row r="513" spans="3:13">
      <c r="C513" s="66"/>
      <c r="D513" s="66"/>
      <c r="E513" s="66"/>
      <c r="F513" s="66"/>
      <c r="G513" s="66"/>
      <c r="H513" s="66"/>
      <c r="I513" s="66"/>
      <c r="J513" s="66"/>
      <c r="K513" s="66"/>
      <c r="L513" s="66"/>
      <c r="M513" s="66"/>
    </row>
    <row r="514" spans="3:13">
      <c r="C514" s="66"/>
      <c r="D514" s="66"/>
      <c r="E514" s="66"/>
      <c r="F514" s="66"/>
      <c r="G514" s="66"/>
      <c r="H514" s="66"/>
      <c r="I514" s="66"/>
      <c r="J514" s="66"/>
      <c r="K514" s="66"/>
      <c r="L514" s="66"/>
      <c r="M514" s="66"/>
    </row>
    <row r="515" spans="3:13">
      <c r="C515" s="66"/>
      <c r="D515" s="66"/>
      <c r="E515" s="66"/>
      <c r="F515" s="66"/>
      <c r="G515" s="66"/>
      <c r="H515" s="66"/>
      <c r="I515" s="66"/>
      <c r="J515" s="66"/>
      <c r="K515" s="66"/>
      <c r="L515" s="66"/>
      <c r="M515" s="66"/>
    </row>
    <row r="516" spans="3:13">
      <c r="C516" s="66"/>
      <c r="D516" s="66"/>
      <c r="E516" s="66"/>
      <c r="F516" s="66"/>
      <c r="G516" s="66"/>
      <c r="H516" s="66"/>
      <c r="I516" s="66"/>
      <c r="J516" s="66"/>
      <c r="K516" s="66"/>
      <c r="L516" s="66"/>
      <c r="M516" s="66"/>
    </row>
    <row r="517" spans="3:13">
      <c r="C517" s="66"/>
      <c r="D517" s="66"/>
      <c r="E517" s="66"/>
      <c r="F517" s="66"/>
      <c r="G517" s="66"/>
      <c r="H517" s="66"/>
      <c r="I517" s="66"/>
      <c r="J517" s="66"/>
      <c r="K517" s="66"/>
      <c r="L517" s="66"/>
      <c r="M517" s="66"/>
    </row>
    <row r="518" spans="3:13">
      <c r="C518" s="66"/>
      <c r="D518" s="66"/>
      <c r="E518" s="66"/>
      <c r="F518" s="66"/>
      <c r="G518" s="66"/>
      <c r="H518" s="66"/>
      <c r="I518" s="66"/>
      <c r="J518" s="66"/>
      <c r="K518" s="66"/>
      <c r="L518" s="66"/>
      <c r="M518" s="66"/>
    </row>
    <row r="519" spans="3:13">
      <c r="C519" s="66"/>
      <c r="D519" s="66"/>
      <c r="E519" s="66"/>
      <c r="F519" s="66"/>
      <c r="G519" s="66"/>
      <c r="H519" s="66"/>
      <c r="I519" s="66"/>
      <c r="J519" s="66"/>
      <c r="K519" s="66"/>
      <c r="L519" s="66"/>
      <c r="M519" s="66"/>
    </row>
    <row r="520" spans="3:13">
      <c r="C520" s="66"/>
      <c r="D520" s="66"/>
      <c r="E520" s="66"/>
      <c r="F520" s="66"/>
      <c r="G520" s="66"/>
      <c r="H520" s="66"/>
      <c r="I520" s="66"/>
      <c r="J520" s="66"/>
      <c r="K520" s="66"/>
      <c r="L520" s="66"/>
      <c r="M520" s="66"/>
    </row>
    <row r="521" spans="3:13">
      <c r="C521" s="66"/>
      <c r="D521" s="66"/>
      <c r="E521" s="66"/>
      <c r="F521" s="66"/>
      <c r="G521" s="66"/>
      <c r="H521" s="66"/>
      <c r="I521" s="66"/>
      <c r="J521" s="66"/>
      <c r="K521" s="66"/>
      <c r="L521" s="66"/>
      <c r="M521" s="66"/>
    </row>
    <row r="522" spans="3:13">
      <c r="C522" s="66"/>
      <c r="D522" s="66"/>
      <c r="E522" s="66"/>
      <c r="F522" s="66"/>
      <c r="G522" s="66"/>
      <c r="H522" s="66"/>
      <c r="I522" s="66"/>
      <c r="J522" s="66"/>
      <c r="K522" s="66"/>
      <c r="L522" s="66"/>
      <c r="M522" s="66"/>
    </row>
    <row r="523" spans="3:13">
      <c r="C523" s="66"/>
      <c r="D523" s="66"/>
      <c r="E523" s="66"/>
      <c r="F523" s="66"/>
      <c r="G523" s="66"/>
      <c r="H523" s="66"/>
      <c r="I523" s="66"/>
      <c r="J523" s="66"/>
      <c r="K523" s="66"/>
      <c r="L523" s="66"/>
      <c r="M523" s="66"/>
    </row>
    <row r="524" spans="3:13">
      <c r="C524" s="66"/>
      <c r="D524" s="66"/>
      <c r="E524" s="66"/>
      <c r="F524" s="66"/>
      <c r="G524" s="66"/>
      <c r="H524" s="66"/>
      <c r="I524" s="66"/>
      <c r="J524" s="66"/>
      <c r="K524" s="66"/>
      <c r="L524" s="66"/>
      <c r="M524" s="66"/>
    </row>
    <row r="525" spans="3:13">
      <c r="C525" s="66"/>
      <c r="D525" s="66"/>
      <c r="E525" s="66"/>
      <c r="F525" s="66"/>
      <c r="G525" s="66"/>
      <c r="H525" s="66"/>
      <c r="I525" s="66"/>
      <c r="J525" s="66"/>
      <c r="K525" s="66"/>
      <c r="L525" s="66"/>
      <c r="M525" s="66"/>
    </row>
    <row r="526" spans="3:13">
      <c r="C526" s="66"/>
      <c r="D526" s="66"/>
      <c r="E526" s="66"/>
      <c r="F526" s="66"/>
      <c r="G526" s="66"/>
      <c r="H526" s="66"/>
      <c r="I526" s="66"/>
      <c r="J526" s="66"/>
      <c r="K526" s="66"/>
      <c r="L526" s="66"/>
      <c r="M526" s="66"/>
    </row>
    <row r="527" spans="3:13">
      <c r="C527" s="66"/>
      <c r="D527" s="66"/>
      <c r="E527" s="66"/>
      <c r="F527" s="66"/>
      <c r="G527" s="66"/>
      <c r="H527" s="66"/>
      <c r="I527" s="66"/>
      <c r="J527" s="66"/>
      <c r="K527" s="66"/>
      <c r="L527" s="66"/>
      <c r="M527" s="66"/>
    </row>
    <row r="528" spans="3:13">
      <c r="C528" s="66"/>
      <c r="D528" s="66"/>
      <c r="E528" s="66"/>
      <c r="F528" s="66"/>
      <c r="G528" s="66"/>
      <c r="H528" s="66"/>
      <c r="I528" s="66"/>
      <c r="J528" s="66"/>
      <c r="K528" s="66"/>
      <c r="L528" s="66"/>
      <c r="M528" s="66"/>
    </row>
    <row r="529" spans="3:13">
      <c r="C529" s="66"/>
      <c r="D529" s="66"/>
      <c r="E529" s="66"/>
      <c r="F529" s="66"/>
      <c r="G529" s="66"/>
      <c r="H529" s="66"/>
      <c r="I529" s="66"/>
      <c r="J529" s="66"/>
      <c r="K529" s="66"/>
      <c r="L529" s="66"/>
      <c r="M529" s="66"/>
    </row>
    <row r="530" spans="3:13">
      <c r="C530" s="66"/>
      <c r="D530" s="66"/>
      <c r="E530" s="66"/>
      <c r="F530" s="66"/>
      <c r="G530" s="66"/>
      <c r="H530" s="66"/>
      <c r="I530" s="66"/>
      <c r="J530" s="66"/>
      <c r="K530" s="66"/>
      <c r="L530" s="66"/>
      <c r="M530" s="66"/>
    </row>
    <row r="531" spans="3:13">
      <c r="C531" s="66"/>
      <c r="D531" s="66"/>
      <c r="E531" s="66"/>
      <c r="F531" s="66"/>
      <c r="G531" s="66"/>
      <c r="H531" s="66"/>
      <c r="I531" s="66"/>
      <c r="J531" s="66"/>
      <c r="K531" s="66"/>
      <c r="L531" s="66"/>
      <c r="M531" s="66"/>
    </row>
    <row r="532" spans="3:13">
      <c r="C532" s="66"/>
      <c r="D532" s="66"/>
      <c r="E532" s="66"/>
      <c r="F532" s="66"/>
      <c r="G532" s="66"/>
      <c r="H532" s="66"/>
      <c r="I532" s="66"/>
      <c r="J532" s="66"/>
      <c r="K532" s="66"/>
      <c r="L532" s="66"/>
      <c r="M532" s="66"/>
    </row>
    <row r="533" spans="3:13">
      <c r="C533" s="66"/>
      <c r="D533" s="66"/>
      <c r="E533" s="66"/>
      <c r="F533" s="66"/>
      <c r="G533" s="66"/>
      <c r="H533" s="66"/>
      <c r="I533" s="66"/>
      <c r="J533" s="66"/>
      <c r="K533" s="66"/>
      <c r="L533" s="66"/>
      <c r="M533" s="66"/>
    </row>
    <row r="534" spans="3:13">
      <c r="C534" s="66"/>
      <c r="D534" s="66"/>
      <c r="E534" s="66"/>
      <c r="F534" s="66"/>
      <c r="G534" s="66"/>
      <c r="H534" s="66"/>
      <c r="I534" s="66"/>
      <c r="J534" s="66"/>
      <c r="K534" s="66"/>
      <c r="L534" s="66"/>
      <c r="M534" s="66"/>
    </row>
    <row r="535" spans="3:13">
      <c r="C535" s="66"/>
      <c r="D535" s="66"/>
      <c r="E535" s="66"/>
      <c r="F535" s="66"/>
      <c r="G535" s="66"/>
      <c r="H535" s="66"/>
      <c r="I535" s="66"/>
      <c r="J535" s="66"/>
      <c r="K535" s="66"/>
      <c r="L535" s="66"/>
      <c r="M535" s="66"/>
    </row>
    <row r="536" spans="3:13">
      <c r="C536" s="66"/>
      <c r="D536" s="66"/>
      <c r="E536" s="66"/>
      <c r="F536" s="66"/>
      <c r="G536" s="66"/>
      <c r="H536" s="66"/>
      <c r="I536" s="66"/>
      <c r="J536" s="66"/>
      <c r="K536" s="66"/>
      <c r="L536" s="66"/>
      <c r="M536" s="66"/>
    </row>
    <row r="537" spans="3:13">
      <c r="C537" s="66"/>
      <c r="D537" s="66"/>
      <c r="E537" s="66"/>
      <c r="F537" s="66"/>
      <c r="G537" s="66"/>
      <c r="H537" s="66"/>
      <c r="I537" s="66"/>
      <c r="J537" s="66"/>
      <c r="K537" s="66"/>
      <c r="L537" s="66"/>
      <c r="M537" s="66"/>
    </row>
    <row r="538" spans="3:13">
      <c r="C538" s="66"/>
      <c r="D538" s="66"/>
      <c r="E538" s="66"/>
      <c r="F538" s="66"/>
      <c r="G538" s="66"/>
      <c r="H538" s="66"/>
      <c r="I538" s="66"/>
      <c r="J538" s="66"/>
      <c r="K538" s="66"/>
      <c r="L538" s="66"/>
      <c r="M538" s="66"/>
    </row>
    <row r="539" spans="3:13">
      <c r="C539" s="66"/>
      <c r="D539" s="66"/>
      <c r="E539" s="66"/>
      <c r="F539" s="66"/>
      <c r="G539" s="66"/>
      <c r="H539" s="66"/>
      <c r="I539" s="66"/>
      <c r="J539" s="66"/>
      <c r="K539" s="66"/>
      <c r="L539" s="66"/>
      <c r="M539" s="66"/>
    </row>
    <row r="540" spans="3:13">
      <c r="C540" s="66"/>
      <c r="D540" s="66"/>
      <c r="E540" s="66"/>
      <c r="F540" s="66"/>
      <c r="G540" s="66"/>
      <c r="H540" s="66"/>
      <c r="I540" s="66"/>
      <c r="J540" s="66"/>
      <c r="K540" s="66"/>
      <c r="L540" s="66"/>
      <c r="M540" s="66"/>
    </row>
    <row r="541" spans="3:13">
      <c r="C541" s="66"/>
      <c r="D541" s="66"/>
      <c r="E541" s="66"/>
      <c r="F541" s="66"/>
      <c r="G541" s="66"/>
      <c r="H541" s="66"/>
      <c r="I541" s="66"/>
      <c r="J541" s="66"/>
      <c r="K541" s="66"/>
      <c r="L541" s="66"/>
      <c r="M541" s="66"/>
    </row>
    <row r="542" spans="3:13">
      <c r="C542" s="66"/>
      <c r="D542" s="66"/>
      <c r="E542" s="66"/>
      <c r="F542" s="66"/>
      <c r="G542" s="66"/>
      <c r="H542" s="66"/>
      <c r="I542" s="66"/>
      <c r="J542" s="66"/>
      <c r="K542" s="66"/>
      <c r="L542" s="66"/>
      <c r="M542" s="66"/>
    </row>
    <row r="543" spans="3:13">
      <c r="C543" s="66"/>
      <c r="D543" s="66"/>
      <c r="E543" s="66"/>
      <c r="F543" s="66"/>
      <c r="G543" s="66"/>
      <c r="H543" s="66"/>
      <c r="I543" s="66"/>
      <c r="J543" s="66"/>
      <c r="K543" s="66"/>
      <c r="L543" s="66"/>
      <c r="M543" s="66"/>
    </row>
    <row r="544" spans="3:13">
      <c r="C544" s="66"/>
      <c r="D544" s="66"/>
      <c r="E544" s="66"/>
      <c r="F544" s="66"/>
      <c r="G544" s="66"/>
      <c r="H544" s="66"/>
      <c r="I544" s="66"/>
      <c r="J544" s="66"/>
      <c r="K544" s="66"/>
      <c r="L544" s="66"/>
      <c r="M544" s="66"/>
    </row>
    <row r="545" spans="3:13">
      <c r="C545" s="66"/>
      <c r="D545" s="66"/>
      <c r="E545" s="66"/>
      <c r="F545" s="66"/>
      <c r="G545" s="66"/>
      <c r="H545" s="66"/>
      <c r="I545" s="66"/>
      <c r="J545" s="66"/>
      <c r="K545" s="66"/>
      <c r="L545" s="66"/>
      <c r="M545" s="66"/>
    </row>
    <row r="546" spans="3:13">
      <c r="C546" s="66"/>
      <c r="D546" s="66"/>
      <c r="E546" s="66"/>
      <c r="F546" s="66"/>
      <c r="G546" s="66"/>
      <c r="H546" s="66"/>
      <c r="I546" s="66"/>
      <c r="J546" s="66"/>
      <c r="K546" s="66"/>
      <c r="L546" s="66"/>
      <c r="M546" s="66"/>
    </row>
    <row r="547" spans="3:13">
      <c r="C547" s="66"/>
      <c r="D547" s="66"/>
      <c r="E547" s="66"/>
      <c r="F547" s="66"/>
      <c r="G547" s="66"/>
      <c r="H547" s="66"/>
      <c r="I547" s="66"/>
      <c r="J547" s="66"/>
      <c r="K547" s="66"/>
      <c r="L547" s="66"/>
      <c r="M547" s="66"/>
    </row>
    <row r="548" spans="3:13">
      <c r="C548" s="66"/>
      <c r="D548" s="66"/>
      <c r="E548" s="66"/>
      <c r="F548" s="66"/>
      <c r="G548" s="66"/>
      <c r="H548" s="66"/>
      <c r="I548" s="66"/>
      <c r="J548" s="66"/>
      <c r="K548" s="66"/>
      <c r="L548" s="66"/>
      <c r="M548" s="66"/>
    </row>
    <row r="549" spans="3:13">
      <c r="C549" s="66"/>
      <c r="D549" s="66"/>
      <c r="E549" s="66"/>
      <c r="F549" s="66"/>
      <c r="G549" s="66"/>
      <c r="H549" s="66"/>
      <c r="I549" s="66"/>
      <c r="J549" s="66"/>
      <c r="K549" s="66"/>
      <c r="L549" s="66"/>
      <c r="M549" s="66"/>
    </row>
    <row r="550" spans="3:13">
      <c r="C550" s="66"/>
      <c r="D550" s="66"/>
      <c r="E550" s="66"/>
      <c r="F550" s="66"/>
      <c r="G550" s="66"/>
      <c r="H550" s="66"/>
      <c r="I550" s="66"/>
      <c r="J550" s="66"/>
      <c r="K550" s="66"/>
      <c r="L550" s="66"/>
      <c r="M550" s="66"/>
    </row>
    <row r="551" spans="3:13">
      <c r="C551" s="66"/>
      <c r="D551" s="66"/>
      <c r="E551" s="66"/>
      <c r="F551" s="66"/>
      <c r="G551" s="66"/>
      <c r="H551" s="66"/>
      <c r="I551" s="66"/>
      <c r="J551" s="66"/>
      <c r="K551" s="66"/>
      <c r="L551" s="66"/>
      <c r="M551" s="66"/>
    </row>
    <row r="552" spans="3:13">
      <c r="C552" s="66"/>
      <c r="D552" s="66"/>
      <c r="E552" s="66"/>
      <c r="F552" s="66"/>
      <c r="G552" s="66"/>
      <c r="H552" s="66"/>
      <c r="I552" s="66"/>
      <c r="J552" s="66"/>
      <c r="K552" s="66"/>
      <c r="L552" s="66"/>
      <c r="M552" s="66"/>
    </row>
    <row r="553" spans="3:13">
      <c r="C553" s="66"/>
      <c r="D553" s="66"/>
      <c r="E553" s="66"/>
      <c r="F553" s="66"/>
      <c r="G553" s="66"/>
      <c r="H553" s="66"/>
      <c r="I553" s="66"/>
      <c r="J553" s="66"/>
      <c r="K553" s="66"/>
      <c r="L553" s="66"/>
      <c r="M553" s="66"/>
    </row>
    <row r="554" spans="3:13">
      <c r="C554" s="66"/>
      <c r="D554" s="66"/>
      <c r="E554" s="66"/>
      <c r="F554" s="66"/>
      <c r="G554" s="66"/>
      <c r="H554" s="66"/>
      <c r="I554" s="66"/>
      <c r="J554" s="66"/>
      <c r="K554" s="66"/>
      <c r="L554" s="66"/>
      <c r="M554" s="66"/>
    </row>
    <row r="555" spans="3:13">
      <c r="C555" s="66"/>
      <c r="D555" s="66"/>
      <c r="E555" s="66"/>
      <c r="F555" s="66"/>
      <c r="G555" s="66"/>
      <c r="H555" s="66"/>
      <c r="I555" s="66"/>
      <c r="J555" s="66"/>
      <c r="K555" s="66"/>
      <c r="L555" s="66"/>
      <c r="M555" s="66"/>
    </row>
    <row r="556" spans="3:13">
      <c r="C556" s="66"/>
      <c r="D556" s="66"/>
      <c r="E556" s="66"/>
      <c r="F556" s="66"/>
      <c r="G556" s="66"/>
      <c r="H556" s="66"/>
      <c r="I556" s="66"/>
      <c r="J556" s="66"/>
      <c r="K556" s="66"/>
      <c r="L556" s="66"/>
      <c r="M556" s="66"/>
    </row>
    <row r="557" spans="3:13">
      <c r="C557" s="66"/>
      <c r="D557" s="66"/>
      <c r="E557" s="66"/>
      <c r="F557" s="66"/>
      <c r="G557" s="66"/>
      <c r="H557" s="66"/>
      <c r="I557" s="66"/>
      <c r="J557" s="66"/>
      <c r="K557" s="66"/>
      <c r="L557" s="66"/>
      <c r="M557" s="66"/>
    </row>
    <row r="558" spans="3:13">
      <c r="C558" s="66"/>
      <c r="D558" s="66"/>
      <c r="E558" s="66"/>
      <c r="F558" s="66"/>
      <c r="G558" s="66"/>
      <c r="H558" s="66"/>
      <c r="I558" s="66"/>
      <c r="J558" s="66"/>
      <c r="K558" s="66"/>
      <c r="L558" s="66"/>
      <c r="M558" s="66"/>
    </row>
    <row r="559" spans="3:13">
      <c r="C559" s="66"/>
      <c r="D559" s="66"/>
      <c r="E559" s="66"/>
      <c r="F559" s="66"/>
      <c r="G559" s="66"/>
      <c r="H559" s="66"/>
      <c r="I559" s="66"/>
      <c r="J559" s="66"/>
      <c r="K559" s="66"/>
      <c r="L559" s="66"/>
      <c r="M559" s="66"/>
    </row>
    <row r="560" spans="3:13">
      <c r="C560" s="66"/>
      <c r="D560" s="66"/>
      <c r="E560" s="66"/>
      <c r="F560" s="66"/>
      <c r="G560" s="66"/>
      <c r="H560" s="66"/>
      <c r="I560" s="66"/>
      <c r="J560" s="66"/>
      <c r="K560" s="66"/>
      <c r="L560" s="66"/>
      <c r="M560" s="66"/>
    </row>
    <row r="561" spans="3:13">
      <c r="C561" s="66"/>
      <c r="D561" s="66"/>
      <c r="E561" s="66"/>
      <c r="F561" s="66"/>
      <c r="G561" s="66"/>
      <c r="H561" s="66"/>
      <c r="I561" s="66"/>
      <c r="J561" s="66"/>
      <c r="K561" s="66"/>
      <c r="L561" s="66"/>
      <c r="M561" s="66"/>
    </row>
    <row r="562" spans="3:13">
      <c r="C562" s="66"/>
      <c r="D562" s="66"/>
      <c r="E562" s="66"/>
      <c r="F562" s="66"/>
      <c r="G562" s="66"/>
      <c r="H562" s="66"/>
      <c r="I562" s="66"/>
      <c r="J562" s="66"/>
      <c r="K562" s="66"/>
      <c r="L562" s="66"/>
      <c r="M562" s="66"/>
    </row>
    <row r="563" spans="3:13">
      <c r="C563" s="66"/>
      <c r="D563" s="66"/>
      <c r="E563" s="66"/>
      <c r="F563" s="66"/>
      <c r="G563" s="66"/>
      <c r="H563" s="66"/>
      <c r="I563" s="66"/>
      <c r="J563" s="66"/>
      <c r="K563" s="66"/>
      <c r="L563" s="66"/>
      <c r="M563" s="66"/>
    </row>
    <row r="564" spans="3:13">
      <c r="C564" s="66"/>
      <c r="D564" s="66"/>
      <c r="E564" s="66"/>
      <c r="F564" s="66"/>
      <c r="G564" s="66"/>
      <c r="H564" s="66"/>
      <c r="I564" s="66"/>
      <c r="J564" s="66"/>
      <c r="K564" s="66"/>
      <c r="L564" s="66"/>
      <c r="M564" s="66"/>
    </row>
    <row r="565" spans="3:13">
      <c r="C565" s="66"/>
      <c r="D565" s="66"/>
      <c r="E565" s="66"/>
      <c r="F565" s="66"/>
      <c r="G565" s="66"/>
      <c r="H565" s="66"/>
      <c r="I565" s="66"/>
      <c r="J565" s="66"/>
      <c r="K565" s="66"/>
      <c r="L565" s="66"/>
      <c r="M565" s="66"/>
    </row>
    <row r="566" spans="3:13">
      <c r="C566" s="66"/>
      <c r="D566" s="66"/>
      <c r="E566" s="66"/>
      <c r="F566" s="66"/>
      <c r="G566" s="66"/>
      <c r="H566" s="66"/>
      <c r="I566" s="66"/>
      <c r="J566" s="66"/>
      <c r="K566" s="66"/>
      <c r="L566" s="66"/>
      <c r="M566" s="66"/>
    </row>
    <row r="567" spans="3:13">
      <c r="C567" s="66"/>
      <c r="D567" s="66"/>
      <c r="E567" s="66"/>
      <c r="F567" s="66"/>
      <c r="G567" s="66"/>
      <c r="H567" s="66"/>
      <c r="I567" s="66"/>
      <c r="J567" s="66"/>
      <c r="K567" s="66"/>
      <c r="L567" s="66"/>
      <c r="M567" s="66"/>
    </row>
    <row r="568" spans="3:13">
      <c r="C568" s="66"/>
      <c r="D568" s="66"/>
      <c r="E568" s="66"/>
      <c r="F568" s="66"/>
      <c r="G568" s="66"/>
      <c r="H568" s="66"/>
      <c r="I568" s="66"/>
      <c r="J568" s="66"/>
      <c r="K568" s="66"/>
      <c r="L568" s="66"/>
      <c r="M568" s="66"/>
    </row>
    <row r="569" spans="3:13">
      <c r="C569" s="66"/>
      <c r="D569" s="66"/>
      <c r="E569" s="66"/>
      <c r="F569" s="66"/>
      <c r="G569" s="66"/>
      <c r="H569" s="66"/>
      <c r="I569" s="66"/>
      <c r="J569" s="66"/>
      <c r="K569" s="66"/>
      <c r="L569" s="66"/>
      <c r="M569" s="66"/>
    </row>
    <row r="570" spans="3:13">
      <c r="C570" s="66"/>
      <c r="D570" s="66"/>
      <c r="E570" s="66"/>
      <c r="F570" s="66"/>
      <c r="G570" s="66"/>
      <c r="H570" s="66"/>
      <c r="I570" s="66"/>
      <c r="J570" s="66"/>
      <c r="K570" s="66"/>
      <c r="L570" s="66"/>
      <c r="M570" s="66"/>
    </row>
    <row r="571" spans="3:13">
      <c r="C571" s="66"/>
      <c r="D571" s="66"/>
      <c r="E571" s="66"/>
      <c r="F571" s="66"/>
      <c r="G571" s="66"/>
      <c r="H571" s="66"/>
      <c r="I571" s="66"/>
      <c r="J571" s="66"/>
      <c r="K571" s="66"/>
      <c r="L571" s="66"/>
      <c r="M571" s="66"/>
    </row>
    <row r="572" spans="3:13">
      <c r="C572" s="66"/>
      <c r="D572" s="66"/>
      <c r="E572" s="66"/>
      <c r="F572" s="66"/>
      <c r="G572" s="66"/>
      <c r="H572" s="66"/>
      <c r="I572" s="66"/>
      <c r="J572" s="66"/>
      <c r="K572" s="66"/>
      <c r="L572" s="66"/>
      <c r="M572" s="66"/>
    </row>
    <row r="573" spans="3:13">
      <c r="C573" s="66"/>
      <c r="D573" s="66"/>
      <c r="E573" s="66"/>
      <c r="F573" s="66"/>
      <c r="G573" s="66"/>
      <c r="H573" s="66"/>
      <c r="I573" s="66"/>
      <c r="J573" s="66"/>
      <c r="K573" s="66"/>
      <c r="L573" s="66"/>
      <c r="M573" s="66"/>
    </row>
    <row r="574" spans="3:13">
      <c r="C574" s="66"/>
      <c r="D574" s="66"/>
      <c r="E574" s="66"/>
      <c r="F574" s="66"/>
      <c r="G574" s="66"/>
      <c r="H574" s="66"/>
      <c r="I574" s="66"/>
      <c r="J574" s="66"/>
      <c r="K574" s="66"/>
      <c r="L574" s="66"/>
      <c r="M574" s="66"/>
    </row>
    <row r="575" spans="3:13">
      <c r="C575" s="66"/>
      <c r="D575" s="66"/>
      <c r="E575" s="66"/>
      <c r="F575" s="66"/>
      <c r="G575" s="66"/>
      <c r="H575" s="66"/>
      <c r="I575" s="66"/>
      <c r="J575" s="66"/>
      <c r="K575" s="66"/>
      <c r="L575" s="66"/>
      <c r="M575" s="66"/>
    </row>
    <row r="576" spans="3:13">
      <c r="C576" s="66"/>
      <c r="D576" s="66"/>
      <c r="E576" s="66"/>
      <c r="F576" s="66"/>
      <c r="G576" s="66"/>
      <c r="H576" s="66"/>
      <c r="I576" s="66"/>
      <c r="J576" s="66"/>
      <c r="K576" s="66"/>
      <c r="L576" s="66"/>
      <c r="M576" s="66"/>
    </row>
    <row r="577" spans="3:13">
      <c r="C577" s="66"/>
      <c r="D577" s="66"/>
      <c r="E577" s="66"/>
      <c r="F577" s="66"/>
      <c r="G577" s="66"/>
      <c r="H577" s="66"/>
      <c r="I577" s="66"/>
      <c r="J577" s="66"/>
      <c r="K577" s="66"/>
      <c r="L577" s="66"/>
      <c r="M577" s="66"/>
    </row>
    <row r="578" spans="3:13">
      <c r="C578" s="66"/>
      <c r="D578" s="66"/>
      <c r="E578" s="66"/>
      <c r="F578" s="66"/>
      <c r="G578" s="66"/>
      <c r="H578" s="66"/>
      <c r="I578" s="66"/>
      <c r="J578" s="66"/>
      <c r="K578" s="66"/>
      <c r="L578" s="66"/>
      <c r="M578" s="66"/>
    </row>
    <row r="579" spans="3:13">
      <c r="C579" s="66"/>
      <c r="D579" s="66"/>
      <c r="E579" s="66"/>
      <c r="F579" s="66"/>
      <c r="G579" s="66"/>
      <c r="H579" s="66"/>
      <c r="I579" s="66"/>
      <c r="J579" s="66"/>
      <c r="K579" s="66"/>
      <c r="L579" s="66"/>
      <c r="M579" s="66"/>
    </row>
    <row r="580" spans="3:13">
      <c r="C580" s="66"/>
      <c r="D580" s="66"/>
      <c r="E580" s="66"/>
      <c r="F580" s="66"/>
      <c r="G580" s="66"/>
      <c r="H580" s="66"/>
      <c r="I580" s="66"/>
      <c r="J580" s="66"/>
      <c r="K580" s="66"/>
      <c r="L580" s="66"/>
      <c r="M580" s="66"/>
    </row>
    <row r="581" spans="3:13">
      <c r="C581" s="66"/>
      <c r="D581" s="66"/>
      <c r="E581" s="66"/>
      <c r="F581" s="66"/>
      <c r="G581" s="66"/>
      <c r="H581" s="66"/>
      <c r="I581" s="66"/>
      <c r="J581" s="66"/>
      <c r="K581" s="66"/>
      <c r="L581" s="66"/>
      <c r="M581" s="66"/>
    </row>
    <row r="582" spans="3:13">
      <c r="C582" s="66"/>
      <c r="D582" s="66"/>
      <c r="E582" s="66"/>
      <c r="F582" s="66"/>
      <c r="G582" s="66"/>
      <c r="H582" s="66"/>
      <c r="I582" s="66"/>
      <c r="J582" s="66"/>
      <c r="K582" s="66"/>
      <c r="L582" s="66"/>
      <c r="M582" s="66"/>
    </row>
  </sheetData>
  <printOptions horizontalCentered="1"/>
  <pageMargins left="0.75" right="0.75" top="0.75" bottom="0.5" header="0.25" footer="0.25"/>
  <pageSetup scale="44" orientation="portrait" blackAndWhite="1" r:id="rId1"/>
  <headerFooter alignWithMargins="0"/>
  <rowBreaks count="5" manualBreakCount="5">
    <brk id="57" max="12" man="1"/>
    <brk id="117" max="12" man="1"/>
    <brk id="187" max="12" man="1"/>
    <brk id="263" max="12" man="1"/>
    <brk id="325" max="11"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8D08-7347-4C71-9888-37A743FD0EA5}">
  <sheetPr codeName="Sheet3">
    <tabColor theme="7" tint="0.39997558519241921"/>
    <pageSetUpPr fitToPage="1"/>
  </sheetPr>
  <dimension ref="A1:R580"/>
  <sheetViews>
    <sheetView zoomScale="70" zoomScaleNormal="70" zoomScaleSheetLayoutView="75" zoomScalePageLayoutView="90" workbookViewId="0">
      <selection activeCell="A42" sqref="A42:E42"/>
    </sheetView>
  </sheetViews>
  <sheetFormatPr defaultColWidth="8.77734375" defaultRowHeight="15"/>
  <cols>
    <col min="1" max="1" width="6" style="2" customWidth="1"/>
    <col min="2" max="2" width="1.44140625" style="2" customWidth="1"/>
    <col min="3" max="3" width="60.33203125" style="2" customWidth="1"/>
    <col min="4" max="4" width="23.44140625" style="2" customWidth="1"/>
    <col min="5" max="5" width="15.5546875" style="2" customWidth="1"/>
    <col min="6" max="6" width="5.77734375" style="2" customWidth="1"/>
    <col min="7" max="7" width="5.6640625" style="2" customWidth="1"/>
    <col min="8" max="8" width="10.6640625" style="2" customWidth="1"/>
    <col min="9" max="9" width="5.77734375" style="2" customWidth="1"/>
    <col min="10" max="10" width="15.44140625" style="2" customWidth="1"/>
    <col min="11" max="11" width="3.44140625" style="2" customWidth="1"/>
    <col min="12" max="12" width="15.5546875" style="2" customWidth="1"/>
    <col min="13" max="13" width="1.109375" style="2" customWidth="1"/>
    <col min="14" max="14" width="8.77734375" style="2"/>
    <col min="15" max="15" width="14.21875" style="2" customWidth="1"/>
    <col min="16" max="17" width="8.77734375" style="2"/>
    <col min="18" max="18" width="16.44140625" style="2" customWidth="1"/>
    <col min="19" max="16384" width="8.77734375" style="2"/>
  </cols>
  <sheetData>
    <row r="1" spans="1:15" ht="18">
      <c r="A1" s="1"/>
      <c r="C1" s="68"/>
      <c r="D1" s="68"/>
      <c r="E1" s="69"/>
      <c r="F1" s="68"/>
      <c r="G1" s="68"/>
      <c r="H1" s="68"/>
      <c r="I1" s="68"/>
      <c r="J1" s="70" t="s">
        <v>0</v>
      </c>
      <c r="K1" s="71"/>
      <c r="M1" s="71"/>
    </row>
    <row r="2" spans="1:15">
      <c r="C2" s="68"/>
      <c r="D2" s="68"/>
      <c r="E2" s="69"/>
      <c r="F2" s="68"/>
      <c r="G2" s="68"/>
      <c r="H2" s="68"/>
      <c r="I2" s="68"/>
      <c r="J2" s="70" t="s">
        <v>56</v>
      </c>
      <c r="M2" s="70"/>
    </row>
    <row r="3" spans="1:15">
      <c r="C3" s="68"/>
      <c r="D3" s="68"/>
      <c r="E3" s="69"/>
      <c r="F3" s="68"/>
      <c r="G3" s="68"/>
      <c r="H3" s="68"/>
      <c r="I3" s="68"/>
      <c r="K3" s="65"/>
      <c r="M3" s="70"/>
    </row>
    <row r="4" spans="1:15">
      <c r="C4" s="68"/>
      <c r="D4" s="68"/>
      <c r="E4" s="69"/>
      <c r="F4" s="68"/>
      <c r="G4" s="68"/>
      <c r="H4" s="68"/>
      <c r="I4" s="68"/>
      <c r="K4" s="65"/>
      <c r="M4" s="70"/>
    </row>
    <row r="5" spans="1:15">
      <c r="C5" s="68"/>
      <c r="D5" s="68"/>
      <c r="E5" s="69"/>
      <c r="F5" s="68"/>
      <c r="G5" s="68"/>
      <c r="H5" s="68"/>
      <c r="I5" s="68"/>
      <c r="K5" s="65"/>
      <c r="L5" s="65"/>
      <c r="M5" s="70"/>
    </row>
    <row r="6" spans="1:15">
      <c r="C6" s="68"/>
      <c r="D6" s="68"/>
      <c r="E6" s="69"/>
      <c r="F6" s="68"/>
      <c r="G6" s="68"/>
      <c r="H6" s="68"/>
      <c r="I6" s="68"/>
      <c r="J6" s="65"/>
      <c r="K6" s="65"/>
      <c r="L6" s="65"/>
      <c r="M6" s="65"/>
    </row>
    <row r="7" spans="1:15">
      <c r="C7" s="68" t="s">
        <v>2</v>
      </c>
      <c r="D7" s="68"/>
      <c r="E7" s="69"/>
      <c r="F7" s="68"/>
      <c r="G7" s="68"/>
      <c r="H7" s="72"/>
      <c r="I7" s="72"/>
      <c r="J7" s="73" t="s">
        <v>602</v>
      </c>
      <c r="K7" s="65"/>
      <c r="L7" s="65"/>
      <c r="M7" s="65"/>
      <c r="N7" s="65"/>
      <c r="O7" s="65"/>
    </row>
    <row r="8" spans="1:15">
      <c r="A8" s="74" t="s">
        <v>3</v>
      </c>
      <c r="B8" s="9"/>
      <c r="C8" s="9"/>
      <c r="D8" s="75"/>
      <c r="E8" s="9"/>
      <c r="F8" s="75"/>
      <c r="G8" s="75"/>
      <c r="H8" s="75"/>
      <c r="I8" s="75"/>
      <c r="J8" s="11"/>
      <c r="K8" s="65"/>
      <c r="L8" s="65"/>
      <c r="M8" s="65"/>
      <c r="N8" s="65"/>
      <c r="O8" s="65"/>
    </row>
    <row r="9" spans="1:15">
      <c r="A9" s="13" t="s">
        <v>4</v>
      </c>
      <c r="B9" s="9"/>
      <c r="C9" s="75"/>
      <c r="D9" s="13"/>
      <c r="E9" s="9"/>
      <c r="F9" s="13"/>
      <c r="G9" s="13"/>
      <c r="H9" s="13"/>
      <c r="I9" s="75"/>
      <c r="J9" s="75"/>
      <c r="K9" s="65"/>
      <c r="L9" s="65"/>
      <c r="M9" s="65"/>
      <c r="N9" s="65"/>
      <c r="O9" s="65"/>
    </row>
    <row r="10" spans="1:15">
      <c r="A10" s="76"/>
      <c r="B10" s="9"/>
      <c r="C10" s="76"/>
      <c r="D10" s="76"/>
      <c r="E10" s="9"/>
      <c r="F10" s="76"/>
      <c r="G10" s="76"/>
      <c r="H10" s="76"/>
      <c r="I10" s="76"/>
      <c r="J10" s="76"/>
      <c r="K10" s="65"/>
      <c r="L10" s="65"/>
      <c r="M10" s="65"/>
      <c r="N10" s="65"/>
      <c r="O10" s="65"/>
    </row>
    <row r="11" spans="1:15" ht="15.75">
      <c r="A11" s="14" t="s">
        <v>5</v>
      </c>
      <c r="B11" s="15"/>
      <c r="C11" s="77"/>
      <c r="D11" s="77"/>
      <c r="E11" s="15"/>
      <c r="F11" s="77"/>
      <c r="G11" s="77"/>
      <c r="H11" s="77"/>
      <c r="I11" s="77"/>
      <c r="J11" s="77"/>
      <c r="K11" s="65"/>
      <c r="L11" s="65"/>
      <c r="M11" s="65"/>
      <c r="N11" s="65"/>
      <c r="O11" s="65"/>
    </row>
    <row r="12" spans="1:15">
      <c r="A12" s="29"/>
      <c r="C12" s="65"/>
      <c r="D12" s="65"/>
      <c r="E12" s="78"/>
      <c r="F12" s="65"/>
      <c r="G12" s="65"/>
      <c r="H12" s="65"/>
      <c r="I12" s="65"/>
      <c r="J12" s="65"/>
      <c r="K12" s="65"/>
      <c r="L12" s="65"/>
      <c r="M12" s="65"/>
      <c r="N12" s="65"/>
      <c r="O12" s="65"/>
    </row>
    <row r="13" spans="1:15">
      <c r="A13" s="29" t="s">
        <v>11</v>
      </c>
      <c r="C13" s="65"/>
      <c r="D13" s="65"/>
      <c r="E13" s="78"/>
      <c r="F13" s="65"/>
      <c r="G13" s="65"/>
      <c r="H13" s="65"/>
      <c r="I13" s="65"/>
      <c r="J13" s="29" t="s">
        <v>12</v>
      </c>
      <c r="K13" s="65"/>
      <c r="L13" s="65"/>
      <c r="M13" s="65"/>
      <c r="N13" s="65"/>
      <c r="O13" s="65"/>
    </row>
    <row r="14" spans="1:15" ht="15.75">
      <c r="A14" s="79" t="s">
        <v>13</v>
      </c>
      <c r="B14" s="26"/>
      <c r="C14" s="80"/>
      <c r="D14" s="80"/>
      <c r="E14" s="80"/>
      <c r="F14" s="80"/>
      <c r="G14" s="80"/>
      <c r="H14" s="80"/>
      <c r="I14" s="80"/>
      <c r="J14" s="79" t="s">
        <v>14</v>
      </c>
      <c r="K14" s="65"/>
      <c r="L14" s="65"/>
      <c r="M14" s="65"/>
      <c r="N14" s="65"/>
      <c r="O14" s="133" t="s">
        <v>16</v>
      </c>
    </row>
    <row r="15" spans="1:15">
      <c r="A15" s="29">
        <v>1</v>
      </c>
      <c r="C15" s="65" t="s">
        <v>57</v>
      </c>
      <c r="D15" s="65"/>
      <c r="E15" s="35"/>
      <c r="F15" s="65"/>
      <c r="G15" s="65"/>
      <c r="H15" s="65"/>
      <c r="I15" s="65"/>
      <c r="J15" s="31">
        <f>J183</f>
        <v>81100755.829015493</v>
      </c>
      <c r="K15" s="65"/>
      <c r="M15" s="65"/>
      <c r="N15" s="65"/>
      <c r="O15" s="31">
        <v>85683093.346479014</v>
      </c>
    </row>
    <row r="16" spans="1:15">
      <c r="A16" s="29"/>
      <c r="C16" s="65"/>
      <c r="D16" s="65"/>
      <c r="E16" s="65"/>
      <c r="F16" s="65"/>
      <c r="G16" s="65"/>
      <c r="H16" s="65"/>
      <c r="I16" s="65"/>
      <c r="J16" s="35"/>
      <c r="K16" s="65"/>
      <c r="M16" s="65"/>
      <c r="N16" s="65"/>
      <c r="O16" s="65"/>
    </row>
    <row r="17" spans="1:15">
      <c r="A17" s="29"/>
      <c r="C17" s="65"/>
      <c r="D17" s="65"/>
      <c r="E17" s="65"/>
      <c r="F17" s="65"/>
      <c r="G17" s="65"/>
      <c r="H17" s="65"/>
      <c r="I17" s="65"/>
      <c r="J17" s="35"/>
      <c r="K17" s="65"/>
      <c r="M17" s="65"/>
      <c r="N17" s="65"/>
      <c r="O17" s="65"/>
    </row>
    <row r="18" spans="1:15" ht="15.75" thickBot="1">
      <c r="A18" s="29" t="s">
        <v>17</v>
      </c>
      <c r="C18" s="81" t="s">
        <v>58</v>
      </c>
      <c r="E18" s="82" t="s">
        <v>59</v>
      </c>
      <c r="F18" s="35"/>
      <c r="G18" s="83" t="s">
        <v>60</v>
      </c>
      <c r="H18" s="83"/>
      <c r="I18" s="65"/>
      <c r="J18" s="35"/>
      <c r="K18" s="65"/>
      <c r="L18" s="65"/>
      <c r="M18" s="65"/>
      <c r="N18" s="65"/>
      <c r="O18" s="65"/>
    </row>
    <row r="19" spans="1:15">
      <c r="A19" s="29">
        <v>2</v>
      </c>
      <c r="C19" s="65" t="s">
        <v>19</v>
      </c>
      <c r="D19" s="36" t="s">
        <v>61</v>
      </c>
      <c r="E19" s="31">
        <f>J259</f>
        <v>181444</v>
      </c>
      <c r="F19" s="31"/>
      <c r="G19" s="31" t="s">
        <v>62</v>
      </c>
      <c r="H19" s="84">
        <f t="shared" ref="H19:H22" si="0">J$207</f>
        <v>0.96469246802277464</v>
      </c>
      <c r="I19" s="31"/>
      <c r="J19" s="31">
        <f>H19*E19</f>
        <v>175037.66016792433</v>
      </c>
      <c r="K19" s="65"/>
      <c r="L19" s="65"/>
      <c r="M19" s="65"/>
      <c r="N19" s="65"/>
      <c r="O19" s="65"/>
    </row>
    <row r="20" spans="1:15">
      <c r="A20" s="29">
        <v>3</v>
      </c>
      <c r="C20" s="65" t="s">
        <v>20</v>
      </c>
      <c r="D20" s="36" t="s">
        <v>63</v>
      </c>
      <c r="E20" s="54">
        <f>J261</f>
        <v>1007758</v>
      </c>
      <c r="F20" s="31"/>
      <c r="G20" s="31" t="str">
        <f>G$19</f>
        <v>TP</v>
      </c>
      <c r="H20" s="84">
        <f t="shared" si="0"/>
        <v>0.96469246802277464</v>
      </c>
      <c r="I20" s="31"/>
      <c r="J20" s="54">
        <f>H20*E20</f>
        <v>972176.5521896953</v>
      </c>
      <c r="K20" s="65"/>
      <c r="L20" s="65"/>
      <c r="M20" s="65"/>
      <c r="N20" s="65"/>
      <c r="O20" s="205" t="s">
        <v>378</v>
      </c>
    </row>
    <row r="21" spans="1:15">
      <c r="A21" s="29" t="s">
        <v>21</v>
      </c>
      <c r="C21" s="35" t="s">
        <v>22</v>
      </c>
      <c r="D21" s="35"/>
      <c r="E21" s="85">
        <v>0</v>
      </c>
      <c r="F21" s="31"/>
      <c r="G21" s="31" t="str">
        <f t="shared" ref="G21:G22" si="1">G$19</f>
        <v>TP</v>
      </c>
      <c r="H21" s="84">
        <f t="shared" si="0"/>
        <v>0.96469246802277464</v>
      </c>
      <c r="I21" s="31"/>
      <c r="J21" s="54">
        <f>H21*E21</f>
        <v>0</v>
      </c>
      <c r="K21" s="65"/>
      <c r="L21" s="65"/>
      <c r="M21" s="65"/>
      <c r="N21" s="65"/>
      <c r="O21" s="205" t="s">
        <v>379</v>
      </c>
    </row>
    <row r="22" spans="1:15">
      <c r="A22" s="29" t="s">
        <v>23</v>
      </c>
      <c r="C22" s="35" t="s">
        <v>24</v>
      </c>
      <c r="D22" s="35"/>
      <c r="E22" s="85">
        <v>0</v>
      </c>
      <c r="F22" s="31"/>
      <c r="G22" s="31" t="str">
        <f t="shared" si="1"/>
        <v>TP</v>
      </c>
      <c r="H22" s="84">
        <f t="shared" si="0"/>
        <v>0.96469246802277464</v>
      </c>
      <c r="I22" s="31"/>
      <c r="J22" s="54">
        <f>H22*E22</f>
        <v>0</v>
      </c>
      <c r="K22" s="65"/>
      <c r="L22" s="65"/>
      <c r="M22" s="65"/>
      <c r="N22" s="65"/>
      <c r="O22" s="205" t="s">
        <v>380</v>
      </c>
    </row>
    <row r="23" spans="1:15">
      <c r="A23" s="29" t="s">
        <v>64</v>
      </c>
      <c r="C23" s="35" t="s">
        <v>65</v>
      </c>
      <c r="D23" s="35"/>
      <c r="E23" s="54">
        <v>2662477.6573364679</v>
      </c>
      <c r="F23" s="31"/>
      <c r="G23" s="31"/>
      <c r="H23" s="86">
        <v>1</v>
      </c>
      <c r="I23" s="31"/>
      <c r="J23" s="54">
        <f t="shared" ref="J23:J25" si="2">H23*E23</f>
        <v>2662477.6573364679</v>
      </c>
      <c r="K23" s="65"/>
      <c r="L23" s="65"/>
      <c r="M23" s="65"/>
      <c r="N23" s="65"/>
      <c r="O23" s="205"/>
    </row>
    <row r="24" spans="1:15">
      <c r="A24" s="29" t="s">
        <v>66</v>
      </c>
      <c r="C24" s="87" t="s">
        <v>67</v>
      </c>
      <c r="D24" s="35"/>
      <c r="E24" s="85">
        <v>-1025212.2446619992</v>
      </c>
      <c r="F24" s="31"/>
      <c r="G24" s="31"/>
      <c r="H24" s="86">
        <v>1</v>
      </c>
      <c r="I24" s="31"/>
      <c r="J24" s="54">
        <f t="shared" si="2"/>
        <v>-1025212.2446619992</v>
      </c>
      <c r="K24" s="65"/>
      <c r="L24" s="65"/>
      <c r="M24" s="65"/>
      <c r="N24" s="65"/>
      <c r="O24" s="205"/>
    </row>
    <row r="25" spans="1:15">
      <c r="A25" s="29"/>
      <c r="C25" s="87" t="s">
        <v>381</v>
      </c>
      <c r="D25" s="35"/>
      <c r="E25" s="85">
        <v>0</v>
      </c>
      <c r="F25" s="31"/>
      <c r="G25" s="31"/>
      <c r="H25" s="86">
        <v>1</v>
      </c>
      <c r="I25" s="31"/>
      <c r="J25" s="199">
        <f t="shared" si="2"/>
        <v>0</v>
      </c>
      <c r="K25" s="65"/>
      <c r="L25" s="65"/>
      <c r="M25" s="65"/>
      <c r="N25" s="65"/>
      <c r="O25" s="205"/>
    </row>
    <row r="26" spans="1:15">
      <c r="A26" s="29">
        <v>6</v>
      </c>
      <c r="C26" s="65" t="s">
        <v>70</v>
      </c>
      <c r="D26" s="65"/>
      <c r="E26" s="91" t="s">
        <v>17</v>
      </c>
      <c r="F26" s="35"/>
      <c r="G26" s="35"/>
      <c r="H26" s="84"/>
      <c r="I26" s="35"/>
      <c r="J26" s="31">
        <f>SUM(J19:J24)</f>
        <v>2784479.6250320887</v>
      </c>
      <c r="K26" s="65"/>
      <c r="L26" s="65"/>
      <c r="M26" s="65"/>
      <c r="N26" s="65"/>
      <c r="O26" s="65"/>
    </row>
    <row r="27" spans="1:15">
      <c r="A27" s="29"/>
      <c r="D27" s="65"/>
      <c r="E27" s="35" t="s">
        <v>17</v>
      </c>
      <c r="F27" s="65"/>
      <c r="G27" s="65"/>
      <c r="H27" s="84"/>
      <c r="I27" s="65"/>
      <c r="K27" s="65"/>
      <c r="L27" s="65"/>
      <c r="M27" s="65"/>
      <c r="N27" s="65"/>
      <c r="O27" s="65"/>
    </row>
    <row r="28" spans="1:15">
      <c r="A28" s="29"/>
      <c r="C28" s="65"/>
      <c r="D28" s="65"/>
      <c r="J28" s="35"/>
      <c r="K28" s="65"/>
      <c r="L28" s="65"/>
      <c r="M28" s="65"/>
      <c r="N28" s="65"/>
      <c r="O28" s="65"/>
    </row>
    <row r="29" spans="1:15" ht="15.75" thickBot="1">
      <c r="A29" s="29">
        <v>7</v>
      </c>
      <c r="C29" s="65" t="s">
        <v>28</v>
      </c>
      <c r="D29" s="92" t="s">
        <v>29</v>
      </c>
      <c r="E29" s="91" t="s">
        <v>17</v>
      </c>
      <c r="F29" s="35"/>
      <c r="G29" s="35"/>
      <c r="H29" s="35"/>
      <c r="I29" s="35"/>
      <c r="J29" s="48">
        <f>J15-J26</f>
        <v>78316276.203983411</v>
      </c>
      <c r="K29" s="65"/>
      <c r="L29" s="65"/>
      <c r="M29" s="65"/>
      <c r="N29" s="65"/>
      <c r="O29" s="65">
        <v>0.83171959721146393</v>
      </c>
    </row>
    <row r="30" spans="1:15" ht="15.75" thickTop="1">
      <c r="A30" s="29"/>
      <c r="D30" s="65"/>
      <c r="E30" s="91"/>
      <c r="F30" s="35"/>
      <c r="G30" s="35"/>
      <c r="H30" s="35"/>
      <c r="I30" s="35"/>
      <c r="K30" s="65"/>
      <c r="L30" s="65"/>
      <c r="M30" s="65"/>
      <c r="N30" s="65"/>
      <c r="O30" s="206">
        <f>+O29*J29</f>
        <v>65137181.699478842</v>
      </c>
    </row>
    <row r="31" spans="1:15">
      <c r="A31" s="29"/>
      <c r="D31" s="35"/>
      <c r="J31" s="35"/>
      <c r="K31" s="65"/>
      <c r="L31" s="65"/>
      <c r="M31" s="65"/>
      <c r="N31" s="65"/>
      <c r="O31" s="65"/>
    </row>
    <row r="32" spans="1:15">
      <c r="A32" s="29"/>
      <c r="C32" s="65" t="s">
        <v>30</v>
      </c>
      <c r="D32" s="65"/>
      <c r="E32" s="35"/>
      <c r="F32" s="65"/>
      <c r="G32" s="65"/>
      <c r="H32" s="65"/>
      <c r="I32" s="65"/>
      <c r="J32" s="35"/>
      <c r="K32" s="65"/>
      <c r="L32" s="65"/>
      <c r="M32" s="65"/>
      <c r="N32" s="65"/>
      <c r="O32" s="65"/>
    </row>
    <row r="33" spans="1:15">
      <c r="A33" s="29">
        <v>8</v>
      </c>
      <c r="C33" s="93" t="s">
        <v>71</v>
      </c>
      <c r="E33" s="35"/>
      <c r="F33" s="65"/>
      <c r="G33" s="65"/>
      <c r="H33" s="68"/>
      <c r="I33" s="65"/>
      <c r="J33" s="54">
        <v>5164000</v>
      </c>
      <c r="K33" s="65"/>
      <c r="L33" s="65"/>
      <c r="M33" s="65"/>
      <c r="N33" s="65"/>
      <c r="O33" s="207" t="s">
        <v>382</v>
      </c>
    </row>
    <row r="34" spans="1:15">
      <c r="A34" s="29">
        <v>9</v>
      </c>
      <c r="C34" s="93" t="s">
        <v>72</v>
      </c>
      <c r="D34" s="35"/>
      <c r="E34" s="35"/>
      <c r="F34" s="35"/>
      <c r="G34" s="35"/>
      <c r="H34" s="35"/>
      <c r="I34" s="35"/>
      <c r="J34" s="54">
        <v>4357833</v>
      </c>
      <c r="K34" s="65"/>
      <c r="L34" s="65"/>
      <c r="M34" s="65"/>
      <c r="N34" s="65"/>
    </row>
    <row r="35" spans="1:15">
      <c r="A35" s="29"/>
      <c r="C35" s="65"/>
      <c r="D35" s="65"/>
      <c r="E35" s="65"/>
      <c r="F35" s="65"/>
      <c r="G35" s="65"/>
      <c r="H35" s="65"/>
      <c r="I35" s="65"/>
      <c r="J35" s="54"/>
      <c r="K35" s="65"/>
      <c r="L35" s="65"/>
      <c r="M35" s="65"/>
    </row>
    <row r="36" spans="1:15">
      <c r="A36" s="29">
        <v>10</v>
      </c>
      <c r="C36" s="65" t="s">
        <v>33</v>
      </c>
      <c r="D36" s="65"/>
      <c r="E36" s="31"/>
      <c r="F36" s="31"/>
      <c r="G36" s="31"/>
      <c r="H36" s="31"/>
      <c r="I36" s="31"/>
      <c r="J36" s="31"/>
      <c r="K36" s="65"/>
      <c r="L36" s="65"/>
      <c r="M36" s="65"/>
    </row>
    <row r="37" spans="1:15">
      <c r="A37" s="29">
        <v>11</v>
      </c>
      <c r="C37" s="65" t="s">
        <v>33</v>
      </c>
      <c r="D37" s="65"/>
      <c r="E37" s="31"/>
      <c r="F37" s="31"/>
      <c r="G37" s="31"/>
      <c r="H37" s="31"/>
      <c r="I37" s="31"/>
      <c r="J37" s="31"/>
      <c r="K37" s="65"/>
      <c r="L37" s="65"/>
      <c r="M37" s="65"/>
    </row>
    <row r="38" spans="1:15">
      <c r="A38" s="29">
        <v>12</v>
      </c>
      <c r="C38" s="65" t="s">
        <v>33</v>
      </c>
      <c r="D38" s="65"/>
      <c r="E38" s="31"/>
      <c r="F38" s="31"/>
      <c r="G38" s="31"/>
      <c r="H38" s="31"/>
      <c r="I38" s="31"/>
      <c r="J38" s="31"/>
      <c r="K38" s="65"/>
      <c r="L38" s="65"/>
      <c r="M38" s="65"/>
    </row>
    <row r="39" spans="1:15">
      <c r="A39" s="29">
        <v>13</v>
      </c>
      <c r="C39" s="65" t="s">
        <v>33</v>
      </c>
      <c r="D39" s="65"/>
      <c r="E39" s="31"/>
      <c r="F39" s="31"/>
      <c r="G39" s="31"/>
      <c r="H39" s="31"/>
      <c r="I39" s="31"/>
      <c r="J39" s="31"/>
      <c r="K39" s="65"/>
      <c r="L39" s="65"/>
      <c r="M39" s="65"/>
    </row>
    <row r="40" spans="1:15">
      <c r="A40" s="29">
        <v>14</v>
      </c>
      <c r="C40" s="65" t="s">
        <v>33</v>
      </c>
      <c r="D40" s="65"/>
      <c r="E40" s="31"/>
      <c r="F40" s="31"/>
      <c r="G40" s="31"/>
      <c r="H40" s="31"/>
      <c r="I40" s="31"/>
      <c r="J40" s="31"/>
      <c r="K40" s="65"/>
      <c r="L40" s="65"/>
      <c r="M40" s="65"/>
    </row>
    <row r="41" spans="1:15">
      <c r="A41" s="29"/>
      <c r="C41" s="65"/>
      <c r="D41" s="65"/>
      <c r="E41" s="31"/>
      <c r="F41" s="31"/>
      <c r="G41" s="31"/>
      <c r="H41" s="31"/>
      <c r="I41" s="31"/>
      <c r="J41" s="31"/>
      <c r="K41" s="65"/>
      <c r="L41" s="65"/>
      <c r="M41" s="65"/>
    </row>
    <row r="42" spans="1:15" ht="15.75">
      <c r="A42" s="305">
        <v>15</v>
      </c>
      <c r="B42" s="306"/>
      <c r="C42" s="307" t="s">
        <v>34</v>
      </c>
      <c r="D42" s="308" t="s">
        <v>35</v>
      </c>
      <c r="E42" s="304">
        <f>IF(J33&gt;0,J29/J33,0)</f>
        <v>15.165816460879824</v>
      </c>
      <c r="F42" s="31"/>
      <c r="G42" s="31"/>
      <c r="H42" s="31"/>
      <c r="I42" s="31"/>
      <c r="J42" s="31"/>
      <c r="K42" s="65"/>
      <c r="L42" s="65"/>
      <c r="M42" s="65"/>
    </row>
    <row r="43" spans="1:15">
      <c r="A43" s="29"/>
      <c r="C43" s="65"/>
      <c r="D43" s="65"/>
      <c r="E43" s="56"/>
      <c r="F43" s="31"/>
      <c r="G43" s="31"/>
      <c r="H43" s="31"/>
      <c r="I43" s="31"/>
      <c r="J43" s="31"/>
      <c r="K43" s="65"/>
      <c r="L43" s="65"/>
      <c r="M43" s="65"/>
    </row>
    <row r="44" spans="1:15">
      <c r="A44" s="29">
        <v>16</v>
      </c>
      <c r="C44" s="65" t="s">
        <v>36</v>
      </c>
      <c r="D44" s="92" t="s">
        <v>37</v>
      </c>
      <c r="E44" s="56">
        <f>IF(J34&gt;0,J29/J34,0)</f>
        <v>17.97138077663449</v>
      </c>
      <c r="F44" s="31"/>
      <c r="G44" s="31"/>
      <c r="H44" s="31"/>
      <c r="I44" s="31"/>
      <c r="J44" s="31"/>
      <c r="K44" s="65"/>
      <c r="L44" s="65"/>
      <c r="M44" s="65"/>
    </row>
    <row r="45" spans="1:15">
      <c r="A45" s="29"/>
      <c r="C45" s="65"/>
      <c r="D45" s="65"/>
      <c r="E45" s="56"/>
      <c r="F45" s="31"/>
      <c r="G45" s="31"/>
      <c r="H45" s="31"/>
      <c r="I45" s="31"/>
      <c r="J45" s="31"/>
      <c r="K45" s="65"/>
      <c r="L45" s="65"/>
      <c r="M45" s="65"/>
    </row>
    <row r="46" spans="1:15">
      <c r="A46" s="29">
        <v>17</v>
      </c>
      <c r="C46" s="65" t="s">
        <v>38</v>
      </c>
      <c r="D46" s="92" t="s">
        <v>39</v>
      </c>
      <c r="E46" s="56">
        <f>ROUND(E42/12,9)</f>
        <v>1.2638180379999999</v>
      </c>
      <c r="F46" s="31"/>
      <c r="G46" s="31"/>
      <c r="H46" s="31"/>
      <c r="I46" s="31"/>
      <c r="J46" s="31"/>
      <c r="K46" s="65"/>
      <c r="L46" s="65"/>
      <c r="M46" s="65"/>
    </row>
    <row r="47" spans="1:15">
      <c r="A47" s="29"/>
      <c r="C47" s="65"/>
      <c r="D47" s="65"/>
      <c r="E47" s="56"/>
      <c r="F47" s="31"/>
      <c r="G47" s="31"/>
      <c r="H47" s="31"/>
      <c r="I47" s="31"/>
      <c r="J47" s="31"/>
      <c r="K47" s="65"/>
      <c r="L47" s="65"/>
      <c r="M47" s="65"/>
    </row>
    <row r="48" spans="1:15">
      <c r="A48" s="29" t="s">
        <v>40</v>
      </c>
      <c r="C48" s="65" t="s">
        <v>41</v>
      </c>
      <c r="D48" s="92" t="s">
        <v>42</v>
      </c>
      <c r="E48" s="56">
        <f>ROUND($E$44/12,9)</f>
        <v>1.497615065</v>
      </c>
      <c r="F48" s="31"/>
      <c r="G48" s="31"/>
      <c r="H48" s="31"/>
      <c r="I48" s="31"/>
      <c r="J48" s="31"/>
      <c r="K48" s="65"/>
      <c r="L48" s="65"/>
      <c r="M48" s="65"/>
    </row>
    <row r="49" spans="1:13">
      <c r="A49" s="29"/>
      <c r="C49" s="65"/>
      <c r="D49" s="65"/>
      <c r="E49" s="56"/>
      <c r="F49" s="31"/>
      <c r="G49" s="31"/>
      <c r="H49" s="31"/>
      <c r="I49" s="31"/>
      <c r="J49" s="31"/>
      <c r="K49" s="65"/>
      <c r="L49" s="65"/>
      <c r="M49" s="65"/>
    </row>
    <row r="50" spans="1:13">
      <c r="A50" s="29"/>
      <c r="C50" s="65"/>
      <c r="D50" s="65"/>
      <c r="E50" s="58" t="s">
        <v>43</v>
      </c>
      <c r="F50" s="95"/>
      <c r="G50" s="95"/>
      <c r="I50" s="31"/>
      <c r="J50" s="58" t="s">
        <v>44</v>
      </c>
      <c r="K50" s="65"/>
      <c r="L50" s="65"/>
      <c r="M50" s="65"/>
    </row>
    <row r="51" spans="1:13">
      <c r="A51" s="29"/>
      <c r="C51" s="65"/>
      <c r="D51" s="65"/>
      <c r="E51" s="58"/>
      <c r="F51" s="95"/>
      <c r="G51" s="95"/>
      <c r="I51" s="31"/>
      <c r="J51" s="58"/>
      <c r="K51" s="65"/>
      <c r="L51" s="65"/>
      <c r="M51" s="65"/>
    </row>
    <row r="52" spans="1:13">
      <c r="A52" s="29">
        <v>18</v>
      </c>
      <c r="C52" s="65" t="s">
        <v>45</v>
      </c>
      <c r="D52" s="92" t="s">
        <v>46</v>
      </c>
      <c r="E52" s="56">
        <f>ROUND($E$44/52,9)</f>
        <v>0.34560347600000002</v>
      </c>
      <c r="F52" s="31"/>
      <c r="G52" s="31"/>
      <c r="H52" s="31"/>
      <c r="I52" s="31"/>
      <c r="J52" s="31"/>
      <c r="K52" s="65"/>
      <c r="L52" s="65"/>
      <c r="M52" s="65"/>
    </row>
    <row r="53" spans="1:13">
      <c r="A53" s="29"/>
      <c r="C53" s="65"/>
      <c r="D53" s="65"/>
      <c r="E53" s="56"/>
      <c r="F53" s="31"/>
      <c r="G53" s="31"/>
      <c r="H53" s="31"/>
      <c r="I53" s="31"/>
      <c r="J53" s="31"/>
      <c r="K53" s="65"/>
      <c r="L53" s="65"/>
      <c r="M53" s="65"/>
    </row>
    <row r="54" spans="1:13">
      <c r="A54" s="29">
        <v>19</v>
      </c>
      <c r="C54" s="65" t="s">
        <v>47</v>
      </c>
      <c r="D54" s="92" t="s">
        <v>48</v>
      </c>
      <c r="E54" s="56">
        <f>ROUND($E$44/260,9)</f>
        <v>6.9120694999999996E-2</v>
      </c>
      <c r="F54" s="31" t="s">
        <v>49</v>
      </c>
      <c r="G54" s="31"/>
      <c r="H54" s="31"/>
      <c r="I54" s="31"/>
      <c r="J54" s="56">
        <f>ROUND($E$44/365,9)</f>
        <v>4.9236660000000002E-2</v>
      </c>
      <c r="K54" s="65"/>
      <c r="L54" s="65"/>
      <c r="M54" s="65"/>
    </row>
    <row r="55" spans="1:13">
      <c r="A55" s="29"/>
      <c r="C55" s="65"/>
      <c r="D55" s="65"/>
      <c r="E55" s="56"/>
      <c r="F55" s="31"/>
      <c r="G55" s="31"/>
      <c r="H55" s="31"/>
      <c r="I55" s="31"/>
      <c r="J55" s="56"/>
      <c r="K55" s="65"/>
      <c r="L55" s="65"/>
      <c r="M55" s="65"/>
    </row>
    <row r="56" spans="1:13" ht="30">
      <c r="A56" s="29">
        <v>20</v>
      </c>
      <c r="C56" s="65" t="s">
        <v>50</v>
      </c>
      <c r="D56" s="96" t="s">
        <v>55</v>
      </c>
      <c r="E56" s="56">
        <f>IF(ISERR(ROUND(($J$29/$J$34)/4160,4))=TRUE,0,ROUND(($J$29/$J$34)/4160,4))</f>
        <v>4.3E-3</v>
      </c>
      <c r="F56" s="31" t="s">
        <v>52</v>
      </c>
      <c r="G56" s="31"/>
      <c r="H56" s="31"/>
      <c r="I56" s="31"/>
      <c r="J56" s="56">
        <f>IF(ISERR(ROUND(($J$29/$J$34)/8760*1000,4)=TRUE),0,ROUND(($J$29/$J$34)/8760*1000,4))</f>
        <v>2.0514999999999999</v>
      </c>
      <c r="K56" s="65"/>
      <c r="L56" s="65"/>
      <c r="M56" s="65"/>
    </row>
    <row r="57" spans="1:13">
      <c r="C57" s="65"/>
      <c r="D57" s="65"/>
      <c r="E57" s="69"/>
      <c r="F57" s="68"/>
      <c r="G57" s="68"/>
      <c r="H57" s="68"/>
      <c r="I57" s="68"/>
      <c r="K57" s="29"/>
      <c r="L57" s="97"/>
      <c r="M57" s="65"/>
    </row>
    <row r="58" spans="1:13" ht="18">
      <c r="A58" s="1"/>
      <c r="C58" s="68"/>
      <c r="D58" s="68"/>
      <c r="E58" s="69"/>
      <c r="F58" s="68"/>
      <c r="G58" s="68"/>
      <c r="H58" s="68"/>
      <c r="I58" s="68"/>
      <c r="J58" s="70" t="s">
        <v>0</v>
      </c>
      <c r="K58" s="71"/>
      <c r="M58" s="71"/>
    </row>
    <row r="59" spans="1:13">
      <c r="C59" s="68"/>
      <c r="D59" s="68"/>
      <c r="E59" s="69"/>
      <c r="F59" s="68"/>
      <c r="G59" s="68"/>
      <c r="H59" s="68"/>
      <c r="I59" s="68"/>
      <c r="J59" s="70" t="s">
        <v>73</v>
      </c>
      <c r="M59" s="70"/>
    </row>
    <row r="60" spans="1:13">
      <c r="C60" s="68"/>
      <c r="D60" s="68"/>
      <c r="E60" s="69"/>
      <c r="F60" s="68"/>
      <c r="G60" s="68"/>
      <c r="H60" s="68"/>
      <c r="I60" s="68"/>
      <c r="K60" s="65"/>
      <c r="M60" s="70"/>
    </row>
    <row r="61" spans="1:13">
      <c r="C61" s="68"/>
      <c r="D61" s="68"/>
      <c r="E61" s="69"/>
      <c r="F61" s="68"/>
      <c r="G61" s="68"/>
      <c r="H61" s="68"/>
      <c r="I61" s="68"/>
      <c r="K61" s="65"/>
      <c r="M61" s="70"/>
    </row>
    <row r="62" spans="1:13">
      <c r="C62" s="68"/>
      <c r="D62" s="68"/>
      <c r="E62" s="69"/>
      <c r="F62" s="68"/>
      <c r="G62" s="68"/>
      <c r="H62" s="68"/>
      <c r="I62" s="68"/>
      <c r="K62" s="65"/>
      <c r="M62" s="70"/>
    </row>
    <row r="63" spans="1:13">
      <c r="C63" s="68"/>
      <c r="D63" s="68"/>
      <c r="E63" s="69"/>
      <c r="F63" s="68"/>
      <c r="G63" s="68"/>
      <c r="H63" s="68"/>
      <c r="I63" s="68"/>
      <c r="J63" s="70"/>
      <c r="K63" s="65"/>
      <c r="M63" s="70"/>
    </row>
    <row r="64" spans="1:13">
      <c r="C64" s="68" t="s">
        <v>2</v>
      </c>
      <c r="D64" s="68"/>
      <c r="E64" s="69"/>
      <c r="F64" s="68"/>
      <c r="G64" s="68"/>
      <c r="H64" s="68"/>
      <c r="I64" s="68"/>
      <c r="J64" s="97" t="str">
        <f>J7</f>
        <v>For the 12 months ended: 12/31/2013</v>
      </c>
      <c r="K64" s="35"/>
      <c r="M64" s="70"/>
    </row>
    <row r="65" spans="1:13">
      <c r="A65" s="75" t="str">
        <f>A8</f>
        <v>Rate Formula Template</v>
      </c>
      <c r="B65" s="9"/>
      <c r="C65" s="9"/>
      <c r="D65" s="75"/>
      <c r="E65" s="9"/>
      <c r="F65" s="75"/>
      <c r="G65" s="75"/>
      <c r="H65" s="75"/>
      <c r="I65" s="75"/>
      <c r="J65" s="9"/>
      <c r="K65" s="35"/>
      <c r="L65" s="9"/>
      <c r="M65" s="65"/>
    </row>
    <row r="66" spans="1:13">
      <c r="A66" s="13" t="s">
        <v>4</v>
      </c>
      <c r="B66" s="9"/>
      <c r="C66" s="75"/>
      <c r="D66" s="13"/>
      <c r="E66" s="9"/>
      <c r="F66" s="13"/>
      <c r="G66" s="13"/>
      <c r="H66" s="13"/>
      <c r="I66" s="75"/>
      <c r="J66" s="75"/>
      <c r="K66" s="35"/>
      <c r="L66" s="76"/>
      <c r="M66" s="65"/>
    </row>
    <row r="67" spans="1:13">
      <c r="A67" s="76"/>
      <c r="B67" s="9"/>
      <c r="C67" s="76"/>
      <c r="D67" s="76"/>
      <c r="E67" s="9"/>
      <c r="F67" s="76"/>
      <c r="G67" s="76"/>
      <c r="H67" s="76"/>
      <c r="I67" s="76"/>
      <c r="J67" s="76"/>
      <c r="K67" s="35"/>
      <c r="L67" s="76"/>
      <c r="M67" s="65"/>
    </row>
    <row r="68" spans="1:13" ht="15.75">
      <c r="A68" s="98" t="str">
        <f>$A$11</f>
        <v>DUKE ENERGY OHIO AND DUKE ENERGY KENTUCKY (DEOK)</v>
      </c>
      <c r="B68" s="9"/>
      <c r="C68" s="76"/>
      <c r="D68" s="76"/>
      <c r="E68" s="9"/>
      <c r="F68" s="76"/>
      <c r="G68" s="76"/>
      <c r="H68" s="76"/>
      <c r="I68" s="76"/>
      <c r="J68" s="76"/>
      <c r="K68" s="35"/>
      <c r="L68" s="76"/>
      <c r="M68" s="35"/>
    </row>
    <row r="69" spans="1:13">
      <c r="C69" s="65"/>
      <c r="D69" s="65"/>
      <c r="E69" s="9"/>
      <c r="F69" s="76"/>
      <c r="G69" s="76"/>
      <c r="H69" s="76"/>
      <c r="I69" s="76"/>
      <c r="J69" s="76"/>
      <c r="K69" s="35"/>
      <c r="L69" s="76"/>
      <c r="M69" s="35"/>
    </row>
    <row r="70" spans="1:13">
      <c r="C70" s="99" t="s">
        <v>6</v>
      </c>
      <c r="D70" s="99" t="s">
        <v>7</v>
      </c>
      <c r="E70" s="99" t="s">
        <v>8</v>
      </c>
      <c r="F70" s="35" t="s">
        <v>17</v>
      </c>
      <c r="G70" s="35"/>
      <c r="H70" s="100" t="s">
        <v>9</v>
      </c>
      <c r="I70" s="35"/>
      <c r="J70" s="101" t="s">
        <v>10</v>
      </c>
      <c r="K70" s="35"/>
      <c r="L70" s="99"/>
      <c r="M70" s="35"/>
    </row>
    <row r="71" spans="1:13" ht="15.75">
      <c r="A71" s="102" t="s">
        <v>11</v>
      </c>
      <c r="B71" s="103"/>
      <c r="C71" s="104"/>
      <c r="D71" s="105" t="s">
        <v>74</v>
      </c>
      <c r="E71" s="106"/>
      <c r="F71" s="106"/>
      <c r="G71" s="106"/>
      <c r="H71" s="102"/>
      <c r="I71" s="106"/>
      <c r="J71" s="102" t="s">
        <v>75</v>
      </c>
      <c r="K71" s="35"/>
      <c r="L71" s="99"/>
      <c r="M71" s="35"/>
    </row>
    <row r="72" spans="1:13" ht="16.5" thickBot="1">
      <c r="A72" s="107" t="s">
        <v>13</v>
      </c>
      <c r="B72" s="108"/>
      <c r="C72" s="109" t="s">
        <v>76</v>
      </c>
      <c r="D72" s="110" t="s">
        <v>77</v>
      </c>
      <c r="E72" s="111" t="s">
        <v>78</v>
      </c>
      <c r="F72" s="112"/>
      <c r="G72" s="113" t="s">
        <v>60</v>
      </c>
      <c r="H72" s="113"/>
      <c r="I72" s="112"/>
      <c r="J72" s="114" t="s">
        <v>79</v>
      </c>
      <c r="K72" s="35"/>
      <c r="L72" s="99"/>
      <c r="M72" s="65"/>
    </row>
    <row r="73" spans="1:13">
      <c r="D73" s="35"/>
      <c r="E73" s="35"/>
      <c r="F73" s="35"/>
      <c r="G73" s="35"/>
      <c r="H73" s="35"/>
      <c r="I73" s="35"/>
      <c r="J73" s="35"/>
      <c r="K73" s="35"/>
      <c r="L73" s="35"/>
      <c r="M73" s="65"/>
    </row>
    <row r="74" spans="1:13">
      <c r="A74" s="29"/>
      <c r="C74" s="65"/>
      <c r="D74" s="35"/>
      <c r="E74" s="35"/>
      <c r="F74" s="35"/>
      <c r="G74" s="35"/>
      <c r="H74" s="35"/>
      <c r="I74" s="35"/>
      <c r="J74" s="35"/>
      <c r="K74" s="35"/>
      <c r="L74" s="35"/>
      <c r="M74" s="65"/>
    </row>
    <row r="75" spans="1:13">
      <c r="A75" s="29"/>
      <c r="C75" s="65" t="s">
        <v>80</v>
      </c>
      <c r="D75" s="35"/>
      <c r="E75" s="35"/>
      <c r="F75" s="35"/>
      <c r="G75" s="35"/>
      <c r="H75" s="35"/>
      <c r="I75" s="35"/>
      <c r="J75" s="35"/>
      <c r="K75" s="35"/>
      <c r="L75" s="35"/>
      <c r="M75" s="65"/>
    </row>
    <row r="76" spans="1:13">
      <c r="A76" s="29">
        <v>1</v>
      </c>
      <c r="C76" s="65" t="s">
        <v>81</v>
      </c>
      <c r="D76" s="115" t="s">
        <v>82</v>
      </c>
      <c r="E76" s="116">
        <v>4272260362</v>
      </c>
      <c r="F76" s="35"/>
      <c r="G76" s="35" t="s">
        <v>83</v>
      </c>
      <c r="H76" s="117" t="s">
        <v>17</v>
      </c>
      <c r="I76" s="35"/>
      <c r="J76" s="54" t="s">
        <v>17</v>
      </c>
      <c r="K76" s="35"/>
      <c r="L76" s="35"/>
      <c r="M76" s="65"/>
    </row>
    <row r="77" spans="1:13">
      <c r="A77" s="29">
        <v>2</v>
      </c>
      <c r="C77" s="65" t="s">
        <v>84</v>
      </c>
      <c r="D77" s="115" t="s">
        <v>85</v>
      </c>
      <c r="E77" s="85">
        <v>709106552</v>
      </c>
      <c r="F77" s="35"/>
      <c r="G77" s="35" t="s">
        <v>62</v>
      </c>
      <c r="H77" s="117">
        <f>J207</f>
        <v>0.96469246802277464</v>
      </c>
      <c r="I77" s="35"/>
      <c r="J77" s="31">
        <f>H77*E77</f>
        <v>684069749.74000001</v>
      </c>
      <c r="K77" s="35"/>
      <c r="L77" s="35"/>
      <c r="M77" s="65"/>
    </row>
    <row r="78" spans="1:13">
      <c r="A78" s="29">
        <v>3</v>
      </c>
      <c r="C78" s="65" t="s">
        <v>86</v>
      </c>
      <c r="D78" s="115" t="s">
        <v>87</v>
      </c>
      <c r="E78" s="85">
        <v>2500428108</v>
      </c>
      <c r="F78" s="35"/>
      <c r="G78" s="35" t="s">
        <v>83</v>
      </c>
      <c r="H78" s="117" t="s">
        <v>17</v>
      </c>
      <c r="I78" s="35"/>
      <c r="J78" s="54" t="s">
        <v>17</v>
      </c>
      <c r="K78" s="35"/>
      <c r="L78" s="35"/>
      <c r="M78" s="65"/>
    </row>
    <row r="79" spans="1:13">
      <c r="A79" s="29">
        <v>4</v>
      </c>
      <c r="C79" s="65" t="s">
        <v>88</v>
      </c>
      <c r="D79" s="115" t="s">
        <v>89</v>
      </c>
      <c r="E79" s="85">
        <v>256697727</v>
      </c>
      <c r="F79" s="35"/>
      <c r="G79" s="35" t="s">
        <v>90</v>
      </c>
      <c r="H79" s="117">
        <f>J225</f>
        <v>3.3742195276499506E-2</v>
      </c>
      <c r="I79" s="35"/>
      <c r="J79" s="54">
        <f>H79*E79</f>
        <v>8661544.8314675596</v>
      </c>
      <c r="K79" s="35"/>
      <c r="L79" s="35"/>
      <c r="M79" s="35"/>
    </row>
    <row r="80" spans="1:13" ht="15.75" thickBot="1">
      <c r="A80" s="29">
        <v>5</v>
      </c>
      <c r="C80" s="65" t="s">
        <v>91</v>
      </c>
      <c r="D80" s="115" t="s">
        <v>92</v>
      </c>
      <c r="E80" s="118">
        <v>270374070</v>
      </c>
      <c r="F80" s="35"/>
      <c r="G80" s="35" t="s">
        <v>93</v>
      </c>
      <c r="H80" s="117">
        <f>L229</f>
        <v>2.7985075557551115E-2</v>
      </c>
      <c r="I80" s="35"/>
      <c r="J80" s="119">
        <f>H80*E80</f>
        <v>7566438.7777526136</v>
      </c>
      <c r="K80" s="35"/>
      <c r="L80" s="35"/>
      <c r="M80" s="35"/>
    </row>
    <row r="81" spans="1:13">
      <c r="A81" s="29">
        <v>6</v>
      </c>
      <c r="C81" s="68" t="s">
        <v>94</v>
      </c>
      <c r="D81" s="36"/>
      <c r="E81" s="31">
        <f>SUM(E76:E80)</f>
        <v>8008866819</v>
      </c>
      <c r="F81" s="35"/>
      <c r="G81" s="35" t="s">
        <v>95</v>
      </c>
      <c r="H81" s="120">
        <f>IF(J81&gt;0,J81/E81,0)</f>
        <v>8.7440302002257594E-2</v>
      </c>
      <c r="I81" s="35"/>
      <c r="J81" s="31">
        <f>SUM(J76:J80)</f>
        <v>700297733.34922016</v>
      </c>
      <c r="K81" s="35"/>
      <c r="L81" s="121"/>
      <c r="M81" s="65"/>
    </row>
    <row r="82" spans="1:13">
      <c r="C82" s="65"/>
      <c r="D82" s="36"/>
      <c r="E82" s="54"/>
      <c r="F82" s="35"/>
      <c r="G82" s="35"/>
      <c r="H82" s="121"/>
      <c r="I82" s="35"/>
      <c r="J82" s="54"/>
      <c r="K82" s="35"/>
      <c r="L82" s="121"/>
      <c r="M82" s="65"/>
    </row>
    <row r="83" spans="1:13">
      <c r="C83" s="65" t="s">
        <v>96</v>
      </c>
      <c r="D83" s="36"/>
      <c r="E83" s="54"/>
      <c r="F83" s="35"/>
      <c r="G83" s="35"/>
      <c r="H83" s="35"/>
      <c r="I83" s="35"/>
      <c r="J83" s="54"/>
      <c r="K83" s="35"/>
      <c r="L83" s="35"/>
      <c r="M83" s="65"/>
    </row>
    <row r="84" spans="1:13">
      <c r="A84" s="29">
        <v>7</v>
      </c>
      <c r="C84" s="65" t="s">
        <v>81</v>
      </c>
      <c r="D84" s="36" t="s">
        <v>97</v>
      </c>
      <c r="E84" s="116">
        <v>1765405481</v>
      </c>
      <c r="F84" s="35"/>
      <c r="G84" s="35" t="str">
        <f t="shared" ref="G84:H88" si="3">G76</f>
        <v>NA</v>
      </c>
      <c r="H84" s="117" t="str">
        <f t="shared" si="3"/>
        <v xml:space="preserve"> </v>
      </c>
      <c r="I84" s="35"/>
      <c r="J84" s="54" t="s">
        <v>17</v>
      </c>
      <c r="K84" s="35"/>
      <c r="L84" s="35"/>
      <c r="M84" s="65"/>
    </row>
    <row r="85" spans="1:13">
      <c r="A85" s="29">
        <v>8</v>
      </c>
      <c r="C85" s="65" t="s">
        <v>84</v>
      </c>
      <c r="D85" s="36" t="s">
        <v>98</v>
      </c>
      <c r="E85" s="85">
        <v>252686076</v>
      </c>
      <c r="F85" s="35"/>
      <c r="G85" s="35" t="str">
        <f t="shared" si="3"/>
        <v>TP</v>
      </c>
      <c r="H85" s="117">
        <f t="shared" si="3"/>
        <v>0.96469246802277464</v>
      </c>
      <c r="I85" s="35"/>
      <c r="J85" s="31">
        <f>H85*E85</f>
        <v>243764354.29143041</v>
      </c>
      <c r="K85" s="35"/>
      <c r="L85" s="35"/>
      <c r="M85" s="65"/>
    </row>
    <row r="86" spans="1:13">
      <c r="A86" s="29">
        <v>9</v>
      </c>
      <c r="C86" s="65" t="s">
        <v>86</v>
      </c>
      <c r="D86" s="36" t="s">
        <v>99</v>
      </c>
      <c r="E86" s="85">
        <v>828269105</v>
      </c>
      <c r="F86" s="35"/>
      <c r="G86" s="35" t="str">
        <f t="shared" si="3"/>
        <v>NA</v>
      </c>
      <c r="H86" s="117" t="str">
        <f t="shared" si="3"/>
        <v xml:space="preserve"> </v>
      </c>
      <c r="I86" s="35"/>
      <c r="J86" s="54" t="s">
        <v>17</v>
      </c>
      <c r="K86" s="35"/>
      <c r="L86" s="35"/>
      <c r="M86" s="65"/>
    </row>
    <row r="87" spans="1:13">
      <c r="A87" s="29">
        <v>10</v>
      </c>
      <c r="C87" s="65" t="s">
        <v>88</v>
      </c>
      <c r="D87" s="36" t="s">
        <v>100</v>
      </c>
      <c r="E87" s="85">
        <v>114530778</v>
      </c>
      <c r="F87" s="35"/>
      <c r="G87" s="35" t="str">
        <f t="shared" si="3"/>
        <v>W/S</v>
      </c>
      <c r="H87" s="117">
        <f t="shared" si="3"/>
        <v>3.3742195276499506E-2</v>
      </c>
      <c r="I87" s="35"/>
      <c r="J87" s="54">
        <f>H87*E87</f>
        <v>3864519.8764454136</v>
      </c>
      <c r="K87" s="35"/>
      <c r="L87" s="35"/>
      <c r="M87" s="65"/>
    </row>
    <row r="88" spans="1:13" ht="15.75" thickBot="1">
      <c r="A88" s="29">
        <v>11</v>
      </c>
      <c r="C88" s="65" t="s">
        <v>91</v>
      </c>
      <c r="D88" s="36" t="s">
        <v>92</v>
      </c>
      <c r="E88" s="118">
        <v>120931347</v>
      </c>
      <c r="F88" s="35"/>
      <c r="G88" s="35" t="str">
        <f t="shared" si="3"/>
        <v>CE</v>
      </c>
      <c r="H88" s="117">
        <f t="shared" si="3"/>
        <v>2.7985075557551115E-2</v>
      </c>
      <c r="I88" s="35"/>
      <c r="J88" s="119">
        <f>H88*E88</f>
        <v>3384272.8830714324</v>
      </c>
      <c r="K88" s="35"/>
      <c r="L88" s="35"/>
      <c r="M88" s="65"/>
    </row>
    <row r="89" spans="1:13">
      <c r="A89" s="29">
        <v>12</v>
      </c>
      <c r="C89" s="65" t="s">
        <v>101</v>
      </c>
      <c r="D89" s="36"/>
      <c r="E89" s="31">
        <f>SUM(E84:E88)</f>
        <v>3081822787</v>
      </c>
      <c r="F89" s="35"/>
      <c r="G89" s="35"/>
      <c r="H89" s="35"/>
      <c r="I89" s="35"/>
      <c r="J89" s="31">
        <f>SUM(J84:J88)</f>
        <v>251013147.05094725</v>
      </c>
      <c r="K89" s="35"/>
      <c r="L89" s="35"/>
      <c r="M89" s="65"/>
    </row>
    <row r="90" spans="1:13">
      <c r="A90" s="29"/>
      <c r="C90"/>
      <c r="D90" s="36" t="s">
        <v>17</v>
      </c>
      <c r="E90" s="54"/>
      <c r="F90" s="35"/>
      <c r="G90" s="35"/>
      <c r="H90" s="121"/>
      <c r="I90" s="35"/>
      <c r="J90" s="54"/>
      <c r="K90" s="35"/>
      <c r="L90" s="121"/>
      <c r="M90" s="65"/>
    </row>
    <row r="91" spans="1:13">
      <c r="A91" s="29"/>
      <c r="C91" s="65" t="s">
        <v>102</v>
      </c>
      <c r="D91" s="36"/>
      <c r="E91" s="54"/>
      <c r="F91" s="35"/>
      <c r="G91" s="35"/>
      <c r="H91" s="35"/>
      <c r="I91" s="35"/>
      <c r="J91" s="54"/>
      <c r="K91" s="35"/>
      <c r="L91" s="35"/>
      <c r="M91" s="65"/>
    </row>
    <row r="92" spans="1:13">
      <c r="A92" s="29">
        <v>13</v>
      </c>
      <c r="C92" s="65" t="s">
        <v>81</v>
      </c>
      <c r="D92" s="36" t="s">
        <v>103</v>
      </c>
      <c r="E92" s="31">
        <f>E76-E84</f>
        <v>2506854881</v>
      </c>
      <c r="F92" s="35"/>
      <c r="G92" s="35"/>
      <c r="H92" s="121"/>
      <c r="I92" s="35"/>
      <c r="J92" s="54" t="s">
        <v>17</v>
      </c>
      <c r="K92" s="35"/>
      <c r="L92" s="121"/>
      <c r="M92" s="65"/>
    </row>
    <row r="93" spans="1:13">
      <c r="A93" s="29">
        <v>14</v>
      </c>
      <c r="C93" s="65" t="s">
        <v>84</v>
      </c>
      <c r="D93" s="36" t="s">
        <v>104</v>
      </c>
      <c r="E93" s="54">
        <f>E77-E85</f>
        <v>456420476</v>
      </c>
      <c r="F93" s="35"/>
      <c r="G93" s="35"/>
      <c r="H93" s="117"/>
      <c r="I93" s="35"/>
      <c r="J93" s="31">
        <f>J77-J85</f>
        <v>440305395.4485696</v>
      </c>
      <c r="K93" s="35"/>
      <c r="L93" s="121"/>
      <c r="M93" s="65"/>
    </row>
    <row r="94" spans="1:13">
      <c r="A94" s="29">
        <v>15</v>
      </c>
      <c r="C94" s="65" t="s">
        <v>86</v>
      </c>
      <c r="D94" s="36" t="s">
        <v>105</v>
      </c>
      <c r="E94" s="54">
        <f>E78-E86</f>
        <v>1672159003</v>
      </c>
      <c r="F94" s="35"/>
      <c r="G94" s="35"/>
      <c r="H94" s="121"/>
      <c r="I94" s="35"/>
      <c r="J94" s="54" t="s">
        <v>17</v>
      </c>
      <c r="K94" s="35"/>
      <c r="L94" s="121"/>
      <c r="M94" s="65"/>
    </row>
    <row r="95" spans="1:13">
      <c r="A95" s="29">
        <v>16</v>
      </c>
      <c r="C95" s="65" t="s">
        <v>88</v>
      </c>
      <c r="D95" s="36" t="s">
        <v>106</v>
      </c>
      <c r="E95" s="54">
        <f>E79-E87</f>
        <v>142166949</v>
      </c>
      <c r="F95" s="35"/>
      <c r="G95" s="35"/>
      <c r="H95" s="121"/>
      <c r="I95" s="35"/>
      <c r="J95" s="54">
        <f>J79-J87</f>
        <v>4797024.955022146</v>
      </c>
      <c r="K95" s="35"/>
      <c r="L95" s="121"/>
      <c r="M95" s="65"/>
    </row>
    <row r="96" spans="1:13" ht="15.75" thickBot="1">
      <c r="A96" s="29">
        <v>17</v>
      </c>
      <c r="C96" s="65" t="s">
        <v>91</v>
      </c>
      <c r="D96" s="36" t="s">
        <v>107</v>
      </c>
      <c r="E96" s="119">
        <f>E80-E88</f>
        <v>149442723</v>
      </c>
      <c r="F96" s="35"/>
      <c r="G96" s="35"/>
      <c r="H96" s="121"/>
      <c r="I96" s="35"/>
      <c r="J96" s="119">
        <f>J80-J88</f>
        <v>4182165.8946811813</v>
      </c>
      <c r="K96" s="35"/>
      <c r="L96" s="121"/>
      <c r="M96" s="65"/>
    </row>
    <row r="97" spans="1:13">
      <c r="A97" s="29">
        <v>18</v>
      </c>
      <c r="C97" s="65" t="s">
        <v>108</v>
      </c>
      <c r="D97" s="36"/>
      <c r="E97" s="31">
        <f>SUM(E92:E96)</f>
        <v>4927044032</v>
      </c>
      <c r="F97" s="35"/>
      <c r="G97" s="35" t="s">
        <v>109</v>
      </c>
      <c r="H97" s="121">
        <f>IF(J97&gt;0,J97/E97,0)</f>
        <v>9.1187451011250253E-2</v>
      </c>
      <c r="I97" s="35"/>
      <c r="J97" s="31">
        <f>SUM(J92:J96)</f>
        <v>449284586.29827291</v>
      </c>
      <c r="K97" s="35"/>
      <c r="L97" s="35"/>
      <c r="M97" s="65"/>
    </row>
    <row r="98" spans="1:13">
      <c r="A98" s="29"/>
      <c r="C98"/>
      <c r="D98" s="36"/>
      <c r="E98" s="54"/>
      <c r="F98" s="35"/>
      <c r="I98" s="35"/>
      <c r="J98" s="54"/>
      <c r="K98" s="35"/>
      <c r="L98" s="121"/>
      <c r="M98" s="65"/>
    </row>
    <row r="99" spans="1:13">
      <c r="A99" s="29"/>
      <c r="C99" s="122" t="s">
        <v>110</v>
      </c>
      <c r="D99" s="36"/>
      <c r="E99" s="54"/>
      <c r="F99" s="35"/>
      <c r="G99" s="35"/>
      <c r="H99" s="35"/>
      <c r="I99" s="35"/>
      <c r="J99" s="54"/>
      <c r="K99" s="35"/>
      <c r="L99" s="35"/>
      <c r="M99" s="65"/>
    </row>
    <row r="100" spans="1:13">
      <c r="A100" s="29">
        <v>19</v>
      </c>
      <c r="C100" s="65" t="s">
        <v>111</v>
      </c>
      <c r="D100" s="36" t="s">
        <v>112</v>
      </c>
      <c r="E100" s="116">
        <v>-87010074</v>
      </c>
      <c r="F100" s="35"/>
      <c r="G100" s="35" t="str">
        <f>G84</f>
        <v>NA</v>
      </c>
      <c r="H100" s="123" t="s">
        <v>113</v>
      </c>
      <c r="I100" s="35"/>
      <c r="J100" s="31">
        <v>0</v>
      </c>
      <c r="K100" s="35"/>
      <c r="L100" s="121"/>
      <c r="M100" s="65"/>
    </row>
    <row r="101" spans="1:13">
      <c r="A101" s="29">
        <v>20</v>
      </c>
      <c r="C101" s="65" t="s">
        <v>114</v>
      </c>
      <c r="D101" s="36" t="s">
        <v>115</v>
      </c>
      <c r="E101" s="85">
        <v>-1215631035</v>
      </c>
      <c r="F101" s="35"/>
      <c r="G101" s="35" t="s">
        <v>116</v>
      </c>
      <c r="H101" s="117">
        <f>H97</f>
        <v>9.1187451011250253E-2</v>
      </c>
      <c r="I101" s="35"/>
      <c r="J101" s="54">
        <f>E101*H101</f>
        <v>-110850295.45181794</v>
      </c>
      <c r="K101" s="35"/>
      <c r="L101" s="121"/>
      <c r="M101" s="65"/>
    </row>
    <row r="102" spans="1:13">
      <c r="A102" s="29">
        <v>21</v>
      </c>
      <c r="C102" s="65" t="s">
        <v>117</v>
      </c>
      <c r="D102" s="36" t="s">
        <v>118</v>
      </c>
      <c r="E102" s="85">
        <v>-88083206</v>
      </c>
      <c r="F102" s="35"/>
      <c r="G102" s="35" t="s">
        <v>116</v>
      </c>
      <c r="H102" s="117">
        <f>H101</f>
        <v>9.1187451011250253E-2</v>
      </c>
      <c r="I102" s="35"/>
      <c r="J102" s="54">
        <f>E102*H102</f>
        <v>-8032083.0320388647</v>
      </c>
      <c r="K102" s="35"/>
      <c r="L102" s="121"/>
      <c r="M102" s="65"/>
    </row>
    <row r="103" spans="1:13">
      <c r="A103" s="29">
        <v>22</v>
      </c>
      <c r="C103" s="65" t="s">
        <v>119</v>
      </c>
      <c r="D103" s="36" t="s">
        <v>120</v>
      </c>
      <c r="E103" s="85">
        <v>132939268</v>
      </c>
      <c r="F103" s="35"/>
      <c r="G103" s="35" t="str">
        <f>G102</f>
        <v>NP</v>
      </c>
      <c r="H103" s="117">
        <f>H102</f>
        <v>9.1187451011250253E-2</v>
      </c>
      <c r="I103" s="35"/>
      <c r="J103" s="54">
        <f>E103*H103</f>
        <v>12122392.988221468</v>
      </c>
      <c r="K103" s="35"/>
      <c r="L103" s="121"/>
      <c r="M103" s="65"/>
    </row>
    <row r="104" spans="1:13" ht="15.75" thickBot="1">
      <c r="A104" s="29">
        <v>23</v>
      </c>
      <c r="C104" s="2" t="s">
        <v>121</v>
      </c>
      <c r="D104" s="46" t="s">
        <v>122</v>
      </c>
      <c r="E104" s="118">
        <v>0</v>
      </c>
      <c r="F104" s="35"/>
      <c r="G104" s="35" t="s">
        <v>116</v>
      </c>
      <c r="H104" s="117">
        <f>H102</f>
        <v>9.1187451011250253E-2</v>
      </c>
      <c r="I104" s="35"/>
      <c r="J104" s="119">
        <f>E104*H104</f>
        <v>0</v>
      </c>
      <c r="K104" s="35"/>
      <c r="L104" s="121"/>
      <c r="M104" s="65"/>
    </row>
    <row r="105" spans="1:13">
      <c r="A105" s="29">
        <v>24</v>
      </c>
      <c r="C105" s="65" t="s">
        <v>123</v>
      </c>
      <c r="D105" s="36"/>
      <c r="E105" s="31">
        <f>SUM(E100:E104)</f>
        <v>-1257785047</v>
      </c>
      <c r="F105" s="35"/>
      <c r="G105" s="35"/>
      <c r="H105" s="35"/>
      <c r="I105" s="35"/>
      <c r="J105" s="31">
        <f>SUM(J100:J104)</f>
        <v>-106759985.49563535</v>
      </c>
      <c r="K105" s="35"/>
      <c r="L105" s="35"/>
      <c r="M105" s="65"/>
    </row>
    <row r="106" spans="1:13">
      <c r="A106" s="29"/>
      <c r="C106"/>
      <c r="D106" s="36"/>
      <c r="E106" s="54"/>
      <c r="F106" s="35"/>
      <c r="G106" s="35"/>
      <c r="H106" s="121"/>
      <c r="I106" s="35"/>
      <c r="J106" s="54"/>
      <c r="K106" s="35"/>
      <c r="L106" s="121"/>
      <c r="M106" s="65"/>
    </row>
    <row r="107" spans="1:13">
      <c r="A107" s="29">
        <v>25</v>
      </c>
      <c r="C107" s="122" t="s">
        <v>124</v>
      </c>
      <c r="D107" s="36" t="s">
        <v>125</v>
      </c>
      <c r="E107" s="116">
        <v>121217</v>
      </c>
      <c r="F107" s="35"/>
      <c r="G107" s="35" t="s">
        <v>17</v>
      </c>
      <c r="H107" s="124">
        <v>1</v>
      </c>
      <c r="I107" s="35"/>
      <c r="J107" s="31">
        <f>H107*E107</f>
        <v>121217</v>
      </c>
      <c r="K107" s="35"/>
      <c r="L107" s="35"/>
      <c r="M107" s="65"/>
    </row>
    <row r="108" spans="1:13">
      <c r="A108" s="29"/>
      <c r="C108" s="65"/>
      <c r="D108" s="36"/>
      <c r="E108" s="54"/>
      <c r="F108" s="35"/>
      <c r="G108" s="35"/>
      <c r="H108" s="35"/>
      <c r="I108" s="35"/>
      <c r="J108" s="54"/>
      <c r="K108" s="35"/>
      <c r="L108" s="35"/>
      <c r="M108" s="65"/>
    </row>
    <row r="109" spans="1:13">
      <c r="A109" s="29"/>
      <c r="C109" s="81" t="s">
        <v>126</v>
      </c>
      <c r="D109" s="36" t="s">
        <v>17</v>
      </c>
      <c r="E109" s="54"/>
      <c r="F109" s="35"/>
      <c r="G109" s="35"/>
      <c r="H109" s="35"/>
      <c r="I109" s="35"/>
      <c r="J109" s="54"/>
      <c r="K109" s="35"/>
      <c r="L109" s="35"/>
      <c r="M109" s="65"/>
    </row>
    <row r="110" spans="1:13">
      <c r="A110" s="29">
        <v>26</v>
      </c>
      <c r="C110" s="65" t="s">
        <v>127</v>
      </c>
      <c r="D110" s="46" t="s">
        <v>128</v>
      </c>
      <c r="E110" s="31">
        <v>20415851</v>
      </c>
      <c r="F110" s="35"/>
      <c r="G110" s="35"/>
      <c r="H110" s="121"/>
      <c r="I110" s="35"/>
      <c r="J110" s="54">
        <f>J148/8</f>
        <v>1766295.875</v>
      </c>
      <c r="K110" s="65"/>
      <c r="L110" s="121"/>
      <c r="M110" s="65"/>
    </row>
    <row r="111" spans="1:13">
      <c r="A111" s="29">
        <v>27</v>
      </c>
      <c r="C111" s="81" t="s">
        <v>129</v>
      </c>
      <c r="D111" s="36" t="s">
        <v>383</v>
      </c>
      <c r="E111" s="85">
        <v>9997460</v>
      </c>
      <c r="F111" s="35"/>
      <c r="G111" s="35" t="s">
        <v>131</v>
      </c>
      <c r="H111" s="117">
        <f>J217</f>
        <v>0.92625861440921542</v>
      </c>
      <c r="I111" s="35"/>
      <c r="J111" s="54">
        <f>H111*E111</f>
        <v>9260233.4472115543</v>
      </c>
      <c r="K111" s="35" t="s">
        <v>17</v>
      </c>
      <c r="L111" s="121"/>
      <c r="M111" s="65"/>
    </row>
    <row r="112" spans="1:13" ht="15.75" thickBot="1">
      <c r="A112" s="29">
        <v>28</v>
      </c>
      <c r="C112" s="65" t="s">
        <v>132</v>
      </c>
      <c r="D112" s="36" t="s">
        <v>133</v>
      </c>
      <c r="E112" s="118">
        <v>35789576</v>
      </c>
      <c r="F112" s="35"/>
      <c r="G112" s="35" t="s">
        <v>134</v>
      </c>
      <c r="H112" s="117">
        <f>H81</f>
        <v>8.7440302002257594E-2</v>
      </c>
      <c r="I112" s="35"/>
      <c r="J112" s="119">
        <f>H112*E112</f>
        <v>3129451.3339727502</v>
      </c>
      <c r="K112" s="35"/>
      <c r="L112" s="121"/>
      <c r="M112" s="65"/>
    </row>
    <row r="113" spans="1:13">
      <c r="A113" s="29">
        <v>29</v>
      </c>
      <c r="C113" s="65" t="s">
        <v>135</v>
      </c>
      <c r="D113" s="65"/>
      <c r="E113" s="31">
        <f>E110+E111+E112</f>
        <v>66202887</v>
      </c>
      <c r="F113" s="65"/>
      <c r="G113" s="65"/>
      <c r="H113" s="65"/>
      <c r="I113" s="65"/>
      <c r="J113" s="31">
        <f>J110+J111+J112</f>
        <v>14155980.656184305</v>
      </c>
      <c r="K113" s="65"/>
      <c r="L113" s="65"/>
      <c r="M113" s="65"/>
    </row>
    <row r="114" spans="1:13" ht="15.75" thickBot="1">
      <c r="C114"/>
      <c r="D114" s="35"/>
      <c r="E114" s="119"/>
      <c r="F114" s="35"/>
      <c r="G114" s="35"/>
      <c r="H114" s="35"/>
      <c r="I114" s="35"/>
      <c r="J114" s="119"/>
      <c r="K114" s="35"/>
      <c r="L114" s="35"/>
      <c r="M114" s="65"/>
    </row>
    <row r="115" spans="1:13" ht="15.75" thickBot="1">
      <c r="A115" s="29">
        <v>30</v>
      </c>
      <c r="C115" s="65" t="s">
        <v>136</v>
      </c>
      <c r="D115" s="35"/>
      <c r="E115" s="125">
        <f>E113+E107+E105+E97</f>
        <v>3735583089</v>
      </c>
      <c r="F115" s="35"/>
      <c r="G115" s="35"/>
      <c r="H115" s="121"/>
      <c r="I115" s="35"/>
      <c r="J115" s="125">
        <f>J113+J107+J105+J97</f>
        <v>356801798.45882189</v>
      </c>
      <c r="K115" s="35"/>
      <c r="L115" s="121"/>
      <c r="M115" s="35"/>
    </row>
    <row r="116" spans="1:13" ht="15.75" thickTop="1">
      <c r="A116" s="29"/>
      <c r="C116" s="65"/>
      <c r="D116" s="35"/>
      <c r="E116" s="35"/>
      <c r="F116" s="35"/>
      <c r="G116" s="35"/>
      <c r="H116" s="35"/>
      <c r="I116" s="35"/>
      <c r="J116" s="35"/>
      <c r="K116" s="35"/>
      <c r="L116" s="35"/>
      <c r="M116" s="35"/>
    </row>
    <row r="117" spans="1:13">
      <c r="A117" s="29"/>
      <c r="C117" s="65"/>
      <c r="D117" s="35"/>
      <c r="E117" s="69"/>
      <c r="F117" s="68"/>
      <c r="G117" s="68"/>
      <c r="H117" s="68"/>
      <c r="I117" s="68"/>
      <c r="K117" s="29"/>
      <c r="L117" s="97"/>
      <c r="M117" s="35"/>
    </row>
    <row r="118" spans="1:13" ht="18">
      <c r="A118" s="1"/>
      <c r="C118" s="68"/>
      <c r="D118" s="68"/>
      <c r="E118" s="69"/>
      <c r="F118" s="68"/>
      <c r="G118" s="68"/>
      <c r="H118" s="68"/>
      <c r="I118" s="68"/>
      <c r="J118" s="70" t="s">
        <v>0</v>
      </c>
      <c r="K118" s="71"/>
      <c r="M118" s="71"/>
    </row>
    <row r="119" spans="1:13">
      <c r="C119" s="68"/>
      <c r="D119" s="68"/>
      <c r="E119" s="69"/>
      <c r="F119" s="68"/>
      <c r="G119" s="68"/>
      <c r="H119" s="68"/>
      <c r="I119" s="68"/>
      <c r="J119" s="70" t="s">
        <v>137</v>
      </c>
      <c r="M119" s="70"/>
    </row>
    <row r="120" spans="1:13">
      <c r="C120" s="68"/>
      <c r="D120" s="68"/>
      <c r="E120" s="69"/>
      <c r="F120" s="68"/>
      <c r="G120" s="68"/>
      <c r="H120" s="68"/>
      <c r="I120" s="68"/>
      <c r="J120" s="70"/>
      <c r="M120" s="70"/>
    </row>
    <row r="121" spans="1:13">
      <c r="C121" s="68"/>
      <c r="D121" s="68"/>
      <c r="E121" s="69"/>
      <c r="F121" s="68"/>
      <c r="G121" s="68"/>
      <c r="H121" s="68"/>
      <c r="I121" s="68"/>
      <c r="M121" s="70"/>
    </row>
    <row r="122" spans="1:13">
      <c r="C122" s="68"/>
      <c r="D122" s="68"/>
      <c r="E122" s="69"/>
      <c r="F122" s="68"/>
      <c r="G122" s="68"/>
      <c r="H122" s="68"/>
      <c r="I122" s="68"/>
      <c r="K122" s="65"/>
      <c r="M122" s="70"/>
    </row>
    <row r="123" spans="1:13">
      <c r="C123" s="68"/>
      <c r="D123" s="68"/>
      <c r="E123" s="69"/>
      <c r="F123" s="68"/>
      <c r="G123" s="68"/>
      <c r="H123" s="68"/>
      <c r="I123" s="68"/>
      <c r="J123" s="70"/>
      <c r="K123" s="65"/>
      <c r="M123" s="70"/>
    </row>
    <row r="124" spans="1:13">
      <c r="C124" s="68" t="s">
        <v>2</v>
      </c>
      <c r="D124" s="68"/>
      <c r="E124" s="69"/>
      <c r="F124" s="68"/>
      <c r="G124" s="68"/>
      <c r="H124" s="68"/>
      <c r="I124" s="68"/>
      <c r="J124" s="97" t="str">
        <f>J7</f>
        <v>For the 12 months ended: 12/31/2013</v>
      </c>
      <c r="K124" s="65"/>
      <c r="M124" s="70"/>
    </row>
    <row r="125" spans="1:13">
      <c r="A125" s="75" t="str">
        <f>A8</f>
        <v>Rate Formula Template</v>
      </c>
      <c r="B125" s="9"/>
      <c r="C125" s="9"/>
      <c r="D125" s="75"/>
      <c r="E125" s="9"/>
      <c r="F125" s="75"/>
      <c r="G125" s="75"/>
      <c r="H125" s="75"/>
      <c r="I125" s="75"/>
      <c r="J125" s="9"/>
      <c r="K125" s="35"/>
      <c r="L125" s="9"/>
      <c r="M125" s="65"/>
    </row>
    <row r="126" spans="1:13">
      <c r="A126" s="13" t="s">
        <v>4</v>
      </c>
      <c r="B126" s="9"/>
      <c r="C126" s="75"/>
      <c r="D126" s="13"/>
      <c r="E126" s="9"/>
      <c r="F126" s="13"/>
      <c r="G126" s="13"/>
      <c r="H126" s="13"/>
      <c r="I126" s="75"/>
      <c r="J126" s="75"/>
      <c r="K126" s="35"/>
      <c r="L126" s="76"/>
      <c r="M126" s="65"/>
    </row>
    <row r="127" spans="1:13">
      <c r="A127" s="76"/>
      <c r="B127" s="9"/>
      <c r="C127" s="76"/>
      <c r="D127" s="76"/>
      <c r="E127" s="9"/>
      <c r="F127" s="76"/>
      <c r="G127" s="76"/>
      <c r="H127" s="76"/>
      <c r="I127" s="76"/>
      <c r="J127" s="76"/>
      <c r="K127" s="35"/>
      <c r="L127" s="76"/>
      <c r="M127" s="65"/>
    </row>
    <row r="128" spans="1:13" ht="15.75">
      <c r="A128" s="98" t="str">
        <f>$A$11</f>
        <v>DUKE ENERGY OHIO AND DUKE ENERGY KENTUCKY (DEOK)</v>
      </c>
      <c r="B128" s="9"/>
      <c r="C128" s="76"/>
      <c r="D128" s="76"/>
      <c r="E128" s="9"/>
      <c r="F128" s="76"/>
      <c r="G128" s="76"/>
      <c r="H128" s="76"/>
      <c r="I128" s="76"/>
      <c r="J128" s="76"/>
      <c r="K128" s="35"/>
      <c r="L128" s="76"/>
      <c r="M128" s="35"/>
    </row>
    <row r="129" spans="1:13">
      <c r="A129" s="29"/>
      <c r="K129" s="35"/>
      <c r="L129" s="35"/>
      <c r="M129" s="35"/>
    </row>
    <row r="130" spans="1:13" ht="15.75">
      <c r="A130" s="29"/>
      <c r="C130" s="99" t="s">
        <v>6</v>
      </c>
      <c r="D130" s="99" t="s">
        <v>7</v>
      </c>
      <c r="E130" s="99" t="s">
        <v>8</v>
      </c>
      <c r="F130" s="35" t="s">
        <v>17</v>
      </c>
      <c r="G130" s="35"/>
      <c r="H130" s="100" t="s">
        <v>9</v>
      </c>
      <c r="I130" s="35"/>
      <c r="J130" s="101" t="s">
        <v>10</v>
      </c>
      <c r="K130" s="35"/>
      <c r="L130" s="102"/>
      <c r="M130" s="68"/>
    </row>
    <row r="131" spans="1:13" ht="15.75">
      <c r="A131" s="29" t="s">
        <v>11</v>
      </c>
      <c r="B131" s="26"/>
      <c r="C131" s="80"/>
      <c r="D131" s="126" t="s">
        <v>74</v>
      </c>
      <c r="E131" s="35"/>
      <c r="F131" s="35"/>
      <c r="G131" s="35"/>
      <c r="H131" s="29"/>
      <c r="I131" s="35"/>
      <c r="J131" s="29" t="s">
        <v>75</v>
      </c>
      <c r="K131" s="35"/>
      <c r="L131" s="102"/>
      <c r="M131" s="35"/>
    </row>
    <row r="132" spans="1:13" ht="15.75">
      <c r="A132" s="79" t="s">
        <v>13</v>
      </c>
      <c r="B132" s="26"/>
      <c r="C132" s="80"/>
      <c r="D132" s="127" t="s">
        <v>77</v>
      </c>
      <c r="E132" s="79" t="s">
        <v>78</v>
      </c>
      <c r="F132" s="128"/>
      <c r="G132" s="129" t="s">
        <v>60</v>
      </c>
      <c r="H132" s="130"/>
      <c r="I132" s="128"/>
      <c r="J132" s="131" t="s">
        <v>79</v>
      </c>
      <c r="K132" s="35"/>
      <c r="L132" s="102"/>
      <c r="M132" s="132"/>
    </row>
    <row r="133" spans="1:13" ht="15.75">
      <c r="C133" s="65"/>
      <c r="D133" s="35"/>
      <c r="E133" s="133"/>
      <c r="F133" s="112"/>
      <c r="G133" s="134"/>
      <c r="I133" s="112"/>
      <c r="J133" s="133"/>
      <c r="K133" s="35"/>
      <c r="L133" s="35"/>
      <c r="M133" s="35"/>
    </row>
    <row r="134" spans="1:13">
      <c r="A134" s="29"/>
      <c r="C134" s="65" t="s">
        <v>138</v>
      </c>
      <c r="D134" s="35"/>
      <c r="E134" s="35"/>
      <c r="F134" s="35"/>
      <c r="G134" s="35"/>
      <c r="H134" s="35"/>
      <c r="I134" s="35"/>
      <c r="J134" s="35"/>
      <c r="K134" s="35"/>
      <c r="L134" s="35"/>
      <c r="M134" s="35"/>
    </row>
    <row r="135" spans="1:13">
      <c r="A135" s="29">
        <v>1</v>
      </c>
      <c r="C135" s="65" t="s">
        <v>139</v>
      </c>
      <c r="D135" s="36" t="s">
        <v>140</v>
      </c>
      <c r="E135" s="31">
        <v>35353827</v>
      </c>
      <c r="F135" s="35"/>
      <c r="G135" s="35" t="s">
        <v>131</v>
      </c>
      <c r="H135" s="117">
        <f>J217</f>
        <v>0.92625861440921542</v>
      </c>
      <c r="I135" s="35"/>
      <c r="J135" s="31">
        <f>ROUND(H135*E135,0)</f>
        <v>32746787</v>
      </c>
      <c r="K135" s="65"/>
      <c r="L135" s="35"/>
      <c r="M135" s="35"/>
    </row>
    <row r="136" spans="1:13">
      <c r="A136" s="29" t="s">
        <v>141</v>
      </c>
      <c r="C136" s="93" t="s">
        <v>142</v>
      </c>
      <c r="D136" s="36" t="s">
        <v>143</v>
      </c>
      <c r="E136" s="85">
        <v>15434390</v>
      </c>
      <c r="F136" s="35"/>
      <c r="G136" s="35"/>
      <c r="H136" s="117">
        <v>1</v>
      </c>
      <c r="I136" s="35"/>
      <c r="J136" s="54">
        <f>ROUND(H136*E136,0)</f>
        <v>15434390</v>
      </c>
      <c r="K136" s="65"/>
      <c r="L136" s="35"/>
      <c r="M136" s="35"/>
    </row>
    <row r="137" spans="1:13">
      <c r="A137" s="29" t="s">
        <v>144</v>
      </c>
      <c r="C137" s="135" t="s">
        <v>384</v>
      </c>
      <c r="D137" s="36" t="s">
        <v>146</v>
      </c>
      <c r="E137" s="85">
        <v>0</v>
      </c>
      <c r="F137" s="35"/>
      <c r="G137" s="35" t="s">
        <v>131</v>
      </c>
      <c r="H137" s="117">
        <f>J$217</f>
        <v>0.92625861440921542</v>
      </c>
      <c r="I137" s="35"/>
      <c r="J137" s="54">
        <f t="shared" ref="J137:J147" si="4">ROUND(H137*E137,0)</f>
        <v>0</v>
      </c>
      <c r="K137" s="65"/>
      <c r="L137" s="35"/>
      <c r="M137" s="35"/>
    </row>
    <row r="138" spans="1:13">
      <c r="A138" s="29">
        <v>2</v>
      </c>
      <c r="C138" s="135" t="s">
        <v>150</v>
      </c>
      <c r="D138" s="36" t="s">
        <v>151</v>
      </c>
      <c r="E138" s="85">
        <v>8986849</v>
      </c>
      <c r="F138" s="35"/>
      <c r="G138" s="35" t="s">
        <v>131</v>
      </c>
      <c r="H138" s="117">
        <f>J$217</f>
        <v>0.92625861440921542</v>
      </c>
      <c r="I138" s="35"/>
      <c r="J138" s="54">
        <f t="shared" si="4"/>
        <v>8324146</v>
      </c>
      <c r="K138" s="65"/>
      <c r="L138" s="35"/>
      <c r="M138" s="35"/>
    </row>
    <row r="139" spans="1:13">
      <c r="A139" s="29">
        <v>3</v>
      </c>
      <c r="C139" s="65" t="s">
        <v>152</v>
      </c>
      <c r="D139" s="36" t="s">
        <v>153</v>
      </c>
      <c r="E139" s="54">
        <v>153820763</v>
      </c>
      <c r="F139" s="35"/>
      <c r="G139" s="35" t="s">
        <v>90</v>
      </c>
      <c r="H139" s="117">
        <f t="shared" ref="H139:H144" si="5">$J$225</f>
        <v>3.3742195276499506E-2</v>
      </c>
      <c r="I139" s="35"/>
      <c r="J139" s="54">
        <f t="shared" si="4"/>
        <v>5190250</v>
      </c>
      <c r="K139" s="35"/>
      <c r="L139" s="35" t="s">
        <v>17</v>
      </c>
      <c r="M139" s="35"/>
    </row>
    <row r="140" spans="1:13">
      <c r="A140" s="29" t="s">
        <v>154</v>
      </c>
      <c r="C140" s="135" t="s">
        <v>155</v>
      </c>
      <c r="D140" s="36" t="s">
        <v>156</v>
      </c>
      <c r="E140" s="85">
        <v>1773609</v>
      </c>
      <c r="F140" s="35"/>
      <c r="G140" s="35" t="s">
        <v>90</v>
      </c>
      <c r="H140" s="117">
        <f t="shared" si="5"/>
        <v>3.3742195276499506E-2</v>
      </c>
      <c r="I140" s="35"/>
      <c r="J140" s="54">
        <f t="shared" si="4"/>
        <v>59845</v>
      </c>
      <c r="K140" s="35"/>
      <c r="L140" s="35"/>
      <c r="M140" s="35"/>
    </row>
    <row r="141" spans="1:13">
      <c r="A141" s="29" t="s">
        <v>157</v>
      </c>
      <c r="C141" s="135" t="s">
        <v>158</v>
      </c>
      <c r="D141" s="36" t="s">
        <v>156</v>
      </c>
      <c r="E141" s="85">
        <v>2918402</v>
      </c>
      <c r="F141" s="35"/>
      <c r="G141" s="35" t="s">
        <v>90</v>
      </c>
      <c r="H141" s="117">
        <f t="shared" si="5"/>
        <v>3.3742195276499506E-2</v>
      </c>
      <c r="I141" s="35"/>
      <c r="J141" s="54">
        <f t="shared" si="4"/>
        <v>98473</v>
      </c>
      <c r="K141" s="35"/>
      <c r="L141" s="35"/>
      <c r="M141" s="35"/>
    </row>
    <row r="142" spans="1:13">
      <c r="A142" s="29" t="s">
        <v>159</v>
      </c>
      <c r="C142" s="135" t="s">
        <v>385</v>
      </c>
      <c r="D142" s="36" t="s">
        <v>161</v>
      </c>
      <c r="E142" s="85">
        <v>0</v>
      </c>
      <c r="F142" s="35"/>
      <c r="G142" s="35" t="s">
        <v>90</v>
      </c>
      <c r="H142" s="117">
        <f t="shared" si="5"/>
        <v>3.3742195276499506E-2</v>
      </c>
      <c r="I142" s="35"/>
      <c r="J142" s="54">
        <f t="shared" si="4"/>
        <v>0</v>
      </c>
      <c r="K142" s="35"/>
      <c r="L142" s="35"/>
      <c r="M142" s="35"/>
    </row>
    <row r="143" spans="1:13">
      <c r="A143" s="29">
        <v>4</v>
      </c>
      <c r="C143" s="135" t="s">
        <v>163</v>
      </c>
      <c r="D143" s="36" t="s">
        <v>164</v>
      </c>
      <c r="E143" s="85">
        <v>0</v>
      </c>
      <c r="F143" s="35"/>
      <c r="G143" s="35" t="s">
        <v>90</v>
      </c>
      <c r="H143" s="117">
        <f t="shared" si="5"/>
        <v>3.3742195276499506E-2</v>
      </c>
      <c r="I143" s="35"/>
      <c r="J143" s="54">
        <f t="shared" si="4"/>
        <v>0</v>
      </c>
      <c r="K143" s="35"/>
      <c r="L143" s="35"/>
      <c r="M143" s="35"/>
    </row>
    <row r="144" spans="1:13">
      <c r="A144" s="29">
        <v>5</v>
      </c>
      <c r="C144" s="93" t="s">
        <v>165</v>
      </c>
      <c r="D144" s="35"/>
      <c r="E144" s="85">
        <v>2571331</v>
      </c>
      <c r="F144" s="35"/>
      <c r="G144" s="35" t="s">
        <v>90</v>
      </c>
      <c r="H144" s="117">
        <f t="shared" si="5"/>
        <v>3.3742195276499506E-2</v>
      </c>
      <c r="I144" s="35"/>
      <c r="J144" s="54">
        <f t="shared" si="4"/>
        <v>86762</v>
      </c>
      <c r="K144" s="35"/>
      <c r="L144" s="35"/>
      <c r="M144" s="35"/>
    </row>
    <row r="145" spans="1:13">
      <c r="A145" s="136" t="s">
        <v>64</v>
      </c>
      <c r="C145" s="93" t="s">
        <v>166</v>
      </c>
      <c r="D145" s="35"/>
      <c r="E145" s="85">
        <v>0</v>
      </c>
      <c r="F145" s="35"/>
      <c r="G145" s="137" t="str">
        <f>G135</f>
        <v>TE</v>
      </c>
      <c r="H145" s="117">
        <f>H135</f>
        <v>0.92625861440921542</v>
      </c>
      <c r="I145" s="35"/>
      <c r="J145" s="54">
        <f t="shared" si="4"/>
        <v>0</v>
      </c>
      <c r="K145" s="35"/>
      <c r="L145" s="35"/>
      <c r="M145" s="35"/>
    </row>
    <row r="146" spans="1:13">
      <c r="A146" s="29">
        <v>6</v>
      </c>
      <c r="C146" s="65" t="s">
        <v>91</v>
      </c>
      <c r="D146" s="36" t="str">
        <f>D88</f>
        <v>356.1</v>
      </c>
      <c r="E146" s="85">
        <v>0</v>
      </c>
      <c r="F146" s="35"/>
      <c r="G146" s="35" t="s">
        <v>93</v>
      </c>
      <c r="H146" s="117">
        <f>H88</f>
        <v>2.7985075557551115E-2</v>
      </c>
      <c r="I146" s="35"/>
      <c r="J146" s="54">
        <f t="shared" si="4"/>
        <v>0</v>
      </c>
      <c r="K146" s="35"/>
      <c r="L146" s="35"/>
      <c r="M146" s="35"/>
    </row>
    <row r="147" spans="1:13" ht="15.75" thickBot="1">
      <c r="A147" s="29">
        <v>7</v>
      </c>
      <c r="C147" s="65" t="s">
        <v>167</v>
      </c>
      <c r="D147" s="35"/>
      <c r="E147" s="118">
        <v>0</v>
      </c>
      <c r="F147" s="35"/>
      <c r="G147" s="35" t="s">
        <v>17</v>
      </c>
      <c r="H147" s="124">
        <v>1</v>
      </c>
      <c r="I147" s="35"/>
      <c r="J147" s="119">
        <f t="shared" si="4"/>
        <v>0</v>
      </c>
      <c r="K147" s="35"/>
      <c r="L147" s="35"/>
      <c r="M147" s="35"/>
    </row>
    <row r="148" spans="1:13">
      <c r="A148" s="29">
        <v>8</v>
      </c>
      <c r="C148" s="65" t="s">
        <v>386</v>
      </c>
      <c r="D148" s="35"/>
      <c r="E148" s="31">
        <f>E135-E136-E137-E138+E139-E140+E141-E142-E143-E144+E145+E146+E147</f>
        <v>163326813</v>
      </c>
      <c r="F148" s="35"/>
      <c r="G148" s="35"/>
      <c r="H148" s="35"/>
      <c r="I148" s="35"/>
      <c r="J148" s="31">
        <f>J135-J136-J137-J138+J139-J140+J141-J142-J143-J144+J145+J146+J147</f>
        <v>14130367</v>
      </c>
      <c r="K148" s="35"/>
      <c r="L148" s="35"/>
      <c r="M148" s="35"/>
    </row>
    <row r="149" spans="1:13">
      <c r="A149" s="29"/>
      <c r="D149" s="35"/>
      <c r="E149" s="54"/>
      <c r="F149" s="35"/>
      <c r="G149" s="35"/>
      <c r="H149" s="35"/>
      <c r="I149" s="35"/>
      <c r="J149" s="54"/>
      <c r="K149" s="35"/>
      <c r="L149" s="35"/>
      <c r="M149" s="35"/>
    </row>
    <row r="150" spans="1:13">
      <c r="A150" s="29"/>
      <c r="C150" s="65" t="s">
        <v>169</v>
      </c>
      <c r="D150" s="35"/>
      <c r="E150" s="54"/>
      <c r="F150" s="35"/>
      <c r="G150" s="35"/>
      <c r="H150" s="35"/>
      <c r="I150" s="35"/>
      <c r="J150" s="54"/>
      <c r="K150" s="35"/>
      <c r="L150" s="35"/>
      <c r="M150" s="35"/>
    </row>
    <row r="151" spans="1:13">
      <c r="A151" s="29">
        <v>9</v>
      </c>
      <c r="C151" s="65" t="s">
        <v>139</v>
      </c>
      <c r="D151" s="36" t="s">
        <v>170</v>
      </c>
      <c r="E151" s="116">
        <v>12695227</v>
      </c>
      <c r="F151" s="35"/>
      <c r="G151" s="35" t="s">
        <v>62</v>
      </c>
      <c r="H151" s="117">
        <f>J207</f>
        <v>0.96469246802277464</v>
      </c>
      <c r="I151" s="35"/>
      <c r="J151" s="31">
        <f>ROUND(H151*E151,0)</f>
        <v>12246990</v>
      </c>
      <c r="K151" s="35"/>
      <c r="L151" s="121"/>
      <c r="M151" s="35"/>
    </row>
    <row r="152" spans="1:13">
      <c r="A152" s="29">
        <v>10</v>
      </c>
      <c r="C152" s="65" t="s">
        <v>171</v>
      </c>
      <c r="D152" s="36" t="s">
        <v>172</v>
      </c>
      <c r="E152" s="85">
        <v>21259734</v>
      </c>
      <c r="F152" s="35"/>
      <c r="G152" s="35" t="s">
        <v>90</v>
      </c>
      <c r="H152" s="117">
        <f>$J$225</f>
        <v>3.3742195276499506E-2</v>
      </c>
      <c r="I152" s="35"/>
      <c r="J152" s="54">
        <f t="shared" ref="J152:J153" si="6">ROUND(H152*E152,0)</f>
        <v>717350</v>
      </c>
      <c r="K152" s="35"/>
      <c r="L152" s="121"/>
      <c r="M152" s="35"/>
    </row>
    <row r="153" spans="1:13" ht="15.75" thickBot="1">
      <c r="A153" s="29">
        <v>11</v>
      </c>
      <c r="C153" s="65" t="s">
        <v>91</v>
      </c>
      <c r="D153" s="36" t="s">
        <v>173</v>
      </c>
      <c r="E153" s="118">
        <v>13664730</v>
      </c>
      <c r="F153" s="35"/>
      <c r="G153" s="35" t="s">
        <v>93</v>
      </c>
      <c r="H153" s="117">
        <f>H146</f>
        <v>2.7985075557551115E-2</v>
      </c>
      <c r="I153" s="35"/>
      <c r="J153" s="119">
        <f t="shared" si="6"/>
        <v>382409</v>
      </c>
      <c r="K153" s="35"/>
      <c r="L153" s="121"/>
      <c r="M153" s="35"/>
    </row>
    <row r="154" spans="1:13">
      <c r="A154" s="29">
        <v>12</v>
      </c>
      <c r="C154" s="65" t="s">
        <v>174</v>
      </c>
      <c r="D154" s="35"/>
      <c r="E154" s="31">
        <f>SUM(E151:E153)</f>
        <v>47619691</v>
      </c>
      <c r="F154" s="35"/>
      <c r="G154" s="35"/>
      <c r="H154" s="35"/>
      <c r="I154" s="35"/>
      <c r="J154" s="31">
        <f>SUM(J151:J153)</f>
        <v>13346749</v>
      </c>
      <c r="K154" s="35"/>
      <c r="L154" s="35"/>
      <c r="M154" s="35"/>
    </row>
    <row r="155" spans="1:13">
      <c r="A155" s="29"/>
      <c r="C155" s="65"/>
      <c r="D155" s="35"/>
      <c r="E155" s="54"/>
      <c r="F155" s="35"/>
      <c r="G155" s="35"/>
      <c r="H155" s="35"/>
      <c r="I155" s="35"/>
      <c r="J155" s="54"/>
      <c r="K155" s="35"/>
      <c r="L155" s="35"/>
      <c r="M155" s="35"/>
    </row>
    <row r="156" spans="1:13">
      <c r="A156" s="29" t="s">
        <v>17</v>
      </c>
      <c r="C156" s="81" t="s">
        <v>175</v>
      </c>
      <c r="E156" s="54"/>
      <c r="F156" s="35"/>
      <c r="G156" s="35"/>
      <c r="H156" s="35"/>
      <c r="I156" s="35"/>
      <c r="J156" s="54"/>
      <c r="K156" s="35"/>
      <c r="L156" s="35"/>
      <c r="M156" s="35"/>
    </row>
    <row r="157" spans="1:13">
      <c r="A157" s="29"/>
      <c r="C157" s="65" t="s">
        <v>176</v>
      </c>
      <c r="E157" s="54"/>
      <c r="F157" s="35"/>
      <c r="G157" s="35"/>
      <c r="I157" s="35"/>
      <c r="J157" s="54"/>
      <c r="K157" s="35"/>
      <c r="L157" s="121"/>
      <c r="M157" s="35"/>
    </row>
    <row r="158" spans="1:13">
      <c r="A158" s="29">
        <v>13</v>
      </c>
      <c r="C158" s="138" t="s">
        <v>177</v>
      </c>
      <c r="D158" s="36" t="s">
        <v>178</v>
      </c>
      <c r="E158" s="116">
        <v>10977180</v>
      </c>
      <c r="F158" s="35"/>
      <c r="G158" s="35" t="s">
        <v>90</v>
      </c>
      <c r="H158" s="117">
        <f>$J$225</f>
        <v>3.3742195276499506E-2</v>
      </c>
      <c r="I158" s="35"/>
      <c r="J158" s="31">
        <f>ROUND(H158*E158,0)</f>
        <v>370394</v>
      </c>
      <c r="K158" s="35"/>
      <c r="L158" s="121"/>
      <c r="M158" s="35"/>
    </row>
    <row r="159" spans="1:13">
      <c r="A159" s="29">
        <v>14</v>
      </c>
      <c r="C159" s="138" t="s">
        <v>179</v>
      </c>
      <c r="D159" s="36" t="str">
        <f>D158</f>
        <v>263.i</v>
      </c>
      <c r="E159" s="85">
        <v>19751</v>
      </c>
      <c r="F159" s="35"/>
      <c r="G159" s="35" t="s">
        <v>90</v>
      </c>
      <c r="H159" s="117">
        <f>$J$225</f>
        <v>3.3742195276499506E-2</v>
      </c>
      <c r="I159" s="35"/>
      <c r="J159" s="54">
        <f t="shared" ref="J159" si="7">ROUND(H159*E159,0)</f>
        <v>666</v>
      </c>
      <c r="K159" s="35"/>
      <c r="L159" s="121"/>
      <c r="M159" s="35"/>
    </row>
    <row r="160" spans="1:13">
      <c r="A160" s="29">
        <v>15</v>
      </c>
      <c r="C160" s="65" t="s">
        <v>180</v>
      </c>
      <c r="D160" s="36" t="s">
        <v>17</v>
      </c>
      <c r="E160" s="54"/>
      <c r="F160" s="35"/>
      <c r="G160" s="35"/>
      <c r="I160" s="35"/>
      <c r="J160" s="54"/>
      <c r="K160" s="35"/>
      <c r="L160" s="121"/>
      <c r="M160" s="35"/>
    </row>
    <row r="161" spans="1:13">
      <c r="A161" s="29">
        <v>16</v>
      </c>
      <c r="C161" s="65" t="s">
        <v>181</v>
      </c>
      <c r="D161" s="36" t="s">
        <v>178</v>
      </c>
      <c r="E161" s="85">
        <v>110139454</v>
      </c>
      <c r="F161" s="35"/>
      <c r="G161" s="35" t="s">
        <v>134</v>
      </c>
      <c r="H161" s="84">
        <f>H81</f>
        <v>8.7440302002257594E-2</v>
      </c>
      <c r="I161" s="35"/>
      <c r="J161" s="54">
        <f t="shared" ref="J161" si="8">ROUND(H161*E161,0)</f>
        <v>9630627</v>
      </c>
      <c r="K161" s="35"/>
      <c r="L161" s="121"/>
      <c r="M161" s="35"/>
    </row>
    <row r="162" spans="1:13">
      <c r="A162" s="29">
        <v>17</v>
      </c>
      <c r="C162" s="65" t="s">
        <v>182</v>
      </c>
      <c r="D162" s="36" t="s">
        <v>178</v>
      </c>
      <c r="E162" s="85">
        <v>4505259</v>
      </c>
      <c r="F162" s="35"/>
      <c r="G162" s="35" t="str">
        <f>G100</f>
        <v>NA</v>
      </c>
      <c r="H162" s="139" t="s">
        <v>113</v>
      </c>
      <c r="I162" s="35"/>
      <c r="J162" s="140">
        <v>0</v>
      </c>
      <c r="K162" s="35"/>
      <c r="L162" s="121"/>
      <c r="M162" s="35"/>
    </row>
    <row r="163" spans="1:13">
      <c r="A163" s="29">
        <v>18</v>
      </c>
      <c r="C163" s="65" t="s">
        <v>183</v>
      </c>
      <c r="D163" s="36" t="str">
        <f>D162</f>
        <v>263.i</v>
      </c>
      <c r="E163" s="85">
        <v>0</v>
      </c>
      <c r="F163" s="35"/>
      <c r="G163" s="35" t="str">
        <f>G161</f>
        <v>GP</v>
      </c>
      <c r="H163" s="84">
        <f>H161</f>
        <v>8.7440302002257594E-2</v>
      </c>
      <c r="I163" s="35"/>
      <c r="J163" s="54">
        <f t="shared" ref="J163:J164" si="9">ROUND(H163*E163,0)</f>
        <v>0</v>
      </c>
      <c r="K163" s="35"/>
      <c r="L163" s="121"/>
      <c r="M163" s="35"/>
    </row>
    <row r="164" spans="1:13" ht="15.75" thickBot="1">
      <c r="A164" s="29">
        <v>19</v>
      </c>
      <c r="C164" s="65" t="s">
        <v>184</v>
      </c>
      <c r="D164" s="35"/>
      <c r="E164" s="118">
        <v>0</v>
      </c>
      <c r="F164" s="35"/>
      <c r="G164" s="35" t="s">
        <v>134</v>
      </c>
      <c r="H164" s="84">
        <f>H161</f>
        <v>8.7440302002257594E-2</v>
      </c>
      <c r="I164" s="35"/>
      <c r="J164" s="119">
        <f t="shared" si="9"/>
        <v>0</v>
      </c>
      <c r="K164" s="35"/>
      <c r="L164" s="121"/>
      <c r="M164" s="35"/>
    </row>
    <row r="165" spans="1:13">
      <c r="A165" s="29">
        <v>20</v>
      </c>
      <c r="C165" s="65" t="s">
        <v>185</v>
      </c>
      <c r="D165" s="35"/>
      <c r="E165" s="31">
        <f>E158+E159+E161+E162+E163+E164</f>
        <v>125641644</v>
      </c>
      <c r="F165" s="35"/>
      <c r="G165" s="35"/>
      <c r="H165" s="84"/>
      <c r="I165" s="35"/>
      <c r="J165" s="31">
        <f>J158+J159+J161+J162+J163+J164</f>
        <v>10001687</v>
      </c>
      <c r="K165" s="35"/>
      <c r="L165" s="35"/>
      <c r="M165" s="35"/>
    </row>
    <row r="166" spans="1:13">
      <c r="A166" s="29"/>
      <c r="C166" s="65"/>
      <c r="D166" s="35"/>
      <c r="E166" s="54"/>
      <c r="F166" s="35"/>
      <c r="G166" s="35"/>
      <c r="H166" s="84"/>
      <c r="I166" s="35"/>
      <c r="J166" s="35"/>
      <c r="K166" s="35"/>
      <c r="L166" s="35"/>
      <c r="M166" s="35"/>
    </row>
    <row r="167" spans="1:13">
      <c r="A167" s="29" t="s">
        <v>186</v>
      </c>
      <c r="C167" s="65"/>
      <c r="D167" s="35"/>
      <c r="E167" s="35"/>
      <c r="F167" s="35"/>
      <c r="G167" s="35"/>
      <c r="H167" s="84"/>
      <c r="I167" s="35"/>
      <c r="J167" s="35"/>
      <c r="K167" s="35"/>
      <c r="L167" s="35"/>
      <c r="M167" s="35"/>
    </row>
    <row r="168" spans="1:13">
      <c r="A168" s="29" t="s">
        <v>17</v>
      </c>
      <c r="C168" s="81" t="s">
        <v>187</v>
      </c>
      <c r="E168" s="35"/>
      <c r="F168" s="35"/>
      <c r="H168" s="141"/>
      <c r="I168" s="35"/>
      <c r="K168" s="35"/>
      <c r="M168" s="35"/>
    </row>
    <row r="169" spans="1:13">
      <c r="A169" s="29">
        <v>21</v>
      </c>
      <c r="C169" s="142" t="s">
        <v>188</v>
      </c>
      <c r="D169" s="35"/>
      <c r="E169" s="143">
        <f>IF(E304&gt;0,1-(((1-E305)*(1-E304))/(1-E305*E304*E306)),0)</f>
        <v>0.35182000000000002</v>
      </c>
      <c r="F169" s="35"/>
      <c r="H169" s="141"/>
      <c r="I169" s="35"/>
      <c r="K169" s="35"/>
      <c r="M169" s="35"/>
    </row>
    <row r="170" spans="1:13">
      <c r="A170" s="29">
        <v>22</v>
      </c>
      <c r="C170" s="2" t="s">
        <v>189</v>
      </c>
      <c r="D170" s="35"/>
      <c r="E170" s="143">
        <f>IF(J249&gt;0,(E169/(1-E169))*(1-J246/J249),0)</f>
        <v>0.44718508787689731</v>
      </c>
      <c r="F170" s="35"/>
      <c r="H170" s="141"/>
      <c r="I170" s="35"/>
      <c r="K170" s="35"/>
      <c r="M170" s="35"/>
    </row>
    <row r="171" spans="1:13">
      <c r="A171" s="29"/>
      <c r="C171" s="65" t="s">
        <v>190</v>
      </c>
      <c r="D171" s="35"/>
      <c r="E171" s="35"/>
      <c r="F171" s="35"/>
      <c r="H171" s="141"/>
      <c r="I171" s="35"/>
      <c r="K171" s="35"/>
      <c r="M171" s="35"/>
    </row>
    <row r="172" spans="1:13">
      <c r="A172" s="29"/>
      <c r="C172" s="65" t="s">
        <v>191</v>
      </c>
      <c r="D172" s="35"/>
      <c r="E172" s="35"/>
      <c r="F172" s="35"/>
      <c r="H172" s="141"/>
      <c r="I172" s="35"/>
      <c r="K172" s="35"/>
      <c r="M172" s="35"/>
    </row>
    <row r="173" spans="1:13">
      <c r="A173" s="29">
        <v>23</v>
      </c>
      <c r="C173" s="142" t="s">
        <v>192</v>
      </c>
      <c r="D173" s="35"/>
      <c r="E173" s="144">
        <f>IF(E169&gt;0,1/(1-E169),0)</f>
        <v>1.542781326174828</v>
      </c>
      <c r="F173" s="35"/>
      <c r="H173" s="141"/>
      <c r="I173" s="35"/>
      <c r="J173" s="54"/>
      <c r="K173" s="35"/>
      <c r="M173" s="35"/>
    </row>
    <row r="174" spans="1:13">
      <c r="A174" s="29">
        <v>24</v>
      </c>
      <c r="C174" s="65" t="s">
        <v>193</v>
      </c>
      <c r="D174" s="36" t="s">
        <v>194</v>
      </c>
      <c r="E174" s="85">
        <v>-440384</v>
      </c>
      <c r="F174" s="35"/>
      <c r="H174" s="141"/>
      <c r="I174" s="35"/>
      <c r="J174" s="54"/>
      <c r="K174" s="35"/>
      <c r="M174" s="35"/>
    </row>
    <row r="175" spans="1:13">
      <c r="A175" s="29"/>
      <c r="C175" s="65"/>
      <c r="D175" s="35"/>
      <c r="E175" s="54"/>
      <c r="F175" s="35"/>
      <c r="H175" s="141"/>
      <c r="I175" s="35"/>
      <c r="J175" s="54"/>
      <c r="K175" s="35"/>
      <c r="M175" s="35"/>
    </row>
    <row r="176" spans="1:13">
      <c r="A176" s="29">
        <v>25</v>
      </c>
      <c r="C176" s="142" t="s">
        <v>195</v>
      </c>
      <c r="D176" s="145"/>
      <c r="E176" s="31">
        <f>E170*E180</f>
        <v>141324050.44562978</v>
      </c>
      <c r="F176" s="35"/>
      <c r="G176" s="35" t="s">
        <v>83</v>
      </c>
      <c r="H176" s="84"/>
      <c r="I176" s="35"/>
      <c r="J176" s="31">
        <f>E170*J180</f>
        <v>13498475.061522108</v>
      </c>
      <c r="K176" s="35"/>
      <c r="L176" s="87" t="s">
        <v>17</v>
      </c>
      <c r="M176" s="35"/>
    </row>
    <row r="177" spans="1:13" ht="15.75" thickBot="1">
      <c r="A177" s="29">
        <v>26</v>
      </c>
      <c r="C177" s="2" t="s">
        <v>196</v>
      </c>
      <c r="D177" s="145"/>
      <c r="E177" s="119">
        <f>E173*E174</f>
        <v>-679416.21154617541</v>
      </c>
      <c r="F177" s="35"/>
      <c r="G177" s="2" t="s">
        <v>116</v>
      </c>
      <c r="H177" s="84">
        <f>H97</f>
        <v>9.1187451011250253E-2</v>
      </c>
      <c r="I177" s="35"/>
      <c r="J177" s="119">
        <f>H177*E177</f>
        <v>-61954.232506616107</v>
      </c>
      <c r="K177" s="35"/>
      <c r="L177" s="87"/>
      <c r="M177" s="35"/>
    </row>
    <row r="178" spans="1:13">
      <c r="A178" s="29">
        <v>27</v>
      </c>
      <c r="C178" s="146" t="s">
        <v>197</v>
      </c>
      <c r="D178" s="46" t="s">
        <v>198</v>
      </c>
      <c r="E178" s="147">
        <f>E176+E177</f>
        <v>140644634.23408359</v>
      </c>
      <c r="F178" s="35"/>
      <c r="G178" s="35" t="s">
        <v>17</v>
      </c>
      <c r="H178" s="84" t="s">
        <v>17</v>
      </c>
      <c r="I178" s="35"/>
      <c r="J178" s="147">
        <f>J176+J177</f>
        <v>13436520.829015492</v>
      </c>
      <c r="K178" s="35"/>
      <c r="L178" s="35"/>
      <c r="M178" s="35"/>
    </row>
    <row r="179" spans="1:13">
      <c r="A179" s="29" t="s">
        <v>17</v>
      </c>
      <c r="C179"/>
      <c r="D179" s="148"/>
      <c r="E179" s="54"/>
      <c r="F179" s="35"/>
      <c r="G179" s="35"/>
      <c r="H179" s="84"/>
      <c r="I179" s="35"/>
      <c r="J179" s="54"/>
      <c r="K179" s="35"/>
      <c r="L179" s="35"/>
      <c r="M179" s="35"/>
    </row>
    <row r="180" spans="1:13">
      <c r="A180" s="29">
        <v>28</v>
      </c>
      <c r="C180" s="65" t="s">
        <v>199</v>
      </c>
      <c r="D180" s="121"/>
      <c r="E180" s="31">
        <f>ROUND($J249*E115,0)</f>
        <v>316030329</v>
      </c>
      <c r="F180" s="35"/>
      <c r="G180" s="35" t="s">
        <v>83</v>
      </c>
      <c r="H180" s="141"/>
      <c r="I180" s="35"/>
      <c r="J180" s="31">
        <f>ROUND($J249*J115,0)</f>
        <v>30185432</v>
      </c>
      <c r="K180" s="35"/>
      <c r="M180" s="35"/>
    </row>
    <row r="181" spans="1:13">
      <c r="A181" s="29"/>
      <c r="C181" s="146" t="s">
        <v>200</v>
      </c>
      <c r="E181" s="54"/>
      <c r="F181" s="35"/>
      <c r="G181" s="35"/>
      <c r="H181" s="141"/>
      <c r="I181" s="35"/>
      <c r="J181" s="54"/>
      <c r="K181" s="35"/>
      <c r="L181" s="121"/>
      <c r="M181" s="35"/>
    </row>
    <row r="182" spans="1:13">
      <c r="A182" s="29"/>
      <c r="C182" s="65"/>
      <c r="E182" s="54"/>
      <c r="F182" s="35"/>
      <c r="G182" s="35"/>
      <c r="H182" s="141"/>
      <c r="I182" s="35"/>
      <c r="J182" s="54"/>
      <c r="K182" s="35"/>
      <c r="L182" s="121"/>
      <c r="M182" s="35"/>
    </row>
    <row r="183" spans="1:13" ht="15.75" thickBot="1">
      <c r="A183" s="29">
        <v>29</v>
      </c>
      <c r="C183" s="65" t="s">
        <v>201</v>
      </c>
      <c r="D183" s="35"/>
      <c r="E183" s="125">
        <f>E180+E178+E165+E154+E148</f>
        <v>793263111.23408365</v>
      </c>
      <c r="F183" s="35"/>
      <c r="G183" s="35"/>
      <c r="H183" s="35"/>
      <c r="I183" s="35"/>
      <c r="J183" s="125">
        <f>J180+J178+J165+J154+J148</f>
        <v>81100755.829015493</v>
      </c>
      <c r="K183" s="65"/>
      <c r="L183" s="65"/>
      <c r="M183" s="65"/>
    </row>
    <row r="184" spans="1:13" ht="15.75" thickTop="1">
      <c r="A184" s="29"/>
      <c r="C184" s="65"/>
      <c r="D184" s="35"/>
      <c r="E184" s="35"/>
      <c r="F184" s="35"/>
      <c r="G184" s="35"/>
      <c r="H184" s="35"/>
      <c r="I184" s="35"/>
      <c r="J184" s="35"/>
      <c r="K184" s="65"/>
      <c r="L184" s="65"/>
      <c r="M184" s="65"/>
    </row>
    <row r="185" spans="1:13">
      <c r="A185" s="29"/>
      <c r="C185" s="65"/>
      <c r="D185" s="35"/>
      <c r="E185" s="35"/>
      <c r="F185" s="35"/>
      <c r="G185" s="35"/>
      <c r="H185" s="35"/>
      <c r="I185" s="35"/>
      <c r="J185" s="35"/>
      <c r="K185" s="65"/>
      <c r="L185" s="65"/>
      <c r="M185" s="65"/>
    </row>
    <row r="186" spans="1:13">
      <c r="A186" s="29"/>
      <c r="C186" s="65"/>
      <c r="D186" s="35"/>
      <c r="E186" s="69"/>
      <c r="F186" s="68"/>
      <c r="G186" s="68"/>
      <c r="H186" s="68"/>
      <c r="I186" s="68"/>
      <c r="K186" s="29"/>
      <c r="L186" s="97"/>
      <c r="M186" s="65"/>
    </row>
    <row r="187" spans="1:13" ht="18">
      <c r="A187" s="1"/>
      <c r="C187" s="68"/>
      <c r="D187" s="68"/>
      <c r="E187" s="69"/>
      <c r="F187" s="68"/>
      <c r="G187" s="68"/>
      <c r="H187" s="68"/>
      <c r="I187" s="68"/>
      <c r="J187" s="70" t="s">
        <v>0</v>
      </c>
      <c r="M187" s="71"/>
    </row>
    <row r="188" spans="1:13">
      <c r="C188" s="68"/>
      <c r="D188" s="68"/>
      <c r="E188" s="69"/>
      <c r="F188" s="68"/>
      <c r="G188" s="68"/>
      <c r="H188" s="68"/>
      <c r="I188" s="68"/>
      <c r="J188" s="70" t="s">
        <v>202</v>
      </c>
      <c r="M188" s="70"/>
    </row>
    <row r="189" spans="1:13">
      <c r="C189" s="68"/>
      <c r="D189" s="68"/>
      <c r="E189" s="69"/>
      <c r="F189" s="68"/>
      <c r="G189" s="68"/>
      <c r="H189" s="68"/>
      <c r="I189" s="68"/>
      <c r="M189" s="70"/>
    </row>
    <row r="190" spans="1:13">
      <c r="C190" s="68"/>
      <c r="D190" s="68"/>
      <c r="E190" s="69"/>
      <c r="F190" s="68"/>
      <c r="G190" s="68"/>
      <c r="H190" s="68"/>
      <c r="I190" s="68"/>
      <c r="M190" s="70"/>
    </row>
    <row r="191" spans="1:13">
      <c r="C191" s="68"/>
      <c r="D191" s="68"/>
      <c r="E191" s="69"/>
      <c r="F191" s="68"/>
      <c r="G191" s="68"/>
      <c r="H191" s="68"/>
      <c r="I191" s="68"/>
      <c r="M191" s="70"/>
    </row>
    <row r="192" spans="1:13">
      <c r="C192" s="68"/>
      <c r="D192" s="68"/>
      <c r="E192" s="69"/>
      <c r="F192" s="68"/>
      <c r="G192" s="68"/>
      <c r="H192" s="68"/>
      <c r="I192" s="68"/>
      <c r="J192" s="70"/>
      <c r="M192" s="70"/>
    </row>
    <row r="193" spans="1:13">
      <c r="C193" s="68" t="s">
        <v>2</v>
      </c>
      <c r="D193" s="68"/>
      <c r="E193" s="69"/>
      <c r="F193" s="68"/>
      <c r="G193" s="68"/>
      <c r="H193" s="68"/>
      <c r="I193" s="68"/>
      <c r="J193" s="97" t="str">
        <f>J7</f>
        <v>For the 12 months ended: 12/31/2013</v>
      </c>
      <c r="M193" s="70"/>
    </row>
    <row r="194" spans="1:13">
      <c r="A194" s="75" t="str">
        <f>A8</f>
        <v>Rate Formula Template</v>
      </c>
      <c r="B194" s="9"/>
      <c r="C194" s="9"/>
      <c r="D194" s="75"/>
      <c r="E194" s="9"/>
      <c r="F194" s="75"/>
      <c r="G194" s="75"/>
      <c r="H194" s="75"/>
      <c r="I194" s="75"/>
      <c r="J194" s="9"/>
      <c r="K194" s="76"/>
      <c r="L194" s="9"/>
      <c r="M194" s="65"/>
    </row>
    <row r="195" spans="1:13">
      <c r="A195" s="13" t="s">
        <v>4</v>
      </c>
      <c r="B195" s="9"/>
      <c r="C195" s="75"/>
      <c r="D195" s="13"/>
      <c r="E195" s="9"/>
      <c r="F195" s="13"/>
      <c r="G195" s="13"/>
      <c r="H195" s="13"/>
      <c r="I195" s="75"/>
      <c r="J195" s="75"/>
      <c r="K195" s="76"/>
      <c r="L195" s="76"/>
      <c r="M195" s="65"/>
    </row>
    <row r="196" spans="1:13">
      <c r="A196" s="76"/>
      <c r="B196" s="9"/>
      <c r="C196" s="76"/>
      <c r="D196" s="76"/>
      <c r="E196" s="9"/>
      <c r="F196" s="76"/>
      <c r="G196" s="76"/>
      <c r="H196" s="76"/>
      <c r="I196" s="76"/>
      <c r="J196" s="76"/>
      <c r="K196" s="76"/>
      <c r="L196" s="76"/>
      <c r="M196" s="35"/>
    </row>
    <row r="197" spans="1:13" ht="15.75">
      <c r="A197" s="98" t="str">
        <f>$A$11</f>
        <v>DUKE ENERGY OHIO AND DUKE ENERGY KENTUCKY (DEOK)</v>
      </c>
      <c r="B197" s="9"/>
      <c r="C197" s="76"/>
      <c r="D197" s="76"/>
      <c r="E197" s="9"/>
      <c r="F197" s="76"/>
      <c r="G197" s="76"/>
      <c r="H197" s="76"/>
      <c r="I197" s="76"/>
      <c r="J197" s="76"/>
      <c r="K197" s="76"/>
      <c r="L197" s="76"/>
      <c r="M197" s="35"/>
    </row>
    <row r="198" spans="1:13" ht="15.75">
      <c r="A198" s="149" t="s">
        <v>203</v>
      </c>
      <c r="B198" s="9"/>
      <c r="C198" s="9"/>
      <c r="D198" s="9"/>
      <c r="E198" s="9"/>
      <c r="F198" s="76"/>
      <c r="G198" s="76"/>
      <c r="H198" s="76"/>
      <c r="I198" s="76"/>
      <c r="J198" s="76"/>
      <c r="K198" s="13"/>
      <c r="L198" s="13"/>
      <c r="M198" s="35"/>
    </row>
    <row r="199" spans="1:13" ht="15.75">
      <c r="A199" s="29" t="s">
        <v>11</v>
      </c>
      <c r="C199" s="104"/>
      <c r="D199" s="65"/>
      <c r="E199" s="65"/>
      <c r="F199" s="65"/>
      <c r="G199" s="65"/>
      <c r="H199" s="65"/>
      <c r="I199" s="65"/>
      <c r="J199" s="65"/>
      <c r="K199" s="35"/>
      <c r="L199" s="35"/>
      <c r="M199" s="35"/>
    </row>
    <row r="200" spans="1:13" ht="15.75">
      <c r="A200" s="79" t="s">
        <v>13</v>
      </c>
      <c r="B200" s="26"/>
      <c r="C200" s="132" t="s">
        <v>204</v>
      </c>
      <c r="D200" s="65"/>
      <c r="E200" s="65"/>
      <c r="F200" s="65"/>
      <c r="G200" s="65"/>
      <c r="H200" s="65"/>
      <c r="K200" s="35"/>
      <c r="L200" s="35"/>
      <c r="M200" s="35"/>
    </row>
    <row r="201" spans="1:13">
      <c r="A201" s="29"/>
      <c r="C201" s="68"/>
      <c r="D201" s="65"/>
      <c r="E201" s="65"/>
      <c r="F201" s="65"/>
      <c r="G201" s="65"/>
      <c r="H201" s="65"/>
      <c r="I201" s="65"/>
      <c r="J201" s="65"/>
      <c r="K201" s="35"/>
      <c r="L201" s="35"/>
      <c r="M201" s="35"/>
    </row>
    <row r="202" spans="1:13">
      <c r="A202" s="29">
        <v>1</v>
      </c>
      <c r="C202" s="68" t="s">
        <v>205</v>
      </c>
      <c r="D202" s="65"/>
      <c r="E202" s="35"/>
      <c r="F202" s="35"/>
      <c r="G202" s="35"/>
      <c r="H202" s="35"/>
      <c r="I202" s="35"/>
      <c r="J202" s="31">
        <f>E77</f>
        <v>709106552</v>
      </c>
      <c r="K202" s="35"/>
      <c r="L202" s="35"/>
      <c r="M202" s="35"/>
    </row>
    <row r="203" spans="1:13">
      <c r="A203" s="29">
        <v>2</v>
      </c>
      <c r="C203" s="122" t="s">
        <v>206</v>
      </c>
      <c r="J203" s="150">
        <v>0</v>
      </c>
      <c r="K203" s="35"/>
      <c r="L203" s="35"/>
      <c r="M203" s="35"/>
    </row>
    <row r="204" spans="1:13" ht="15.75" thickBot="1">
      <c r="A204" s="29">
        <v>3</v>
      </c>
      <c r="C204" s="151" t="s">
        <v>207</v>
      </c>
      <c r="D204" s="152"/>
      <c r="E204" s="153"/>
      <c r="F204" s="35"/>
      <c r="G204" s="35"/>
      <c r="H204" s="126"/>
      <c r="I204" s="35"/>
      <c r="J204" s="154">
        <v>25036802.260000002</v>
      </c>
      <c r="K204" s="35"/>
      <c r="L204" s="35"/>
      <c r="M204" s="35"/>
    </row>
    <row r="205" spans="1:13">
      <c r="A205" s="29">
        <v>4</v>
      </c>
      <c r="C205" s="68" t="s">
        <v>208</v>
      </c>
      <c r="D205" s="65"/>
      <c r="E205" s="35"/>
      <c r="F205" s="35"/>
      <c r="G205" s="35"/>
      <c r="H205" s="126"/>
      <c r="I205" s="35"/>
      <c r="J205" s="31">
        <f>J202-J203-J204</f>
        <v>684069749.74000001</v>
      </c>
      <c r="K205" s="35"/>
      <c r="L205" s="35"/>
      <c r="M205" s="35"/>
    </row>
    <row r="206" spans="1:13">
      <c r="A206" s="29"/>
      <c r="D206" s="65"/>
      <c r="E206" s="35"/>
      <c r="F206" s="35"/>
      <c r="G206" s="35"/>
      <c r="H206" s="126"/>
      <c r="I206" s="35"/>
      <c r="K206" s="35"/>
      <c r="L206" s="35"/>
      <c r="M206" s="35"/>
    </row>
    <row r="207" spans="1:13">
      <c r="A207" s="29">
        <v>5</v>
      </c>
      <c r="C207" s="68" t="s">
        <v>209</v>
      </c>
      <c r="D207" s="78"/>
      <c r="E207" s="78"/>
      <c r="F207" s="78"/>
      <c r="G207" s="78"/>
      <c r="H207" s="101"/>
      <c r="I207" s="35" t="s">
        <v>210</v>
      </c>
      <c r="J207" s="155">
        <f>IF(J202&gt;0,J205/J202,0)</f>
        <v>0.96469246802277464</v>
      </c>
      <c r="K207" s="35"/>
      <c r="L207" s="35"/>
      <c r="M207" s="35"/>
    </row>
    <row r="208" spans="1:13">
      <c r="A208" s="29"/>
      <c r="K208" s="35"/>
      <c r="L208" s="35"/>
      <c r="M208" s="35"/>
    </row>
    <row r="209" spans="1:18" ht="15.75">
      <c r="A209" s="29"/>
      <c r="C209" s="104" t="s">
        <v>211</v>
      </c>
      <c r="K209" s="35"/>
      <c r="L209" s="35"/>
      <c r="M209" s="35"/>
    </row>
    <row r="210" spans="1:18">
      <c r="A210" s="29"/>
      <c r="K210" s="35"/>
      <c r="L210" s="35"/>
      <c r="M210" s="35"/>
      <c r="N210" s="208"/>
      <c r="O210" s="208"/>
      <c r="P210" s="208"/>
      <c r="Q210" s="208"/>
      <c r="R210" s="209"/>
    </row>
    <row r="211" spans="1:18">
      <c r="A211" s="29">
        <v>6</v>
      </c>
      <c r="C211" s="2" t="s">
        <v>212</v>
      </c>
      <c r="E211" s="65"/>
      <c r="F211" s="65"/>
      <c r="G211" s="65"/>
      <c r="H211" s="99"/>
      <c r="I211" s="65"/>
      <c r="J211" s="31">
        <f>E135</f>
        <v>35353827</v>
      </c>
      <c r="K211" s="35"/>
      <c r="L211" s="35"/>
      <c r="M211" s="35"/>
      <c r="O211" s="35"/>
      <c r="P211" s="65"/>
      <c r="R211" s="210"/>
    </row>
    <row r="212" spans="1:18" ht="15.75" thickBot="1">
      <c r="A212" s="29">
        <v>7</v>
      </c>
      <c r="C212" s="151" t="s">
        <v>213</v>
      </c>
      <c r="D212" s="152"/>
      <c r="E212" s="153"/>
      <c r="F212" s="153"/>
      <c r="G212" s="35"/>
      <c r="H212" s="35"/>
      <c r="I212" s="35"/>
      <c r="J212" s="154">
        <v>1408515</v>
      </c>
      <c r="K212" s="35"/>
      <c r="L212" s="35"/>
      <c r="M212" s="35"/>
      <c r="N212" s="211" t="s">
        <v>387</v>
      </c>
      <c r="O212" s="35"/>
      <c r="P212" s="65"/>
      <c r="R212" s="210"/>
    </row>
    <row r="213" spans="1:18">
      <c r="A213" s="29">
        <v>8</v>
      </c>
      <c r="C213" s="68" t="s">
        <v>214</v>
      </c>
      <c r="D213" s="78"/>
      <c r="E213" s="78"/>
      <c r="F213" s="78"/>
      <c r="G213" s="78"/>
      <c r="H213" s="101"/>
      <c r="I213" s="78"/>
      <c r="J213" s="31">
        <f>J211-J212</f>
        <v>33945312</v>
      </c>
      <c r="M213" s="35"/>
      <c r="N213" s="207" t="s">
        <v>388</v>
      </c>
      <c r="O213" s="35"/>
      <c r="P213" s="65"/>
      <c r="R213" s="210"/>
    </row>
    <row r="214" spans="1:18">
      <c r="A214" s="29"/>
      <c r="C214" s="68"/>
      <c r="D214" s="65"/>
      <c r="E214" s="35"/>
      <c r="F214" s="35"/>
      <c r="G214" s="35"/>
      <c r="H214" s="35"/>
      <c r="M214" s="35"/>
      <c r="N214" s="207" t="s">
        <v>389</v>
      </c>
      <c r="O214" s="35"/>
      <c r="P214" s="65"/>
      <c r="R214" s="210"/>
    </row>
    <row r="215" spans="1:18">
      <c r="A215" s="29">
        <v>9</v>
      </c>
      <c r="C215" s="68" t="s">
        <v>215</v>
      </c>
      <c r="D215" s="65"/>
      <c r="E215" s="35"/>
      <c r="F215" s="35"/>
      <c r="G215" s="35"/>
      <c r="H215" s="35"/>
      <c r="I215" s="35"/>
      <c r="J215" s="117">
        <f>IF(J211&gt;0,J213/J211,0)</f>
        <v>0.96015947580441574</v>
      </c>
      <c r="M215" s="35"/>
      <c r="N215" s="212" t="s">
        <v>390</v>
      </c>
      <c r="O215" s="207"/>
      <c r="P215" s="207"/>
      <c r="R215" s="210"/>
    </row>
    <row r="216" spans="1:18">
      <c r="A216" s="29">
        <v>10</v>
      </c>
      <c r="C216" s="68" t="s">
        <v>216</v>
      </c>
      <c r="D216" s="65"/>
      <c r="E216" s="35"/>
      <c r="F216" s="35"/>
      <c r="G216" s="35"/>
      <c r="H216" s="35"/>
      <c r="I216" s="65" t="s">
        <v>62</v>
      </c>
      <c r="J216" s="117">
        <f>J207</f>
        <v>0.96469246802277464</v>
      </c>
      <c r="M216" s="35"/>
      <c r="N216" s="207" t="s">
        <v>391</v>
      </c>
      <c r="P216" s="207"/>
      <c r="R216" s="210"/>
    </row>
    <row r="217" spans="1:18">
      <c r="A217" s="29">
        <v>11</v>
      </c>
      <c r="C217" s="68" t="s">
        <v>217</v>
      </c>
      <c r="D217" s="65"/>
      <c r="E217" s="65"/>
      <c r="F217" s="65"/>
      <c r="G217" s="65"/>
      <c r="H217" s="65"/>
      <c r="I217" s="65" t="s">
        <v>218</v>
      </c>
      <c r="J217" s="84">
        <f>J216*J215</f>
        <v>0.92625861440921542</v>
      </c>
      <c r="M217" s="35"/>
      <c r="N217" s="207" t="s">
        <v>392</v>
      </c>
      <c r="P217" s="207"/>
      <c r="R217" s="210"/>
    </row>
    <row r="218" spans="1:18">
      <c r="A218" s="29"/>
      <c r="D218" s="65"/>
      <c r="E218" s="35"/>
      <c r="F218" s="35"/>
      <c r="G218" s="35"/>
      <c r="H218" s="126"/>
      <c r="I218" s="35"/>
      <c r="M218" s="35"/>
      <c r="N218" s="207" t="s">
        <v>393</v>
      </c>
      <c r="P218" s="213"/>
      <c r="R218" s="210"/>
    </row>
    <row r="219" spans="1:18" ht="15.75">
      <c r="A219" s="29" t="s">
        <v>17</v>
      </c>
      <c r="C219" s="104" t="s">
        <v>219</v>
      </c>
      <c r="D219" s="35"/>
      <c r="E219" s="35"/>
      <c r="F219" s="35"/>
      <c r="G219" s="35"/>
      <c r="H219" s="35"/>
      <c r="I219" s="35"/>
      <c r="J219" s="35"/>
      <c r="K219" s="35"/>
      <c r="L219" s="35"/>
      <c r="M219" s="35"/>
      <c r="N219" s="207" t="s">
        <v>394</v>
      </c>
      <c r="O219" s="35"/>
      <c r="P219" s="65"/>
      <c r="R219" s="210"/>
    </row>
    <row r="220" spans="1:18" ht="15.75" thickBot="1">
      <c r="A220" s="29" t="s">
        <v>17</v>
      </c>
      <c r="C220" s="65"/>
      <c r="D220" s="153" t="s">
        <v>220</v>
      </c>
      <c r="E220" s="156" t="s">
        <v>221</v>
      </c>
      <c r="F220" s="156" t="s">
        <v>62</v>
      </c>
      <c r="G220" s="35"/>
      <c r="H220" s="156" t="s">
        <v>222</v>
      </c>
      <c r="I220" s="35"/>
      <c r="J220" s="35"/>
      <c r="K220" s="35"/>
      <c r="L220" s="35"/>
      <c r="M220" s="35"/>
      <c r="N220" s="214" t="s">
        <v>395</v>
      </c>
      <c r="O220" s="215"/>
      <c r="P220" s="216"/>
      <c r="Q220" s="217"/>
      <c r="R220" s="218"/>
    </row>
    <row r="221" spans="1:18">
      <c r="A221" s="29">
        <v>12</v>
      </c>
      <c r="C221" s="65" t="s">
        <v>81</v>
      </c>
      <c r="D221" s="36" t="s">
        <v>223</v>
      </c>
      <c r="E221" s="85">
        <v>63902666</v>
      </c>
      <c r="F221" s="157">
        <v>0</v>
      </c>
      <c r="G221" s="158"/>
      <c r="H221" s="54">
        <f>E221*F221</f>
        <v>0</v>
      </c>
      <c r="I221" s="35"/>
      <c r="J221" s="35"/>
      <c r="K221" s="35"/>
      <c r="L221" s="35"/>
      <c r="M221" s="35"/>
    </row>
    <row r="222" spans="1:18">
      <c r="A222" s="29">
        <v>13</v>
      </c>
      <c r="C222" s="65" t="s">
        <v>84</v>
      </c>
      <c r="D222" s="36" t="s">
        <v>224</v>
      </c>
      <c r="E222" s="85">
        <v>4131237</v>
      </c>
      <c r="F222" s="158">
        <f>J207</f>
        <v>0.96469246802277464</v>
      </c>
      <c r="G222" s="158"/>
      <c r="H222" s="54">
        <f>E222*F222</f>
        <v>3985373.2175170034</v>
      </c>
      <c r="I222" s="35"/>
      <c r="J222" s="35"/>
      <c r="K222" s="35"/>
      <c r="L222" s="35"/>
      <c r="M222" s="65"/>
    </row>
    <row r="223" spans="1:18">
      <c r="A223" s="29">
        <v>14</v>
      </c>
      <c r="C223" s="65" t="s">
        <v>86</v>
      </c>
      <c r="D223" s="36" t="s">
        <v>225</v>
      </c>
      <c r="E223" s="85">
        <v>31295891</v>
      </c>
      <c r="F223" s="157">
        <v>0</v>
      </c>
      <c r="G223" s="158"/>
      <c r="H223" s="54">
        <f>E223*F223</f>
        <v>0</v>
      </c>
      <c r="I223" s="35"/>
      <c r="J223" s="126" t="s">
        <v>226</v>
      </c>
      <c r="K223" s="35"/>
      <c r="L223" s="35"/>
      <c r="M223" s="35"/>
    </row>
    <row r="224" spans="1:18" ht="15.75" thickBot="1">
      <c r="A224" s="29">
        <v>15</v>
      </c>
      <c r="C224" s="65" t="s">
        <v>227</v>
      </c>
      <c r="D224" s="36" t="s">
        <v>228</v>
      </c>
      <c r="E224" s="118">
        <v>18782652</v>
      </c>
      <c r="F224" s="157">
        <v>0</v>
      </c>
      <c r="G224" s="158"/>
      <c r="H224" s="119">
        <f>E224*F224</f>
        <v>0</v>
      </c>
      <c r="I224" s="35"/>
      <c r="J224" s="82" t="s">
        <v>229</v>
      </c>
      <c r="K224" s="35"/>
      <c r="L224" s="35"/>
      <c r="M224" s="35"/>
    </row>
    <row r="225" spans="1:13">
      <c r="A225" s="29">
        <v>16</v>
      </c>
      <c r="C225" s="65" t="s">
        <v>230</v>
      </c>
      <c r="D225" s="35"/>
      <c r="E225" s="54">
        <f>SUM(E221:E224)</f>
        <v>118112446</v>
      </c>
      <c r="F225" s="35"/>
      <c r="G225" s="35"/>
      <c r="H225" s="54">
        <f>SUM(H221:H224)</f>
        <v>3985373.2175170034</v>
      </c>
      <c r="I225" s="99" t="s">
        <v>231</v>
      </c>
      <c r="J225" s="117">
        <f>IF(H225&gt;0,H225/E225,0)</f>
        <v>3.3742195276499506E-2</v>
      </c>
      <c r="K225" s="126" t="s">
        <v>231</v>
      </c>
      <c r="L225" s="35" t="s">
        <v>232</v>
      </c>
      <c r="M225" s="35"/>
    </row>
    <row r="226" spans="1:13">
      <c r="A226" s="29"/>
      <c r="C226" s="65"/>
      <c r="D226" s="35"/>
      <c r="E226" s="35"/>
      <c r="F226" s="35"/>
      <c r="G226" s="35"/>
      <c r="H226" s="35"/>
      <c r="I226" s="35"/>
      <c r="J226" s="35"/>
      <c r="K226" s="35"/>
      <c r="L226" s="35"/>
      <c r="M226" s="35"/>
    </row>
    <row r="227" spans="1:13" ht="15.75">
      <c r="A227" s="29"/>
      <c r="C227" s="159" t="s">
        <v>233</v>
      </c>
      <c r="D227" s="35"/>
      <c r="E227" s="35"/>
      <c r="F227" s="35"/>
      <c r="G227" s="35"/>
      <c r="H227" s="126" t="s">
        <v>234</v>
      </c>
      <c r="I227" s="141" t="s">
        <v>17</v>
      </c>
      <c r="J227" s="121" t="str">
        <f>J223</f>
        <v>W&amp;S Allocator</v>
      </c>
      <c r="M227" s="35"/>
    </row>
    <row r="228" spans="1:13" ht="15.75" thickBot="1">
      <c r="A228" s="29"/>
      <c r="C228" s="65"/>
      <c r="D228" s="35"/>
      <c r="E228" s="156" t="s">
        <v>221</v>
      </c>
      <c r="F228" s="35"/>
      <c r="G228" s="35"/>
      <c r="H228" s="29" t="s">
        <v>235</v>
      </c>
      <c r="I228" s="160"/>
      <c r="J228" s="29" t="s">
        <v>236</v>
      </c>
      <c r="K228" s="35"/>
      <c r="L228" s="161" t="s">
        <v>93</v>
      </c>
      <c r="M228" s="35"/>
    </row>
    <row r="229" spans="1:13">
      <c r="A229" s="29">
        <v>17</v>
      </c>
      <c r="C229" s="65" t="s">
        <v>237</v>
      </c>
      <c r="D229" s="36" t="s">
        <v>238</v>
      </c>
      <c r="E229" s="85">
        <v>6894483114</v>
      </c>
      <c r="F229" s="35"/>
      <c r="H229" s="84">
        <f>IF(E232&gt;0,E229/E232,0)</f>
        <v>0.82937921875646115</v>
      </c>
      <c r="I229" s="126" t="s">
        <v>239</v>
      </c>
      <c r="J229" s="84">
        <f>J225</f>
        <v>3.3742195276499506E-2</v>
      </c>
      <c r="K229" s="141" t="s">
        <v>231</v>
      </c>
      <c r="L229" s="162">
        <f>J229*H229</f>
        <v>2.7985075557551115E-2</v>
      </c>
      <c r="M229" s="35"/>
    </row>
    <row r="230" spans="1:13">
      <c r="A230" s="29">
        <v>18</v>
      </c>
      <c r="C230" s="65" t="s">
        <v>240</v>
      </c>
      <c r="D230" s="36" t="s">
        <v>241</v>
      </c>
      <c r="E230" s="85">
        <v>1418340451</v>
      </c>
      <c r="F230" s="35"/>
      <c r="M230" s="35"/>
    </row>
    <row r="231" spans="1:13" ht="15.75" thickBot="1">
      <c r="A231" s="29">
        <v>19</v>
      </c>
      <c r="C231" s="152" t="s">
        <v>242</v>
      </c>
      <c r="D231" s="163" t="s">
        <v>243</v>
      </c>
      <c r="E231" s="154">
        <v>0</v>
      </c>
      <c r="F231" s="35"/>
      <c r="G231" s="35"/>
      <c r="H231" s="35" t="s">
        <v>17</v>
      </c>
      <c r="I231" s="35"/>
      <c r="J231" s="35"/>
      <c r="K231" s="35"/>
      <c r="L231" s="35"/>
      <c r="M231" s="35"/>
    </row>
    <row r="232" spans="1:13">
      <c r="A232" s="29">
        <v>20</v>
      </c>
      <c r="C232" s="65" t="s">
        <v>244</v>
      </c>
      <c r="D232" s="35"/>
      <c r="E232" s="54">
        <f>E229+E230+E231</f>
        <v>8312823565</v>
      </c>
      <c r="F232" s="35"/>
      <c r="G232" s="35"/>
      <c r="H232" s="35"/>
      <c r="I232" s="35"/>
      <c r="J232" s="35"/>
      <c r="K232" s="35"/>
      <c r="L232" s="35"/>
      <c r="M232" s="35"/>
    </row>
    <row r="233" spans="1:13">
      <c r="A233" s="29"/>
      <c r="C233" s="65"/>
      <c r="D233" s="35"/>
      <c r="F233" s="35"/>
      <c r="G233" s="35"/>
      <c r="H233" s="35"/>
      <c r="I233" s="35"/>
      <c r="J233" s="35"/>
      <c r="K233" s="35"/>
      <c r="L233" s="35"/>
      <c r="M233" s="35"/>
    </row>
    <row r="234" spans="1:13" ht="16.5" thickBot="1">
      <c r="A234" s="29"/>
      <c r="B234" s="68"/>
      <c r="C234" s="132" t="s">
        <v>245</v>
      </c>
      <c r="D234" s="35"/>
      <c r="E234" s="35"/>
      <c r="F234" s="35"/>
      <c r="G234" s="35"/>
      <c r="H234" s="35"/>
      <c r="I234" s="35"/>
      <c r="J234" s="156" t="s">
        <v>221</v>
      </c>
      <c r="K234" s="35"/>
      <c r="L234" s="35"/>
      <c r="M234" s="35"/>
    </row>
    <row r="235" spans="1:13">
      <c r="A235" s="29">
        <v>21</v>
      </c>
      <c r="B235" s="68"/>
      <c r="C235" s="68"/>
      <c r="D235" s="36" t="s">
        <v>246</v>
      </c>
      <c r="E235" s="35"/>
      <c r="F235" s="35"/>
      <c r="G235" s="35"/>
      <c r="H235" s="35"/>
      <c r="I235" s="35"/>
      <c r="J235" s="164">
        <v>84296499</v>
      </c>
      <c r="K235" s="35"/>
      <c r="L235" s="35"/>
      <c r="M235" s="35"/>
    </row>
    <row r="236" spans="1:13">
      <c r="A236" s="29"/>
      <c r="C236" s="65"/>
      <c r="D236" s="35"/>
      <c r="E236" s="35"/>
      <c r="F236" s="35"/>
      <c r="G236" s="35"/>
      <c r="H236" s="35"/>
      <c r="I236" s="35"/>
      <c r="J236" s="54"/>
      <c r="K236" s="35"/>
      <c r="L236" s="35"/>
      <c r="M236" s="35"/>
    </row>
    <row r="237" spans="1:13">
      <c r="A237" s="29">
        <v>22</v>
      </c>
      <c r="B237" s="68"/>
      <c r="C237" s="68"/>
      <c r="D237" s="36" t="s">
        <v>247</v>
      </c>
      <c r="E237" s="35"/>
      <c r="F237" s="35"/>
      <c r="G237" s="35"/>
      <c r="H237" s="35"/>
      <c r="I237" s="35"/>
      <c r="J237" s="165">
        <v>0</v>
      </c>
      <c r="K237" s="35"/>
      <c r="L237" s="35"/>
      <c r="M237" s="35"/>
    </row>
    <row r="238" spans="1:13">
      <c r="A238" s="29"/>
      <c r="B238" s="68"/>
      <c r="C238" s="68"/>
      <c r="D238" s="35"/>
      <c r="E238" s="35"/>
      <c r="F238" s="35"/>
      <c r="G238" s="35"/>
      <c r="H238" s="35"/>
      <c r="I238" s="35"/>
      <c r="J238" s="54"/>
      <c r="K238" s="35"/>
      <c r="L238" s="35"/>
      <c r="M238" s="35"/>
    </row>
    <row r="239" spans="1:13">
      <c r="A239" s="29"/>
      <c r="B239" s="68"/>
      <c r="C239" s="68" t="s">
        <v>248</v>
      </c>
      <c r="D239" s="35"/>
      <c r="E239" s="35"/>
      <c r="F239" s="35"/>
      <c r="G239" s="35"/>
      <c r="H239" s="35"/>
      <c r="I239" s="35"/>
      <c r="J239" s="54"/>
      <c r="K239" s="35"/>
      <c r="L239" s="35"/>
      <c r="M239" s="35"/>
    </row>
    <row r="240" spans="1:13">
      <c r="A240" s="29">
        <v>23</v>
      </c>
      <c r="B240" s="68"/>
      <c r="C240" s="68"/>
      <c r="D240" s="36" t="s">
        <v>249</v>
      </c>
      <c r="E240" s="68"/>
      <c r="F240" s="35"/>
      <c r="G240" s="35"/>
      <c r="H240" s="35"/>
      <c r="I240" s="35"/>
      <c r="J240" s="85">
        <v>3941509258</v>
      </c>
      <c r="K240" s="35"/>
      <c r="L240" s="35"/>
      <c r="M240" s="35"/>
    </row>
    <row r="241" spans="1:13">
      <c r="A241" s="29">
        <v>24</v>
      </c>
      <c r="B241" s="68"/>
      <c r="C241" s="68"/>
      <c r="D241" s="36" t="s">
        <v>250</v>
      </c>
      <c r="E241" s="35"/>
      <c r="F241" s="35"/>
      <c r="G241" s="35"/>
      <c r="H241" s="35"/>
      <c r="I241" s="35"/>
      <c r="J241" s="166">
        <v>0</v>
      </c>
      <c r="K241" s="35"/>
      <c r="L241" s="35"/>
      <c r="M241" s="35"/>
    </row>
    <row r="242" spans="1:13" ht="15.75" thickBot="1">
      <c r="A242" s="29">
        <v>25</v>
      </c>
      <c r="B242" s="68"/>
      <c r="C242" s="68"/>
      <c r="D242" s="36" t="s">
        <v>251</v>
      </c>
      <c r="E242" s="35"/>
      <c r="F242" s="35"/>
      <c r="G242" s="35"/>
      <c r="H242" s="35"/>
      <c r="I242" s="35"/>
      <c r="J242" s="154">
        <v>-472780021</v>
      </c>
      <c r="K242" s="35"/>
      <c r="L242" s="35"/>
      <c r="M242" s="35"/>
    </row>
    <row r="243" spans="1:13">
      <c r="A243" s="29">
        <v>26</v>
      </c>
      <c r="B243" s="68"/>
      <c r="C243" s="68"/>
      <c r="D243" s="36" t="s">
        <v>252</v>
      </c>
      <c r="E243" s="68"/>
      <c r="F243" s="68"/>
      <c r="G243" s="68"/>
      <c r="H243" s="68"/>
      <c r="I243" s="68"/>
      <c r="J243" s="54">
        <f>J240+J241+J242</f>
        <v>3468729237</v>
      </c>
      <c r="K243" s="35"/>
      <c r="L243" s="35"/>
      <c r="M243" s="35"/>
    </row>
    <row r="244" spans="1:13">
      <c r="A244" s="29"/>
      <c r="C244" s="65"/>
      <c r="D244" s="35"/>
      <c r="E244" s="35"/>
      <c r="F244" s="35"/>
      <c r="G244" s="35"/>
      <c r="H244" s="126"/>
      <c r="I244" s="35"/>
      <c r="J244" s="35"/>
      <c r="K244" s="35"/>
      <c r="L244" s="35"/>
      <c r="M244" s="35"/>
    </row>
    <row r="245" spans="1:13" ht="15.75" thickBot="1">
      <c r="A245" s="29"/>
      <c r="C245" s="65"/>
      <c r="D245" s="29" t="s">
        <v>253</v>
      </c>
      <c r="E245" s="82" t="s">
        <v>221</v>
      </c>
      <c r="F245" s="82" t="s">
        <v>254</v>
      </c>
      <c r="G245" s="35"/>
      <c r="H245" s="82" t="s">
        <v>255</v>
      </c>
      <c r="I245" s="35"/>
      <c r="J245" s="82" t="s">
        <v>256</v>
      </c>
      <c r="K245" s="35"/>
      <c r="L245" s="35"/>
      <c r="M245" s="35"/>
    </row>
    <row r="246" spans="1:13">
      <c r="A246" s="29">
        <v>27</v>
      </c>
      <c r="C246" s="68" t="s">
        <v>257</v>
      </c>
      <c r="E246" s="85">
        <v>2191842381</v>
      </c>
      <c r="F246" s="167">
        <f>IF($E$249&gt;0,E246/$E$249,0)</f>
        <v>0.38721219850486133</v>
      </c>
      <c r="G246" s="168"/>
      <c r="H246" s="168">
        <f>IF(E246&gt;0,J235/E246,0)</f>
        <v>3.8459197490989659E-2</v>
      </c>
      <c r="J246" s="168">
        <f>ROUND(H246*F246,4)</f>
        <v>1.49E-2</v>
      </c>
      <c r="K246" s="169" t="s">
        <v>258</v>
      </c>
      <c r="M246" s="35"/>
    </row>
    <row r="247" spans="1:13">
      <c r="A247" s="29">
        <v>28</v>
      </c>
      <c r="C247" s="68" t="s">
        <v>259</v>
      </c>
      <c r="E247" s="85">
        <v>0</v>
      </c>
      <c r="F247" s="167">
        <f>IF($E$249&gt;0,E247/$E$249,0)</f>
        <v>0</v>
      </c>
      <c r="G247" s="168"/>
      <c r="H247" s="168">
        <f>IF(E247&gt;0,J237/E247,0)</f>
        <v>0</v>
      </c>
      <c r="J247" s="168">
        <f>ROUND(H247*F247,4)</f>
        <v>0</v>
      </c>
      <c r="K247" s="35"/>
      <c r="M247" s="35"/>
    </row>
    <row r="248" spans="1:13" ht="16.5" thickBot="1">
      <c r="A248" s="29">
        <v>29</v>
      </c>
      <c r="C248" s="68" t="s">
        <v>260</v>
      </c>
      <c r="E248" s="119">
        <f>J243</f>
        <v>3468729237</v>
      </c>
      <c r="F248" s="167">
        <f>IF($E$249&gt;0,E248/$E$249,0)</f>
        <v>0.61278780149513867</v>
      </c>
      <c r="G248" s="168"/>
      <c r="H248" s="204">
        <v>0.1138</v>
      </c>
      <c r="J248" s="171">
        <f>ROUND(H248*F248,4)</f>
        <v>6.9699999999999998E-2</v>
      </c>
      <c r="K248" s="35"/>
      <c r="M248" s="35"/>
    </row>
    <row r="249" spans="1:13">
      <c r="A249" s="29">
        <v>30</v>
      </c>
      <c r="C249" s="65" t="s">
        <v>261</v>
      </c>
      <c r="E249" s="54">
        <f>E248+E247+E246</f>
        <v>5660571618</v>
      </c>
      <c r="F249" s="35" t="s">
        <v>17</v>
      </c>
      <c r="G249" s="35"/>
      <c r="H249" s="35"/>
      <c r="I249" s="35"/>
      <c r="J249" s="168">
        <f>SUM(J246:J248)</f>
        <v>8.4599999999999995E-2</v>
      </c>
      <c r="K249" s="169" t="s">
        <v>262</v>
      </c>
      <c r="M249" s="35"/>
    </row>
    <row r="250" spans="1:13">
      <c r="F250" s="35"/>
      <c r="G250" s="35"/>
      <c r="H250" s="35"/>
      <c r="I250" s="35"/>
      <c r="M250" s="35"/>
    </row>
    <row r="251" spans="1:13">
      <c r="L251" s="35"/>
      <c r="M251" s="35"/>
    </row>
    <row r="252" spans="1:13" ht="15.75">
      <c r="A252" s="29"/>
      <c r="C252" s="132" t="s">
        <v>18</v>
      </c>
      <c r="D252" s="68"/>
      <c r="E252" s="68"/>
      <c r="F252" s="68"/>
      <c r="G252" s="68"/>
      <c r="H252" s="68"/>
      <c r="I252" s="68"/>
      <c r="J252" s="68"/>
      <c r="K252" s="68"/>
      <c r="L252" s="68"/>
      <c r="M252" s="35"/>
    </row>
    <row r="253" spans="1:13" ht="15.75" thickBot="1">
      <c r="A253" s="29"/>
      <c r="C253" s="68"/>
      <c r="D253" s="68"/>
      <c r="E253" s="68"/>
      <c r="F253" s="68"/>
      <c r="G253" s="68"/>
      <c r="H253" s="68"/>
      <c r="I253" s="68"/>
      <c r="J253" s="82" t="s">
        <v>263</v>
      </c>
      <c r="K253" s="29"/>
    </row>
    <row r="254" spans="1:13">
      <c r="A254" s="29"/>
      <c r="C254" s="122" t="s">
        <v>264</v>
      </c>
      <c r="D254" s="68"/>
      <c r="E254" s="68" t="s">
        <v>265</v>
      </c>
      <c r="F254" s="68"/>
      <c r="G254" s="68"/>
      <c r="H254" s="172" t="s">
        <v>17</v>
      </c>
      <c r="I254" s="173"/>
      <c r="J254" s="174"/>
      <c r="K254" s="174"/>
    </row>
    <row r="255" spans="1:13">
      <c r="A255" s="29">
        <v>31</v>
      </c>
      <c r="C255" s="2" t="s">
        <v>266</v>
      </c>
      <c r="D255" s="68"/>
      <c r="E255" s="68"/>
      <c r="G255" s="68"/>
      <c r="I255" s="173"/>
      <c r="J255" s="175">
        <v>0</v>
      </c>
      <c r="K255" s="176"/>
    </row>
    <row r="256" spans="1:13" ht="15.75" thickBot="1">
      <c r="A256" s="29">
        <v>32</v>
      </c>
      <c r="C256" s="177" t="s">
        <v>267</v>
      </c>
      <c r="D256" s="152"/>
      <c r="E256" s="177"/>
      <c r="F256" s="178"/>
      <c r="G256" s="178"/>
      <c r="H256" s="178"/>
      <c r="I256" s="68"/>
      <c r="J256" s="179">
        <v>0</v>
      </c>
      <c r="K256" s="180"/>
    </row>
    <row r="257" spans="1:13">
      <c r="A257" s="29">
        <v>33</v>
      </c>
      <c r="C257" s="2" t="s">
        <v>268</v>
      </c>
      <c r="D257" s="65"/>
      <c r="F257" s="68"/>
      <c r="G257" s="68"/>
      <c r="H257" s="68"/>
      <c r="I257" s="68"/>
      <c r="J257" s="181">
        <f>J255-J256</f>
        <v>0</v>
      </c>
      <c r="K257" s="176"/>
    </row>
    <row r="258" spans="1:13">
      <c r="A258" s="29"/>
      <c r="C258" s="2" t="s">
        <v>17</v>
      </c>
      <c r="D258" s="65"/>
      <c r="F258" s="68"/>
      <c r="G258" s="68"/>
      <c r="H258" s="182"/>
      <c r="I258" s="68"/>
      <c r="J258" s="183" t="s">
        <v>17</v>
      </c>
      <c r="K258" s="174"/>
      <c r="L258" s="184"/>
      <c r="M258" s="35"/>
    </row>
    <row r="259" spans="1:13">
      <c r="A259" s="29">
        <v>34</v>
      </c>
      <c r="C259" s="122" t="s">
        <v>269</v>
      </c>
      <c r="D259" s="65"/>
      <c r="F259" s="68"/>
      <c r="G259" s="68"/>
      <c r="H259" s="185"/>
      <c r="I259" s="68"/>
      <c r="J259" s="186">
        <v>181444</v>
      </c>
      <c r="K259" s="174"/>
      <c r="L259" s="184"/>
      <c r="M259" s="35"/>
    </row>
    <row r="260" spans="1:13">
      <c r="A260" s="29"/>
      <c r="D260" s="68"/>
      <c r="E260" s="68"/>
      <c r="F260" s="68"/>
      <c r="G260" s="68"/>
      <c r="H260" s="68"/>
      <c r="I260" s="68"/>
      <c r="J260" s="187"/>
      <c r="K260" s="174"/>
      <c r="L260" s="184"/>
      <c r="M260" s="35"/>
    </row>
    <row r="261" spans="1:13">
      <c r="A261" s="29">
        <v>35</v>
      </c>
      <c r="C261" s="122" t="s">
        <v>270</v>
      </c>
      <c r="D261" s="68"/>
      <c r="E261" s="68" t="s">
        <v>271</v>
      </c>
      <c r="F261" s="68"/>
      <c r="G261" s="68"/>
      <c r="H261" s="68"/>
      <c r="I261" s="68"/>
      <c r="J261" s="188">
        <v>1007758</v>
      </c>
      <c r="L261" s="184"/>
      <c r="M261" s="35"/>
    </row>
    <row r="262" spans="1:13">
      <c r="A262" s="29"/>
      <c r="C262" s="189"/>
      <c r="D262" s="29"/>
      <c r="E262" s="69"/>
      <c r="F262" s="68"/>
      <c r="G262" s="68"/>
      <c r="H262" s="68"/>
      <c r="I262" s="68"/>
      <c r="K262" s="29"/>
      <c r="L262" s="97"/>
      <c r="M262" s="68"/>
    </row>
    <row r="263" spans="1:13" ht="18">
      <c r="A263" s="1"/>
      <c r="C263" s="68"/>
      <c r="D263" s="68"/>
      <c r="E263" s="69"/>
      <c r="F263" s="68"/>
      <c r="G263" s="68"/>
      <c r="H263" s="68"/>
      <c r="I263" s="68"/>
      <c r="J263" s="70" t="s">
        <v>0</v>
      </c>
      <c r="K263" s="71"/>
      <c r="M263" s="71"/>
    </row>
    <row r="264" spans="1:13">
      <c r="C264" s="68"/>
      <c r="D264" s="68"/>
      <c r="E264" s="69"/>
      <c r="F264" s="68"/>
      <c r="G264" s="68"/>
      <c r="H264" s="68"/>
      <c r="I264" s="68"/>
      <c r="J264" s="70" t="s">
        <v>272</v>
      </c>
      <c r="M264" s="70"/>
    </row>
    <row r="265" spans="1:13">
      <c r="C265" s="68"/>
      <c r="D265" s="68"/>
      <c r="E265" s="69"/>
      <c r="F265" s="68"/>
      <c r="G265" s="68"/>
      <c r="H265" s="68"/>
      <c r="I265" s="68"/>
      <c r="J265" s="70"/>
      <c r="M265" s="70"/>
    </row>
    <row r="266" spans="1:13">
      <c r="C266" s="68"/>
      <c r="D266" s="68"/>
      <c r="E266" s="69"/>
      <c r="F266" s="68"/>
      <c r="G266" s="68"/>
      <c r="H266" s="68"/>
      <c r="I266" s="68"/>
      <c r="M266" s="70"/>
    </row>
    <row r="267" spans="1:13">
      <c r="C267" s="68"/>
      <c r="D267" s="68"/>
      <c r="E267" s="69"/>
      <c r="F267" s="68"/>
      <c r="G267" s="68"/>
      <c r="H267" s="68"/>
      <c r="I267" s="68"/>
      <c r="K267" s="65"/>
      <c r="M267" s="70"/>
    </row>
    <row r="268" spans="1:13">
      <c r="C268" s="68"/>
      <c r="D268" s="68"/>
      <c r="E268" s="69"/>
      <c r="F268" s="68"/>
      <c r="G268" s="68"/>
      <c r="H268" s="68"/>
      <c r="I268" s="68"/>
      <c r="J268" s="70"/>
      <c r="K268" s="65"/>
      <c r="M268" s="70"/>
    </row>
    <row r="269" spans="1:13">
      <c r="C269" s="68" t="s">
        <v>2</v>
      </c>
      <c r="D269" s="68"/>
      <c r="E269" s="69"/>
      <c r="F269" s="68"/>
      <c r="G269" s="68"/>
      <c r="H269" s="68"/>
      <c r="I269" s="68"/>
      <c r="J269" s="97" t="str">
        <f>$J$7</f>
        <v>For the 12 months ended: 12/31/2013</v>
      </c>
      <c r="K269" s="65"/>
      <c r="M269" s="70"/>
    </row>
    <row r="270" spans="1:13">
      <c r="A270" s="75" t="str">
        <f>$A$8</f>
        <v>Rate Formula Template</v>
      </c>
      <c r="B270" s="9"/>
      <c r="C270" s="9"/>
      <c r="D270" s="75"/>
      <c r="E270" s="9"/>
      <c r="F270" s="75"/>
      <c r="G270" s="75"/>
      <c r="H270" s="75"/>
      <c r="I270" s="75"/>
      <c r="J270" s="9"/>
      <c r="K270" s="68"/>
      <c r="L270" s="9"/>
      <c r="M270" s="65"/>
    </row>
    <row r="271" spans="1:13">
      <c r="A271" s="13" t="s">
        <v>4</v>
      </c>
      <c r="B271" s="9"/>
      <c r="C271" s="75"/>
      <c r="D271" s="13"/>
      <c r="E271" s="9"/>
      <c r="F271" s="13"/>
      <c r="G271" s="13"/>
      <c r="H271" s="13"/>
      <c r="I271" s="75"/>
      <c r="J271" s="75"/>
      <c r="K271" s="68"/>
      <c r="L271" s="76"/>
      <c r="M271" s="65"/>
    </row>
    <row r="272" spans="1:13">
      <c r="A272" s="76"/>
      <c r="B272" s="9"/>
      <c r="C272" s="76"/>
      <c r="D272" s="76"/>
      <c r="E272" s="9"/>
      <c r="F272" s="76"/>
      <c r="G272" s="76"/>
      <c r="H272" s="76"/>
      <c r="I272" s="76"/>
      <c r="J272" s="76"/>
      <c r="K272" s="68"/>
      <c r="L272" s="76"/>
      <c r="M272" s="68"/>
    </row>
    <row r="273" spans="1:16" ht="15.75">
      <c r="A273" s="98" t="str">
        <f>$A$11</f>
        <v>DUKE ENERGY OHIO AND DUKE ENERGY KENTUCKY (DEOK)</v>
      </c>
      <c r="B273" s="9"/>
      <c r="C273" s="76"/>
      <c r="D273" s="76"/>
      <c r="E273" s="9"/>
      <c r="F273" s="76"/>
      <c r="G273" s="76"/>
      <c r="H273" s="76"/>
      <c r="I273" s="76"/>
      <c r="J273" s="76"/>
      <c r="K273" s="68"/>
      <c r="L273" s="76"/>
      <c r="M273" s="68"/>
    </row>
    <row r="274" spans="1:16">
      <c r="A274" s="29"/>
      <c r="B274" s="68"/>
      <c r="C274" s="189"/>
      <c r="D274" s="29"/>
      <c r="E274" s="35"/>
      <c r="F274" s="35"/>
      <c r="G274" s="35"/>
      <c r="H274" s="35"/>
      <c r="I274" s="68"/>
      <c r="J274" s="190"/>
      <c r="K274" s="68"/>
      <c r="L274" s="191"/>
      <c r="M274" s="68"/>
    </row>
    <row r="275" spans="1:16" ht="20.25">
      <c r="A275" s="29"/>
      <c r="B275" s="68"/>
      <c r="C275" s="68" t="s">
        <v>273</v>
      </c>
      <c r="D275" s="29"/>
      <c r="E275" s="35"/>
      <c r="F275" s="35"/>
      <c r="G275" s="35"/>
      <c r="H275" s="35"/>
      <c r="I275" s="68"/>
      <c r="J275" s="35"/>
      <c r="K275" s="68"/>
      <c r="L275" s="35"/>
      <c r="M275" s="192"/>
    </row>
    <row r="276" spans="1:16" ht="20.25">
      <c r="A276" s="29" t="s">
        <v>274</v>
      </c>
      <c r="B276" s="68"/>
      <c r="C276" s="68" t="s">
        <v>275</v>
      </c>
      <c r="D276" s="68"/>
      <c r="E276" s="35"/>
      <c r="F276" s="35"/>
      <c r="G276" s="35"/>
      <c r="H276" s="35"/>
      <c r="I276" s="68"/>
      <c r="J276" s="35"/>
      <c r="K276" s="68"/>
      <c r="L276" s="35"/>
      <c r="M276" s="192"/>
    </row>
    <row r="277" spans="1:16" ht="20.25">
      <c r="A277" s="79" t="s">
        <v>276</v>
      </c>
      <c r="B277" s="68"/>
      <c r="C277" s="68"/>
      <c r="D277" s="68"/>
      <c r="E277" s="35"/>
      <c r="F277" s="35"/>
      <c r="G277" s="35"/>
      <c r="H277" s="35"/>
      <c r="I277" s="68"/>
      <c r="J277" s="35"/>
      <c r="K277" s="68"/>
      <c r="L277" s="35"/>
      <c r="M277" s="192"/>
    </row>
    <row r="278" spans="1:16" ht="21">
      <c r="A278" s="29" t="s">
        <v>277</v>
      </c>
      <c r="B278" s="68"/>
      <c r="C278" s="193" t="s">
        <v>278</v>
      </c>
      <c r="D278" s="68"/>
      <c r="E278" s="35"/>
      <c r="F278" s="35"/>
      <c r="G278" s="35"/>
      <c r="H278" s="35"/>
      <c r="I278" s="68"/>
      <c r="J278" s="35"/>
      <c r="K278" s="68"/>
      <c r="L278" s="35"/>
      <c r="M278" s="192"/>
      <c r="P278" s="219"/>
    </row>
    <row r="279" spans="1:16" ht="20.45" customHeight="1">
      <c r="A279" s="29"/>
      <c r="B279" s="68"/>
      <c r="C279" s="193" t="s">
        <v>279</v>
      </c>
      <c r="D279" s="68"/>
      <c r="E279" s="35"/>
      <c r="F279" s="35"/>
      <c r="G279" s="35"/>
      <c r="H279" s="35"/>
      <c r="I279" s="68"/>
      <c r="J279" s="35"/>
      <c r="K279" s="68"/>
      <c r="L279" s="35"/>
      <c r="M279" s="192"/>
      <c r="P279" s="219"/>
    </row>
    <row r="280" spans="1:16" ht="20.45" customHeight="1">
      <c r="A280" s="29"/>
      <c r="B280" s="68"/>
      <c r="C280" s="193" t="s">
        <v>280</v>
      </c>
      <c r="D280" s="68"/>
      <c r="E280" s="35"/>
      <c r="F280" s="35"/>
      <c r="G280" s="35"/>
      <c r="H280" s="35"/>
      <c r="I280" s="68"/>
      <c r="J280" s="35"/>
      <c r="K280" s="68"/>
      <c r="L280" s="35"/>
      <c r="M280" s="192"/>
      <c r="P280" s="219"/>
    </row>
    <row r="281" spans="1:16" ht="20.25">
      <c r="A281" s="29" t="s">
        <v>281</v>
      </c>
      <c r="B281" s="68"/>
      <c r="C281" s="68" t="s">
        <v>282</v>
      </c>
      <c r="D281" s="68"/>
      <c r="E281" s="35"/>
      <c r="F281" s="35"/>
      <c r="G281" s="35"/>
      <c r="H281" s="35"/>
      <c r="I281" s="68"/>
      <c r="J281" s="35"/>
      <c r="K281" s="68"/>
      <c r="L281" s="35"/>
      <c r="M281" s="192"/>
    </row>
    <row r="282" spans="1:16" ht="20.25">
      <c r="A282" s="29"/>
      <c r="B282" s="68"/>
      <c r="C282" s="2" t="s">
        <v>283</v>
      </c>
      <c r="D282" s="68"/>
      <c r="E282" s="35"/>
      <c r="F282" s="35"/>
      <c r="G282" s="35"/>
      <c r="H282" s="35"/>
      <c r="I282" s="68"/>
      <c r="J282" s="35"/>
      <c r="K282" s="68"/>
      <c r="L282" s="35"/>
      <c r="M282" s="192"/>
    </row>
    <row r="283" spans="1:16" ht="20.25">
      <c r="A283" s="29"/>
      <c r="B283" s="68"/>
      <c r="C283" s="68" t="s">
        <v>284</v>
      </c>
      <c r="D283" s="68"/>
      <c r="E283" s="35"/>
      <c r="F283" s="35"/>
      <c r="G283" s="35"/>
      <c r="H283" s="35"/>
      <c r="I283" s="68"/>
      <c r="J283" s="35"/>
      <c r="K283" s="68"/>
      <c r="L283" s="35"/>
      <c r="M283" s="192"/>
    </row>
    <row r="284" spans="1:16" ht="20.25">
      <c r="A284" s="29" t="s">
        <v>285</v>
      </c>
      <c r="B284" s="68"/>
      <c r="C284" s="68" t="s">
        <v>33</v>
      </c>
      <c r="D284" s="68"/>
      <c r="E284" s="68"/>
      <c r="F284" s="68"/>
      <c r="G284" s="68"/>
      <c r="H284" s="68"/>
      <c r="I284" s="68"/>
      <c r="J284" s="35"/>
      <c r="K284" s="68"/>
      <c r="L284" s="68"/>
      <c r="M284" s="192"/>
    </row>
    <row r="285" spans="1:16" ht="20.25">
      <c r="A285" s="29" t="s">
        <v>286</v>
      </c>
      <c r="B285" s="68"/>
      <c r="C285" s="68" t="s">
        <v>33</v>
      </c>
      <c r="D285" s="68"/>
      <c r="E285" s="68"/>
      <c r="F285" s="68"/>
      <c r="G285" s="68"/>
      <c r="H285" s="68"/>
      <c r="I285" s="68"/>
      <c r="J285" s="35"/>
      <c r="K285" s="68"/>
      <c r="L285" s="68"/>
      <c r="M285" s="192"/>
    </row>
    <row r="286" spans="1:16" ht="20.25">
      <c r="A286" s="29" t="s">
        <v>287</v>
      </c>
      <c r="B286" s="68"/>
      <c r="C286" s="68" t="s">
        <v>288</v>
      </c>
      <c r="D286" s="68"/>
      <c r="E286" s="68"/>
      <c r="F286" s="68"/>
      <c r="G286" s="68"/>
      <c r="H286" s="68"/>
      <c r="I286" s="68"/>
      <c r="J286" s="35"/>
      <c r="K286" s="68"/>
      <c r="L286" s="68"/>
      <c r="M286" s="192"/>
    </row>
    <row r="287" spans="1:16" ht="20.25">
      <c r="A287" s="29"/>
      <c r="B287" s="68"/>
      <c r="C287" s="68" t="s">
        <v>289</v>
      </c>
      <c r="D287" s="68"/>
      <c r="E287" s="68"/>
      <c r="F287" s="68"/>
      <c r="G287" s="68"/>
      <c r="H287" s="68"/>
      <c r="I287" s="68"/>
      <c r="J287" s="35"/>
      <c r="K287" s="68"/>
      <c r="L287" s="68"/>
      <c r="M287" s="192"/>
    </row>
    <row r="288" spans="1:16" ht="20.25">
      <c r="A288" s="29" t="s">
        <v>290</v>
      </c>
      <c r="B288" s="68"/>
      <c r="C288" s="68" t="s">
        <v>291</v>
      </c>
      <c r="D288" s="68"/>
      <c r="E288" s="68"/>
      <c r="F288" s="68"/>
      <c r="G288" s="68"/>
      <c r="H288" s="68"/>
      <c r="I288" s="68"/>
      <c r="J288" s="68"/>
      <c r="K288" s="68"/>
      <c r="L288" s="68"/>
      <c r="M288" s="192"/>
    </row>
    <row r="289" spans="1:13" ht="20.25">
      <c r="A289" s="29"/>
      <c r="B289" s="68"/>
      <c r="C289" s="68" t="s">
        <v>292</v>
      </c>
      <c r="D289" s="68"/>
      <c r="E289" s="68"/>
      <c r="F289" s="68"/>
      <c r="G289" s="68"/>
      <c r="H289" s="68"/>
      <c r="I289" s="68"/>
      <c r="J289" s="68"/>
      <c r="K289" s="68"/>
      <c r="L289" s="68"/>
      <c r="M289" s="192"/>
    </row>
    <row r="290" spans="1:13" ht="20.25">
      <c r="A290" s="29"/>
      <c r="B290" s="68"/>
      <c r="C290" s="68" t="s">
        <v>293</v>
      </c>
      <c r="D290" s="68"/>
      <c r="E290" s="68"/>
      <c r="F290" s="68"/>
      <c r="G290" s="68"/>
      <c r="H290" s="68"/>
      <c r="I290" s="68"/>
      <c r="J290" s="68"/>
      <c r="K290" s="68"/>
      <c r="L290" s="68"/>
      <c r="M290" s="192"/>
    </row>
    <row r="291" spans="1:13" ht="20.25">
      <c r="A291" s="29" t="s">
        <v>294</v>
      </c>
      <c r="B291" s="68"/>
      <c r="C291" s="68" t="s">
        <v>295</v>
      </c>
      <c r="D291" s="68"/>
      <c r="E291" s="68"/>
      <c r="F291" s="68"/>
      <c r="G291" s="68"/>
      <c r="H291" s="68"/>
      <c r="I291" s="68"/>
      <c r="J291" s="68"/>
      <c r="K291" s="68"/>
      <c r="L291" s="68"/>
      <c r="M291" s="192"/>
    </row>
    <row r="292" spans="1:13" ht="20.25">
      <c r="A292" s="29" t="s">
        <v>296</v>
      </c>
      <c r="B292" s="68"/>
      <c r="C292" s="68" t="s">
        <v>297</v>
      </c>
      <c r="D292" s="68"/>
      <c r="E292" s="68"/>
      <c r="F292" s="68"/>
      <c r="G292" s="68"/>
      <c r="H292" s="68"/>
      <c r="I292" s="68"/>
      <c r="J292" s="68"/>
      <c r="K292" s="68"/>
      <c r="L292" s="68"/>
      <c r="M292" s="192"/>
    </row>
    <row r="293" spans="1:13" ht="20.25">
      <c r="A293" s="29"/>
      <c r="B293" s="68"/>
      <c r="C293" s="68" t="s">
        <v>298</v>
      </c>
      <c r="D293" s="68"/>
      <c r="E293" s="68"/>
      <c r="F293" s="68"/>
      <c r="G293" s="68"/>
      <c r="H293" s="68"/>
      <c r="I293" s="68"/>
      <c r="J293" s="68"/>
      <c r="K293" s="68"/>
      <c r="L293" s="68"/>
      <c r="M293" s="192"/>
    </row>
    <row r="294" spans="1:13" ht="20.25">
      <c r="A294" s="29" t="s">
        <v>299</v>
      </c>
      <c r="B294" s="68"/>
      <c r="C294" s="68" t="s">
        <v>300</v>
      </c>
      <c r="D294" s="68"/>
      <c r="E294" s="68"/>
      <c r="F294" s="68"/>
      <c r="G294" s="68"/>
      <c r="H294" s="68"/>
      <c r="I294" s="68"/>
      <c r="J294" s="68"/>
      <c r="K294" s="68"/>
      <c r="L294" s="68"/>
      <c r="M294" s="192"/>
    </row>
    <row r="295" spans="1:13" ht="20.25">
      <c r="A295" s="29"/>
      <c r="B295" s="68"/>
      <c r="C295" s="2" t="s">
        <v>301</v>
      </c>
      <c r="D295" s="68"/>
      <c r="E295" s="68"/>
      <c r="F295" s="68"/>
      <c r="G295" s="68"/>
      <c r="H295" s="68"/>
      <c r="I295" s="68"/>
      <c r="J295" s="68"/>
      <c r="K295" s="68"/>
      <c r="L295" s="68"/>
      <c r="M295" s="192"/>
    </row>
    <row r="296" spans="1:13" ht="20.25">
      <c r="A296" s="29" t="s">
        <v>302</v>
      </c>
      <c r="B296" s="68"/>
      <c r="C296" s="68" t="s">
        <v>303</v>
      </c>
      <c r="D296" s="68"/>
      <c r="E296" s="68"/>
      <c r="F296" s="68"/>
      <c r="G296" s="68"/>
      <c r="H296" s="68"/>
      <c r="I296" s="68"/>
      <c r="J296" s="68"/>
      <c r="K296" s="68"/>
      <c r="L296" s="68"/>
      <c r="M296" s="192"/>
    </row>
    <row r="297" spans="1:13" ht="20.25">
      <c r="A297" s="29"/>
      <c r="B297" s="68"/>
      <c r="C297" s="68" t="s">
        <v>304</v>
      </c>
      <c r="D297" s="68"/>
      <c r="E297" s="68"/>
      <c r="F297" s="68"/>
      <c r="G297" s="68"/>
      <c r="H297" s="68"/>
      <c r="I297" s="68"/>
      <c r="J297" s="68"/>
      <c r="K297" s="68"/>
      <c r="L297" s="68"/>
      <c r="M297" s="192"/>
    </row>
    <row r="298" spans="1:13" ht="20.25">
      <c r="A298" s="29" t="s">
        <v>305</v>
      </c>
      <c r="B298" s="68"/>
      <c r="C298" s="68" t="s">
        <v>306</v>
      </c>
      <c r="D298" s="68"/>
      <c r="E298" s="68"/>
      <c r="F298" s="68"/>
      <c r="G298" s="68"/>
      <c r="H298" s="68"/>
      <c r="I298" s="68"/>
      <c r="J298" s="68"/>
      <c r="K298" s="68"/>
      <c r="L298" s="68"/>
      <c r="M298" s="192"/>
    </row>
    <row r="299" spans="1:13" ht="20.25">
      <c r="A299" s="29"/>
      <c r="B299" s="68"/>
      <c r="C299" s="68" t="s">
        <v>307</v>
      </c>
      <c r="D299" s="68"/>
      <c r="E299" s="68"/>
      <c r="F299" s="68"/>
      <c r="G299" s="68"/>
      <c r="H299" s="68"/>
      <c r="I299" s="68"/>
      <c r="J299" s="68"/>
      <c r="K299" s="68"/>
      <c r="L299" s="68"/>
      <c r="M299" s="192"/>
    </row>
    <row r="300" spans="1:13" ht="20.25">
      <c r="A300" s="29"/>
      <c r="B300" s="68"/>
      <c r="C300" s="68" t="s">
        <v>308</v>
      </c>
      <c r="D300" s="68"/>
      <c r="E300" s="68"/>
      <c r="F300" s="68"/>
      <c r="G300" s="68"/>
      <c r="H300" s="68"/>
      <c r="I300" s="68"/>
      <c r="J300" s="68"/>
      <c r="K300" s="68"/>
      <c r="L300" s="68"/>
      <c r="M300" s="192"/>
    </row>
    <row r="301" spans="1:13" ht="20.25">
      <c r="A301" s="29"/>
      <c r="B301" s="68"/>
      <c r="C301" s="68" t="s">
        <v>309</v>
      </c>
      <c r="D301" s="68"/>
      <c r="E301" s="68"/>
      <c r="F301" s="68"/>
      <c r="G301" s="68"/>
      <c r="H301" s="68"/>
      <c r="I301" s="68"/>
      <c r="J301" s="68"/>
      <c r="K301" s="68"/>
      <c r="L301" s="68"/>
      <c r="M301" s="192"/>
    </row>
    <row r="302" spans="1:13" ht="20.25">
      <c r="A302" s="29"/>
      <c r="B302" s="68"/>
      <c r="C302" s="68" t="s">
        <v>310</v>
      </c>
      <c r="D302" s="68"/>
      <c r="E302" s="68"/>
      <c r="F302" s="68"/>
      <c r="G302" s="68"/>
      <c r="H302" s="68"/>
      <c r="I302" s="68"/>
      <c r="J302" s="68"/>
      <c r="K302" s="68"/>
      <c r="L302" s="68"/>
      <c r="M302" s="192"/>
    </row>
    <row r="303" spans="1:13" ht="20.25">
      <c r="A303" s="29"/>
      <c r="B303" s="68"/>
      <c r="C303" s="68"/>
      <c r="D303" s="68"/>
      <c r="E303" s="68"/>
      <c r="F303" s="68"/>
      <c r="G303" s="68"/>
      <c r="H303" s="68"/>
      <c r="I303" s="68"/>
      <c r="J303" s="68"/>
      <c r="K303" s="68"/>
      <c r="L303" s="68"/>
      <c r="M303" s="192"/>
    </row>
    <row r="304" spans="1:13" ht="20.25">
      <c r="A304" s="29" t="s">
        <v>17</v>
      </c>
      <c r="B304" s="68"/>
      <c r="C304" s="68" t="s">
        <v>311</v>
      </c>
      <c r="D304" s="68" t="s">
        <v>312</v>
      </c>
      <c r="E304" s="194">
        <v>0.35</v>
      </c>
      <c r="F304" s="68"/>
      <c r="H304" s="68"/>
      <c r="I304" s="68"/>
      <c r="J304" s="68"/>
      <c r="K304" s="68"/>
      <c r="L304" s="68"/>
      <c r="M304" s="192"/>
    </row>
    <row r="305" spans="1:13" ht="20.25">
      <c r="A305" s="29"/>
      <c r="B305" s="68"/>
      <c r="C305" s="68"/>
      <c r="D305" s="68" t="s">
        <v>313</v>
      </c>
      <c r="E305" s="195">
        <v>2.8E-3</v>
      </c>
      <c r="F305" s="68" t="s">
        <v>314</v>
      </c>
      <c r="H305" s="68"/>
      <c r="I305" s="68"/>
      <c r="J305" s="68"/>
      <c r="K305" s="68"/>
      <c r="L305" s="68"/>
      <c r="M305" s="192"/>
    </row>
    <row r="306" spans="1:13" ht="20.25">
      <c r="A306" s="29"/>
      <c r="B306" s="68"/>
      <c r="C306" s="68"/>
      <c r="D306" s="68" t="s">
        <v>315</v>
      </c>
      <c r="E306" s="196">
        <v>0</v>
      </c>
      <c r="F306" s="68" t="s">
        <v>316</v>
      </c>
      <c r="H306" s="68"/>
      <c r="I306" s="68"/>
      <c r="J306" s="68"/>
      <c r="K306" s="68"/>
      <c r="L306" s="68"/>
      <c r="M306" s="192"/>
    </row>
    <row r="307" spans="1:13" ht="20.25">
      <c r="A307" s="29" t="s">
        <v>317</v>
      </c>
      <c r="B307" s="68"/>
      <c r="C307" s="68" t="s">
        <v>318</v>
      </c>
      <c r="D307" s="68"/>
      <c r="E307" s="68"/>
      <c r="F307" s="68"/>
      <c r="G307" s="68"/>
      <c r="H307" s="68"/>
      <c r="I307" s="68"/>
      <c r="J307" s="68"/>
      <c r="K307" s="68"/>
      <c r="L307" s="68"/>
      <c r="M307" s="192"/>
    </row>
    <row r="308" spans="1:13" ht="20.25">
      <c r="A308" s="29" t="s">
        <v>319</v>
      </c>
      <c r="B308" s="68"/>
      <c r="C308" s="68" t="s">
        <v>320</v>
      </c>
      <c r="D308" s="68"/>
      <c r="E308" s="68"/>
      <c r="F308" s="68"/>
      <c r="G308" s="68"/>
      <c r="H308" s="68"/>
      <c r="I308" s="68"/>
      <c r="J308" s="68"/>
      <c r="K308" s="68"/>
      <c r="L308" s="68"/>
      <c r="M308" s="192"/>
    </row>
    <row r="309" spans="1:13" ht="20.25">
      <c r="A309" s="29"/>
      <c r="B309" s="68"/>
      <c r="C309" s="68" t="s">
        <v>321</v>
      </c>
      <c r="D309" s="68"/>
      <c r="E309" s="68"/>
      <c r="F309" s="68"/>
      <c r="G309" s="68"/>
      <c r="H309" s="68"/>
      <c r="I309" s="68"/>
      <c r="J309" s="68"/>
      <c r="K309" s="68"/>
      <c r="L309" s="68"/>
      <c r="M309" s="192"/>
    </row>
    <row r="310" spans="1:13" ht="20.25">
      <c r="A310" s="29" t="s">
        <v>322</v>
      </c>
      <c r="B310" s="68"/>
      <c r="C310" s="68" t="s">
        <v>323</v>
      </c>
      <c r="D310" s="68"/>
      <c r="E310" s="68"/>
      <c r="F310" s="68"/>
      <c r="G310" s="68"/>
      <c r="H310" s="68"/>
      <c r="I310" s="68"/>
      <c r="J310" s="68"/>
      <c r="K310" s="68"/>
      <c r="L310" s="68"/>
      <c r="M310" s="192"/>
    </row>
    <row r="311" spans="1:13" ht="20.25">
      <c r="A311" s="29"/>
      <c r="B311" s="68"/>
      <c r="C311" s="68" t="s">
        <v>324</v>
      </c>
      <c r="D311" s="68"/>
      <c r="E311" s="68"/>
      <c r="F311" s="68"/>
      <c r="G311" s="68"/>
      <c r="H311" s="68"/>
      <c r="I311" s="68"/>
      <c r="J311" s="68"/>
      <c r="K311" s="68"/>
      <c r="L311" s="68"/>
      <c r="M311" s="192"/>
    </row>
    <row r="312" spans="1:13" ht="20.25">
      <c r="A312" s="29"/>
      <c r="B312" s="68"/>
      <c r="C312" s="68" t="s">
        <v>325</v>
      </c>
      <c r="D312" s="68"/>
      <c r="E312" s="68"/>
      <c r="F312" s="68"/>
      <c r="G312" s="68"/>
      <c r="H312" s="68"/>
      <c r="I312" s="68"/>
      <c r="J312" s="68"/>
      <c r="K312" s="68"/>
      <c r="L312" s="68"/>
      <c r="M312" s="192"/>
    </row>
    <row r="313" spans="1:13" ht="20.25">
      <c r="A313" s="29" t="s">
        <v>326</v>
      </c>
      <c r="B313" s="68"/>
      <c r="C313" s="68" t="s">
        <v>327</v>
      </c>
      <c r="D313" s="68"/>
      <c r="E313" s="68"/>
      <c r="F313" s="68"/>
      <c r="G313" s="68"/>
      <c r="H313" s="68"/>
      <c r="I313" s="68"/>
      <c r="J313" s="68"/>
      <c r="K313" s="68"/>
      <c r="L313" s="68"/>
      <c r="M313" s="192"/>
    </row>
    <row r="314" spans="1:13" ht="20.25">
      <c r="A314" s="29" t="s">
        <v>328</v>
      </c>
      <c r="B314" s="68"/>
      <c r="C314" s="68" t="s">
        <v>329</v>
      </c>
      <c r="D314" s="68"/>
      <c r="E314" s="68"/>
      <c r="F314" s="68"/>
      <c r="G314" s="68"/>
      <c r="H314" s="68"/>
      <c r="I314" s="68"/>
      <c r="J314" s="68"/>
      <c r="K314" s="68"/>
      <c r="L314" s="68"/>
      <c r="M314" s="192"/>
    </row>
    <row r="315" spans="1:13" ht="20.25">
      <c r="A315" s="29"/>
      <c r="B315" s="68"/>
      <c r="C315" s="68" t="s">
        <v>330</v>
      </c>
      <c r="D315" s="68"/>
      <c r="E315" s="68"/>
      <c r="F315" s="68"/>
      <c r="G315" s="68"/>
      <c r="H315" s="68"/>
      <c r="I315" s="68"/>
      <c r="J315" s="68"/>
      <c r="K315" s="68"/>
      <c r="L315" s="68"/>
      <c r="M315" s="192"/>
    </row>
    <row r="316" spans="1:13" ht="20.25">
      <c r="A316" s="29" t="s">
        <v>331</v>
      </c>
      <c r="B316" s="68"/>
      <c r="C316" s="68" t="s">
        <v>332</v>
      </c>
      <c r="D316" s="68"/>
      <c r="E316" s="68"/>
      <c r="F316" s="68"/>
      <c r="G316" s="68"/>
      <c r="H316" s="68"/>
      <c r="I316" s="68"/>
      <c r="J316" s="68"/>
      <c r="K316" s="68"/>
      <c r="L316" s="68"/>
      <c r="M316" s="192"/>
    </row>
    <row r="317" spans="1:13" ht="20.25">
      <c r="A317" s="29"/>
      <c r="B317" s="68"/>
      <c r="C317" s="68" t="s">
        <v>333</v>
      </c>
      <c r="D317" s="68"/>
      <c r="E317" s="68"/>
      <c r="F317" s="68"/>
      <c r="G317" s="68"/>
      <c r="H317" s="68"/>
      <c r="I317" s="68"/>
      <c r="J317" s="68"/>
      <c r="K317" s="68"/>
      <c r="L317" s="68"/>
      <c r="M317" s="192"/>
    </row>
    <row r="318" spans="1:13" ht="20.25">
      <c r="A318" s="29" t="s">
        <v>334</v>
      </c>
      <c r="B318" s="68"/>
      <c r="C318" s="68" t="s">
        <v>335</v>
      </c>
      <c r="D318" s="68"/>
      <c r="E318" s="68"/>
      <c r="F318" s="68"/>
      <c r="G318" s="68"/>
      <c r="H318" s="68"/>
      <c r="I318" s="68"/>
      <c r="J318" s="68"/>
      <c r="K318" s="68"/>
      <c r="L318" s="68"/>
      <c r="M318" s="192"/>
    </row>
    <row r="319" spans="1:13">
      <c r="A319" s="29" t="s">
        <v>336</v>
      </c>
      <c r="B319" s="68"/>
      <c r="C319" s="68" t="s">
        <v>33</v>
      </c>
      <c r="D319" s="68"/>
      <c r="E319" s="68"/>
      <c r="F319" s="68"/>
      <c r="G319" s="68"/>
      <c r="H319" s="68"/>
      <c r="I319" s="68"/>
      <c r="J319" s="68"/>
      <c r="K319" s="68"/>
      <c r="L319" s="68"/>
      <c r="M319" s="68"/>
    </row>
    <row r="320" spans="1:13">
      <c r="A320" s="23" t="s">
        <v>337</v>
      </c>
      <c r="C320" s="65" t="s">
        <v>396</v>
      </c>
      <c r="D320" s="65"/>
      <c r="E320" s="65"/>
      <c r="F320" s="65"/>
      <c r="G320" s="65"/>
      <c r="H320" s="65"/>
      <c r="I320" s="65"/>
      <c r="J320" s="65"/>
      <c r="K320" s="65"/>
      <c r="L320" s="65"/>
      <c r="M320" s="65"/>
    </row>
    <row r="321" spans="1:13">
      <c r="C321" s="65" t="s">
        <v>339</v>
      </c>
      <c r="D321" s="197"/>
      <c r="E321" s="65"/>
      <c r="F321" s="65"/>
      <c r="G321" s="65"/>
      <c r="H321" s="65"/>
      <c r="I321" s="65"/>
      <c r="J321" s="65"/>
      <c r="K321" s="65"/>
      <c r="L321" s="65"/>
      <c r="M321" s="65"/>
    </row>
    <row r="322" spans="1:13">
      <c r="C322" s="65" t="s">
        <v>340</v>
      </c>
      <c r="D322" s="65"/>
      <c r="E322" s="65"/>
      <c r="F322" s="65"/>
      <c r="G322" s="65"/>
      <c r="H322" s="65"/>
      <c r="I322" s="65"/>
      <c r="J322" s="65"/>
      <c r="K322" s="65"/>
      <c r="L322" s="65"/>
      <c r="M322" s="198"/>
    </row>
    <row r="323" spans="1:13">
      <c r="C323" s="65" t="s">
        <v>341</v>
      </c>
      <c r="D323" s="65"/>
      <c r="E323" s="197"/>
      <c r="F323" s="65"/>
      <c r="G323" s="65"/>
      <c r="H323" s="65"/>
      <c r="I323" s="65"/>
      <c r="J323" s="65"/>
      <c r="K323" s="65"/>
      <c r="L323" s="65"/>
      <c r="M323" s="198"/>
    </row>
    <row r="324" spans="1:13">
      <c r="C324" s="65"/>
      <c r="D324" s="65"/>
      <c r="E324" s="197"/>
      <c r="F324" s="65"/>
      <c r="G324" s="65"/>
      <c r="H324" s="65"/>
      <c r="I324" s="65"/>
      <c r="J324" s="65"/>
      <c r="K324" s="65"/>
      <c r="L324" s="65"/>
      <c r="M324" s="198"/>
    </row>
    <row r="325" spans="1:13" ht="18">
      <c r="A325" s="1"/>
      <c r="C325" s="68"/>
      <c r="D325" s="68"/>
      <c r="E325" s="69"/>
      <c r="F325" s="68"/>
      <c r="G325" s="68"/>
      <c r="H325" s="68"/>
      <c r="I325" s="68"/>
      <c r="J325" s="70" t="s">
        <v>0</v>
      </c>
      <c r="K325" s="71"/>
      <c r="M325" s="71"/>
    </row>
    <row r="326" spans="1:13">
      <c r="C326" s="68"/>
      <c r="D326" s="68"/>
      <c r="E326" s="69"/>
      <c r="F326" s="68"/>
      <c r="G326" s="68"/>
      <c r="H326" s="68"/>
      <c r="I326" s="68"/>
      <c r="J326" s="70" t="s">
        <v>342</v>
      </c>
      <c r="M326" s="70"/>
    </row>
    <row r="327" spans="1:13">
      <c r="C327" s="68"/>
      <c r="D327" s="68"/>
      <c r="E327" s="69"/>
      <c r="F327" s="68"/>
      <c r="G327" s="68"/>
      <c r="H327" s="68"/>
      <c r="I327" s="68"/>
      <c r="J327" s="70"/>
      <c r="M327" s="70"/>
    </row>
    <row r="328" spans="1:13">
      <c r="C328" s="68"/>
      <c r="D328" s="68"/>
      <c r="E328" s="69"/>
      <c r="F328" s="68"/>
      <c r="G328" s="68"/>
      <c r="H328" s="68"/>
      <c r="I328" s="68"/>
      <c r="M328" s="70"/>
    </row>
    <row r="329" spans="1:13">
      <c r="C329" s="68"/>
      <c r="D329" s="68"/>
      <c r="E329" s="69"/>
      <c r="F329" s="68"/>
      <c r="G329" s="68"/>
      <c r="H329" s="68"/>
      <c r="I329" s="68"/>
      <c r="K329" s="65"/>
      <c r="M329" s="70"/>
    </row>
    <row r="330" spans="1:13">
      <c r="C330" s="68"/>
      <c r="D330" s="68"/>
      <c r="E330" s="69"/>
      <c r="F330" s="68"/>
      <c r="G330" s="68"/>
      <c r="H330" s="68"/>
      <c r="I330" s="68"/>
      <c r="J330" s="70"/>
      <c r="K330" s="65"/>
      <c r="M330" s="70"/>
    </row>
    <row r="331" spans="1:13">
      <c r="C331" s="68" t="s">
        <v>2</v>
      </c>
      <c r="D331" s="68"/>
      <c r="E331" s="69"/>
      <c r="F331" s="68"/>
      <c r="G331" s="68"/>
      <c r="H331" s="68"/>
      <c r="I331" s="68"/>
      <c r="J331" s="97" t="str">
        <f>$J$7</f>
        <v>For the 12 months ended: 12/31/2013</v>
      </c>
      <c r="K331" s="65"/>
      <c r="M331" s="70"/>
    </row>
    <row r="332" spans="1:13">
      <c r="A332" s="75" t="str">
        <f>$A$8</f>
        <v>Rate Formula Template</v>
      </c>
      <c r="B332" s="9"/>
      <c r="C332" s="9"/>
      <c r="D332" s="75"/>
      <c r="E332" s="9"/>
      <c r="F332" s="75"/>
      <c r="G332" s="75"/>
      <c r="H332" s="75"/>
      <c r="I332" s="75"/>
      <c r="J332" s="9"/>
      <c r="K332" s="68"/>
      <c r="L332" s="9"/>
      <c r="M332" s="65"/>
    </row>
    <row r="333" spans="1:13">
      <c r="A333" s="13" t="s">
        <v>4</v>
      </c>
      <c r="B333" s="9"/>
      <c r="C333" s="75"/>
      <c r="D333" s="13"/>
      <c r="E333" s="9"/>
      <c r="F333" s="13"/>
      <c r="G333" s="13"/>
      <c r="H333" s="13"/>
      <c r="I333" s="75"/>
      <c r="J333" s="75"/>
      <c r="K333" s="68"/>
      <c r="L333" s="76"/>
      <c r="M333" s="65"/>
    </row>
    <row r="334" spans="1:13">
      <c r="A334" s="76"/>
      <c r="B334" s="9"/>
      <c r="C334" s="76"/>
      <c r="D334" s="76"/>
      <c r="E334" s="9"/>
      <c r="F334" s="76"/>
      <c r="G334" s="76"/>
      <c r="H334" s="76"/>
      <c r="I334" s="76"/>
      <c r="J334" s="76"/>
      <c r="K334" s="68"/>
      <c r="L334" s="76"/>
      <c r="M334" s="68"/>
    </row>
    <row r="335" spans="1:13" ht="15.75">
      <c r="A335" s="98" t="str">
        <f>$A$11</f>
        <v>DUKE ENERGY OHIO AND DUKE ENERGY KENTUCKY (DEOK)</v>
      </c>
      <c r="B335" s="9"/>
      <c r="C335" s="76"/>
      <c r="D335" s="76"/>
      <c r="E335" s="9"/>
      <c r="F335" s="76"/>
      <c r="G335" s="76"/>
      <c r="H335" s="76"/>
      <c r="I335" s="76"/>
      <c r="J335" s="76"/>
      <c r="K335" s="68"/>
      <c r="L335" s="76"/>
      <c r="M335" s="68"/>
    </row>
    <row r="336" spans="1:13">
      <c r="A336" s="29"/>
      <c r="B336" s="68"/>
      <c r="C336" s="189"/>
      <c r="D336" s="29"/>
      <c r="E336" s="35"/>
      <c r="F336" s="35"/>
      <c r="G336" s="35"/>
      <c r="H336" s="35"/>
      <c r="I336" s="68"/>
      <c r="J336" s="190"/>
      <c r="K336" s="68"/>
      <c r="L336" s="191"/>
      <c r="M336" s="68"/>
    </row>
    <row r="337" spans="1:13" ht="20.25">
      <c r="A337" s="29"/>
      <c r="B337" s="68"/>
      <c r="C337" s="68" t="s">
        <v>273</v>
      </c>
      <c r="D337" s="29"/>
      <c r="E337" s="35"/>
      <c r="F337" s="35"/>
      <c r="G337" s="35"/>
      <c r="H337" s="35"/>
      <c r="I337" s="68"/>
      <c r="J337" s="35"/>
      <c r="K337" s="68"/>
      <c r="L337" s="35"/>
      <c r="M337" s="192"/>
    </row>
    <row r="338" spans="1:13" ht="20.25">
      <c r="A338" s="29" t="s">
        <v>274</v>
      </c>
      <c r="B338" s="68"/>
      <c r="C338" s="68" t="s">
        <v>275</v>
      </c>
      <c r="D338" s="68"/>
      <c r="E338" s="35"/>
      <c r="F338" s="35"/>
      <c r="G338" s="35"/>
      <c r="H338" s="35"/>
      <c r="I338" s="68"/>
      <c r="J338" s="35"/>
      <c r="K338" s="68"/>
      <c r="L338" s="35"/>
      <c r="M338" s="192"/>
    </row>
    <row r="339" spans="1:13" ht="20.25">
      <c r="A339" s="79" t="s">
        <v>276</v>
      </c>
      <c r="B339" s="68"/>
      <c r="C339" s="68"/>
      <c r="D339" s="68"/>
      <c r="E339" s="35"/>
      <c r="F339" s="35"/>
      <c r="G339" s="35"/>
      <c r="H339" s="35"/>
      <c r="I339" s="68"/>
      <c r="J339" s="35"/>
      <c r="K339" s="68"/>
      <c r="L339" s="35"/>
      <c r="M339" s="192"/>
    </row>
    <row r="340" spans="1:13">
      <c r="A340" s="23" t="s">
        <v>343</v>
      </c>
      <c r="C340" s="65" t="s">
        <v>344</v>
      </c>
      <c r="D340" s="65"/>
      <c r="E340" s="65"/>
      <c r="F340" s="65"/>
      <c r="G340" s="65"/>
      <c r="H340" s="65"/>
      <c r="I340" s="65"/>
      <c r="J340" s="65"/>
      <c r="K340" s="65"/>
      <c r="L340" s="65"/>
      <c r="M340" s="198"/>
    </row>
    <row r="341" spans="1:13">
      <c r="A341" s="23"/>
      <c r="C341" s="65" t="s">
        <v>345</v>
      </c>
      <c r="D341" s="65"/>
      <c r="E341" s="65"/>
      <c r="F341" s="65"/>
      <c r="G341" s="65"/>
      <c r="H341" s="65"/>
      <c r="I341" s="65"/>
      <c r="J341" s="65"/>
      <c r="K341" s="65"/>
      <c r="L341" s="65"/>
      <c r="M341" s="198"/>
    </row>
    <row r="342" spans="1:13">
      <c r="A342" s="23"/>
      <c r="C342" s="65" t="s">
        <v>346</v>
      </c>
      <c r="D342" s="65"/>
      <c r="E342" s="65"/>
      <c r="F342" s="65"/>
      <c r="G342" s="65"/>
      <c r="H342" s="65"/>
      <c r="I342" s="65"/>
      <c r="J342" s="65"/>
      <c r="K342" s="65"/>
      <c r="L342" s="65"/>
      <c r="M342" s="198"/>
    </row>
    <row r="343" spans="1:13">
      <c r="A343" s="23" t="s">
        <v>347</v>
      </c>
      <c r="C343" s="65" t="s">
        <v>348</v>
      </c>
      <c r="D343" s="65"/>
      <c r="E343" s="65"/>
      <c r="F343" s="65"/>
      <c r="G343" s="65"/>
      <c r="H343" s="65"/>
      <c r="I343" s="65"/>
      <c r="J343" s="65"/>
      <c r="K343" s="65"/>
      <c r="L343" s="65"/>
      <c r="M343" s="198"/>
    </row>
    <row r="344" spans="1:13">
      <c r="A344" s="23" t="s">
        <v>349</v>
      </c>
      <c r="C344" s="68" t="s">
        <v>33</v>
      </c>
      <c r="D344" s="65"/>
      <c r="E344" s="198"/>
      <c r="F344" s="198"/>
      <c r="G344" s="198"/>
      <c r="H344" s="198"/>
      <c r="I344" s="198"/>
      <c r="J344" s="198"/>
      <c r="K344" s="198"/>
      <c r="L344" s="198"/>
      <c r="M344" s="198"/>
    </row>
    <row r="345" spans="1:13">
      <c r="A345" s="23" t="s">
        <v>350</v>
      </c>
      <c r="C345" s="2" t="s">
        <v>397</v>
      </c>
      <c r="D345" s="65"/>
      <c r="E345" s="65"/>
      <c r="F345" s="65"/>
      <c r="G345" s="65"/>
      <c r="H345" s="65"/>
      <c r="I345" s="65"/>
      <c r="J345" s="65"/>
      <c r="K345" s="65"/>
      <c r="L345" s="65"/>
      <c r="M345" s="198"/>
    </row>
    <row r="346" spans="1:13">
      <c r="C346" s="2" t="s">
        <v>398</v>
      </c>
      <c r="D346" s="65"/>
      <c r="E346" s="65"/>
      <c r="F346" s="65"/>
      <c r="G346" s="65"/>
      <c r="H346" s="65"/>
      <c r="I346" s="65"/>
      <c r="J346" s="65"/>
      <c r="K346" s="65"/>
      <c r="L346" s="65"/>
      <c r="M346" s="198"/>
    </row>
    <row r="347" spans="1:13">
      <c r="A347" s="23" t="s">
        <v>353</v>
      </c>
      <c r="C347" s="2" t="s">
        <v>399</v>
      </c>
      <c r="D347" s="65"/>
      <c r="E347" s="65"/>
      <c r="F347" s="65"/>
      <c r="G347" s="65"/>
      <c r="H347" s="65"/>
      <c r="I347" s="65"/>
      <c r="J347" s="65"/>
      <c r="K347" s="65"/>
      <c r="L347" s="65"/>
      <c r="M347" s="198"/>
    </row>
    <row r="348" spans="1:13">
      <c r="A348" s="23" t="s">
        <v>356</v>
      </c>
      <c r="C348" s="2" t="s">
        <v>357</v>
      </c>
      <c r="D348" s="65"/>
      <c r="E348" s="65"/>
      <c r="F348" s="65"/>
      <c r="G348" s="65"/>
      <c r="H348" s="65"/>
      <c r="I348" s="65"/>
      <c r="J348" s="65"/>
      <c r="K348" s="65"/>
      <c r="L348" s="65"/>
      <c r="M348" s="198"/>
    </row>
    <row r="349" spans="1:13">
      <c r="C349" s="65" t="s">
        <v>358</v>
      </c>
      <c r="D349" s="65"/>
      <c r="M349" s="198"/>
    </row>
    <row r="350" spans="1:13">
      <c r="M350" s="66"/>
    </row>
    <row r="351" spans="1:13">
      <c r="M351" s="66"/>
    </row>
    <row r="352" spans="1:13">
      <c r="M352" s="66"/>
    </row>
    <row r="353" spans="3:13">
      <c r="M353" s="66"/>
    </row>
    <row r="354" spans="3:13">
      <c r="M354" s="66"/>
    </row>
    <row r="355" spans="3:13">
      <c r="C355" s="66"/>
      <c r="D355" s="66"/>
      <c r="E355" s="66"/>
      <c r="F355" s="66"/>
      <c r="G355" s="66"/>
      <c r="H355" s="66"/>
      <c r="I355" s="66"/>
      <c r="J355" s="66"/>
      <c r="K355" s="66"/>
      <c r="L355" s="66"/>
      <c r="M355" s="66"/>
    </row>
    <row r="356" spans="3:13">
      <c r="C356" s="66"/>
      <c r="D356" s="66"/>
      <c r="E356" s="66"/>
      <c r="F356" s="66"/>
      <c r="G356" s="66"/>
      <c r="H356" s="66"/>
      <c r="I356" s="66"/>
      <c r="J356" s="66"/>
      <c r="K356" s="66"/>
      <c r="L356" s="66"/>
      <c r="M356" s="66"/>
    </row>
    <row r="357" spans="3:13">
      <c r="C357" s="66"/>
      <c r="D357" s="66"/>
      <c r="E357" s="66"/>
      <c r="F357" s="66"/>
      <c r="G357" s="66"/>
      <c r="H357" s="66"/>
      <c r="I357" s="66"/>
      <c r="J357" s="66"/>
      <c r="K357" s="66"/>
      <c r="L357" s="66"/>
      <c r="M357" s="66"/>
    </row>
    <row r="358" spans="3:13">
      <c r="C358" s="66"/>
      <c r="D358" s="66"/>
      <c r="E358" s="66"/>
      <c r="F358" s="66"/>
      <c r="G358" s="66"/>
      <c r="H358" s="66"/>
      <c r="I358" s="66"/>
      <c r="J358" s="66"/>
      <c r="K358" s="66"/>
      <c r="L358" s="66"/>
      <c r="M358" s="66"/>
    </row>
    <row r="359" spans="3:13">
      <c r="C359" s="66"/>
      <c r="D359" s="66"/>
      <c r="E359" s="66"/>
      <c r="F359" s="66"/>
      <c r="G359" s="66"/>
      <c r="H359" s="66"/>
      <c r="I359" s="66"/>
      <c r="J359" s="66"/>
      <c r="K359" s="66"/>
      <c r="L359" s="66"/>
      <c r="M359" s="66"/>
    </row>
    <row r="360" spans="3:13">
      <c r="C360" s="66"/>
      <c r="D360" s="66"/>
      <c r="E360" s="66"/>
      <c r="F360" s="66"/>
      <c r="G360" s="66"/>
      <c r="H360" s="66"/>
      <c r="I360" s="66"/>
      <c r="J360" s="66"/>
      <c r="K360" s="66"/>
      <c r="L360" s="66"/>
      <c r="M360" s="66"/>
    </row>
    <row r="361" spans="3:13">
      <c r="C361" s="66"/>
      <c r="D361" s="66"/>
      <c r="E361" s="66"/>
      <c r="F361" s="66"/>
      <c r="G361" s="66"/>
      <c r="H361" s="66"/>
      <c r="I361" s="66"/>
      <c r="J361" s="66"/>
      <c r="K361" s="66"/>
      <c r="L361" s="66"/>
      <c r="M361" s="66"/>
    </row>
    <row r="362" spans="3:13">
      <c r="C362" s="66"/>
      <c r="D362" s="66"/>
      <c r="E362" s="66"/>
      <c r="F362" s="66"/>
      <c r="G362" s="66"/>
      <c r="H362" s="66"/>
      <c r="I362" s="66"/>
      <c r="J362" s="66"/>
      <c r="K362" s="66"/>
      <c r="L362" s="66"/>
      <c r="M362" s="66"/>
    </row>
    <row r="363" spans="3:13">
      <c r="C363" s="66"/>
      <c r="D363" s="66"/>
      <c r="E363" s="66"/>
      <c r="F363" s="66"/>
      <c r="G363" s="66"/>
      <c r="H363" s="66"/>
      <c r="I363" s="66"/>
      <c r="J363" s="66"/>
      <c r="K363" s="66"/>
      <c r="L363" s="66"/>
      <c r="M363" s="66"/>
    </row>
    <row r="364" spans="3:13">
      <c r="C364" s="66"/>
      <c r="D364" s="66"/>
      <c r="E364" s="66"/>
      <c r="F364" s="66"/>
      <c r="G364" s="66"/>
      <c r="H364" s="66"/>
      <c r="I364" s="66"/>
      <c r="J364" s="66"/>
      <c r="K364" s="66"/>
      <c r="L364" s="66"/>
      <c r="M364" s="66"/>
    </row>
    <row r="365" spans="3:13">
      <c r="C365" s="66"/>
      <c r="D365" s="66"/>
      <c r="E365" s="66"/>
      <c r="F365" s="66"/>
      <c r="G365" s="66"/>
      <c r="H365" s="66"/>
      <c r="I365" s="66"/>
      <c r="J365" s="66"/>
      <c r="K365" s="66"/>
      <c r="L365" s="66"/>
      <c r="M365" s="66"/>
    </row>
    <row r="366" spans="3:13">
      <c r="C366" s="66"/>
      <c r="D366" s="66"/>
      <c r="E366" s="66"/>
      <c r="F366" s="66"/>
      <c r="G366" s="66"/>
      <c r="H366" s="66"/>
      <c r="I366" s="66"/>
      <c r="J366" s="66"/>
      <c r="K366" s="66"/>
      <c r="L366" s="66"/>
      <c r="M366" s="66"/>
    </row>
    <row r="367" spans="3:13">
      <c r="C367" s="66"/>
      <c r="D367" s="66"/>
      <c r="E367" s="66"/>
      <c r="F367" s="66"/>
      <c r="G367" s="66"/>
      <c r="H367" s="66"/>
      <c r="I367" s="66"/>
      <c r="J367" s="66"/>
      <c r="K367" s="66"/>
      <c r="L367" s="66"/>
      <c r="M367" s="66"/>
    </row>
    <row r="368" spans="3:13">
      <c r="C368" s="66"/>
      <c r="D368" s="66"/>
      <c r="E368" s="66"/>
      <c r="F368" s="66"/>
      <c r="G368" s="66"/>
      <c r="H368" s="66"/>
      <c r="I368" s="66"/>
      <c r="J368" s="66"/>
      <c r="K368" s="66"/>
      <c r="L368" s="66"/>
      <c r="M368" s="66"/>
    </row>
    <row r="369" spans="3:13">
      <c r="C369" s="66"/>
      <c r="D369" s="66"/>
      <c r="E369" s="66"/>
      <c r="F369" s="66"/>
      <c r="G369" s="66"/>
      <c r="H369" s="66"/>
      <c r="I369" s="66"/>
      <c r="J369" s="66"/>
      <c r="K369" s="66"/>
      <c r="L369" s="66"/>
      <c r="M369" s="66"/>
    </row>
    <row r="370" spans="3:13">
      <c r="C370" s="66"/>
      <c r="D370" s="66"/>
      <c r="E370" s="66"/>
      <c r="F370" s="66"/>
      <c r="G370" s="66"/>
      <c r="H370" s="66"/>
      <c r="I370" s="66"/>
      <c r="J370" s="66"/>
      <c r="K370" s="66"/>
      <c r="L370" s="66"/>
      <c r="M370" s="66"/>
    </row>
    <row r="371" spans="3:13">
      <c r="C371" s="66"/>
      <c r="D371" s="66"/>
      <c r="E371" s="66"/>
      <c r="F371" s="66"/>
      <c r="G371" s="66"/>
      <c r="H371" s="66"/>
      <c r="I371" s="66"/>
      <c r="J371" s="66"/>
      <c r="K371" s="66"/>
      <c r="L371" s="66"/>
      <c r="M371" s="66"/>
    </row>
    <row r="372" spans="3:13">
      <c r="C372" s="66"/>
      <c r="D372" s="66"/>
      <c r="E372" s="66"/>
      <c r="F372" s="66"/>
      <c r="G372" s="66"/>
      <c r="H372" s="66"/>
      <c r="I372" s="66"/>
      <c r="J372" s="66"/>
      <c r="K372" s="66"/>
      <c r="L372" s="66"/>
      <c r="M372" s="66"/>
    </row>
    <row r="373" spans="3:13">
      <c r="C373" s="66"/>
      <c r="D373" s="66"/>
      <c r="E373" s="66"/>
      <c r="F373" s="66"/>
      <c r="G373" s="66"/>
      <c r="H373" s="66"/>
      <c r="I373" s="66"/>
      <c r="J373" s="66"/>
      <c r="K373" s="66"/>
      <c r="L373" s="66"/>
      <c r="M373" s="66"/>
    </row>
    <row r="374" spans="3:13">
      <c r="C374" s="66"/>
      <c r="D374" s="66"/>
      <c r="E374" s="66"/>
      <c r="F374" s="66"/>
      <c r="G374" s="66"/>
      <c r="H374" s="66"/>
      <c r="I374" s="66"/>
      <c r="J374" s="66"/>
      <c r="K374" s="66"/>
      <c r="L374" s="66"/>
      <c r="M374" s="66"/>
    </row>
    <row r="375" spans="3:13">
      <c r="C375" s="66"/>
      <c r="D375" s="66"/>
      <c r="E375" s="66"/>
      <c r="F375" s="66"/>
      <c r="G375" s="66"/>
      <c r="H375" s="66"/>
      <c r="I375" s="66"/>
      <c r="J375" s="66"/>
      <c r="K375" s="66"/>
      <c r="L375" s="66"/>
      <c r="M375" s="66"/>
    </row>
    <row r="376" spans="3:13">
      <c r="C376" s="66"/>
      <c r="D376" s="66"/>
      <c r="E376" s="66"/>
      <c r="F376" s="66"/>
      <c r="G376" s="66"/>
      <c r="H376" s="66"/>
      <c r="I376" s="66"/>
      <c r="J376" s="66"/>
      <c r="K376" s="66"/>
      <c r="L376" s="66"/>
      <c r="M376" s="66"/>
    </row>
    <row r="377" spans="3:13">
      <c r="C377" s="66"/>
      <c r="D377" s="66"/>
      <c r="E377" s="66"/>
      <c r="F377" s="66"/>
      <c r="G377" s="66"/>
      <c r="H377" s="66"/>
      <c r="I377" s="66"/>
      <c r="J377" s="66"/>
      <c r="K377" s="66"/>
      <c r="L377" s="66"/>
      <c r="M377" s="66"/>
    </row>
    <row r="378" spans="3:13">
      <c r="C378" s="66"/>
      <c r="D378" s="66"/>
      <c r="E378" s="66"/>
      <c r="F378" s="66"/>
      <c r="G378" s="66"/>
      <c r="H378" s="66"/>
      <c r="I378" s="66"/>
      <c r="J378" s="66"/>
      <c r="K378" s="66"/>
      <c r="L378" s="66"/>
      <c r="M378" s="66"/>
    </row>
    <row r="379" spans="3:13">
      <c r="C379" s="66"/>
      <c r="D379" s="66"/>
      <c r="E379" s="66"/>
      <c r="F379" s="66"/>
      <c r="G379" s="66"/>
      <c r="H379" s="66"/>
      <c r="I379" s="66"/>
      <c r="J379" s="66"/>
      <c r="K379" s="66"/>
      <c r="L379" s="66"/>
      <c r="M379" s="66"/>
    </row>
    <row r="380" spans="3:13">
      <c r="C380" s="66"/>
      <c r="D380" s="66"/>
      <c r="E380" s="66"/>
      <c r="F380" s="66"/>
      <c r="G380" s="66"/>
      <c r="H380" s="66"/>
      <c r="I380" s="66"/>
      <c r="J380" s="66"/>
      <c r="K380" s="66"/>
      <c r="L380" s="66"/>
      <c r="M380" s="66"/>
    </row>
    <row r="381" spans="3:13">
      <c r="C381" s="66"/>
      <c r="D381" s="66"/>
      <c r="E381" s="66"/>
      <c r="F381" s="66"/>
      <c r="G381" s="66"/>
      <c r="H381" s="66"/>
      <c r="I381" s="66"/>
      <c r="J381" s="66"/>
      <c r="K381" s="66"/>
      <c r="L381" s="66"/>
      <c r="M381" s="66"/>
    </row>
    <row r="382" spans="3:13">
      <c r="C382" s="66"/>
      <c r="D382" s="66"/>
      <c r="E382" s="66"/>
      <c r="F382" s="66"/>
      <c r="G382" s="66"/>
      <c r="H382" s="66"/>
      <c r="I382" s="66"/>
      <c r="J382" s="66"/>
      <c r="K382" s="66"/>
      <c r="L382" s="66"/>
      <c r="M382" s="66"/>
    </row>
    <row r="383" spans="3:13">
      <c r="C383" s="66"/>
      <c r="D383" s="66"/>
      <c r="E383" s="66"/>
      <c r="F383" s="66"/>
      <c r="G383" s="66"/>
      <c r="H383" s="66"/>
      <c r="I383" s="66"/>
      <c r="J383" s="66"/>
      <c r="K383" s="66"/>
      <c r="L383" s="66"/>
      <c r="M383" s="66"/>
    </row>
    <row r="384" spans="3:13">
      <c r="C384" s="66"/>
      <c r="D384" s="66"/>
      <c r="E384" s="66"/>
      <c r="F384" s="66"/>
      <c r="G384" s="66"/>
      <c r="H384" s="66"/>
      <c r="I384" s="66"/>
      <c r="J384" s="66"/>
      <c r="K384" s="66"/>
      <c r="L384" s="66"/>
      <c r="M384" s="66"/>
    </row>
    <row r="385" spans="3:13">
      <c r="C385" s="66"/>
      <c r="D385" s="66"/>
      <c r="E385" s="66"/>
      <c r="F385" s="66"/>
      <c r="G385" s="66"/>
      <c r="H385" s="66"/>
      <c r="I385" s="66"/>
      <c r="J385" s="66"/>
      <c r="K385" s="66"/>
      <c r="L385" s="66"/>
      <c r="M385" s="66"/>
    </row>
    <row r="386" spans="3:13">
      <c r="C386" s="66"/>
      <c r="D386" s="66"/>
      <c r="E386" s="66"/>
      <c r="F386" s="66"/>
      <c r="G386" s="66"/>
      <c r="H386" s="66"/>
      <c r="I386" s="66"/>
      <c r="J386" s="66"/>
      <c r="K386" s="66"/>
      <c r="L386" s="66"/>
      <c r="M386" s="66"/>
    </row>
    <row r="387" spans="3:13">
      <c r="C387" s="66"/>
      <c r="D387" s="66"/>
      <c r="E387" s="66"/>
      <c r="F387" s="66"/>
      <c r="G387" s="66"/>
      <c r="H387" s="66"/>
      <c r="I387" s="66"/>
      <c r="J387" s="66"/>
      <c r="K387" s="66"/>
      <c r="L387" s="66"/>
      <c r="M387" s="66"/>
    </row>
    <row r="388" spans="3:13">
      <c r="C388" s="66"/>
      <c r="D388" s="66"/>
      <c r="E388" s="66"/>
      <c r="F388" s="66"/>
      <c r="G388" s="66"/>
      <c r="H388" s="66"/>
      <c r="I388" s="66"/>
      <c r="J388" s="66"/>
      <c r="K388" s="66"/>
      <c r="L388" s="66"/>
      <c r="M388" s="66"/>
    </row>
    <row r="389" spans="3:13">
      <c r="C389" s="66"/>
      <c r="D389" s="66"/>
      <c r="E389" s="66"/>
      <c r="F389" s="66"/>
      <c r="G389" s="66"/>
      <c r="H389" s="66"/>
      <c r="I389" s="66"/>
      <c r="J389" s="66"/>
      <c r="K389" s="66"/>
      <c r="L389" s="66"/>
      <c r="M389" s="66"/>
    </row>
    <row r="390" spans="3:13">
      <c r="C390" s="66"/>
      <c r="D390" s="66"/>
      <c r="E390" s="66"/>
      <c r="F390" s="66"/>
      <c r="G390" s="66"/>
      <c r="H390" s="66"/>
      <c r="I390" s="66"/>
      <c r="J390" s="66"/>
      <c r="K390" s="66"/>
      <c r="L390" s="66"/>
      <c r="M390" s="66"/>
    </row>
    <row r="391" spans="3:13">
      <c r="C391" s="66"/>
      <c r="D391" s="66"/>
      <c r="E391" s="66"/>
      <c r="F391" s="66"/>
      <c r="G391" s="66"/>
      <c r="H391" s="66"/>
      <c r="I391" s="66"/>
      <c r="J391" s="66"/>
      <c r="K391" s="66"/>
      <c r="L391" s="66"/>
      <c r="M391" s="66"/>
    </row>
    <row r="392" spans="3:13">
      <c r="C392" s="66"/>
      <c r="D392" s="66"/>
      <c r="E392" s="66"/>
      <c r="F392" s="66"/>
      <c r="G392" s="66"/>
      <c r="H392" s="66"/>
      <c r="I392" s="66"/>
      <c r="J392" s="66"/>
      <c r="K392" s="66"/>
      <c r="L392" s="66"/>
      <c r="M392" s="66"/>
    </row>
    <row r="393" spans="3:13">
      <c r="C393" s="66"/>
      <c r="D393" s="66"/>
      <c r="E393" s="66"/>
      <c r="F393" s="66"/>
      <c r="G393" s="66"/>
      <c r="H393" s="66"/>
      <c r="I393" s="66"/>
      <c r="J393" s="66"/>
      <c r="K393" s="66"/>
      <c r="L393" s="66"/>
      <c r="M393" s="66"/>
    </row>
    <row r="394" spans="3:13">
      <c r="C394" s="66"/>
      <c r="D394" s="66"/>
      <c r="E394" s="66"/>
      <c r="F394" s="66"/>
      <c r="G394" s="66"/>
      <c r="H394" s="66"/>
      <c r="I394" s="66"/>
      <c r="J394" s="66"/>
      <c r="K394" s="66"/>
      <c r="L394" s="66"/>
      <c r="M394" s="66"/>
    </row>
    <row r="395" spans="3:13">
      <c r="C395" s="66"/>
      <c r="D395" s="66"/>
      <c r="E395" s="66"/>
      <c r="F395" s="66"/>
      <c r="G395" s="66"/>
      <c r="H395" s="66"/>
      <c r="I395" s="66"/>
      <c r="J395" s="66"/>
      <c r="K395" s="66"/>
      <c r="L395" s="66"/>
      <c r="M395" s="66"/>
    </row>
    <row r="396" spans="3:13">
      <c r="C396" s="66"/>
      <c r="D396" s="66"/>
      <c r="E396" s="66"/>
      <c r="F396" s="66"/>
      <c r="G396" s="66"/>
      <c r="H396" s="66"/>
      <c r="I396" s="66"/>
      <c r="J396" s="66"/>
      <c r="K396" s="66"/>
      <c r="L396" s="66"/>
      <c r="M396" s="66"/>
    </row>
    <row r="397" spans="3:13">
      <c r="C397" s="66"/>
      <c r="D397" s="66"/>
      <c r="E397" s="66"/>
      <c r="F397" s="66"/>
      <c r="G397" s="66"/>
      <c r="H397" s="66"/>
      <c r="I397" s="66"/>
      <c r="J397" s="66"/>
      <c r="K397" s="66"/>
      <c r="L397" s="66"/>
      <c r="M397" s="66"/>
    </row>
    <row r="398" spans="3:13">
      <c r="C398" s="66"/>
      <c r="D398" s="66"/>
      <c r="E398" s="66"/>
      <c r="F398" s="66"/>
      <c r="G398" s="66"/>
      <c r="H398" s="66"/>
      <c r="I398" s="66"/>
      <c r="J398" s="66"/>
      <c r="K398" s="66"/>
      <c r="L398" s="66"/>
      <c r="M398" s="66"/>
    </row>
    <row r="399" spans="3:13">
      <c r="C399" s="66"/>
      <c r="D399" s="66"/>
      <c r="E399" s="66"/>
      <c r="F399" s="66"/>
      <c r="G399" s="66"/>
      <c r="H399" s="66"/>
      <c r="I399" s="66"/>
      <c r="J399" s="66"/>
      <c r="K399" s="66"/>
      <c r="L399" s="66"/>
      <c r="M399" s="66"/>
    </row>
    <row r="400" spans="3:13">
      <c r="C400" s="66"/>
      <c r="D400" s="66"/>
      <c r="E400" s="66"/>
      <c r="F400" s="66"/>
      <c r="G400" s="66"/>
      <c r="H400" s="66"/>
      <c r="I400" s="66"/>
      <c r="J400" s="66"/>
      <c r="K400" s="66"/>
      <c r="L400" s="66"/>
      <c r="M400" s="66"/>
    </row>
    <row r="401" spans="3:13">
      <c r="C401" s="66"/>
      <c r="D401" s="66"/>
      <c r="E401" s="66"/>
      <c r="F401" s="66"/>
      <c r="G401" s="66"/>
      <c r="H401" s="66"/>
      <c r="I401" s="66"/>
      <c r="J401" s="66"/>
      <c r="K401" s="66"/>
      <c r="L401" s="66"/>
      <c r="M401" s="66"/>
    </row>
    <row r="402" spans="3:13">
      <c r="C402" s="66"/>
      <c r="D402" s="66"/>
      <c r="E402" s="66"/>
      <c r="F402" s="66"/>
      <c r="G402" s="66"/>
      <c r="H402" s="66"/>
      <c r="I402" s="66"/>
      <c r="J402" s="66"/>
      <c r="K402" s="66"/>
      <c r="L402" s="66"/>
      <c r="M402" s="66"/>
    </row>
    <row r="403" spans="3:13">
      <c r="C403" s="66"/>
      <c r="D403" s="66"/>
      <c r="E403" s="66"/>
      <c r="F403" s="66"/>
      <c r="G403" s="66"/>
      <c r="H403" s="66"/>
      <c r="I403" s="66"/>
      <c r="J403" s="66"/>
      <c r="K403" s="66"/>
      <c r="L403" s="66"/>
      <c r="M403" s="66"/>
    </row>
    <row r="404" spans="3:13">
      <c r="C404" s="66"/>
      <c r="D404" s="66"/>
      <c r="E404" s="66"/>
      <c r="F404" s="66"/>
      <c r="G404" s="66"/>
      <c r="H404" s="66"/>
      <c r="I404" s="66"/>
      <c r="J404" s="66"/>
      <c r="K404" s="66"/>
      <c r="L404" s="66"/>
      <c r="M404" s="66"/>
    </row>
    <row r="405" spans="3:13">
      <c r="C405" s="66"/>
      <c r="D405" s="66"/>
      <c r="E405" s="66"/>
      <c r="F405" s="66"/>
      <c r="G405" s="66"/>
      <c r="H405" s="66"/>
      <c r="I405" s="66"/>
      <c r="J405" s="66"/>
      <c r="K405" s="66"/>
      <c r="L405" s="66"/>
      <c r="M405" s="66"/>
    </row>
    <row r="406" spans="3:13">
      <c r="C406" s="66"/>
      <c r="D406" s="66"/>
      <c r="E406" s="66"/>
      <c r="F406" s="66"/>
      <c r="G406" s="66"/>
      <c r="H406" s="66"/>
      <c r="I406" s="66"/>
      <c r="J406" s="66"/>
      <c r="K406" s="66"/>
      <c r="L406" s="66"/>
      <c r="M406" s="66"/>
    </row>
    <row r="407" spans="3:13">
      <c r="C407" s="66"/>
      <c r="D407" s="66"/>
      <c r="E407" s="66"/>
      <c r="F407" s="66"/>
      <c r="G407" s="66"/>
      <c r="H407" s="66"/>
      <c r="I407" s="66"/>
      <c r="J407" s="66"/>
      <c r="K407" s="66"/>
      <c r="L407" s="66"/>
      <c r="M407" s="66"/>
    </row>
    <row r="408" spans="3:13">
      <c r="C408" s="66"/>
      <c r="D408" s="66"/>
      <c r="E408" s="66"/>
      <c r="F408" s="66"/>
      <c r="G408" s="66"/>
      <c r="H408" s="66"/>
      <c r="I408" s="66"/>
      <c r="J408" s="66"/>
      <c r="K408" s="66"/>
      <c r="L408" s="66"/>
      <c r="M408" s="66"/>
    </row>
    <row r="409" spans="3:13">
      <c r="C409" s="66"/>
      <c r="D409" s="66"/>
      <c r="E409" s="66"/>
      <c r="F409" s="66"/>
      <c r="G409" s="66"/>
      <c r="H409" s="66"/>
      <c r="I409" s="66"/>
      <c r="J409" s="66"/>
      <c r="K409" s="66"/>
      <c r="L409" s="66"/>
      <c r="M409" s="66"/>
    </row>
    <row r="410" spans="3:13">
      <c r="C410" s="66"/>
      <c r="D410" s="66"/>
      <c r="E410" s="66"/>
      <c r="F410" s="66"/>
      <c r="G410" s="66"/>
      <c r="H410" s="66"/>
      <c r="I410" s="66"/>
      <c r="J410" s="66"/>
      <c r="K410" s="66"/>
      <c r="L410" s="66"/>
      <c r="M410" s="66"/>
    </row>
    <row r="411" spans="3:13">
      <c r="C411" s="66"/>
      <c r="D411" s="66"/>
      <c r="E411" s="66"/>
      <c r="F411" s="66"/>
      <c r="G411" s="66"/>
      <c r="H411" s="66"/>
      <c r="I411" s="66"/>
      <c r="J411" s="66"/>
      <c r="K411" s="66"/>
      <c r="L411" s="66"/>
      <c r="M411" s="66"/>
    </row>
    <row r="412" spans="3:13">
      <c r="C412" s="66"/>
      <c r="D412" s="66"/>
      <c r="E412" s="66"/>
      <c r="F412" s="66"/>
      <c r="G412" s="66"/>
      <c r="H412" s="66"/>
      <c r="I412" s="66"/>
      <c r="J412" s="66"/>
      <c r="K412" s="66"/>
      <c r="L412" s="66"/>
      <c r="M412" s="66"/>
    </row>
    <row r="413" spans="3:13">
      <c r="C413" s="66"/>
      <c r="D413" s="66"/>
      <c r="E413" s="66"/>
      <c r="F413" s="66"/>
      <c r="G413" s="66"/>
      <c r="H413" s="66"/>
      <c r="I413" s="66"/>
      <c r="J413" s="66"/>
      <c r="K413" s="66"/>
      <c r="L413" s="66"/>
      <c r="M413" s="66"/>
    </row>
    <row r="414" spans="3:13">
      <c r="C414" s="66"/>
      <c r="D414" s="66"/>
      <c r="E414" s="66"/>
      <c r="F414" s="66"/>
      <c r="G414" s="66"/>
      <c r="H414" s="66"/>
      <c r="I414" s="66"/>
      <c r="J414" s="66"/>
      <c r="K414" s="66"/>
      <c r="L414" s="66"/>
      <c r="M414" s="66"/>
    </row>
    <row r="415" spans="3:13">
      <c r="C415" s="66"/>
      <c r="D415" s="66"/>
      <c r="E415" s="66"/>
      <c r="F415" s="66"/>
      <c r="G415" s="66"/>
      <c r="H415" s="66"/>
      <c r="I415" s="66"/>
      <c r="J415" s="66"/>
      <c r="K415" s="66"/>
      <c r="L415" s="66"/>
      <c r="M415" s="66"/>
    </row>
    <row r="416" spans="3:13">
      <c r="C416" s="66"/>
      <c r="D416" s="66"/>
      <c r="E416" s="66"/>
      <c r="F416" s="66"/>
      <c r="G416" s="66"/>
      <c r="H416" s="66"/>
      <c r="I416" s="66"/>
      <c r="J416" s="66"/>
      <c r="K416" s="66"/>
      <c r="L416" s="66"/>
      <c r="M416" s="66"/>
    </row>
    <row r="417" spans="3:13">
      <c r="C417" s="66"/>
      <c r="D417" s="66"/>
      <c r="E417" s="66"/>
      <c r="F417" s="66"/>
      <c r="G417" s="66"/>
      <c r="H417" s="66"/>
      <c r="I417" s="66"/>
      <c r="J417" s="66"/>
      <c r="K417" s="66"/>
      <c r="L417" s="66"/>
      <c r="M417" s="66"/>
    </row>
    <row r="418" spans="3:13">
      <c r="C418" s="66"/>
      <c r="D418" s="66"/>
      <c r="E418" s="66"/>
      <c r="F418" s="66"/>
      <c r="G418" s="66"/>
      <c r="H418" s="66"/>
      <c r="I418" s="66"/>
      <c r="J418" s="66"/>
      <c r="K418" s="66"/>
      <c r="L418" s="66"/>
      <c r="M418" s="66"/>
    </row>
    <row r="419" spans="3:13">
      <c r="C419" s="66"/>
      <c r="D419" s="66"/>
      <c r="E419" s="66"/>
      <c r="F419" s="66"/>
      <c r="G419" s="66"/>
      <c r="H419" s="66"/>
      <c r="I419" s="66"/>
      <c r="J419" s="66"/>
      <c r="K419" s="66"/>
      <c r="L419" s="66"/>
      <c r="M419" s="66"/>
    </row>
    <row r="420" spans="3:13">
      <c r="C420" s="66"/>
      <c r="D420" s="66"/>
      <c r="E420" s="66"/>
      <c r="F420" s="66"/>
      <c r="G420" s="66"/>
      <c r="H420" s="66"/>
      <c r="I420" s="66"/>
      <c r="J420" s="66"/>
      <c r="K420" s="66"/>
      <c r="L420" s="66"/>
      <c r="M420" s="66"/>
    </row>
    <row r="421" spans="3:13">
      <c r="C421" s="66"/>
      <c r="D421" s="66"/>
      <c r="E421" s="66"/>
      <c r="F421" s="66"/>
      <c r="G421" s="66"/>
      <c r="H421" s="66"/>
      <c r="I421" s="66"/>
      <c r="J421" s="66"/>
      <c r="K421" s="66"/>
      <c r="L421" s="66"/>
      <c r="M421" s="66"/>
    </row>
    <row r="422" spans="3:13">
      <c r="C422" s="66"/>
      <c r="D422" s="66"/>
      <c r="E422" s="66"/>
      <c r="F422" s="66"/>
      <c r="G422" s="66"/>
      <c r="H422" s="66"/>
      <c r="I422" s="66"/>
      <c r="J422" s="66"/>
      <c r="K422" s="66"/>
      <c r="L422" s="66"/>
      <c r="M422" s="66"/>
    </row>
    <row r="423" spans="3:13">
      <c r="C423" s="66"/>
      <c r="D423" s="66"/>
      <c r="E423" s="66"/>
      <c r="F423" s="66"/>
      <c r="G423" s="66"/>
      <c r="H423" s="66"/>
      <c r="I423" s="66"/>
      <c r="J423" s="66"/>
      <c r="K423" s="66"/>
      <c r="L423" s="66"/>
      <c r="M423" s="66"/>
    </row>
    <row r="424" spans="3:13">
      <c r="C424" s="66"/>
      <c r="D424" s="66"/>
      <c r="E424" s="66"/>
      <c r="F424" s="66"/>
      <c r="G424" s="66"/>
      <c r="H424" s="66"/>
      <c r="I424" s="66"/>
      <c r="J424" s="66"/>
      <c r="K424" s="66"/>
      <c r="L424" s="66"/>
      <c r="M424" s="66"/>
    </row>
    <row r="425" spans="3:13">
      <c r="C425" s="66"/>
      <c r="D425" s="66"/>
      <c r="E425" s="66"/>
      <c r="F425" s="66"/>
      <c r="G425" s="66"/>
      <c r="H425" s="66"/>
      <c r="I425" s="66"/>
      <c r="J425" s="66"/>
      <c r="K425" s="66"/>
      <c r="L425" s="66"/>
      <c r="M425" s="66"/>
    </row>
    <row r="426" spans="3:13">
      <c r="C426" s="66"/>
      <c r="D426" s="66"/>
      <c r="E426" s="66"/>
      <c r="F426" s="66"/>
      <c r="G426" s="66"/>
      <c r="H426" s="66"/>
      <c r="I426" s="66"/>
      <c r="J426" s="66"/>
      <c r="K426" s="66"/>
      <c r="L426" s="66"/>
      <c r="M426" s="66"/>
    </row>
    <row r="427" spans="3:13">
      <c r="C427" s="66"/>
      <c r="D427" s="66"/>
      <c r="E427" s="66"/>
      <c r="F427" s="66"/>
      <c r="G427" s="66"/>
      <c r="H427" s="66"/>
      <c r="I427" s="66"/>
      <c r="J427" s="66"/>
      <c r="K427" s="66"/>
      <c r="L427" s="66"/>
      <c r="M427" s="66"/>
    </row>
    <row r="428" spans="3:13">
      <c r="C428" s="66"/>
      <c r="D428" s="66"/>
      <c r="E428" s="66"/>
      <c r="F428" s="66"/>
      <c r="G428" s="66"/>
      <c r="H428" s="66"/>
      <c r="I428" s="66"/>
      <c r="J428" s="66"/>
      <c r="K428" s="66"/>
      <c r="L428" s="66"/>
      <c r="M428" s="66"/>
    </row>
    <row r="429" spans="3:13">
      <c r="C429" s="66"/>
      <c r="D429" s="66"/>
      <c r="E429" s="66"/>
      <c r="F429" s="66"/>
      <c r="G429" s="66"/>
      <c r="H429" s="66"/>
      <c r="I429" s="66"/>
      <c r="J429" s="66"/>
      <c r="K429" s="66"/>
      <c r="L429" s="66"/>
      <c r="M429" s="66"/>
    </row>
    <row r="430" spans="3:13">
      <c r="C430" s="66"/>
      <c r="D430" s="66"/>
      <c r="E430" s="66"/>
      <c r="F430" s="66"/>
      <c r="G430" s="66"/>
      <c r="H430" s="66"/>
      <c r="I430" s="66"/>
      <c r="J430" s="66"/>
      <c r="K430" s="66"/>
      <c r="L430" s="66"/>
      <c r="M430" s="66"/>
    </row>
    <row r="431" spans="3:13">
      <c r="C431" s="66"/>
      <c r="D431" s="66"/>
      <c r="E431" s="66"/>
      <c r="F431" s="66"/>
      <c r="G431" s="66"/>
      <c r="H431" s="66"/>
      <c r="I431" s="66"/>
      <c r="J431" s="66"/>
      <c r="K431" s="66"/>
      <c r="L431" s="66"/>
      <c r="M431" s="66"/>
    </row>
    <row r="432" spans="3:13">
      <c r="C432" s="66"/>
      <c r="D432" s="66"/>
      <c r="E432" s="66"/>
      <c r="F432" s="66"/>
      <c r="G432" s="66"/>
      <c r="H432" s="66"/>
      <c r="I432" s="66"/>
      <c r="J432" s="66"/>
      <c r="K432" s="66"/>
      <c r="L432" s="66"/>
      <c r="M432" s="66"/>
    </row>
    <row r="433" spans="3:13">
      <c r="C433" s="66"/>
      <c r="D433" s="66"/>
      <c r="E433" s="66"/>
      <c r="F433" s="66"/>
      <c r="G433" s="66"/>
      <c r="H433" s="66"/>
      <c r="I433" s="66"/>
      <c r="J433" s="66"/>
      <c r="K433" s="66"/>
      <c r="L433" s="66"/>
      <c r="M433" s="66"/>
    </row>
    <row r="434" spans="3:13">
      <c r="C434" s="66"/>
      <c r="D434" s="66"/>
      <c r="E434" s="66"/>
      <c r="F434" s="66"/>
      <c r="G434" s="66"/>
      <c r="H434" s="66"/>
      <c r="I434" s="66"/>
      <c r="J434" s="66"/>
      <c r="K434" s="66"/>
      <c r="L434" s="66"/>
      <c r="M434" s="66"/>
    </row>
    <row r="435" spans="3:13">
      <c r="C435" s="66"/>
      <c r="D435" s="66"/>
      <c r="E435" s="66"/>
      <c r="F435" s="66"/>
      <c r="G435" s="66"/>
      <c r="H435" s="66"/>
      <c r="I435" s="66"/>
      <c r="J435" s="66"/>
      <c r="K435" s="66"/>
      <c r="L435" s="66"/>
      <c r="M435" s="66"/>
    </row>
    <row r="436" spans="3:13">
      <c r="C436" s="66"/>
      <c r="D436" s="66"/>
      <c r="E436" s="66"/>
      <c r="F436" s="66"/>
      <c r="G436" s="66"/>
      <c r="H436" s="66"/>
      <c r="I436" s="66"/>
      <c r="J436" s="66"/>
      <c r="K436" s="66"/>
      <c r="L436" s="66"/>
      <c r="M436" s="66"/>
    </row>
    <row r="437" spans="3:13">
      <c r="C437" s="66"/>
      <c r="D437" s="66"/>
      <c r="E437" s="66"/>
      <c r="F437" s="66"/>
      <c r="G437" s="66"/>
      <c r="H437" s="66"/>
      <c r="I437" s="66"/>
      <c r="J437" s="66"/>
      <c r="K437" s="66"/>
      <c r="L437" s="66"/>
      <c r="M437" s="66"/>
    </row>
    <row r="438" spans="3:13">
      <c r="C438" s="66"/>
      <c r="D438" s="66"/>
      <c r="E438" s="66"/>
      <c r="F438" s="66"/>
      <c r="G438" s="66"/>
      <c r="H438" s="66"/>
      <c r="I438" s="66"/>
      <c r="J438" s="66"/>
      <c r="K438" s="66"/>
      <c r="L438" s="66"/>
      <c r="M438" s="66"/>
    </row>
    <row r="439" spans="3:13">
      <c r="C439" s="66"/>
      <c r="D439" s="66"/>
      <c r="E439" s="66"/>
      <c r="F439" s="66"/>
      <c r="G439" s="66"/>
      <c r="H439" s="66"/>
      <c r="I439" s="66"/>
      <c r="J439" s="66"/>
      <c r="K439" s="66"/>
      <c r="L439" s="66"/>
      <c r="M439" s="66"/>
    </row>
    <row r="440" spans="3:13">
      <c r="C440" s="66"/>
      <c r="D440" s="66"/>
      <c r="E440" s="66"/>
      <c r="F440" s="66"/>
      <c r="G440" s="66"/>
      <c r="H440" s="66"/>
      <c r="I440" s="66"/>
      <c r="J440" s="66"/>
      <c r="K440" s="66"/>
      <c r="L440" s="66"/>
      <c r="M440" s="66"/>
    </row>
    <row r="441" spans="3:13">
      <c r="C441" s="66"/>
      <c r="D441" s="66"/>
      <c r="E441" s="66"/>
      <c r="F441" s="66"/>
      <c r="G441" s="66"/>
      <c r="H441" s="66"/>
      <c r="I441" s="66"/>
      <c r="J441" s="66"/>
      <c r="K441" s="66"/>
      <c r="L441" s="66"/>
      <c r="M441" s="66"/>
    </row>
    <row r="442" spans="3:13">
      <c r="C442" s="66"/>
      <c r="D442" s="66"/>
      <c r="E442" s="66"/>
      <c r="F442" s="66"/>
      <c r="G442" s="66"/>
      <c r="H442" s="66"/>
      <c r="I442" s="66"/>
      <c r="J442" s="66"/>
      <c r="K442" s="66"/>
      <c r="L442" s="66"/>
      <c r="M442" s="66"/>
    </row>
    <row r="443" spans="3:13">
      <c r="C443" s="66"/>
      <c r="D443" s="66"/>
      <c r="E443" s="66"/>
      <c r="F443" s="66"/>
      <c r="G443" s="66"/>
      <c r="H443" s="66"/>
      <c r="I443" s="66"/>
      <c r="J443" s="66"/>
      <c r="K443" s="66"/>
      <c r="L443" s="66"/>
      <c r="M443" s="66"/>
    </row>
    <row r="444" spans="3:13">
      <c r="C444" s="66"/>
      <c r="D444" s="66"/>
      <c r="E444" s="66"/>
      <c r="F444" s="66"/>
      <c r="G444" s="66"/>
      <c r="H444" s="66"/>
      <c r="I444" s="66"/>
      <c r="J444" s="66"/>
      <c r="K444" s="66"/>
      <c r="L444" s="66"/>
      <c r="M444" s="66"/>
    </row>
    <row r="445" spans="3:13">
      <c r="C445" s="66"/>
      <c r="D445" s="66"/>
      <c r="E445" s="66"/>
      <c r="F445" s="66"/>
      <c r="G445" s="66"/>
      <c r="H445" s="66"/>
      <c r="I445" s="66"/>
      <c r="J445" s="66"/>
      <c r="K445" s="66"/>
      <c r="L445" s="66"/>
      <c r="M445" s="66"/>
    </row>
    <row r="446" spans="3:13">
      <c r="C446" s="66"/>
      <c r="D446" s="66"/>
      <c r="E446" s="66"/>
      <c r="F446" s="66"/>
      <c r="G446" s="66"/>
      <c r="H446" s="66"/>
      <c r="I446" s="66"/>
      <c r="J446" s="66"/>
      <c r="K446" s="66"/>
      <c r="L446" s="66"/>
      <c r="M446" s="66"/>
    </row>
    <row r="447" spans="3:13">
      <c r="C447" s="66"/>
      <c r="D447" s="66"/>
      <c r="E447" s="66"/>
      <c r="F447" s="66"/>
      <c r="G447" s="66"/>
      <c r="H447" s="66"/>
      <c r="I447" s="66"/>
      <c r="J447" s="66"/>
      <c r="K447" s="66"/>
      <c r="L447" s="66"/>
      <c r="M447" s="66"/>
    </row>
    <row r="448" spans="3:13">
      <c r="C448" s="66"/>
      <c r="D448" s="66"/>
      <c r="E448" s="66"/>
      <c r="F448" s="66"/>
      <c r="G448" s="66"/>
      <c r="H448" s="66"/>
      <c r="I448" s="66"/>
      <c r="J448" s="66"/>
      <c r="K448" s="66"/>
      <c r="L448" s="66"/>
      <c r="M448" s="66"/>
    </row>
    <row r="449" spans="3:13">
      <c r="C449" s="66"/>
      <c r="D449" s="66"/>
      <c r="E449" s="66"/>
      <c r="F449" s="66"/>
      <c r="G449" s="66"/>
      <c r="H449" s="66"/>
      <c r="I449" s="66"/>
      <c r="J449" s="66"/>
      <c r="K449" s="66"/>
      <c r="L449" s="66"/>
      <c r="M449" s="66"/>
    </row>
    <row r="450" spans="3:13">
      <c r="C450" s="66"/>
      <c r="D450" s="66"/>
      <c r="E450" s="66"/>
      <c r="F450" s="66"/>
      <c r="G450" s="66"/>
      <c r="H450" s="66"/>
      <c r="I450" s="66"/>
      <c r="J450" s="66"/>
      <c r="K450" s="66"/>
      <c r="L450" s="66"/>
      <c r="M450" s="66"/>
    </row>
    <row r="451" spans="3:13">
      <c r="C451" s="66"/>
      <c r="D451" s="66"/>
      <c r="E451" s="66"/>
      <c r="F451" s="66"/>
      <c r="G451" s="66"/>
      <c r="H451" s="66"/>
      <c r="I451" s="66"/>
      <c r="J451" s="66"/>
      <c r="K451" s="66"/>
      <c r="L451" s="66"/>
      <c r="M451" s="66"/>
    </row>
    <row r="452" spans="3:13">
      <c r="C452" s="66"/>
      <c r="D452" s="66"/>
      <c r="E452" s="66"/>
      <c r="F452" s="66"/>
      <c r="G452" s="66"/>
      <c r="H452" s="66"/>
      <c r="I452" s="66"/>
      <c r="J452" s="66"/>
      <c r="K452" s="66"/>
      <c r="L452" s="66"/>
      <c r="M452" s="66"/>
    </row>
    <row r="453" spans="3:13">
      <c r="C453" s="66"/>
      <c r="D453" s="66"/>
      <c r="E453" s="66"/>
      <c r="F453" s="66"/>
      <c r="G453" s="66"/>
      <c r="H453" s="66"/>
      <c r="I453" s="66"/>
      <c r="J453" s="66"/>
      <c r="K453" s="66"/>
      <c r="L453" s="66"/>
      <c r="M453" s="66"/>
    </row>
    <row r="454" spans="3:13">
      <c r="C454" s="66"/>
      <c r="D454" s="66"/>
      <c r="E454" s="66"/>
      <c r="F454" s="66"/>
      <c r="G454" s="66"/>
      <c r="H454" s="66"/>
      <c r="I454" s="66"/>
      <c r="J454" s="66"/>
      <c r="K454" s="66"/>
      <c r="L454" s="66"/>
      <c r="M454" s="66"/>
    </row>
    <row r="455" spans="3:13">
      <c r="C455" s="66"/>
      <c r="D455" s="66"/>
      <c r="E455" s="66"/>
      <c r="F455" s="66"/>
      <c r="G455" s="66"/>
      <c r="H455" s="66"/>
      <c r="I455" s="66"/>
      <c r="J455" s="66"/>
      <c r="K455" s="66"/>
      <c r="L455" s="66"/>
      <c r="M455" s="66"/>
    </row>
    <row r="456" spans="3:13">
      <c r="C456" s="66"/>
      <c r="D456" s="66"/>
      <c r="E456" s="66"/>
      <c r="F456" s="66"/>
      <c r="G456" s="66"/>
      <c r="H456" s="66"/>
      <c r="I456" s="66"/>
      <c r="J456" s="66"/>
      <c r="K456" s="66"/>
      <c r="L456" s="66"/>
      <c r="M456" s="66"/>
    </row>
    <row r="457" spans="3:13">
      <c r="C457" s="66"/>
      <c r="D457" s="66"/>
      <c r="E457" s="66"/>
      <c r="F457" s="66"/>
      <c r="G457" s="66"/>
      <c r="H457" s="66"/>
      <c r="I457" s="66"/>
      <c r="J457" s="66"/>
      <c r="K457" s="66"/>
      <c r="L457" s="66"/>
      <c r="M457" s="66"/>
    </row>
    <row r="458" spans="3:13">
      <c r="C458" s="66"/>
      <c r="D458" s="66"/>
      <c r="E458" s="66"/>
      <c r="F458" s="66"/>
      <c r="G458" s="66"/>
      <c r="H458" s="66"/>
      <c r="I458" s="66"/>
      <c r="J458" s="66"/>
      <c r="K458" s="66"/>
      <c r="L458" s="66"/>
      <c r="M458" s="66"/>
    </row>
    <row r="459" spans="3:13">
      <c r="C459" s="66"/>
      <c r="D459" s="66"/>
      <c r="E459" s="66"/>
      <c r="F459" s="66"/>
      <c r="G459" s="66"/>
      <c r="H459" s="66"/>
      <c r="I459" s="66"/>
      <c r="J459" s="66"/>
      <c r="K459" s="66"/>
      <c r="L459" s="66"/>
      <c r="M459" s="66"/>
    </row>
    <row r="460" spans="3:13">
      <c r="C460" s="66"/>
      <c r="D460" s="66"/>
      <c r="E460" s="66"/>
      <c r="F460" s="66"/>
      <c r="G460" s="66"/>
      <c r="H460" s="66"/>
      <c r="I460" s="66"/>
      <c r="J460" s="66"/>
      <c r="K460" s="66"/>
      <c r="L460" s="66"/>
      <c r="M460" s="66"/>
    </row>
    <row r="461" spans="3:13">
      <c r="C461" s="66"/>
      <c r="D461" s="66"/>
      <c r="E461" s="66"/>
      <c r="F461" s="66"/>
      <c r="G461" s="66"/>
      <c r="H461" s="66"/>
      <c r="I461" s="66"/>
      <c r="J461" s="66"/>
      <c r="K461" s="66"/>
      <c r="L461" s="66"/>
      <c r="M461" s="66"/>
    </row>
    <row r="462" spans="3:13">
      <c r="C462" s="66"/>
      <c r="D462" s="66"/>
      <c r="E462" s="66"/>
      <c r="F462" s="66"/>
      <c r="G462" s="66"/>
      <c r="H462" s="66"/>
      <c r="I462" s="66"/>
      <c r="J462" s="66"/>
      <c r="K462" s="66"/>
      <c r="L462" s="66"/>
      <c r="M462" s="66"/>
    </row>
    <row r="463" spans="3:13">
      <c r="C463" s="66"/>
      <c r="D463" s="66"/>
      <c r="E463" s="66"/>
      <c r="F463" s="66"/>
      <c r="G463" s="66"/>
      <c r="H463" s="66"/>
      <c r="I463" s="66"/>
      <c r="J463" s="66"/>
      <c r="K463" s="66"/>
      <c r="L463" s="66"/>
      <c r="M463" s="66"/>
    </row>
    <row r="464" spans="3:13">
      <c r="C464" s="66"/>
      <c r="D464" s="66"/>
      <c r="E464" s="66"/>
      <c r="F464" s="66"/>
      <c r="G464" s="66"/>
      <c r="H464" s="66"/>
      <c r="I464" s="66"/>
      <c r="J464" s="66"/>
      <c r="K464" s="66"/>
      <c r="L464" s="66"/>
      <c r="M464" s="66"/>
    </row>
    <row r="465" spans="3:13">
      <c r="C465" s="66"/>
      <c r="D465" s="66"/>
      <c r="E465" s="66"/>
      <c r="F465" s="66"/>
      <c r="G465" s="66"/>
      <c r="H465" s="66"/>
      <c r="I465" s="66"/>
      <c r="J465" s="66"/>
      <c r="K465" s="66"/>
      <c r="L465" s="66"/>
      <c r="M465" s="66"/>
    </row>
    <row r="466" spans="3:13">
      <c r="C466" s="66"/>
      <c r="D466" s="66"/>
      <c r="E466" s="66"/>
      <c r="F466" s="66"/>
      <c r="G466" s="66"/>
      <c r="H466" s="66"/>
      <c r="I466" s="66"/>
      <c r="J466" s="66"/>
      <c r="K466" s="66"/>
      <c r="L466" s="66"/>
      <c r="M466" s="66"/>
    </row>
    <row r="467" spans="3:13">
      <c r="C467" s="66"/>
      <c r="D467" s="66"/>
      <c r="E467" s="66"/>
      <c r="F467" s="66"/>
      <c r="G467" s="66"/>
      <c r="H467" s="66"/>
      <c r="I467" s="66"/>
      <c r="J467" s="66"/>
      <c r="K467" s="66"/>
      <c r="L467" s="66"/>
      <c r="M467" s="66"/>
    </row>
    <row r="468" spans="3:13">
      <c r="C468" s="66"/>
      <c r="D468" s="66"/>
      <c r="E468" s="66"/>
      <c r="F468" s="66"/>
      <c r="G468" s="66"/>
      <c r="H468" s="66"/>
      <c r="I468" s="66"/>
      <c r="J468" s="66"/>
      <c r="K468" s="66"/>
      <c r="L468" s="66"/>
      <c r="M468" s="66"/>
    </row>
    <row r="469" spans="3:13">
      <c r="C469" s="66"/>
      <c r="D469" s="66"/>
      <c r="E469" s="66"/>
      <c r="F469" s="66"/>
      <c r="G469" s="66"/>
      <c r="H469" s="66"/>
      <c r="I469" s="66"/>
      <c r="J469" s="66"/>
      <c r="K469" s="66"/>
      <c r="L469" s="66"/>
      <c r="M469" s="66"/>
    </row>
    <row r="470" spans="3:13">
      <c r="C470" s="66"/>
      <c r="D470" s="66"/>
      <c r="E470" s="66"/>
      <c r="F470" s="66"/>
      <c r="G470" s="66"/>
      <c r="H470" s="66"/>
      <c r="I470" s="66"/>
      <c r="J470" s="66"/>
      <c r="K470" s="66"/>
      <c r="L470" s="66"/>
      <c r="M470" s="66"/>
    </row>
    <row r="471" spans="3:13">
      <c r="C471" s="66"/>
      <c r="D471" s="66"/>
      <c r="E471" s="66"/>
      <c r="F471" s="66"/>
      <c r="G471" s="66"/>
      <c r="H471" s="66"/>
      <c r="I471" s="66"/>
      <c r="J471" s="66"/>
      <c r="K471" s="66"/>
      <c r="L471" s="66"/>
      <c r="M471" s="66"/>
    </row>
    <row r="472" spans="3:13">
      <c r="C472" s="66"/>
      <c r="D472" s="66"/>
      <c r="E472" s="66"/>
      <c r="F472" s="66"/>
      <c r="G472" s="66"/>
      <c r="H472" s="66"/>
      <c r="I472" s="66"/>
      <c r="J472" s="66"/>
      <c r="K472" s="66"/>
      <c r="L472" s="66"/>
      <c r="M472" s="66"/>
    </row>
    <row r="473" spans="3:13">
      <c r="C473" s="66"/>
      <c r="D473" s="66"/>
      <c r="E473" s="66"/>
      <c r="F473" s="66"/>
      <c r="G473" s="66"/>
      <c r="H473" s="66"/>
      <c r="I473" s="66"/>
      <c r="J473" s="66"/>
      <c r="K473" s="66"/>
      <c r="L473" s="66"/>
      <c r="M473" s="66"/>
    </row>
    <row r="474" spans="3:13">
      <c r="C474" s="66"/>
      <c r="D474" s="66"/>
      <c r="E474" s="66"/>
      <c r="F474" s="66"/>
      <c r="G474" s="66"/>
      <c r="H474" s="66"/>
      <c r="I474" s="66"/>
      <c r="J474" s="66"/>
      <c r="K474" s="66"/>
      <c r="L474" s="66"/>
      <c r="M474" s="66"/>
    </row>
    <row r="475" spans="3:13">
      <c r="C475" s="66"/>
      <c r="D475" s="66"/>
      <c r="E475" s="66"/>
      <c r="F475" s="66"/>
      <c r="G475" s="66"/>
      <c r="H475" s="66"/>
      <c r="I475" s="66"/>
      <c r="J475" s="66"/>
      <c r="K475" s="66"/>
      <c r="L475" s="66"/>
      <c r="M475" s="66"/>
    </row>
    <row r="476" spans="3:13">
      <c r="C476" s="66"/>
      <c r="D476" s="66"/>
      <c r="E476" s="66"/>
      <c r="F476" s="66"/>
      <c r="G476" s="66"/>
      <c r="H476" s="66"/>
      <c r="I476" s="66"/>
      <c r="J476" s="66"/>
      <c r="K476" s="66"/>
      <c r="L476" s="66"/>
      <c r="M476" s="66"/>
    </row>
    <row r="477" spans="3:13">
      <c r="C477" s="66"/>
      <c r="D477" s="66"/>
      <c r="E477" s="66"/>
      <c r="F477" s="66"/>
      <c r="G477" s="66"/>
      <c r="H477" s="66"/>
      <c r="I477" s="66"/>
      <c r="J477" s="66"/>
      <c r="K477" s="66"/>
      <c r="L477" s="66"/>
      <c r="M477" s="66"/>
    </row>
    <row r="478" spans="3:13">
      <c r="C478" s="66"/>
      <c r="D478" s="66"/>
      <c r="E478" s="66"/>
      <c r="F478" s="66"/>
      <c r="G478" s="66"/>
      <c r="H478" s="66"/>
      <c r="I478" s="66"/>
      <c r="J478" s="66"/>
      <c r="K478" s="66"/>
      <c r="L478" s="66"/>
      <c r="M478" s="66"/>
    </row>
    <row r="479" spans="3:13">
      <c r="C479" s="66"/>
      <c r="D479" s="66"/>
      <c r="E479" s="66"/>
      <c r="F479" s="66"/>
      <c r="G479" s="66"/>
      <c r="H479" s="66"/>
      <c r="I479" s="66"/>
      <c r="J479" s="66"/>
      <c r="K479" s="66"/>
      <c r="L479" s="66"/>
      <c r="M479" s="66"/>
    </row>
    <row r="480" spans="3:13">
      <c r="C480" s="66"/>
      <c r="D480" s="66"/>
      <c r="E480" s="66"/>
      <c r="F480" s="66"/>
      <c r="G480" s="66"/>
      <c r="H480" s="66"/>
      <c r="I480" s="66"/>
      <c r="J480" s="66"/>
      <c r="K480" s="66"/>
      <c r="L480" s="66"/>
      <c r="M480" s="66"/>
    </row>
    <row r="481" spans="3:13">
      <c r="C481" s="66"/>
      <c r="D481" s="66"/>
      <c r="E481" s="66"/>
      <c r="F481" s="66"/>
      <c r="G481" s="66"/>
      <c r="H481" s="66"/>
      <c r="I481" s="66"/>
      <c r="J481" s="66"/>
      <c r="K481" s="66"/>
      <c r="L481" s="66"/>
      <c r="M481" s="66"/>
    </row>
    <row r="482" spans="3:13">
      <c r="C482" s="66"/>
      <c r="D482" s="66"/>
      <c r="E482" s="66"/>
      <c r="F482" s="66"/>
      <c r="G482" s="66"/>
      <c r="H482" s="66"/>
      <c r="I482" s="66"/>
      <c r="J482" s="66"/>
      <c r="K482" s="66"/>
      <c r="L482" s="66"/>
      <c r="M482" s="66"/>
    </row>
    <row r="483" spans="3:13">
      <c r="C483" s="66"/>
      <c r="D483" s="66"/>
      <c r="E483" s="66"/>
      <c r="F483" s="66"/>
      <c r="G483" s="66"/>
      <c r="H483" s="66"/>
      <c r="I483" s="66"/>
      <c r="J483" s="66"/>
      <c r="K483" s="66"/>
      <c r="L483" s="66"/>
      <c r="M483" s="66"/>
    </row>
    <row r="484" spans="3:13">
      <c r="C484" s="66"/>
      <c r="D484" s="66"/>
      <c r="E484" s="66"/>
      <c r="F484" s="66"/>
      <c r="G484" s="66"/>
      <c r="H484" s="66"/>
      <c r="I484" s="66"/>
      <c r="J484" s="66"/>
      <c r="K484" s="66"/>
      <c r="L484" s="66"/>
      <c r="M484" s="66"/>
    </row>
    <row r="485" spans="3:13">
      <c r="C485" s="66"/>
      <c r="D485" s="66"/>
      <c r="E485" s="66"/>
      <c r="F485" s="66"/>
      <c r="G485" s="66"/>
      <c r="H485" s="66"/>
      <c r="I485" s="66"/>
      <c r="J485" s="66"/>
      <c r="K485" s="66"/>
      <c r="L485" s="66"/>
      <c r="M485" s="66"/>
    </row>
    <row r="486" spans="3:13">
      <c r="C486" s="66"/>
      <c r="D486" s="66"/>
      <c r="E486" s="66"/>
      <c r="F486" s="66"/>
      <c r="G486" s="66"/>
      <c r="H486" s="66"/>
      <c r="I486" s="66"/>
      <c r="J486" s="66"/>
      <c r="K486" s="66"/>
      <c r="L486" s="66"/>
      <c r="M486" s="66"/>
    </row>
    <row r="487" spans="3:13">
      <c r="C487" s="66"/>
      <c r="D487" s="66"/>
      <c r="E487" s="66"/>
      <c r="F487" s="66"/>
      <c r="G487" s="66"/>
      <c r="H487" s="66"/>
      <c r="I487" s="66"/>
      <c r="J487" s="66"/>
      <c r="K487" s="66"/>
      <c r="L487" s="66"/>
      <c r="M487" s="66"/>
    </row>
    <row r="488" spans="3:13">
      <c r="C488" s="66"/>
      <c r="D488" s="66"/>
      <c r="E488" s="66"/>
      <c r="F488" s="66"/>
      <c r="G488" s="66"/>
      <c r="H488" s="66"/>
      <c r="I488" s="66"/>
      <c r="J488" s="66"/>
      <c r="K488" s="66"/>
      <c r="L488" s="66"/>
      <c r="M488" s="66"/>
    </row>
    <row r="489" spans="3:13">
      <c r="C489" s="66"/>
      <c r="D489" s="66"/>
      <c r="E489" s="66"/>
      <c r="F489" s="66"/>
      <c r="G489" s="66"/>
      <c r="H489" s="66"/>
      <c r="I489" s="66"/>
      <c r="J489" s="66"/>
      <c r="K489" s="66"/>
      <c r="L489" s="66"/>
      <c r="M489" s="66"/>
    </row>
    <row r="490" spans="3:13">
      <c r="C490" s="66"/>
      <c r="D490" s="66"/>
      <c r="E490" s="66"/>
      <c r="F490" s="66"/>
      <c r="G490" s="66"/>
      <c r="H490" s="66"/>
      <c r="I490" s="66"/>
      <c r="J490" s="66"/>
      <c r="K490" s="66"/>
      <c r="L490" s="66"/>
      <c r="M490" s="66"/>
    </row>
    <row r="491" spans="3:13">
      <c r="C491" s="66"/>
      <c r="D491" s="66"/>
      <c r="E491" s="66"/>
      <c r="F491" s="66"/>
      <c r="G491" s="66"/>
      <c r="H491" s="66"/>
      <c r="I491" s="66"/>
      <c r="J491" s="66"/>
      <c r="K491" s="66"/>
      <c r="L491" s="66"/>
      <c r="M491" s="66"/>
    </row>
    <row r="492" spans="3:13">
      <c r="C492" s="66"/>
      <c r="D492" s="66"/>
      <c r="E492" s="66"/>
      <c r="F492" s="66"/>
      <c r="G492" s="66"/>
      <c r="H492" s="66"/>
      <c r="I492" s="66"/>
      <c r="J492" s="66"/>
      <c r="K492" s="66"/>
      <c r="L492" s="66"/>
      <c r="M492" s="66"/>
    </row>
    <row r="493" spans="3:13">
      <c r="C493" s="66"/>
      <c r="D493" s="66"/>
      <c r="E493" s="66"/>
      <c r="F493" s="66"/>
      <c r="G493" s="66"/>
      <c r="H493" s="66"/>
      <c r="I493" s="66"/>
      <c r="J493" s="66"/>
      <c r="K493" s="66"/>
      <c r="L493" s="66"/>
      <c r="M493" s="66"/>
    </row>
    <row r="494" spans="3:13">
      <c r="C494" s="66"/>
      <c r="D494" s="66"/>
      <c r="E494" s="66"/>
      <c r="F494" s="66"/>
      <c r="G494" s="66"/>
      <c r="H494" s="66"/>
      <c r="I494" s="66"/>
      <c r="J494" s="66"/>
      <c r="K494" s="66"/>
      <c r="L494" s="66"/>
      <c r="M494" s="66"/>
    </row>
    <row r="495" spans="3:13">
      <c r="C495" s="66"/>
      <c r="D495" s="66"/>
      <c r="E495" s="66"/>
      <c r="F495" s="66"/>
      <c r="G495" s="66"/>
      <c r="H495" s="66"/>
      <c r="I495" s="66"/>
      <c r="J495" s="66"/>
      <c r="K495" s="66"/>
      <c r="L495" s="66"/>
      <c r="M495" s="66"/>
    </row>
    <row r="496" spans="3:13">
      <c r="C496" s="66"/>
      <c r="D496" s="66"/>
      <c r="E496" s="66"/>
      <c r="F496" s="66"/>
      <c r="G496" s="66"/>
      <c r="H496" s="66"/>
      <c r="I496" s="66"/>
      <c r="J496" s="66"/>
      <c r="K496" s="66"/>
      <c r="L496" s="66"/>
      <c r="M496" s="66"/>
    </row>
    <row r="497" spans="3:13">
      <c r="C497" s="66"/>
      <c r="D497" s="66"/>
      <c r="E497" s="66"/>
      <c r="F497" s="66"/>
      <c r="G497" s="66"/>
      <c r="H497" s="66"/>
      <c r="I497" s="66"/>
      <c r="J497" s="66"/>
      <c r="K497" s="66"/>
      <c r="L497" s="66"/>
      <c r="M497" s="66"/>
    </row>
    <row r="498" spans="3:13">
      <c r="C498" s="66"/>
      <c r="D498" s="66"/>
      <c r="E498" s="66"/>
      <c r="F498" s="66"/>
      <c r="G498" s="66"/>
      <c r="H498" s="66"/>
      <c r="I498" s="66"/>
      <c r="J498" s="66"/>
      <c r="K498" s="66"/>
      <c r="L498" s="66"/>
      <c r="M498" s="66"/>
    </row>
    <row r="499" spans="3:13">
      <c r="C499" s="66"/>
      <c r="D499" s="66"/>
      <c r="E499" s="66"/>
      <c r="F499" s="66"/>
      <c r="G499" s="66"/>
      <c r="H499" s="66"/>
      <c r="I499" s="66"/>
      <c r="J499" s="66"/>
      <c r="K499" s="66"/>
      <c r="L499" s="66"/>
      <c r="M499" s="66"/>
    </row>
    <row r="500" spans="3:13">
      <c r="C500" s="66"/>
      <c r="D500" s="66"/>
      <c r="E500" s="66"/>
      <c r="F500" s="66"/>
      <c r="G500" s="66"/>
      <c r="H500" s="66"/>
      <c r="I500" s="66"/>
      <c r="J500" s="66"/>
      <c r="K500" s="66"/>
      <c r="L500" s="66"/>
      <c r="M500" s="66"/>
    </row>
    <row r="501" spans="3:13">
      <c r="C501" s="66"/>
      <c r="D501" s="66"/>
      <c r="E501" s="66"/>
      <c r="F501" s="66"/>
      <c r="G501" s="66"/>
      <c r="H501" s="66"/>
      <c r="I501" s="66"/>
      <c r="J501" s="66"/>
      <c r="K501" s="66"/>
      <c r="L501" s="66"/>
      <c r="M501" s="66"/>
    </row>
    <row r="502" spans="3:13">
      <c r="C502" s="66"/>
      <c r="D502" s="66"/>
      <c r="E502" s="66"/>
      <c r="F502" s="66"/>
      <c r="G502" s="66"/>
      <c r="H502" s="66"/>
      <c r="I502" s="66"/>
      <c r="J502" s="66"/>
      <c r="K502" s="66"/>
      <c r="L502" s="66"/>
      <c r="M502" s="66"/>
    </row>
    <row r="503" spans="3:13">
      <c r="C503" s="66"/>
      <c r="D503" s="66"/>
      <c r="E503" s="66"/>
      <c r="F503" s="66"/>
      <c r="G503" s="66"/>
      <c r="H503" s="66"/>
      <c r="I503" s="66"/>
      <c r="J503" s="66"/>
      <c r="K503" s="66"/>
      <c r="L503" s="66"/>
      <c r="M503" s="66"/>
    </row>
    <row r="504" spans="3:13">
      <c r="C504" s="66"/>
      <c r="D504" s="66"/>
      <c r="E504" s="66"/>
      <c r="F504" s="66"/>
      <c r="G504" s="66"/>
      <c r="H504" s="66"/>
      <c r="I504" s="66"/>
      <c r="J504" s="66"/>
      <c r="K504" s="66"/>
      <c r="L504" s="66"/>
      <c r="M504" s="66"/>
    </row>
    <row r="505" spans="3:13">
      <c r="C505" s="66"/>
      <c r="D505" s="66"/>
      <c r="E505" s="66"/>
      <c r="F505" s="66"/>
      <c r="G505" s="66"/>
      <c r="H505" s="66"/>
      <c r="I505" s="66"/>
      <c r="J505" s="66"/>
      <c r="K505" s="66"/>
      <c r="L505" s="66"/>
      <c r="M505" s="66"/>
    </row>
    <row r="506" spans="3:13">
      <c r="C506" s="66"/>
      <c r="D506" s="66"/>
      <c r="E506" s="66"/>
      <c r="F506" s="66"/>
      <c r="G506" s="66"/>
      <c r="H506" s="66"/>
      <c r="I506" s="66"/>
      <c r="J506" s="66"/>
      <c r="K506" s="66"/>
      <c r="L506" s="66"/>
      <c r="M506" s="66"/>
    </row>
    <row r="507" spans="3:13">
      <c r="C507" s="66"/>
      <c r="D507" s="66"/>
      <c r="E507" s="66"/>
      <c r="F507" s="66"/>
      <c r="G507" s="66"/>
      <c r="H507" s="66"/>
      <c r="I507" s="66"/>
      <c r="J507" s="66"/>
      <c r="K507" s="66"/>
      <c r="L507" s="66"/>
      <c r="M507" s="66"/>
    </row>
    <row r="508" spans="3:13">
      <c r="C508" s="66"/>
      <c r="D508" s="66"/>
      <c r="E508" s="66"/>
      <c r="F508" s="66"/>
      <c r="G508" s="66"/>
      <c r="H508" s="66"/>
      <c r="I508" s="66"/>
      <c r="J508" s="66"/>
      <c r="K508" s="66"/>
      <c r="L508" s="66"/>
      <c r="M508" s="66"/>
    </row>
    <row r="509" spans="3:13">
      <c r="C509" s="66"/>
      <c r="D509" s="66"/>
      <c r="E509" s="66"/>
      <c r="F509" s="66"/>
      <c r="G509" s="66"/>
      <c r="H509" s="66"/>
      <c r="I509" s="66"/>
      <c r="J509" s="66"/>
      <c r="K509" s="66"/>
      <c r="L509" s="66"/>
      <c r="M509" s="66"/>
    </row>
    <row r="510" spans="3:13">
      <c r="C510" s="66"/>
      <c r="D510" s="66"/>
      <c r="E510" s="66"/>
      <c r="F510" s="66"/>
      <c r="G510" s="66"/>
      <c r="H510" s="66"/>
      <c r="I510" s="66"/>
      <c r="J510" s="66"/>
      <c r="K510" s="66"/>
      <c r="L510" s="66"/>
      <c r="M510" s="66"/>
    </row>
    <row r="511" spans="3:13">
      <c r="C511" s="66"/>
      <c r="D511" s="66"/>
      <c r="E511" s="66"/>
      <c r="F511" s="66"/>
      <c r="G511" s="66"/>
      <c r="H511" s="66"/>
      <c r="I511" s="66"/>
      <c r="J511" s="66"/>
      <c r="K511" s="66"/>
      <c r="L511" s="66"/>
      <c r="M511" s="66"/>
    </row>
    <row r="512" spans="3:13">
      <c r="C512" s="66"/>
      <c r="D512" s="66"/>
      <c r="E512" s="66"/>
      <c r="F512" s="66"/>
      <c r="G512" s="66"/>
      <c r="H512" s="66"/>
      <c r="I512" s="66"/>
      <c r="J512" s="66"/>
      <c r="K512" s="66"/>
      <c r="L512" s="66"/>
      <c r="M512" s="66"/>
    </row>
    <row r="513" spans="3:13">
      <c r="C513" s="66"/>
      <c r="D513" s="66"/>
      <c r="E513" s="66"/>
      <c r="F513" s="66"/>
      <c r="G513" s="66"/>
      <c r="H513" s="66"/>
      <c r="I513" s="66"/>
      <c r="J513" s="66"/>
      <c r="K513" s="66"/>
      <c r="L513" s="66"/>
      <c r="M513" s="66"/>
    </row>
    <row r="514" spans="3:13">
      <c r="C514" s="66"/>
      <c r="D514" s="66"/>
      <c r="E514" s="66"/>
      <c r="F514" s="66"/>
      <c r="G514" s="66"/>
      <c r="H514" s="66"/>
      <c r="I514" s="66"/>
      <c r="J514" s="66"/>
      <c r="K514" s="66"/>
      <c r="L514" s="66"/>
      <c r="M514" s="66"/>
    </row>
    <row r="515" spans="3:13">
      <c r="C515" s="66"/>
      <c r="D515" s="66"/>
      <c r="E515" s="66"/>
      <c r="F515" s="66"/>
      <c r="G515" s="66"/>
      <c r="H515" s="66"/>
      <c r="I515" s="66"/>
      <c r="J515" s="66"/>
      <c r="K515" s="66"/>
      <c r="L515" s="66"/>
      <c r="M515" s="66"/>
    </row>
    <row r="516" spans="3:13">
      <c r="C516" s="66"/>
      <c r="D516" s="66"/>
      <c r="E516" s="66"/>
      <c r="F516" s="66"/>
      <c r="G516" s="66"/>
      <c r="H516" s="66"/>
      <c r="I516" s="66"/>
      <c r="J516" s="66"/>
      <c r="K516" s="66"/>
      <c r="L516" s="66"/>
      <c r="M516" s="66"/>
    </row>
    <row r="517" spans="3:13">
      <c r="C517" s="66"/>
      <c r="D517" s="66"/>
      <c r="E517" s="66"/>
      <c r="F517" s="66"/>
      <c r="G517" s="66"/>
      <c r="H517" s="66"/>
      <c r="I517" s="66"/>
      <c r="J517" s="66"/>
      <c r="K517" s="66"/>
      <c r="L517" s="66"/>
      <c r="M517" s="66"/>
    </row>
    <row r="518" spans="3:13">
      <c r="C518" s="66"/>
      <c r="D518" s="66"/>
      <c r="E518" s="66"/>
      <c r="F518" s="66"/>
      <c r="G518" s="66"/>
      <c r="H518" s="66"/>
      <c r="I518" s="66"/>
      <c r="J518" s="66"/>
      <c r="K518" s="66"/>
      <c r="L518" s="66"/>
      <c r="M518" s="66"/>
    </row>
    <row r="519" spans="3:13">
      <c r="C519" s="66"/>
      <c r="D519" s="66"/>
      <c r="E519" s="66"/>
      <c r="F519" s="66"/>
      <c r="G519" s="66"/>
      <c r="H519" s="66"/>
      <c r="I519" s="66"/>
      <c r="J519" s="66"/>
      <c r="K519" s="66"/>
      <c r="L519" s="66"/>
      <c r="M519" s="66"/>
    </row>
    <row r="520" spans="3:13">
      <c r="C520" s="66"/>
      <c r="D520" s="66"/>
      <c r="E520" s="66"/>
      <c r="F520" s="66"/>
      <c r="G520" s="66"/>
      <c r="H520" s="66"/>
      <c r="I520" s="66"/>
      <c r="J520" s="66"/>
      <c r="K520" s="66"/>
      <c r="L520" s="66"/>
      <c r="M520" s="66"/>
    </row>
    <row r="521" spans="3:13">
      <c r="C521" s="66"/>
      <c r="D521" s="66"/>
      <c r="E521" s="66"/>
      <c r="F521" s="66"/>
      <c r="G521" s="66"/>
      <c r="H521" s="66"/>
      <c r="I521" s="66"/>
      <c r="J521" s="66"/>
      <c r="K521" s="66"/>
      <c r="L521" s="66"/>
      <c r="M521" s="66"/>
    </row>
    <row r="522" spans="3:13">
      <c r="C522" s="66"/>
      <c r="D522" s="66"/>
      <c r="E522" s="66"/>
      <c r="F522" s="66"/>
      <c r="G522" s="66"/>
      <c r="H522" s="66"/>
      <c r="I522" s="66"/>
      <c r="J522" s="66"/>
      <c r="K522" s="66"/>
      <c r="L522" s="66"/>
      <c r="M522" s="66"/>
    </row>
    <row r="523" spans="3:13">
      <c r="C523" s="66"/>
      <c r="D523" s="66"/>
      <c r="E523" s="66"/>
      <c r="F523" s="66"/>
      <c r="G523" s="66"/>
      <c r="H523" s="66"/>
      <c r="I523" s="66"/>
      <c r="J523" s="66"/>
      <c r="K523" s="66"/>
      <c r="L523" s="66"/>
      <c r="M523" s="66"/>
    </row>
    <row r="524" spans="3:13">
      <c r="C524" s="66"/>
      <c r="D524" s="66"/>
      <c r="E524" s="66"/>
      <c r="F524" s="66"/>
      <c r="G524" s="66"/>
      <c r="H524" s="66"/>
      <c r="I524" s="66"/>
      <c r="J524" s="66"/>
      <c r="K524" s="66"/>
      <c r="L524" s="66"/>
      <c r="M524" s="66"/>
    </row>
    <row r="525" spans="3:13">
      <c r="C525" s="66"/>
      <c r="D525" s="66"/>
      <c r="E525" s="66"/>
      <c r="F525" s="66"/>
      <c r="G525" s="66"/>
      <c r="H525" s="66"/>
      <c r="I525" s="66"/>
      <c r="J525" s="66"/>
      <c r="K525" s="66"/>
      <c r="L525" s="66"/>
      <c r="M525" s="66"/>
    </row>
    <row r="526" spans="3:13">
      <c r="C526" s="66"/>
      <c r="D526" s="66"/>
      <c r="E526" s="66"/>
      <c r="F526" s="66"/>
      <c r="G526" s="66"/>
      <c r="H526" s="66"/>
      <c r="I526" s="66"/>
      <c r="J526" s="66"/>
      <c r="K526" s="66"/>
      <c r="L526" s="66"/>
      <c r="M526" s="66"/>
    </row>
    <row r="527" spans="3:13">
      <c r="C527" s="66"/>
      <c r="D527" s="66"/>
      <c r="E527" s="66"/>
      <c r="F527" s="66"/>
      <c r="G527" s="66"/>
      <c r="H527" s="66"/>
      <c r="I527" s="66"/>
      <c r="J527" s="66"/>
      <c r="K527" s="66"/>
      <c r="L527" s="66"/>
      <c r="M527" s="66"/>
    </row>
    <row r="528" spans="3:13">
      <c r="C528" s="66"/>
      <c r="D528" s="66"/>
      <c r="E528" s="66"/>
      <c r="F528" s="66"/>
      <c r="G528" s="66"/>
      <c r="H528" s="66"/>
      <c r="I528" s="66"/>
      <c r="J528" s="66"/>
      <c r="K528" s="66"/>
      <c r="L528" s="66"/>
      <c r="M528" s="66"/>
    </row>
    <row r="529" spans="3:13">
      <c r="C529" s="66"/>
      <c r="D529" s="66"/>
      <c r="E529" s="66"/>
      <c r="F529" s="66"/>
      <c r="G529" s="66"/>
      <c r="H529" s="66"/>
      <c r="I529" s="66"/>
      <c r="J529" s="66"/>
      <c r="K529" s="66"/>
      <c r="L529" s="66"/>
      <c r="M529" s="66"/>
    </row>
    <row r="530" spans="3:13">
      <c r="C530" s="66"/>
      <c r="D530" s="66"/>
      <c r="E530" s="66"/>
      <c r="F530" s="66"/>
      <c r="G530" s="66"/>
      <c r="H530" s="66"/>
      <c r="I530" s="66"/>
      <c r="J530" s="66"/>
      <c r="K530" s="66"/>
      <c r="L530" s="66"/>
      <c r="M530" s="66"/>
    </row>
    <row r="531" spans="3:13">
      <c r="C531" s="66"/>
      <c r="D531" s="66"/>
      <c r="E531" s="66"/>
      <c r="F531" s="66"/>
      <c r="G531" s="66"/>
      <c r="H531" s="66"/>
      <c r="I531" s="66"/>
      <c r="J531" s="66"/>
      <c r="K531" s="66"/>
      <c r="L531" s="66"/>
      <c r="M531" s="66"/>
    </row>
    <row r="532" spans="3:13">
      <c r="C532" s="66"/>
      <c r="D532" s="66"/>
      <c r="E532" s="66"/>
      <c r="F532" s="66"/>
      <c r="G532" s="66"/>
      <c r="H532" s="66"/>
      <c r="I532" s="66"/>
      <c r="J532" s="66"/>
      <c r="K532" s="66"/>
      <c r="L532" s="66"/>
      <c r="M532" s="66"/>
    </row>
    <row r="533" spans="3:13">
      <c r="C533" s="66"/>
      <c r="D533" s="66"/>
      <c r="E533" s="66"/>
      <c r="F533" s="66"/>
      <c r="G533" s="66"/>
      <c r="H533" s="66"/>
      <c r="I533" s="66"/>
      <c r="J533" s="66"/>
      <c r="K533" s="66"/>
      <c r="L533" s="66"/>
      <c r="M533" s="66"/>
    </row>
    <row r="534" spans="3:13">
      <c r="C534" s="66"/>
      <c r="D534" s="66"/>
      <c r="E534" s="66"/>
      <c r="F534" s="66"/>
      <c r="G534" s="66"/>
      <c r="H534" s="66"/>
      <c r="I534" s="66"/>
      <c r="J534" s="66"/>
      <c r="K534" s="66"/>
      <c r="L534" s="66"/>
      <c r="M534" s="66"/>
    </row>
    <row r="535" spans="3:13">
      <c r="C535" s="66"/>
      <c r="D535" s="66"/>
      <c r="E535" s="66"/>
      <c r="F535" s="66"/>
      <c r="G535" s="66"/>
      <c r="H535" s="66"/>
      <c r="I535" s="66"/>
      <c r="J535" s="66"/>
      <c r="K535" s="66"/>
      <c r="L535" s="66"/>
      <c r="M535" s="66"/>
    </row>
    <row r="536" spans="3:13">
      <c r="C536" s="66"/>
      <c r="D536" s="66"/>
      <c r="E536" s="66"/>
      <c r="F536" s="66"/>
      <c r="G536" s="66"/>
      <c r="H536" s="66"/>
      <c r="I536" s="66"/>
      <c r="J536" s="66"/>
      <c r="K536" s="66"/>
      <c r="L536" s="66"/>
      <c r="M536" s="66"/>
    </row>
    <row r="537" spans="3:13">
      <c r="C537" s="66"/>
      <c r="D537" s="66"/>
      <c r="E537" s="66"/>
      <c r="F537" s="66"/>
      <c r="G537" s="66"/>
      <c r="H537" s="66"/>
      <c r="I537" s="66"/>
      <c r="J537" s="66"/>
      <c r="K537" s="66"/>
      <c r="L537" s="66"/>
      <c r="M537" s="66"/>
    </row>
    <row r="538" spans="3:13">
      <c r="C538" s="66"/>
      <c r="D538" s="66"/>
      <c r="E538" s="66"/>
      <c r="F538" s="66"/>
      <c r="G538" s="66"/>
      <c r="H538" s="66"/>
      <c r="I538" s="66"/>
      <c r="J538" s="66"/>
      <c r="K538" s="66"/>
      <c r="L538" s="66"/>
      <c r="M538" s="66"/>
    </row>
    <row r="539" spans="3:13">
      <c r="C539" s="66"/>
      <c r="D539" s="66"/>
      <c r="E539" s="66"/>
      <c r="F539" s="66"/>
      <c r="G539" s="66"/>
      <c r="H539" s="66"/>
      <c r="I539" s="66"/>
      <c r="J539" s="66"/>
      <c r="K539" s="66"/>
      <c r="L539" s="66"/>
      <c r="M539" s="66"/>
    </row>
    <row r="540" spans="3:13">
      <c r="C540" s="66"/>
      <c r="D540" s="66"/>
      <c r="E540" s="66"/>
      <c r="F540" s="66"/>
      <c r="G540" s="66"/>
      <c r="H540" s="66"/>
      <c r="I540" s="66"/>
      <c r="J540" s="66"/>
      <c r="K540" s="66"/>
      <c r="L540" s="66"/>
      <c r="M540" s="66"/>
    </row>
    <row r="541" spans="3:13">
      <c r="C541" s="66"/>
      <c r="D541" s="66"/>
      <c r="E541" s="66"/>
      <c r="F541" s="66"/>
      <c r="G541" s="66"/>
      <c r="H541" s="66"/>
      <c r="I541" s="66"/>
      <c r="J541" s="66"/>
      <c r="K541" s="66"/>
      <c r="L541" s="66"/>
      <c r="M541" s="66"/>
    </row>
    <row r="542" spans="3:13">
      <c r="C542" s="66"/>
      <c r="D542" s="66"/>
      <c r="E542" s="66"/>
      <c r="F542" s="66"/>
      <c r="G542" s="66"/>
      <c r="H542" s="66"/>
      <c r="I542" s="66"/>
      <c r="J542" s="66"/>
      <c r="K542" s="66"/>
      <c r="L542" s="66"/>
      <c r="M542" s="66"/>
    </row>
    <row r="543" spans="3:13">
      <c r="C543" s="66"/>
      <c r="D543" s="66"/>
      <c r="E543" s="66"/>
      <c r="F543" s="66"/>
      <c r="G543" s="66"/>
      <c r="H543" s="66"/>
      <c r="I543" s="66"/>
      <c r="J543" s="66"/>
      <c r="K543" s="66"/>
      <c r="L543" s="66"/>
      <c r="M543" s="66"/>
    </row>
    <row r="544" spans="3:13">
      <c r="C544" s="66"/>
      <c r="D544" s="66"/>
      <c r="E544" s="66"/>
      <c r="F544" s="66"/>
      <c r="G544" s="66"/>
      <c r="H544" s="66"/>
      <c r="I544" s="66"/>
      <c r="J544" s="66"/>
      <c r="K544" s="66"/>
      <c r="L544" s="66"/>
      <c r="M544" s="66"/>
    </row>
    <row r="545" spans="3:13">
      <c r="C545" s="66"/>
      <c r="D545" s="66"/>
      <c r="E545" s="66"/>
      <c r="F545" s="66"/>
      <c r="G545" s="66"/>
      <c r="H545" s="66"/>
      <c r="I545" s="66"/>
      <c r="J545" s="66"/>
      <c r="K545" s="66"/>
      <c r="L545" s="66"/>
      <c r="M545" s="66"/>
    </row>
    <row r="546" spans="3:13">
      <c r="C546" s="66"/>
      <c r="D546" s="66"/>
      <c r="E546" s="66"/>
      <c r="F546" s="66"/>
      <c r="G546" s="66"/>
      <c r="H546" s="66"/>
      <c r="I546" s="66"/>
      <c r="J546" s="66"/>
      <c r="K546" s="66"/>
      <c r="L546" s="66"/>
      <c r="M546" s="66"/>
    </row>
    <row r="547" spans="3:13">
      <c r="C547" s="66"/>
      <c r="D547" s="66"/>
      <c r="E547" s="66"/>
      <c r="F547" s="66"/>
      <c r="G547" s="66"/>
      <c r="H547" s="66"/>
      <c r="I547" s="66"/>
      <c r="J547" s="66"/>
      <c r="K547" s="66"/>
      <c r="L547" s="66"/>
      <c r="M547" s="66"/>
    </row>
    <row r="548" spans="3:13">
      <c r="C548" s="66"/>
      <c r="D548" s="66"/>
      <c r="E548" s="66"/>
      <c r="F548" s="66"/>
      <c r="G548" s="66"/>
      <c r="H548" s="66"/>
      <c r="I548" s="66"/>
      <c r="J548" s="66"/>
      <c r="K548" s="66"/>
      <c r="L548" s="66"/>
      <c r="M548" s="66"/>
    </row>
    <row r="549" spans="3:13">
      <c r="C549" s="66"/>
      <c r="D549" s="66"/>
      <c r="E549" s="66"/>
      <c r="F549" s="66"/>
      <c r="G549" s="66"/>
      <c r="H549" s="66"/>
      <c r="I549" s="66"/>
      <c r="J549" s="66"/>
      <c r="K549" s="66"/>
      <c r="L549" s="66"/>
      <c r="M549" s="66"/>
    </row>
    <row r="550" spans="3:13">
      <c r="C550" s="66"/>
      <c r="D550" s="66"/>
      <c r="E550" s="66"/>
      <c r="F550" s="66"/>
      <c r="G550" s="66"/>
      <c r="H550" s="66"/>
      <c r="I550" s="66"/>
      <c r="J550" s="66"/>
      <c r="K550" s="66"/>
      <c r="L550" s="66"/>
      <c r="M550" s="66"/>
    </row>
    <row r="551" spans="3:13">
      <c r="C551" s="66"/>
      <c r="D551" s="66"/>
      <c r="E551" s="66"/>
      <c r="F551" s="66"/>
      <c r="G551" s="66"/>
      <c r="H551" s="66"/>
      <c r="I551" s="66"/>
      <c r="J551" s="66"/>
      <c r="K551" s="66"/>
      <c r="L551" s="66"/>
      <c r="M551" s="66"/>
    </row>
    <row r="552" spans="3:13">
      <c r="C552" s="66"/>
      <c r="D552" s="66"/>
      <c r="E552" s="66"/>
      <c r="F552" s="66"/>
      <c r="G552" s="66"/>
      <c r="H552" s="66"/>
      <c r="I552" s="66"/>
      <c r="J552" s="66"/>
      <c r="K552" s="66"/>
      <c r="L552" s="66"/>
      <c r="M552" s="66"/>
    </row>
    <row r="553" spans="3:13">
      <c r="C553" s="66"/>
      <c r="D553" s="66"/>
      <c r="E553" s="66"/>
      <c r="F553" s="66"/>
      <c r="G553" s="66"/>
      <c r="H553" s="66"/>
      <c r="I553" s="66"/>
      <c r="J553" s="66"/>
      <c r="K553" s="66"/>
      <c r="L553" s="66"/>
      <c r="M553" s="66"/>
    </row>
    <row r="554" spans="3:13">
      <c r="C554" s="66"/>
      <c r="D554" s="66"/>
      <c r="E554" s="66"/>
      <c r="F554" s="66"/>
      <c r="G554" s="66"/>
      <c r="H554" s="66"/>
      <c r="I554" s="66"/>
      <c r="J554" s="66"/>
      <c r="K554" s="66"/>
      <c r="L554" s="66"/>
      <c r="M554" s="66"/>
    </row>
    <row r="555" spans="3:13">
      <c r="C555" s="66"/>
      <c r="D555" s="66"/>
      <c r="E555" s="66"/>
      <c r="F555" s="66"/>
      <c r="G555" s="66"/>
      <c r="H555" s="66"/>
      <c r="I555" s="66"/>
      <c r="J555" s="66"/>
      <c r="K555" s="66"/>
      <c r="L555" s="66"/>
      <c r="M555" s="66"/>
    </row>
    <row r="556" spans="3:13">
      <c r="C556" s="66"/>
      <c r="D556" s="66"/>
      <c r="E556" s="66"/>
      <c r="F556" s="66"/>
      <c r="G556" s="66"/>
      <c r="H556" s="66"/>
      <c r="I556" s="66"/>
      <c r="J556" s="66"/>
      <c r="K556" s="66"/>
      <c r="L556" s="66"/>
      <c r="M556" s="66"/>
    </row>
    <row r="557" spans="3:13">
      <c r="C557" s="66"/>
      <c r="D557" s="66"/>
      <c r="E557" s="66"/>
      <c r="F557" s="66"/>
      <c r="G557" s="66"/>
      <c r="H557" s="66"/>
      <c r="I557" s="66"/>
      <c r="J557" s="66"/>
      <c r="K557" s="66"/>
      <c r="L557" s="66"/>
      <c r="M557" s="66"/>
    </row>
    <row r="558" spans="3:13">
      <c r="C558" s="66"/>
      <c r="D558" s="66"/>
      <c r="E558" s="66"/>
      <c r="F558" s="66"/>
      <c r="G558" s="66"/>
      <c r="H558" s="66"/>
      <c r="I558" s="66"/>
      <c r="J558" s="66"/>
      <c r="K558" s="66"/>
      <c r="L558" s="66"/>
      <c r="M558" s="66"/>
    </row>
    <row r="559" spans="3:13">
      <c r="C559" s="66"/>
      <c r="D559" s="66"/>
      <c r="E559" s="66"/>
      <c r="F559" s="66"/>
      <c r="G559" s="66"/>
      <c r="H559" s="66"/>
      <c r="I559" s="66"/>
      <c r="J559" s="66"/>
      <c r="K559" s="66"/>
      <c r="L559" s="66"/>
      <c r="M559" s="66"/>
    </row>
    <row r="560" spans="3:13">
      <c r="C560" s="66"/>
      <c r="D560" s="66"/>
      <c r="E560" s="66"/>
      <c r="F560" s="66"/>
      <c r="G560" s="66"/>
      <c r="H560" s="66"/>
      <c r="I560" s="66"/>
      <c r="J560" s="66"/>
      <c r="K560" s="66"/>
      <c r="L560" s="66"/>
      <c r="M560" s="66"/>
    </row>
    <row r="561" spans="3:13">
      <c r="C561" s="66"/>
      <c r="D561" s="66"/>
      <c r="E561" s="66"/>
      <c r="F561" s="66"/>
      <c r="G561" s="66"/>
      <c r="H561" s="66"/>
      <c r="I561" s="66"/>
      <c r="J561" s="66"/>
      <c r="K561" s="66"/>
      <c r="L561" s="66"/>
      <c r="M561" s="66"/>
    </row>
    <row r="562" spans="3:13">
      <c r="C562" s="66"/>
      <c r="D562" s="66"/>
      <c r="E562" s="66"/>
      <c r="F562" s="66"/>
      <c r="G562" s="66"/>
      <c r="H562" s="66"/>
      <c r="I562" s="66"/>
      <c r="J562" s="66"/>
      <c r="K562" s="66"/>
      <c r="L562" s="66"/>
      <c r="M562" s="66"/>
    </row>
    <row r="563" spans="3:13">
      <c r="C563" s="66"/>
      <c r="D563" s="66"/>
      <c r="E563" s="66"/>
      <c r="F563" s="66"/>
      <c r="G563" s="66"/>
      <c r="H563" s="66"/>
      <c r="I563" s="66"/>
      <c r="J563" s="66"/>
      <c r="K563" s="66"/>
      <c r="L563" s="66"/>
      <c r="M563" s="66"/>
    </row>
    <row r="564" spans="3:13">
      <c r="C564" s="66"/>
      <c r="D564" s="66"/>
      <c r="E564" s="66"/>
      <c r="F564" s="66"/>
      <c r="G564" s="66"/>
      <c r="H564" s="66"/>
      <c r="I564" s="66"/>
      <c r="J564" s="66"/>
      <c r="K564" s="66"/>
      <c r="L564" s="66"/>
      <c r="M564" s="66"/>
    </row>
    <row r="565" spans="3:13">
      <c r="C565" s="66"/>
      <c r="D565" s="66"/>
      <c r="E565" s="66"/>
      <c r="F565" s="66"/>
      <c r="G565" s="66"/>
      <c r="H565" s="66"/>
      <c r="I565" s="66"/>
      <c r="J565" s="66"/>
      <c r="K565" s="66"/>
      <c r="L565" s="66"/>
      <c r="M565" s="66"/>
    </row>
    <row r="566" spans="3:13">
      <c r="C566" s="66"/>
      <c r="D566" s="66"/>
      <c r="E566" s="66"/>
      <c r="F566" s="66"/>
      <c r="G566" s="66"/>
      <c r="H566" s="66"/>
      <c r="I566" s="66"/>
      <c r="J566" s="66"/>
      <c r="K566" s="66"/>
      <c r="L566" s="66"/>
      <c r="M566" s="66"/>
    </row>
    <row r="567" spans="3:13">
      <c r="C567" s="66"/>
      <c r="D567" s="66"/>
      <c r="E567" s="66"/>
      <c r="F567" s="66"/>
      <c r="G567" s="66"/>
      <c r="H567" s="66"/>
      <c r="I567" s="66"/>
      <c r="J567" s="66"/>
      <c r="K567" s="66"/>
      <c r="L567" s="66"/>
      <c r="M567" s="66"/>
    </row>
    <row r="568" spans="3:13">
      <c r="C568" s="66"/>
      <c r="D568" s="66"/>
      <c r="E568" s="66"/>
      <c r="F568" s="66"/>
      <c r="G568" s="66"/>
      <c r="H568" s="66"/>
      <c r="I568" s="66"/>
      <c r="J568" s="66"/>
      <c r="K568" s="66"/>
      <c r="L568" s="66"/>
      <c r="M568" s="66"/>
    </row>
    <row r="569" spans="3:13">
      <c r="C569" s="66"/>
      <c r="D569" s="66"/>
      <c r="E569" s="66"/>
      <c r="F569" s="66"/>
      <c r="G569" s="66"/>
      <c r="H569" s="66"/>
      <c r="I569" s="66"/>
      <c r="J569" s="66"/>
      <c r="K569" s="66"/>
      <c r="L569" s="66"/>
      <c r="M569" s="66"/>
    </row>
    <row r="570" spans="3:13">
      <c r="C570" s="66"/>
      <c r="D570" s="66"/>
      <c r="E570" s="66"/>
      <c r="F570" s="66"/>
      <c r="G570" s="66"/>
      <c r="H570" s="66"/>
      <c r="I570" s="66"/>
      <c r="J570" s="66"/>
      <c r="K570" s="66"/>
      <c r="L570" s="66"/>
      <c r="M570" s="66"/>
    </row>
    <row r="571" spans="3:13">
      <c r="C571" s="66"/>
      <c r="D571" s="66"/>
      <c r="E571" s="66"/>
      <c r="F571" s="66"/>
      <c r="G571" s="66"/>
      <c r="H571" s="66"/>
      <c r="I571" s="66"/>
      <c r="J571" s="66"/>
      <c r="K571" s="66"/>
      <c r="L571" s="66"/>
      <c r="M571" s="66"/>
    </row>
    <row r="572" spans="3:13">
      <c r="C572" s="66"/>
      <c r="D572" s="66"/>
      <c r="E572" s="66"/>
      <c r="F572" s="66"/>
      <c r="G572" s="66"/>
      <c r="H572" s="66"/>
      <c r="I572" s="66"/>
      <c r="J572" s="66"/>
      <c r="K572" s="66"/>
      <c r="L572" s="66"/>
      <c r="M572" s="66"/>
    </row>
    <row r="573" spans="3:13">
      <c r="C573" s="66"/>
      <c r="D573" s="66"/>
      <c r="E573" s="66"/>
      <c r="F573" s="66"/>
      <c r="G573" s="66"/>
      <c r="H573" s="66"/>
      <c r="I573" s="66"/>
      <c r="J573" s="66"/>
      <c r="K573" s="66"/>
      <c r="L573" s="66"/>
      <c r="M573" s="66"/>
    </row>
    <row r="574" spans="3:13">
      <c r="C574" s="66"/>
      <c r="D574" s="66"/>
      <c r="E574" s="66"/>
      <c r="F574" s="66"/>
      <c r="G574" s="66"/>
      <c r="H574" s="66"/>
      <c r="I574" s="66"/>
      <c r="J574" s="66"/>
      <c r="K574" s="66"/>
      <c r="L574" s="66"/>
      <c r="M574" s="66"/>
    </row>
    <row r="575" spans="3:13">
      <c r="C575" s="66"/>
      <c r="D575" s="66"/>
      <c r="E575" s="66"/>
      <c r="F575" s="66"/>
      <c r="G575" s="66"/>
      <c r="H575" s="66"/>
      <c r="I575" s="66"/>
      <c r="J575" s="66"/>
      <c r="K575" s="66"/>
      <c r="L575" s="66"/>
      <c r="M575" s="66"/>
    </row>
    <row r="576" spans="3:13">
      <c r="C576" s="66"/>
      <c r="D576" s="66"/>
      <c r="E576" s="66"/>
      <c r="F576" s="66"/>
      <c r="G576" s="66"/>
      <c r="H576" s="66"/>
      <c r="I576" s="66"/>
      <c r="J576" s="66"/>
      <c r="K576" s="66"/>
      <c r="L576" s="66"/>
      <c r="M576" s="66"/>
    </row>
    <row r="577" spans="3:13">
      <c r="C577" s="66"/>
      <c r="D577" s="66"/>
      <c r="E577" s="66"/>
      <c r="F577" s="66"/>
      <c r="G577" s="66"/>
      <c r="H577" s="66"/>
      <c r="I577" s="66"/>
      <c r="J577" s="66"/>
      <c r="K577" s="66"/>
      <c r="L577" s="66"/>
      <c r="M577" s="66"/>
    </row>
    <row r="578" spans="3:13">
      <c r="C578" s="66"/>
      <c r="D578" s="66"/>
      <c r="E578" s="66"/>
      <c r="F578" s="66"/>
      <c r="G578" s="66"/>
      <c r="H578" s="66"/>
      <c r="I578" s="66"/>
      <c r="J578" s="66"/>
      <c r="K578" s="66"/>
      <c r="L578" s="66"/>
      <c r="M578" s="66"/>
    </row>
    <row r="579" spans="3:13">
      <c r="C579" s="66"/>
      <c r="D579" s="66"/>
      <c r="E579" s="66"/>
      <c r="F579" s="66"/>
      <c r="G579" s="66"/>
      <c r="H579" s="66"/>
      <c r="I579" s="66"/>
      <c r="J579" s="66"/>
      <c r="K579" s="66"/>
      <c r="L579" s="66"/>
      <c r="M579" s="66"/>
    </row>
    <row r="580" spans="3:13">
      <c r="C580" s="66"/>
      <c r="D580" s="66"/>
      <c r="E580" s="66"/>
      <c r="F580" s="66"/>
      <c r="G580" s="66"/>
      <c r="H580" s="66"/>
      <c r="I580" s="66"/>
      <c r="J580" s="66"/>
      <c r="K580" s="66"/>
      <c r="L580" s="66"/>
      <c r="M580" s="66"/>
    </row>
  </sheetData>
  <conditionalFormatting sqref="N345:N348 P345:P348">
    <cfRule type="containsText" dxfId="0" priority="1" operator="containsText" text="FALSE">
      <formula>NOT(ISERROR(SEARCH("FALSE",N345)))</formula>
    </cfRule>
  </conditionalFormatting>
  <printOptions horizontalCentered="1"/>
  <pageMargins left="0.75" right="0.75" top="0.75" bottom="0.5" header="0.25" footer="0.25"/>
  <pageSetup scale="44" orientation="portrait" blackAndWhite="1" r:id="rId1"/>
  <headerFooter alignWithMargins="0"/>
  <rowBreaks count="5" manualBreakCount="5">
    <brk id="57" max="12" man="1"/>
    <brk id="117" max="12" man="1"/>
    <brk id="186" max="12" man="1"/>
    <brk id="262" max="12" man="1"/>
    <brk id="324" max="11"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6EC1-0BE9-42F5-B024-4A805C89B496}">
  <sheetPr>
    <tabColor theme="6" tint="0.59999389629810485"/>
  </sheetPr>
  <dimension ref="A1:R340"/>
  <sheetViews>
    <sheetView zoomScale="75" zoomScaleNormal="75" zoomScaleSheetLayoutView="80" workbookViewId="0">
      <selection activeCell="D26" sqref="D26"/>
    </sheetView>
  </sheetViews>
  <sheetFormatPr defaultColWidth="8.88671875" defaultRowHeight="15"/>
  <cols>
    <col min="1" max="1" width="5.88671875" style="65" customWidth="1"/>
    <col min="2" max="2" width="1.44140625" style="2" customWidth="1"/>
    <col min="3" max="3" width="63.5546875" style="2" customWidth="1"/>
    <col min="4" max="4" width="24.44140625" style="2" customWidth="1"/>
    <col min="5" max="5" width="15.5546875" style="2" customWidth="1"/>
    <col min="6" max="6" width="8.109375" style="2" customWidth="1"/>
    <col min="7" max="7" width="5.88671875" style="2" customWidth="1"/>
    <col min="8" max="8" width="13.109375" style="2" customWidth="1"/>
    <col min="9" max="9" width="5.88671875" style="2" customWidth="1"/>
    <col min="10" max="10" width="16.109375" style="2" customWidth="1"/>
    <col min="11" max="11" width="3.44140625" style="2" customWidth="1"/>
    <col min="12" max="12" width="10.109375" style="2" customWidth="1"/>
    <col min="13" max="13" width="1.88671875" style="2" customWidth="1"/>
    <col min="14" max="15" width="18" style="2" customWidth="1"/>
    <col min="16" max="16" width="8.88671875" style="2"/>
    <col min="17" max="18" width="18" style="2" customWidth="1"/>
    <col min="19" max="19" width="12.88671875" style="2" bestFit="1" customWidth="1"/>
    <col min="20" max="16384" width="8.88671875" style="2"/>
  </cols>
  <sheetData>
    <row r="1" spans="1:18" ht="18">
      <c r="A1" s="230"/>
      <c r="C1" s="3"/>
      <c r="D1" s="3"/>
      <c r="E1" s="231"/>
      <c r="F1" s="3"/>
      <c r="G1" s="3"/>
      <c r="H1" s="3"/>
      <c r="I1" s="3"/>
      <c r="J1" s="5" t="s">
        <v>0</v>
      </c>
      <c r="K1" s="4"/>
      <c r="M1" s="4"/>
    </row>
    <row r="2" spans="1:18">
      <c r="C2" s="3"/>
      <c r="D2" s="3"/>
      <c r="E2" s="231"/>
      <c r="F2" s="3"/>
      <c r="G2" s="3"/>
      <c r="H2" s="3"/>
      <c r="I2" s="3"/>
      <c r="J2" s="5" t="s">
        <v>56</v>
      </c>
      <c r="M2" s="5"/>
    </row>
    <row r="3" spans="1:18">
      <c r="C3" s="3"/>
      <c r="D3" s="3"/>
      <c r="E3" s="231"/>
      <c r="F3" s="3"/>
      <c r="G3" s="3"/>
      <c r="H3" s="3"/>
      <c r="I3" s="3"/>
      <c r="K3" s="6"/>
      <c r="M3" s="5"/>
    </row>
    <row r="4" spans="1:18">
      <c r="C4" s="3"/>
      <c r="D4" s="3"/>
      <c r="E4" s="231"/>
      <c r="F4" s="3"/>
      <c r="G4" s="3"/>
      <c r="H4" s="3"/>
      <c r="I4" s="3"/>
      <c r="K4" s="6"/>
      <c r="M4" s="5"/>
    </row>
    <row r="5" spans="1:18">
      <c r="C5" s="3"/>
      <c r="D5" s="3"/>
      <c r="E5" s="231"/>
      <c r="F5" s="3"/>
      <c r="G5" s="3"/>
      <c r="H5" s="3"/>
      <c r="I5" s="3"/>
      <c r="K5" s="6"/>
      <c r="M5" s="5"/>
    </row>
    <row r="6" spans="1:18">
      <c r="C6" s="3"/>
      <c r="D6" s="3"/>
      <c r="E6" s="231"/>
      <c r="F6" s="3"/>
      <c r="G6" s="3"/>
      <c r="H6" s="3"/>
      <c r="I6" s="3"/>
      <c r="J6" s="6"/>
      <c r="K6" s="6"/>
      <c r="M6" s="6"/>
    </row>
    <row r="7" spans="1:18">
      <c r="C7" s="3" t="s">
        <v>2</v>
      </c>
      <c r="D7" s="3"/>
      <c r="E7" s="231"/>
      <c r="F7" s="3"/>
      <c r="G7" s="3"/>
      <c r="H7" s="3"/>
      <c r="I7" s="3"/>
      <c r="J7" s="7" t="s">
        <v>502</v>
      </c>
      <c r="K7" s="6"/>
      <c r="M7" s="6"/>
    </row>
    <row r="8" spans="1:18">
      <c r="A8" s="74" t="s">
        <v>3</v>
      </c>
      <c r="B8" s="9"/>
      <c r="C8" s="9"/>
      <c r="D8" s="10"/>
      <c r="E8" s="9"/>
      <c r="F8" s="10"/>
      <c r="G8" s="10"/>
      <c r="H8" s="10"/>
      <c r="I8" s="10"/>
      <c r="J8" s="9"/>
      <c r="K8" s="6"/>
      <c r="L8" s="9"/>
      <c r="M8" s="6"/>
    </row>
    <row r="9" spans="1:18">
      <c r="A9" s="76" t="s">
        <v>4</v>
      </c>
      <c r="B9" s="9"/>
      <c r="C9" s="10"/>
      <c r="D9" s="13"/>
      <c r="E9" s="9"/>
      <c r="F9" s="13"/>
      <c r="G9" s="13"/>
      <c r="H9" s="13"/>
      <c r="I9" s="10"/>
      <c r="J9" s="10"/>
      <c r="K9" s="6"/>
      <c r="L9" s="12"/>
      <c r="M9" s="6"/>
    </row>
    <row r="10" spans="1:18">
      <c r="A10" s="76"/>
      <c r="B10" s="9"/>
      <c r="C10" s="12"/>
      <c r="D10" s="12"/>
      <c r="E10" s="9"/>
      <c r="F10" s="12"/>
      <c r="G10" s="12"/>
      <c r="H10" s="12"/>
      <c r="I10" s="12"/>
      <c r="J10" s="12"/>
      <c r="K10" s="6"/>
      <c r="L10" s="12"/>
      <c r="M10" s="6"/>
    </row>
    <row r="11" spans="1:18" ht="15.75">
      <c r="A11" s="232" t="s">
        <v>403</v>
      </c>
      <c r="B11" s="15"/>
      <c r="C11" s="16"/>
      <c r="D11" s="16"/>
      <c r="E11" s="15"/>
      <c r="F11" s="16"/>
      <c r="G11" s="16"/>
      <c r="H11" s="16"/>
      <c r="I11" s="16"/>
      <c r="J11" s="16"/>
      <c r="K11" s="6"/>
      <c r="L11" s="12"/>
      <c r="M11" s="6"/>
      <c r="N11" s="18"/>
      <c r="O11" s="18"/>
      <c r="Q11" s="18"/>
      <c r="R11" s="18"/>
    </row>
    <row r="12" spans="1:18">
      <c r="A12" s="29"/>
      <c r="C12" s="21" t="s">
        <v>6</v>
      </c>
      <c r="D12" s="21" t="s">
        <v>7</v>
      </c>
      <c r="E12" s="21" t="s">
        <v>8</v>
      </c>
      <c r="F12" s="35" t="s">
        <v>17</v>
      </c>
      <c r="G12" s="270" t="s">
        <v>9</v>
      </c>
      <c r="H12" s="9"/>
      <c r="I12" s="35"/>
      <c r="J12" s="101" t="s">
        <v>10</v>
      </c>
      <c r="K12" s="6"/>
      <c r="L12" s="6"/>
      <c r="M12" s="6"/>
      <c r="N12" s="23"/>
      <c r="Q12" s="23"/>
    </row>
    <row r="13" spans="1:18">
      <c r="A13" s="29" t="s">
        <v>11</v>
      </c>
      <c r="C13" s="6"/>
      <c r="D13" s="6"/>
      <c r="E13" s="78"/>
      <c r="F13" s="6"/>
      <c r="G13" s="6"/>
      <c r="H13" s="6"/>
      <c r="I13" s="6"/>
      <c r="J13" s="20" t="s">
        <v>12</v>
      </c>
      <c r="K13" s="6"/>
      <c r="L13" s="6"/>
      <c r="M13" s="6"/>
      <c r="N13" s="24"/>
      <c r="Q13" s="24"/>
    </row>
    <row r="14" spans="1:18" ht="15.75">
      <c r="A14" s="79" t="s">
        <v>13</v>
      </c>
      <c r="C14" s="6"/>
      <c r="D14" s="6"/>
      <c r="E14" s="6"/>
      <c r="F14" s="6"/>
      <c r="G14" s="6"/>
      <c r="H14" s="6"/>
      <c r="I14" s="6"/>
      <c r="J14" s="25" t="s">
        <v>14</v>
      </c>
      <c r="K14" s="6"/>
      <c r="L14" s="6"/>
      <c r="M14" s="6"/>
      <c r="N14" s="24"/>
      <c r="O14" s="28"/>
      <c r="Q14" s="24"/>
      <c r="R14" s="28"/>
    </row>
    <row r="15" spans="1:18">
      <c r="A15" s="29">
        <v>1</v>
      </c>
      <c r="C15" s="6" t="s">
        <v>15</v>
      </c>
      <c r="D15" s="52" t="s">
        <v>557</v>
      </c>
      <c r="E15" s="35"/>
      <c r="F15" s="6"/>
      <c r="G15" s="6"/>
      <c r="H15" s="6"/>
      <c r="I15" s="6"/>
      <c r="J15" s="31">
        <f>J166</f>
        <v>11079406</v>
      </c>
      <c r="K15" s="6"/>
      <c r="L15" s="6"/>
      <c r="M15" s="6"/>
      <c r="N15" s="33"/>
      <c r="O15" s="31"/>
      <c r="Q15" s="33"/>
      <c r="R15" s="31"/>
    </row>
    <row r="16" spans="1:18">
      <c r="A16" s="29"/>
      <c r="C16" s="6"/>
      <c r="D16" s="51"/>
      <c r="E16" s="6"/>
      <c r="F16" s="6"/>
      <c r="G16" s="6"/>
      <c r="H16" s="6"/>
      <c r="I16" s="6"/>
      <c r="J16" s="31"/>
      <c r="K16" s="6"/>
      <c r="L16" s="6"/>
      <c r="M16" s="6"/>
      <c r="N16" s="36"/>
      <c r="O16" s="35"/>
      <c r="Q16" s="36"/>
      <c r="R16" s="35"/>
    </row>
    <row r="17" spans="1:18">
      <c r="A17" s="29"/>
      <c r="C17" s="6"/>
      <c r="D17" s="51"/>
      <c r="E17" s="6"/>
      <c r="F17" s="6"/>
      <c r="G17" s="6"/>
      <c r="H17" s="6"/>
      <c r="I17" s="6"/>
      <c r="J17" s="31"/>
      <c r="K17" s="6"/>
      <c r="L17" s="6"/>
      <c r="M17" s="6"/>
      <c r="N17" s="36"/>
      <c r="O17" s="35"/>
      <c r="Q17" s="36"/>
      <c r="R17" s="35"/>
    </row>
    <row r="18" spans="1:18" ht="15.75" thickBot="1">
      <c r="A18" s="29" t="s">
        <v>17</v>
      </c>
      <c r="C18" s="6" t="s">
        <v>58</v>
      </c>
      <c r="D18" s="233"/>
      <c r="E18" s="234" t="s">
        <v>59</v>
      </c>
      <c r="F18" s="35"/>
      <c r="G18" s="235" t="s">
        <v>60</v>
      </c>
      <c r="H18" s="235"/>
      <c r="I18" s="6"/>
      <c r="J18" s="31"/>
      <c r="K18" s="6"/>
      <c r="L18" s="6"/>
      <c r="M18" s="6"/>
      <c r="N18" s="36"/>
      <c r="O18" s="35"/>
      <c r="Q18" s="36"/>
      <c r="R18" s="35"/>
    </row>
    <row r="19" spans="1:18">
      <c r="A19" s="29">
        <v>2</v>
      </c>
      <c r="C19" s="6" t="s">
        <v>19</v>
      </c>
      <c r="D19" s="52" t="s">
        <v>61</v>
      </c>
      <c r="E19" s="31">
        <f>J242</f>
        <v>131255</v>
      </c>
      <c r="F19" s="31"/>
      <c r="G19" s="31" t="s">
        <v>62</v>
      </c>
      <c r="H19" s="84">
        <f>DEK_TP_Alloc</f>
        <v>0.84040000000000004</v>
      </c>
      <c r="I19" s="31"/>
      <c r="J19" s="31">
        <f>ROUND(H19*E19,0)</f>
        <v>110307</v>
      </c>
      <c r="K19" s="6"/>
      <c r="L19" s="6"/>
      <c r="M19" s="6"/>
      <c r="N19" s="33"/>
      <c r="O19" s="31"/>
      <c r="Q19" s="33"/>
      <c r="R19" s="31"/>
    </row>
    <row r="20" spans="1:18">
      <c r="A20" s="29">
        <v>3</v>
      </c>
      <c r="C20" s="6" t="s">
        <v>20</v>
      </c>
      <c r="D20" s="52" t="s">
        <v>63</v>
      </c>
      <c r="E20" s="54">
        <f>J244</f>
        <v>131595</v>
      </c>
      <c r="F20" s="31"/>
      <c r="G20" s="31" t="str">
        <f>G$19</f>
        <v>TP</v>
      </c>
      <c r="H20" s="84">
        <f>DEK_TP_Alloc</f>
        <v>0.84040000000000004</v>
      </c>
      <c r="I20" s="31"/>
      <c r="J20" s="54">
        <f>ROUND(H20*E20,0)</f>
        <v>110592</v>
      </c>
      <c r="K20" s="6"/>
      <c r="L20" s="6"/>
      <c r="M20" s="6"/>
      <c r="N20" s="45"/>
      <c r="O20" s="54"/>
      <c r="Q20" s="45"/>
      <c r="R20" s="54"/>
    </row>
    <row r="21" spans="1:18">
      <c r="A21" s="29" t="s">
        <v>21</v>
      </c>
      <c r="C21" s="6" t="s">
        <v>22</v>
      </c>
      <c r="D21" s="52"/>
      <c r="E21" s="85">
        <v>0</v>
      </c>
      <c r="F21" s="31"/>
      <c r="G21" s="31" t="str">
        <f>G$19</f>
        <v>TP</v>
      </c>
      <c r="H21" s="84">
        <f>DEK_TP_Alloc</f>
        <v>0.84040000000000004</v>
      </c>
      <c r="I21" s="31"/>
      <c r="J21" s="54">
        <f t="shared" ref="J21:J23" si="0">ROUND(H21*E21,0)</f>
        <v>0</v>
      </c>
      <c r="K21" s="6"/>
      <c r="L21" s="6"/>
      <c r="M21" s="6"/>
      <c r="N21" s="45"/>
      <c r="O21" s="54"/>
      <c r="Q21" s="45"/>
      <c r="R21" s="54"/>
    </row>
    <row r="22" spans="1:18">
      <c r="A22" s="29" t="s">
        <v>23</v>
      </c>
      <c r="C22" s="6" t="s">
        <v>24</v>
      </c>
      <c r="D22" s="52"/>
      <c r="E22" s="85">
        <v>0</v>
      </c>
      <c r="F22" s="31"/>
      <c r="G22" s="31" t="str">
        <f>G$19</f>
        <v>TP</v>
      </c>
      <c r="H22" s="84">
        <f>DEK_TP_Alloc</f>
        <v>0.84040000000000004</v>
      </c>
      <c r="I22" s="31"/>
      <c r="J22" s="54">
        <f t="shared" si="0"/>
        <v>0</v>
      </c>
      <c r="K22" s="6"/>
      <c r="L22" s="6"/>
      <c r="M22" s="6"/>
      <c r="N22" s="45"/>
      <c r="O22" s="54"/>
      <c r="Q22" s="45"/>
      <c r="R22" s="54"/>
    </row>
    <row r="23" spans="1:18">
      <c r="A23" s="29">
        <v>5</v>
      </c>
      <c r="C23" s="6" t="s">
        <v>25</v>
      </c>
      <c r="D23" s="52" t="s">
        <v>505</v>
      </c>
      <c r="E23" s="45">
        <v>0</v>
      </c>
      <c r="F23" s="31"/>
      <c r="G23" s="31"/>
      <c r="H23" s="86">
        <v>1</v>
      </c>
      <c r="I23" s="31"/>
      <c r="J23" s="54">
        <f t="shared" si="0"/>
        <v>0</v>
      </c>
      <c r="K23" s="6"/>
      <c r="L23" s="6"/>
      <c r="M23" s="6"/>
      <c r="N23" s="45"/>
      <c r="O23" s="54"/>
      <c r="Q23" s="45"/>
      <c r="R23" s="54"/>
    </row>
    <row r="24" spans="1:18">
      <c r="A24" s="29"/>
      <c r="C24" s="6"/>
      <c r="D24" s="52"/>
      <c r="E24" s="54"/>
      <c r="F24" s="31"/>
      <c r="G24" s="31"/>
      <c r="H24" s="86"/>
      <c r="I24" s="31"/>
      <c r="J24" s="31"/>
      <c r="K24" s="6"/>
      <c r="L24" s="6"/>
      <c r="M24" s="6"/>
      <c r="N24" s="45"/>
      <c r="O24" s="54"/>
      <c r="Q24" s="45"/>
      <c r="R24" s="54"/>
    </row>
    <row r="25" spans="1:18">
      <c r="A25" s="29"/>
      <c r="C25" s="6"/>
      <c r="D25" s="52"/>
      <c r="E25" s="54"/>
      <c r="F25" s="31"/>
      <c r="G25" s="31"/>
      <c r="H25" s="86"/>
      <c r="I25" s="31"/>
      <c r="J25" s="31"/>
      <c r="K25" s="6"/>
      <c r="L25" s="6"/>
      <c r="M25" s="6"/>
      <c r="N25" s="45"/>
      <c r="O25" s="54"/>
      <c r="Q25" s="45"/>
      <c r="R25" s="54"/>
    </row>
    <row r="26" spans="1:18">
      <c r="A26" s="29"/>
      <c r="C26" s="6"/>
      <c r="D26" s="52"/>
      <c r="E26" s="54"/>
      <c r="F26" s="31"/>
      <c r="G26" s="31"/>
      <c r="H26" s="86"/>
      <c r="I26" s="31"/>
      <c r="J26" s="31"/>
      <c r="K26" s="6"/>
      <c r="L26" s="6"/>
      <c r="M26" s="6"/>
      <c r="N26" s="45"/>
      <c r="O26" s="54"/>
      <c r="Q26" s="45"/>
      <c r="R26" s="54"/>
    </row>
    <row r="27" spans="1:18">
      <c r="A27" s="29">
        <v>6</v>
      </c>
      <c r="C27" s="6" t="s">
        <v>27</v>
      </c>
      <c r="D27" s="51"/>
      <c r="E27" s="91" t="s">
        <v>17</v>
      </c>
      <c r="F27" s="35"/>
      <c r="G27" s="35"/>
      <c r="H27" s="84"/>
      <c r="I27" s="35"/>
      <c r="J27" s="236">
        <f>SUM(J19:J23)</f>
        <v>220899</v>
      </c>
      <c r="K27" s="6"/>
      <c r="L27" s="6"/>
      <c r="M27" s="6"/>
      <c r="N27" s="33"/>
      <c r="O27" s="31"/>
      <c r="Q27" s="33"/>
      <c r="R27" s="31"/>
    </row>
    <row r="28" spans="1:18">
      <c r="A28" s="29"/>
      <c r="D28" s="51"/>
      <c r="E28" s="35" t="s">
        <v>17</v>
      </c>
      <c r="F28" s="6"/>
      <c r="G28" s="6"/>
      <c r="H28" s="84"/>
      <c r="I28" s="6"/>
      <c r="J28" s="31"/>
      <c r="K28" s="6"/>
      <c r="L28" s="6"/>
      <c r="M28" s="6"/>
      <c r="N28" s="46"/>
      <c r="Q28" s="46"/>
    </row>
    <row r="29" spans="1:18">
      <c r="A29" s="29"/>
      <c r="C29" s="6"/>
      <c r="D29" s="51"/>
      <c r="J29" s="31"/>
      <c r="K29" s="6"/>
      <c r="L29" s="6"/>
      <c r="M29" s="6"/>
      <c r="N29" s="36"/>
      <c r="O29" s="35"/>
      <c r="Q29" s="36"/>
      <c r="R29" s="35"/>
    </row>
    <row r="30" spans="1:18" ht="15.75" thickBot="1">
      <c r="A30" s="29">
        <v>7</v>
      </c>
      <c r="C30" s="6" t="s">
        <v>28</v>
      </c>
      <c r="D30" s="52" t="s">
        <v>29</v>
      </c>
      <c r="E30" s="91" t="s">
        <v>17</v>
      </c>
      <c r="F30" s="35"/>
      <c r="G30" s="35"/>
      <c r="H30" s="35"/>
      <c r="I30" s="35"/>
      <c r="J30" s="48">
        <f>J15-J27</f>
        <v>10858507</v>
      </c>
      <c r="K30" s="6"/>
      <c r="L30" s="6"/>
      <c r="M30" s="6"/>
      <c r="N30" s="49"/>
      <c r="O30" s="50"/>
      <c r="Q30" s="49"/>
      <c r="R30" s="50"/>
    </row>
    <row r="31" spans="1:18" ht="15.75" thickTop="1">
      <c r="A31" s="29"/>
      <c r="D31" s="51"/>
      <c r="E31" s="91"/>
      <c r="F31" s="35"/>
      <c r="G31" s="35"/>
      <c r="H31" s="35"/>
      <c r="I31" s="35"/>
      <c r="K31" s="6"/>
      <c r="L31" s="6"/>
      <c r="M31" s="6"/>
      <c r="N31" s="46"/>
      <c r="Q31" s="46"/>
    </row>
    <row r="32" spans="1:18">
      <c r="A32" s="29"/>
      <c r="D32" s="52"/>
      <c r="J32" s="35"/>
      <c r="K32" s="6"/>
      <c r="L32" s="6"/>
      <c r="M32" s="6"/>
      <c r="N32" s="36"/>
      <c r="O32" s="35"/>
      <c r="Q32" s="36"/>
      <c r="R32" s="35"/>
    </row>
    <row r="33" spans="1:18">
      <c r="A33" s="29"/>
      <c r="C33" s="6"/>
      <c r="D33" s="51"/>
      <c r="E33" s="31"/>
      <c r="F33" s="31"/>
      <c r="G33" s="31"/>
      <c r="H33" s="31"/>
      <c r="I33" s="31"/>
      <c r="J33" s="31"/>
      <c r="K33" s="6"/>
      <c r="L33" s="6"/>
      <c r="M33" s="6"/>
      <c r="N33" s="33"/>
      <c r="O33" s="31"/>
      <c r="Q33" s="33"/>
      <c r="R33" s="31"/>
    </row>
    <row r="34" spans="1:18">
      <c r="C34" s="3"/>
      <c r="D34" s="3"/>
      <c r="E34" s="231"/>
      <c r="F34" s="3"/>
      <c r="G34" s="3"/>
      <c r="H34" s="3"/>
      <c r="I34" s="3"/>
      <c r="K34" s="20"/>
      <c r="L34" s="7"/>
      <c r="M34" s="20"/>
      <c r="N34" s="46"/>
      <c r="Q34" s="46"/>
    </row>
    <row r="35" spans="1:18" ht="18">
      <c r="A35" s="230"/>
      <c r="C35" s="3"/>
      <c r="D35" s="3"/>
      <c r="E35" s="231"/>
      <c r="F35" s="3"/>
      <c r="G35" s="3"/>
      <c r="H35" s="3"/>
      <c r="I35" s="3"/>
      <c r="J35" s="5" t="s">
        <v>0</v>
      </c>
      <c r="K35" s="4"/>
      <c r="M35" s="4"/>
      <c r="N35" s="272"/>
      <c r="O35" s="5"/>
      <c r="Q35" s="272"/>
      <c r="R35" s="5"/>
    </row>
    <row r="36" spans="1:18">
      <c r="C36" s="3"/>
      <c r="D36" s="3"/>
      <c r="E36" s="231"/>
      <c r="F36" s="3"/>
      <c r="G36" s="3"/>
      <c r="H36" s="3"/>
      <c r="I36" s="3"/>
      <c r="J36" s="5" t="s">
        <v>73</v>
      </c>
      <c r="M36" s="5"/>
      <c r="N36" s="272"/>
      <c r="O36" s="5"/>
      <c r="Q36" s="272"/>
      <c r="R36" s="5"/>
    </row>
    <row r="37" spans="1:18">
      <c r="C37" s="3"/>
      <c r="D37" s="3"/>
      <c r="E37" s="231"/>
      <c r="F37" s="3"/>
      <c r="G37" s="3"/>
      <c r="H37" s="3"/>
      <c r="I37" s="3"/>
      <c r="K37" s="6"/>
      <c r="M37" s="5"/>
      <c r="N37" s="46"/>
      <c r="Q37" s="46"/>
    </row>
    <row r="38" spans="1:18">
      <c r="C38" s="3"/>
      <c r="D38" s="3"/>
      <c r="E38" s="231"/>
      <c r="F38" s="3"/>
      <c r="G38" s="3"/>
      <c r="H38" s="3"/>
      <c r="I38" s="3"/>
      <c r="K38" s="6"/>
      <c r="M38" s="5"/>
      <c r="N38" s="46"/>
      <c r="Q38" s="46"/>
    </row>
    <row r="39" spans="1:18">
      <c r="C39" s="3"/>
      <c r="D39" s="3"/>
      <c r="E39" s="231"/>
      <c r="F39" s="3"/>
      <c r="G39" s="3"/>
      <c r="H39" s="3"/>
      <c r="I39" s="3"/>
      <c r="K39" s="6"/>
      <c r="M39" s="5"/>
      <c r="N39" s="46"/>
      <c r="Q39" s="46"/>
    </row>
    <row r="40" spans="1:18">
      <c r="C40" s="3"/>
      <c r="D40" s="3"/>
      <c r="E40" s="231"/>
      <c r="F40" s="3"/>
      <c r="G40" s="3"/>
      <c r="H40" s="3"/>
      <c r="I40" s="3"/>
      <c r="J40" s="5"/>
      <c r="K40" s="6"/>
      <c r="M40" s="5"/>
      <c r="N40" s="272"/>
      <c r="O40" s="5"/>
      <c r="Q40" s="272"/>
      <c r="R40" s="5"/>
    </row>
    <row r="41" spans="1:18">
      <c r="C41" s="3" t="s">
        <v>2</v>
      </c>
      <c r="D41" s="3"/>
      <c r="E41" s="231"/>
      <c r="F41" s="3"/>
      <c r="G41" s="3"/>
      <c r="H41" s="3"/>
      <c r="I41" s="3"/>
      <c r="J41" s="7" t="str">
        <f>J7</f>
        <v>For the 12 months ended: 12/31/2022</v>
      </c>
      <c r="K41" s="35"/>
      <c r="M41" s="5"/>
      <c r="N41" s="273"/>
      <c r="O41" s="7"/>
      <c r="Q41" s="273"/>
      <c r="R41" s="7"/>
    </row>
    <row r="42" spans="1:18">
      <c r="A42" s="75" t="str">
        <f>A8</f>
        <v>Rate Formula Template</v>
      </c>
      <c r="B42" s="9"/>
      <c r="C42" s="9"/>
      <c r="D42" s="10"/>
      <c r="E42" s="9"/>
      <c r="F42" s="10"/>
      <c r="G42" s="10"/>
      <c r="H42" s="10"/>
      <c r="I42" s="10"/>
      <c r="J42" s="9"/>
      <c r="K42" s="35"/>
      <c r="L42" s="9"/>
      <c r="M42" s="6"/>
      <c r="N42" s="11"/>
      <c r="O42" s="9"/>
      <c r="Q42" s="11"/>
      <c r="R42" s="9"/>
    </row>
    <row r="43" spans="1:18">
      <c r="A43" s="76" t="s">
        <v>4</v>
      </c>
      <c r="B43" s="9"/>
      <c r="C43" s="10"/>
      <c r="D43" s="13"/>
      <c r="E43" s="9"/>
      <c r="F43" s="13"/>
      <c r="G43" s="13"/>
      <c r="H43" s="13"/>
      <c r="I43" s="10"/>
      <c r="J43" s="10"/>
      <c r="K43" s="35"/>
      <c r="L43" s="12"/>
      <c r="M43" s="6"/>
      <c r="N43" s="8"/>
      <c r="O43" s="10"/>
      <c r="Q43" s="8"/>
      <c r="R43" s="10"/>
    </row>
    <row r="44" spans="1:18">
      <c r="A44" s="76"/>
      <c r="B44" s="9"/>
      <c r="C44" s="12"/>
      <c r="D44" s="12"/>
      <c r="E44" s="9"/>
      <c r="F44" s="12"/>
      <c r="G44" s="12"/>
      <c r="H44" s="12"/>
      <c r="I44" s="12"/>
      <c r="J44" s="12"/>
      <c r="K44" s="35"/>
      <c r="L44" s="12"/>
      <c r="M44" s="6"/>
      <c r="N44" s="274"/>
      <c r="O44" s="12"/>
      <c r="Q44" s="274"/>
      <c r="R44" s="12"/>
    </row>
    <row r="45" spans="1:18" ht="15.75">
      <c r="A45" s="149" t="str">
        <f>$A$11</f>
        <v>DUKE ENERGY KENTUCKY (DEK)</v>
      </c>
      <c r="B45" s="9"/>
      <c r="C45" s="12"/>
      <c r="D45" s="12"/>
      <c r="E45" s="9"/>
      <c r="F45" s="12"/>
      <c r="G45" s="12"/>
      <c r="H45" s="12"/>
      <c r="I45" s="12"/>
      <c r="J45" s="12"/>
      <c r="K45" s="35"/>
      <c r="L45" s="12"/>
      <c r="M45" s="35"/>
      <c r="N45" s="274"/>
      <c r="O45" s="12"/>
      <c r="Q45" s="274"/>
      <c r="R45" s="12"/>
    </row>
    <row r="46" spans="1:18" ht="15.75">
      <c r="B46" s="9"/>
      <c r="C46" s="12"/>
      <c r="D46" s="12"/>
      <c r="E46" s="9"/>
      <c r="F46" s="12"/>
      <c r="G46" s="12"/>
      <c r="H46" s="12"/>
      <c r="I46" s="12"/>
      <c r="J46" s="12"/>
      <c r="K46" s="35"/>
      <c r="L46" s="12"/>
      <c r="M46" s="35"/>
      <c r="N46" s="275"/>
      <c r="O46" s="18"/>
      <c r="Q46" s="275"/>
      <c r="R46" s="18"/>
    </row>
    <row r="47" spans="1:18">
      <c r="C47" s="21" t="s">
        <v>6</v>
      </c>
      <c r="D47" s="21" t="s">
        <v>7</v>
      </c>
      <c r="E47" s="21" t="s">
        <v>8</v>
      </c>
      <c r="F47" s="35" t="s">
        <v>17</v>
      </c>
      <c r="G47" s="270" t="s">
        <v>9</v>
      </c>
      <c r="H47" s="9"/>
      <c r="I47" s="35"/>
      <c r="J47" s="101" t="s">
        <v>10</v>
      </c>
      <c r="K47" s="35"/>
      <c r="L47" s="21"/>
      <c r="M47" s="35"/>
      <c r="N47" s="23"/>
      <c r="Q47" s="23"/>
    </row>
    <row r="48" spans="1:18">
      <c r="A48" s="29" t="s">
        <v>11</v>
      </c>
      <c r="C48" s="6"/>
      <c r="D48" s="126" t="s">
        <v>74</v>
      </c>
      <c r="E48" s="35"/>
      <c r="F48" s="35"/>
      <c r="G48" s="35"/>
      <c r="H48" s="20"/>
      <c r="I48" s="35"/>
      <c r="J48" s="20" t="s">
        <v>75</v>
      </c>
      <c r="K48" s="35"/>
      <c r="L48" s="21"/>
      <c r="M48" s="35"/>
      <c r="N48" s="24"/>
      <c r="Q48" s="24"/>
    </row>
    <row r="49" spans="1:18" ht="16.5" thickBot="1">
      <c r="A49" s="79" t="s">
        <v>13</v>
      </c>
      <c r="C49" s="27" t="s">
        <v>363</v>
      </c>
      <c r="D49" s="237" t="s">
        <v>77</v>
      </c>
      <c r="E49" s="234" t="s">
        <v>78</v>
      </c>
      <c r="F49" s="128"/>
      <c r="G49" s="235" t="s">
        <v>60</v>
      </c>
      <c r="H49" s="235"/>
      <c r="I49" s="128"/>
      <c r="J49" s="238" t="s">
        <v>79</v>
      </c>
      <c r="K49" s="35"/>
      <c r="L49" s="21"/>
      <c r="M49" s="6"/>
      <c r="N49" s="24"/>
      <c r="O49" s="28"/>
      <c r="Q49" s="24"/>
      <c r="R49" s="28"/>
    </row>
    <row r="50" spans="1:18">
      <c r="D50" s="35"/>
      <c r="E50" s="35"/>
      <c r="F50" s="35"/>
      <c r="G50" s="35"/>
      <c r="H50" s="35"/>
      <c r="I50" s="35"/>
      <c r="J50" s="35"/>
      <c r="K50" s="35"/>
      <c r="L50" s="35"/>
      <c r="M50" s="6"/>
      <c r="N50" s="36"/>
      <c r="O50" s="35"/>
      <c r="Q50" s="36"/>
      <c r="R50" s="35"/>
    </row>
    <row r="51" spans="1:18">
      <c r="A51" s="29"/>
      <c r="C51" s="6"/>
      <c r="D51" s="35"/>
      <c r="E51" s="35"/>
      <c r="F51" s="35"/>
      <c r="G51" s="35"/>
      <c r="H51" s="35"/>
      <c r="I51" s="35"/>
      <c r="J51" s="35"/>
      <c r="K51" s="35"/>
      <c r="L51" s="35"/>
      <c r="M51" s="6"/>
      <c r="N51" s="36"/>
      <c r="O51" s="35"/>
      <c r="Q51" s="36"/>
      <c r="R51" s="35"/>
    </row>
    <row r="52" spans="1:18">
      <c r="A52" s="29"/>
      <c r="C52" s="6" t="s">
        <v>80</v>
      </c>
      <c r="D52" s="35"/>
      <c r="E52" s="35"/>
      <c r="F52" s="35"/>
      <c r="G52" s="35"/>
      <c r="H52" s="35"/>
      <c r="I52" s="35"/>
      <c r="J52" s="35"/>
      <c r="K52" s="35"/>
      <c r="L52" s="35"/>
      <c r="M52" s="6"/>
      <c r="N52" s="36"/>
      <c r="O52" s="35"/>
      <c r="Q52" s="36"/>
      <c r="R52" s="35"/>
    </row>
    <row r="53" spans="1:18">
      <c r="A53" s="29">
        <v>1</v>
      </c>
      <c r="C53" s="6" t="s">
        <v>81</v>
      </c>
      <c r="D53" s="51" t="s">
        <v>82</v>
      </c>
      <c r="E53" s="116">
        <v>1426237670</v>
      </c>
      <c r="F53" s="35"/>
      <c r="G53" s="35" t="s">
        <v>83</v>
      </c>
      <c r="H53" s="117" t="s">
        <v>17</v>
      </c>
      <c r="I53" s="35"/>
      <c r="J53" s="54"/>
      <c r="K53" s="35"/>
      <c r="L53" s="35"/>
      <c r="M53" s="6"/>
      <c r="N53" s="45"/>
      <c r="O53" s="54"/>
      <c r="Q53" s="45"/>
      <c r="R53" s="54"/>
    </row>
    <row r="54" spans="1:18">
      <c r="A54" s="29">
        <v>2</v>
      </c>
      <c r="C54" s="6" t="s">
        <v>84</v>
      </c>
      <c r="D54" s="51" t="s">
        <v>85</v>
      </c>
      <c r="E54" s="85">
        <v>106785902</v>
      </c>
      <c r="F54" s="35"/>
      <c r="G54" s="35" t="s">
        <v>62</v>
      </c>
      <c r="H54" s="84">
        <f>DEK_TP_Alloc</f>
        <v>0.84040000000000004</v>
      </c>
      <c r="I54" s="35"/>
      <c r="J54" s="31">
        <f>ROUND(H54*E54,0)</f>
        <v>89742872</v>
      </c>
      <c r="K54" s="35"/>
      <c r="L54" s="35"/>
      <c r="M54" s="6"/>
      <c r="N54" s="33"/>
      <c r="O54" s="31"/>
      <c r="Q54" s="33"/>
      <c r="R54" s="31"/>
    </row>
    <row r="55" spans="1:18">
      <c r="A55" s="29">
        <v>3</v>
      </c>
      <c r="C55" s="6" t="s">
        <v>86</v>
      </c>
      <c r="D55" s="51" t="s">
        <v>87</v>
      </c>
      <c r="E55" s="85">
        <v>655637882</v>
      </c>
      <c r="F55" s="35"/>
      <c r="G55" s="35" t="s">
        <v>83</v>
      </c>
      <c r="H55" s="117" t="s">
        <v>17</v>
      </c>
      <c r="I55" s="35"/>
      <c r="J55" s="54"/>
      <c r="K55" s="35"/>
      <c r="L55" s="35"/>
      <c r="M55" s="6"/>
      <c r="N55" s="45"/>
      <c r="O55" s="54"/>
      <c r="Q55" s="45"/>
      <c r="R55" s="54"/>
    </row>
    <row r="56" spans="1:18">
      <c r="A56" s="29">
        <v>4</v>
      </c>
      <c r="C56" s="6" t="s">
        <v>88</v>
      </c>
      <c r="D56" s="51" t="s">
        <v>89</v>
      </c>
      <c r="E56" s="85">
        <v>55665295</v>
      </c>
      <c r="F56" s="35"/>
      <c r="G56" s="35" t="s">
        <v>232</v>
      </c>
      <c r="H56" s="117">
        <f>DEK_WS_Alloc</f>
        <v>3.635E-2</v>
      </c>
      <c r="I56" s="35"/>
      <c r="J56" s="54">
        <f>ROUND(H56*E56,0)</f>
        <v>2023433</v>
      </c>
      <c r="K56" s="35"/>
      <c r="L56" s="35"/>
      <c r="M56" s="35"/>
      <c r="N56" s="45"/>
      <c r="O56" s="54"/>
      <c r="Q56" s="45"/>
      <c r="R56" s="54"/>
    </row>
    <row r="57" spans="1:18" ht="15.75" thickBot="1">
      <c r="A57" s="29">
        <v>5</v>
      </c>
      <c r="C57" s="6" t="s">
        <v>91</v>
      </c>
      <c r="D57" s="51" t="s">
        <v>506</v>
      </c>
      <c r="E57" s="118">
        <v>30899174</v>
      </c>
      <c r="F57" s="35"/>
      <c r="G57" s="35" t="s">
        <v>93</v>
      </c>
      <c r="H57" s="117">
        <f>DEK_CE_Alloc</f>
        <v>2.6839999999999999E-2</v>
      </c>
      <c r="I57" s="35"/>
      <c r="J57" s="119">
        <f>ROUND(H57*E57,0)</f>
        <v>829334</v>
      </c>
      <c r="K57" s="35"/>
      <c r="L57" s="35"/>
      <c r="M57" s="35"/>
      <c r="N57" s="45"/>
      <c r="O57" s="54"/>
      <c r="Q57" s="45"/>
      <c r="R57" s="54"/>
    </row>
    <row r="58" spans="1:18">
      <c r="A58" s="29">
        <v>6</v>
      </c>
      <c r="C58" s="6" t="s">
        <v>94</v>
      </c>
      <c r="D58" s="52"/>
      <c r="E58" s="31">
        <f>SUM(E53:E57)</f>
        <v>2275225923</v>
      </c>
      <c r="F58" s="35"/>
      <c r="G58" s="35" t="s">
        <v>95</v>
      </c>
      <c r="H58" s="117">
        <f>IF(J58&gt;0,ROUND(J58/E58,5),0)</f>
        <v>4.07E-2</v>
      </c>
      <c r="I58" s="35"/>
      <c r="J58" s="31">
        <f>SUM(J53:J57)</f>
        <v>92595639</v>
      </c>
      <c r="K58" s="35"/>
      <c r="L58" s="121"/>
      <c r="M58" s="6"/>
      <c r="N58" s="33"/>
      <c r="O58" s="31"/>
      <c r="Q58" s="33"/>
      <c r="R58" s="31"/>
    </row>
    <row r="59" spans="1:18">
      <c r="C59" s="6"/>
      <c r="D59" s="52"/>
      <c r="E59" s="54"/>
      <c r="F59" s="35"/>
      <c r="G59" s="35"/>
      <c r="H59" s="121"/>
      <c r="I59" s="35"/>
      <c r="J59" s="54"/>
      <c r="K59" s="35"/>
      <c r="L59" s="121"/>
      <c r="M59" s="6"/>
      <c r="N59" s="45"/>
      <c r="O59" s="54"/>
      <c r="Q59" s="45"/>
      <c r="R59" s="54"/>
    </row>
    <row r="60" spans="1:18">
      <c r="C60" s="6" t="s">
        <v>507</v>
      </c>
      <c r="D60" s="52"/>
      <c r="E60" s="54"/>
      <c r="F60" s="35"/>
      <c r="G60" s="35"/>
      <c r="H60" s="35"/>
      <c r="I60" s="35"/>
      <c r="J60" s="54"/>
      <c r="K60" s="35"/>
      <c r="L60" s="35"/>
      <c r="M60" s="6"/>
      <c r="N60" s="45"/>
      <c r="O60" s="54"/>
      <c r="Q60" s="45"/>
      <c r="R60" s="54"/>
    </row>
    <row r="61" spans="1:18">
      <c r="A61" s="29">
        <v>7</v>
      </c>
      <c r="C61" s="6" t="s">
        <v>81</v>
      </c>
      <c r="D61" s="51" t="s">
        <v>508</v>
      </c>
      <c r="E61" s="116">
        <v>649781070</v>
      </c>
      <c r="F61" s="35"/>
      <c r="G61" s="35" t="str">
        <f t="shared" ref="G61:G65" si="1">G53</f>
        <v>NA</v>
      </c>
      <c r="H61" s="117"/>
      <c r="I61" s="35"/>
      <c r="J61" s="54"/>
      <c r="K61" s="35"/>
      <c r="L61" s="35"/>
      <c r="M61" s="6"/>
      <c r="N61" s="45"/>
      <c r="O61" s="54"/>
      <c r="Q61" s="45"/>
      <c r="R61" s="54"/>
    </row>
    <row r="62" spans="1:18">
      <c r="A62" s="29">
        <v>8</v>
      </c>
      <c r="C62" s="6" t="s">
        <v>84</v>
      </c>
      <c r="D62" s="51" t="s">
        <v>98</v>
      </c>
      <c r="E62" s="85">
        <v>12684422</v>
      </c>
      <c r="F62" s="35"/>
      <c r="G62" s="35" t="str">
        <f t="shared" si="1"/>
        <v>TP</v>
      </c>
      <c r="H62" s="84">
        <f>DEK_TP_Alloc</f>
        <v>0.84040000000000004</v>
      </c>
      <c r="I62" s="35"/>
      <c r="J62" s="31">
        <f>ROUND(H62*E62,0)</f>
        <v>10659988</v>
      </c>
      <c r="K62" s="35"/>
      <c r="L62" s="35"/>
      <c r="M62" s="6"/>
      <c r="N62" s="33"/>
      <c r="O62" s="31"/>
      <c r="Q62" s="33"/>
      <c r="R62" s="31"/>
    </row>
    <row r="63" spans="1:18">
      <c r="A63" s="29">
        <v>9</v>
      </c>
      <c r="C63" s="6" t="s">
        <v>86</v>
      </c>
      <c r="D63" s="51" t="s">
        <v>99</v>
      </c>
      <c r="E63" s="85">
        <v>155338325</v>
      </c>
      <c r="F63" s="35"/>
      <c r="G63" s="35" t="str">
        <f t="shared" si="1"/>
        <v>NA</v>
      </c>
      <c r="H63" s="117"/>
      <c r="I63" s="35"/>
      <c r="J63" s="54"/>
      <c r="K63" s="35"/>
      <c r="L63" s="35"/>
      <c r="M63" s="6"/>
      <c r="N63" s="45"/>
      <c r="O63" s="54"/>
      <c r="Q63" s="45"/>
      <c r="R63" s="54"/>
    </row>
    <row r="64" spans="1:18">
      <c r="A64" s="29">
        <v>10</v>
      </c>
      <c r="C64" s="6" t="s">
        <v>88</v>
      </c>
      <c r="D64" s="51" t="s">
        <v>509</v>
      </c>
      <c r="E64" s="85">
        <v>22772833</v>
      </c>
      <c r="F64" s="35"/>
      <c r="G64" s="35" t="str">
        <f t="shared" si="1"/>
        <v>WS</v>
      </c>
      <c r="H64" s="117">
        <f>DEK_WS_Alloc</f>
        <v>3.635E-2</v>
      </c>
      <c r="I64" s="35"/>
      <c r="J64" s="54">
        <f>ROUND(H64*E64,0)</f>
        <v>827792</v>
      </c>
      <c r="K64" s="35"/>
      <c r="L64" s="35"/>
      <c r="M64" s="6"/>
      <c r="N64" s="45"/>
      <c r="O64" s="54"/>
      <c r="Q64" s="45"/>
      <c r="R64" s="54"/>
    </row>
    <row r="65" spans="1:18" ht="15.75" thickBot="1">
      <c r="A65" s="29">
        <v>11</v>
      </c>
      <c r="C65" s="6" t="s">
        <v>91</v>
      </c>
      <c r="D65" s="51" t="s">
        <v>506</v>
      </c>
      <c r="E65" s="118">
        <v>19422760</v>
      </c>
      <c r="F65" s="35"/>
      <c r="G65" s="35" t="str">
        <f t="shared" si="1"/>
        <v>CE</v>
      </c>
      <c r="H65" s="117">
        <f>DEK_CE_Alloc</f>
        <v>2.6839999999999999E-2</v>
      </c>
      <c r="I65" s="35"/>
      <c r="J65" s="119">
        <f>ROUND(H65*E65,0)</f>
        <v>521307</v>
      </c>
      <c r="K65" s="35"/>
      <c r="L65" s="35"/>
      <c r="M65" s="6"/>
      <c r="N65" s="45"/>
      <c r="O65" s="54"/>
      <c r="Q65" s="45"/>
      <c r="R65" s="54"/>
    </row>
    <row r="66" spans="1:18">
      <c r="A66" s="29">
        <v>12</v>
      </c>
      <c r="C66" s="6" t="s">
        <v>510</v>
      </c>
      <c r="D66" s="52"/>
      <c r="E66" s="31">
        <f>SUM(E61:E65)</f>
        <v>859999410</v>
      </c>
      <c r="F66" s="35"/>
      <c r="G66" s="35"/>
      <c r="H66" s="35"/>
      <c r="I66" s="35"/>
      <c r="J66" s="31">
        <f>SUM(J61:J65)</f>
        <v>12009087</v>
      </c>
      <c r="K66" s="35"/>
      <c r="L66" s="35"/>
      <c r="M66" s="6"/>
      <c r="N66" s="33"/>
      <c r="O66" s="31"/>
      <c r="Q66" s="33"/>
      <c r="R66" s="31"/>
    </row>
    <row r="67" spans="1:18">
      <c r="A67" s="29"/>
      <c r="C67"/>
      <c r="D67" s="52" t="s">
        <v>17</v>
      </c>
      <c r="E67" s="54"/>
      <c r="F67" s="35"/>
      <c r="G67" s="35"/>
      <c r="H67" s="121"/>
      <c r="I67" s="35"/>
      <c r="J67" s="54"/>
      <c r="K67" s="35"/>
      <c r="L67" s="121"/>
      <c r="M67" s="6"/>
      <c r="N67" s="45"/>
      <c r="O67" s="54"/>
      <c r="Q67" s="45"/>
      <c r="R67" s="54"/>
    </row>
    <row r="68" spans="1:18">
      <c r="A68" s="29"/>
      <c r="C68" s="6" t="s">
        <v>102</v>
      </c>
      <c r="D68" s="52"/>
      <c r="E68" s="54"/>
      <c r="F68" s="35"/>
      <c r="G68" s="35"/>
      <c r="H68" s="35"/>
      <c r="I68" s="35"/>
      <c r="J68" s="54"/>
      <c r="K68" s="35"/>
      <c r="L68" s="35"/>
      <c r="M68" s="6"/>
      <c r="N68" s="45"/>
      <c r="O68" s="54"/>
      <c r="Q68" s="45"/>
      <c r="R68" s="54"/>
    </row>
    <row r="69" spans="1:18">
      <c r="A69" s="29">
        <v>13</v>
      </c>
      <c r="C69" s="6" t="s">
        <v>81</v>
      </c>
      <c r="D69" s="51" t="s">
        <v>511</v>
      </c>
      <c r="E69" s="31">
        <f>E53-E61</f>
        <v>776456600</v>
      </c>
      <c r="F69" s="35"/>
      <c r="G69" s="35"/>
      <c r="H69" s="121"/>
      <c r="I69" s="35"/>
      <c r="J69" s="54" t="s">
        <v>17</v>
      </c>
      <c r="K69" s="35"/>
      <c r="L69" s="121"/>
      <c r="M69" s="6"/>
      <c r="N69" s="45"/>
      <c r="O69" s="54"/>
      <c r="Q69" s="45"/>
      <c r="R69" s="54"/>
    </row>
    <row r="70" spans="1:18">
      <c r="A70" s="29">
        <v>14</v>
      </c>
      <c r="C70" s="6" t="s">
        <v>84</v>
      </c>
      <c r="D70" s="51" t="s">
        <v>512</v>
      </c>
      <c r="E70" s="54">
        <f>E54-E62</f>
        <v>94101480</v>
      </c>
      <c r="F70" s="35"/>
      <c r="G70" s="35"/>
      <c r="H70" s="117"/>
      <c r="I70" s="35"/>
      <c r="J70" s="31">
        <f>J54-J62</f>
        <v>79082884</v>
      </c>
      <c r="K70" s="35"/>
      <c r="L70" s="121"/>
      <c r="M70" s="6"/>
      <c r="N70" s="33"/>
      <c r="O70" s="31"/>
      <c r="Q70" s="33"/>
      <c r="R70" s="31"/>
    </row>
    <row r="71" spans="1:18">
      <c r="A71" s="29">
        <v>15</v>
      </c>
      <c r="C71" s="6" t="s">
        <v>86</v>
      </c>
      <c r="D71" s="51" t="s">
        <v>513</v>
      </c>
      <c r="E71" s="54">
        <f>E55-E63</f>
        <v>500299557</v>
      </c>
      <c r="F71" s="35"/>
      <c r="G71" s="35"/>
      <c r="H71" s="121"/>
      <c r="I71" s="35"/>
      <c r="J71" s="54" t="s">
        <v>17</v>
      </c>
      <c r="K71" s="35"/>
      <c r="L71" s="121"/>
      <c r="M71" s="6"/>
      <c r="N71" s="45"/>
      <c r="O71" s="54"/>
      <c r="Q71" s="45"/>
      <c r="R71" s="54"/>
    </row>
    <row r="72" spans="1:18">
      <c r="A72" s="29">
        <v>16</v>
      </c>
      <c r="C72" s="6" t="s">
        <v>88</v>
      </c>
      <c r="D72" s="51" t="s">
        <v>514</v>
      </c>
      <c r="E72" s="54">
        <f>E56-E64</f>
        <v>32892462</v>
      </c>
      <c r="F72" s="35"/>
      <c r="G72" s="35"/>
      <c r="H72" s="121"/>
      <c r="I72" s="35"/>
      <c r="J72" s="54">
        <f>J56-J64</f>
        <v>1195641</v>
      </c>
      <c r="K72" s="35"/>
      <c r="L72" s="121"/>
      <c r="M72" s="6"/>
      <c r="N72" s="45"/>
      <c r="O72" s="54"/>
      <c r="Q72" s="45"/>
      <c r="R72" s="54"/>
    </row>
    <row r="73" spans="1:18" ht="15.75" thickBot="1">
      <c r="A73" s="29">
        <v>17</v>
      </c>
      <c r="C73" s="6" t="s">
        <v>91</v>
      </c>
      <c r="D73" s="51" t="s">
        <v>515</v>
      </c>
      <c r="E73" s="119">
        <f>E57-E65</f>
        <v>11476414</v>
      </c>
      <c r="F73" s="35"/>
      <c r="G73" s="35"/>
      <c r="H73" s="121"/>
      <c r="I73" s="35"/>
      <c r="J73" s="119">
        <f>J57-J65</f>
        <v>308027</v>
      </c>
      <c r="K73" s="35"/>
      <c r="L73" s="121"/>
      <c r="M73" s="6"/>
      <c r="N73" s="45"/>
      <c r="O73" s="54"/>
      <c r="Q73" s="45"/>
      <c r="R73" s="54"/>
    </row>
    <row r="74" spans="1:18">
      <c r="A74" s="29">
        <v>18</v>
      </c>
      <c r="C74" s="6" t="s">
        <v>108</v>
      </c>
      <c r="D74" s="52"/>
      <c r="E74" s="31">
        <f>SUM(E69:E73)</f>
        <v>1415226513</v>
      </c>
      <c r="F74" s="35"/>
      <c r="G74" s="35" t="s">
        <v>109</v>
      </c>
      <c r="H74" s="117">
        <f>IF(J74&gt;0,ROUND(J74/E74,5),0)</f>
        <v>5.6939999999999998E-2</v>
      </c>
      <c r="I74" s="35"/>
      <c r="J74" s="31">
        <f>SUM(J69:J73)</f>
        <v>80586552</v>
      </c>
      <c r="K74" s="35"/>
      <c r="L74" s="117"/>
      <c r="M74" s="6"/>
      <c r="N74" s="33"/>
      <c r="O74" s="31"/>
      <c r="Q74" s="33"/>
      <c r="R74" s="31"/>
    </row>
    <row r="75" spans="1:18">
      <c r="A75" s="29"/>
      <c r="C75"/>
      <c r="D75" s="52"/>
      <c r="E75" s="54"/>
      <c r="F75" s="35"/>
      <c r="I75" s="35"/>
      <c r="J75" s="54"/>
      <c r="K75" s="35"/>
      <c r="L75" s="121"/>
      <c r="M75" s="6"/>
      <c r="N75" s="45"/>
      <c r="O75" s="54"/>
      <c r="Q75" s="45"/>
      <c r="R75" s="54"/>
    </row>
    <row r="76" spans="1:18">
      <c r="A76" s="29"/>
      <c r="C76" s="6" t="s">
        <v>516</v>
      </c>
      <c r="D76" s="52"/>
      <c r="E76" s="54"/>
      <c r="F76" s="35"/>
      <c r="G76" s="35"/>
      <c r="H76" s="35"/>
      <c r="I76" s="35"/>
      <c r="J76" s="54"/>
      <c r="K76" s="35"/>
      <c r="L76" s="35"/>
      <c r="M76" s="6"/>
      <c r="N76" s="45"/>
      <c r="O76" s="54"/>
      <c r="Q76" s="45"/>
      <c r="R76" s="54"/>
    </row>
    <row r="77" spans="1:18">
      <c r="A77" s="29">
        <v>19</v>
      </c>
      <c r="C77" s="6" t="s">
        <v>111</v>
      </c>
      <c r="D77" s="51" t="s">
        <v>112</v>
      </c>
      <c r="E77" s="116">
        <v>0</v>
      </c>
      <c r="F77" s="35"/>
      <c r="G77" s="35" t="str">
        <f>G61</f>
        <v>NA</v>
      </c>
      <c r="H77" s="123" t="s">
        <v>113</v>
      </c>
      <c r="I77" s="35"/>
      <c r="J77" s="31">
        <v>0</v>
      </c>
      <c r="K77" s="35"/>
      <c r="L77" s="121"/>
      <c r="M77" s="6"/>
      <c r="N77" s="33"/>
      <c r="O77" s="31"/>
      <c r="Q77" s="33"/>
      <c r="R77" s="31"/>
    </row>
    <row r="78" spans="1:18">
      <c r="A78" s="29">
        <v>20</v>
      </c>
      <c r="C78" s="6" t="s">
        <v>114</v>
      </c>
      <c r="D78" s="51" t="s">
        <v>517</v>
      </c>
      <c r="E78" s="85">
        <v>-221975551</v>
      </c>
      <c r="F78" s="35"/>
      <c r="G78" s="35" t="s">
        <v>116</v>
      </c>
      <c r="H78" s="117">
        <f>DEK_NP_Alloc</f>
        <v>5.6939999999999998E-2</v>
      </c>
      <c r="I78" s="35"/>
      <c r="J78" s="54">
        <f>ROUND(H78*E78,0)</f>
        <v>-12639288</v>
      </c>
      <c r="K78" s="35"/>
      <c r="L78" s="121"/>
      <c r="M78" s="6"/>
      <c r="N78" s="45"/>
      <c r="O78" s="54"/>
      <c r="Q78" s="45"/>
      <c r="R78" s="54"/>
    </row>
    <row r="79" spans="1:18">
      <c r="A79" s="29">
        <v>21</v>
      </c>
      <c r="C79" s="6" t="s">
        <v>117</v>
      </c>
      <c r="D79" s="51" t="s">
        <v>518</v>
      </c>
      <c r="E79" s="85">
        <v>-18331759</v>
      </c>
      <c r="F79" s="35"/>
      <c r="G79" s="35" t="s">
        <v>116</v>
      </c>
      <c r="H79" s="117">
        <f>DEK_NP_Alloc</f>
        <v>5.6939999999999998E-2</v>
      </c>
      <c r="I79" s="35"/>
      <c r="J79" s="54">
        <f>ROUND(H79*E79,0)</f>
        <v>-1043810</v>
      </c>
      <c r="K79" s="35"/>
      <c r="L79" s="121"/>
      <c r="M79" s="6"/>
      <c r="N79" s="45"/>
      <c r="O79" s="54"/>
      <c r="Q79" s="45"/>
      <c r="R79" s="54"/>
    </row>
    <row r="80" spans="1:18">
      <c r="A80" s="29">
        <v>22</v>
      </c>
      <c r="C80" s="6" t="s">
        <v>119</v>
      </c>
      <c r="D80" s="51" t="s">
        <v>519</v>
      </c>
      <c r="E80" s="85">
        <v>32114219</v>
      </c>
      <c r="F80" s="35"/>
      <c r="G80" s="35" t="s">
        <v>116</v>
      </c>
      <c r="H80" s="117">
        <f>DEK_NP_Alloc</f>
        <v>5.6939999999999998E-2</v>
      </c>
      <c r="I80" s="35"/>
      <c r="J80" s="54">
        <f>ROUND(H80*E80,0)</f>
        <v>1828584</v>
      </c>
      <c r="K80" s="35"/>
      <c r="L80" s="121"/>
      <c r="M80" s="6"/>
      <c r="N80" s="45"/>
      <c r="O80" s="54"/>
      <c r="Q80" s="45"/>
      <c r="R80" s="54"/>
    </row>
    <row r="81" spans="1:18">
      <c r="A81" s="29">
        <v>23</v>
      </c>
      <c r="C81" s="6" t="s">
        <v>583</v>
      </c>
      <c r="D81" s="51" t="s">
        <v>584</v>
      </c>
      <c r="E81" s="85">
        <v>-55918028.354307771</v>
      </c>
      <c r="F81" s="35"/>
      <c r="G81" s="35" t="s">
        <v>116</v>
      </c>
      <c r="H81" s="117">
        <f>DEK_NP_Alloc</f>
        <v>5.6939999999999998E-2</v>
      </c>
      <c r="I81" s="35"/>
      <c r="J81" s="54">
        <f>ROUND(H81*E81,0)</f>
        <v>-3183973</v>
      </c>
      <c r="K81" s="35"/>
      <c r="L81" s="121"/>
      <c r="M81" s="6"/>
      <c r="N81" s="45"/>
      <c r="O81" s="54"/>
      <c r="Q81" s="45"/>
      <c r="R81" s="54"/>
    </row>
    <row r="82" spans="1:18" ht="15.75" thickBot="1">
      <c r="A82" s="29">
        <v>24</v>
      </c>
      <c r="C82" s="6" t="s">
        <v>520</v>
      </c>
      <c r="D82" s="51" t="s">
        <v>122</v>
      </c>
      <c r="E82" s="85">
        <v>0</v>
      </c>
      <c r="F82" s="35"/>
      <c r="G82" s="35" t="s">
        <v>116</v>
      </c>
      <c r="H82" s="117">
        <f>DEK_NP_Alloc</f>
        <v>5.6939999999999998E-2</v>
      </c>
      <c r="I82" s="35"/>
      <c r="J82" s="54">
        <f>ROUND(H82*E82,0)</f>
        <v>0</v>
      </c>
      <c r="K82" s="35"/>
      <c r="L82" s="121"/>
      <c r="M82" s="6"/>
      <c r="N82" s="45"/>
      <c r="O82" s="54"/>
      <c r="Q82" s="45"/>
      <c r="R82" s="54"/>
    </row>
    <row r="83" spans="1:18">
      <c r="A83" s="29">
        <v>25</v>
      </c>
      <c r="C83" s="6" t="s">
        <v>560</v>
      </c>
      <c r="D83" s="52"/>
      <c r="E83" s="239">
        <f>SUM(E77:E82)</f>
        <v>-264111119.35430777</v>
      </c>
      <c r="F83" s="35"/>
      <c r="G83" s="35"/>
      <c r="H83" s="35"/>
      <c r="I83" s="35"/>
      <c r="J83" s="239">
        <f>SUM(J77:J82)</f>
        <v>-15038487</v>
      </c>
      <c r="K83" s="35"/>
      <c r="L83" s="35"/>
      <c r="M83" s="6"/>
      <c r="N83" s="33"/>
      <c r="O83" s="31"/>
      <c r="Q83" s="33"/>
      <c r="R83" s="31"/>
    </row>
    <row r="84" spans="1:18">
      <c r="A84" s="29"/>
      <c r="C84"/>
      <c r="D84" s="52"/>
      <c r="E84" s="54"/>
      <c r="F84" s="35"/>
      <c r="G84" s="35"/>
      <c r="H84" s="121"/>
      <c r="I84" s="35"/>
      <c r="J84" s="54"/>
      <c r="K84" s="35"/>
      <c r="L84" s="121"/>
      <c r="M84" s="6"/>
      <c r="N84" s="45"/>
      <c r="O84" s="54"/>
      <c r="Q84" s="45"/>
      <c r="R84" s="54"/>
    </row>
    <row r="85" spans="1:18">
      <c r="A85" s="29">
        <v>26</v>
      </c>
      <c r="C85" s="6" t="s">
        <v>124</v>
      </c>
      <c r="D85" s="51" t="s">
        <v>125</v>
      </c>
      <c r="E85" s="116">
        <v>0</v>
      </c>
      <c r="F85" s="35"/>
      <c r="G85" s="35" t="s">
        <v>62</v>
      </c>
      <c r="H85" s="124">
        <v>1</v>
      </c>
      <c r="I85" s="35"/>
      <c r="J85" s="31">
        <f>ROUND(H85*E85,0)</f>
        <v>0</v>
      </c>
      <c r="K85" s="35"/>
      <c r="L85" s="35"/>
      <c r="M85" s="6"/>
      <c r="N85" s="33"/>
      <c r="O85" s="31"/>
      <c r="Q85" s="33"/>
      <c r="R85" s="31"/>
    </row>
    <row r="86" spans="1:18">
      <c r="A86" s="29"/>
      <c r="C86" s="6"/>
      <c r="D86" s="52"/>
      <c r="E86" s="54"/>
      <c r="F86" s="35"/>
      <c r="G86" s="35"/>
      <c r="H86" s="35"/>
      <c r="I86" s="35"/>
      <c r="J86" s="54"/>
      <c r="K86" s="35"/>
      <c r="L86" s="35"/>
      <c r="M86" s="6"/>
      <c r="N86" s="45"/>
      <c r="O86" s="54"/>
      <c r="Q86" s="45"/>
      <c r="R86" s="54"/>
    </row>
    <row r="87" spans="1:18">
      <c r="A87" s="29"/>
      <c r="C87" s="6" t="s">
        <v>126</v>
      </c>
      <c r="D87" s="52" t="s">
        <v>17</v>
      </c>
      <c r="E87" s="54"/>
      <c r="F87" s="35"/>
      <c r="G87" s="35"/>
      <c r="H87" s="35"/>
      <c r="I87" s="35"/>
      <c r="J87" s="54"/>
      <c r="K87" s="35"/>
      <c r="L87" s="35"/>
      <c r="M87" s="6"/>
      <c r="N87" s="45"/>
      <c r="O87" s="54"/>
      <c r="Q87" s="45"/>
      <c r="R87" s="54"/>
    </row>
    <row r="88" spans="1:18">
      <c r="A88" s="29">
        <v>27</v>
      </c>
      <c r="C88" s="6" t="s">
        <v>127</v>
      </c>
      <c r="D88" s="51" t="s">
        <v>128</v>
      </c>
      <c r="E88" s="31">
        <f>ROUND(E127/8,0)</f>
        <v>3258421</v>
      </c>
      <c r="F88" s="35"/>
      <c r="G88" s="35"/>
      <c r="H88" s="121"/>
      <c r="I88" s="35"/>
      <c r="J88" s="31">
        <f>ROUND(J127/8,0)</f>
        <v>294220</v>
      </c>
      <c r="K88" s="6"/>
      <c r="L88" s="121"/>
      <c r="M88" s="6"/>
      <c r="N88" s="45"/>
      <c r="O88" s="54"/>
      <c r="Q88" s="45"/>
      <c r="R88" s="54"/>
    </row>
    <row r="89" spans="1:18">
      <c r="A89" s="29">
        <v>28</v>
      </c>
      <c r="C89" s="6" t="s">
        <v>129</v>
      </c>
      <c r="D89" s="51" t="s">
        <v>581</v>
      </c>
      <c r="E89" s="85">
        <v>435</v>
      </c>
      <c r="F89" s="35"/>
      <c r="G89" s="35" t="s">
        <v>131</v>
      </c>
      <c r="H89" s="117">
        <f>DEK_TE_Alloc</f>
        <v>0.82469000000000003</v>
      </c>
      <c r="I89" s="35"/>
      <c r="J89" s="54">
        <f>ROUND(H89*E89,0)</f>
        <v>359</v>
      </c>
      <c r="K89" s="35" t="s">
        <v>17</v>
      </c>
      <c r="L89" s="121"/>
      <c r="M89" s="6"/>
      <c r="N89" s="45"/>
      <c r="O89" s="54"/>
      <c r="Q89" s="45"/>
      <c r="R89" s="54"/>
    </row>
    <row r="90" spans="1:18" ht="15.75" thickBot="1">
      <c r="A90" s="29">
        <v>29</v>
      </c>
      <c r="C90" s="6" t="s">
        <v>132</v>
      </c>
      <c r="D90" s="51" t="s">
        <v>133</v>
      </c>
      <c r="E90" s="118">
        <v>259865</v>
      </c>
      <c r="F90" s="35"/>
      <c r="G90" s="35" t="s">
        <v>134</v>
      </c>
      <c r="H90" s="117">
        <f>DEK_GP_Alloc</f>
        <v>4.07E-2</v>
      </c>
      <c r="I90" s="35"/>
      <c r="J90" s="119">
        <f>ROUND(H90*E90,0)</f>
        <v>10577</v>
      </c>
      <c r="K90" s="35"/>
      <c r="L90" s="121"/>
      <c r="M90" s="6"/>
      <c r="N90" s="45"/>
      <c r="O90" s="54"/>
      <c r="Q90" s="45"/>
      <c r="R90" s="54"/>
    </row>
    <row r="91" spans="1:18">
      <c r="A91" s="29">
        <v>30</v>
      </c>
      <c r="C91" s="6" t="s">
        <v>561</v>
      </c>
      <c r="D91" s="51"/>
      <c r="E91" s="31">
        <f>E88+E89+E90</f>
        <v>3518721</v>
      </c>
      <c r="F91" s="6"/>
      <c r="G91" s="6"/>
      <c r="H91" s="6"/>
      <c r="I91" s="6"/>
      <c r="J91" s="31">
        <f>J88+J89+J90</f>
        <v>305156</v>
      </c>
      <c r="K91" s="6"/>
      <c r="L91" s="6"/>
      <c r="M91" s="6"/>
      <c r="N91" s="33"/>
      <c r="O91" s="31"/>
      <c r="Q91" s="33"/>
      <c r="R91" s="31"/>
    </row>
    <row r="92" spans="1:18" ht="15.75" thickBot="1">
      <c r="C92"/>
      <c r="D92" s="52"/>
      <c r="E92" s="119"/>
      <c r="F92" s="35"/>
      <c r="G92" s="35"/>
      <c r="H92" s="35"/>
      <c r="I92" s="35"/>
      <c r="J92" s="119"/>
      <c r="K92" s="35"/>
      <c r="L92" s="35"/>
      <c r="M92" s="6"/>
      <c r="N92" s="45"/>
      <c r="O92" s="54"/>
      <c r="Q92" s="45"/>
      <c r="R92" s="54"/>
    </row>
    <row r="93" spans="1:18" ht="15.75" thickBot="1">
      <c r="A93" s="29">
        <v>31</v>
      </c>
      <c r="C93" s="6" t="s">
        <v>562</v>
      </c>
      <c r="D93" s="52"/>
      <c r="E93" s="125">
        <f>E91+E85+E83+E74</f>
        <v>1154634114.6456923</v>
      </c>
      <c r="F93" s="35"/>
      <c r="G93" s="35"/>
      <c r="H93" s="121"/>
      <c r="I93" s="35"/>
      <c r="J93" s="125">
        <f>J91+J85+J83+J74</f>
        <v>65853221</v>
      </c>
      <c r="K93" s="35"/>
      <c r="L93" s="121"/>
      <c r="M93" s="35"/>
      <c r="N93" s="33"/>
      <c r="O93" s="31"/>
      <c r="Q93" s="33"/>
      <c r="R93" s="31"/>
    </row>
    <row r="94" spans="1:18" ht="15.75" thickTop="1">
      <c r="A94" s="29"/>
      <c r="C94" s="6"/>
      <c r="D94" s="35"/>
      <c r="E94" s="35"/>
      <c r="F94" s="35"/>
      <c r="G94" s="35"/>
      <c r="H94" s="35"/>
      <c r="I94" s="35"/>
      <c r="J94" s="35"/>
      <c r="K94" s="35"/>
      <c r="L94" s="35"/>
      <c r="M94" s="35"/>
      <c r="N94" s="36"/>
      <c r="O94" s="35"/>
      <c r="Q94" s="36"/>
      <c r="R94" s="35"/>
    </row>
    <row r="95" spans="1:18">
      <c r="A95" s="29"/>
      <c r="C95" s="3"/>
      <c r="D95" s="3"/>
      <c r="E95" s="231"/>
      <c r="F95" s="3"/>
      <c r="G95" s="3"/>
      <c r="H95" s="3"/>
      <c r="I95" s="3"/>
      <c r="K95" s="20"/>
      <c r="L95" s="7"/>
      <c r="M95" s="20"/>
      <c r="N95" s="46"/>
      <c r="Q95" s="46"/>
    </row>
    <row r="96" spans="1:18" ht="18">
      <c r="A96" s="230"/>
      <c r="C96" s="3"/>
      <c r="D96" s="3"/>
      <c r="E96" s="231"/>
      <c r="F96" s="3"/>
      <c r="G96" s="3"/>
      <c r="H96" s="3"/>
      <c r="I96" s="3"/>
      <c r="J96" s="5" t="s">
        <v>0</v>
      </c>
      <c r="K96" s="4"/>
      <c r="M96" s="4"/>
      <c r="N96" s="272"/>
      <c r="O96" s="5"/>
      <c r="Q96" s="272"/>
      <c r="R96" s="5"/>
    </row>
    <row r="97" spans="1:18">
      <c r="C97" s="3"/>
      <c r="D97" s="3"/>
      <c r="E97" s="231"/>
      <c r="F97" s="3"/>
      <c r="G97" s="3"/>
      <c r="H97" s="3"/>
      <c r="I97" s="3"/>
      <c r="J97" s="5" t="s">
        <v>137</v>
      </c>
      <c r="M97" s="5"/>
      <c r="N97" s="272"/>
      <c r="O97" s="5"/>
      <c r="Q97" s="272"/>
      <c r="R97" s="5"/>
    </row>
    <row r="98" spans="1:18">
      <c r="C98" s="3"/>
      <c r="D98" s="3"/>
      <c r="E98" s="231"/>
      <c r="F98" s="3"/>
      <c r="G98" s="3"/>
      <c r="H98" s="3"/>
      <c r="I98" s="3"/>
      <c r="J98" s="5"/>
      <c r="M98" s="5"/>
      <c r="N98" s="272"/>
      <c r="O98" s="5"/>
      <c r="Q98" s="272"/>
      <c r="R98" s="5"/>
    </row>
    <row r="99" spans="1:18">
      <c r="C99" s="3"/>
      <c r="D99" s="3"/>
      <c r="E99" s="231"/>
      <c r="F99" s="3"/>
      <c r="G99" s="3"/>
      <c r="H99" s="3"/>
      <c r="I99" s="3"/>
      <c r="M99" s="5"/>
      <c r="N99" s="46"/>
      <c r="Q99" s="46"/>
    </row>
    <row r="100" spans="1:18">
      <c r="C100" s="3"/>
      <c r="D100" s="3"/>
      <c r="E100" s="231"/>
      <c r="F100" s="3"/>
      <c r="G100" s="3"/>
      <c r="H100" s="3"/>
      <c r="I100" s="3"/>
      <c r="K100" s="6"/>
      <c r="M100" s="5"/>
      <c r="N100" s="46"/>
      <c r="Q100" s="46"/>
    </row>
    <row r="101" spans="1:18">
      <c r="C101" s="3"/>
      <c r="D101" s="3"/>
      <c r="E101" s="231"/>
      <c r="F101" s="3"/>
      <c r="G101" s="3"/>
      <c r="H101" s="3"/>
      <c r="I101" s="3"/>
      <c r="J101" s="5"/>
      <c r="K101" s="6"/>
      <c r="M101" s="5"/>
      <c r="N101" s="272"/>
      <c r="O101" s="5"/>
      <c r="Q101" s="272"/>
      <c r="R101" s="5"/>
    </row>
    <row r="102" spans="1:18">
      <c r="C102" s="3" t="s">
        <v>2</v>
      </c>
      <c r="D102" s="3"/>
      <c r="E102" s="231"/>
      <c r="F102" s="3"/>
      <c r="G102" s="3"/>
      <c r="H102" s="3"/>
      <c r="I102" s="3"/>
      <c r="J102" s="7" t="str">
        <f>J7</f>
        <v>For the 12 months ended: 12/31/2022</v>
      </c>
      <c r="K102" s="6"/>
      <c r="M102" s="5"/>
      <c r="N102" s="273"/>
      <c r="O102" s="7"/>
      <c r="Q102" s="273"/>
      <c r="R102" s="7"/>
    </row>
    <row r="103" spans="1:18">
      <c r="A103" s="75" t="str">
        <f>A8</f>
        <v>Rate Formula Template</v>
      </c>
      <c r="B103" s="9"/>
      <c r="C103" s="9"/>
      <c r="D103" s="10"/>
      <c r="E103" s="9"/>
      <c r="F103" s="10"/>
      <c r="G103" s="10"/>
      <c r="H103" s="10"/>
      <c r="I103" s="10"/>
      <c r="J103" s="9"/>
      <c r="K103" s="35"/>
      <c r="L103" s="9"/>
      <c r="M103" s="6"/>
      <c r="N103" s="11"/>
      <c r="O103" s="9"/>
      <c r="Q103" s="11"/>
      <c r="R103" s="9"/>
    </row>
    <row r="104" spans="1:18">
      <c r="A104" s="76" t="s">
        <v>4</v>
      </c>
      <c r="B104" s="9"/>
      <c r="C104" s="10"/>
      <c r="D104" s="13"/>
      <c r="E104" s="9"/>
      <c r="F104" s="13"/>
      <c r="G104" s="13"/>
      <c r="H104" s="13"/>
      <c r="I104" s="10"/>
      <c r="J104" s="10"/>
      <c r="K104" s="35"/>
      <c r="L104" s="12"/>
      <c r="M104" s="6"/>
      <c r="N104" s="8"/>
      <c r="O104" s="10"/>
      <c r="Q104" s="8"/>
      <c r="R104" s="10"/>
    </row>
    <row r="105" spans="1:18">
      <c r="A105" s="76"/>
      <c r="B105" s="9"/>
      <c r="C105" s="12"/>
      <c r="D105" s="12"/>
      <c r="E105" s="9"/>
      <c r="F105" s="12"/>
      <c r="G105" s="12"/>
      <c r="H105" s="12"/>
      <c r="I105" s="12"/>
      <c r="J105" s="12"/>
      <c r="K105" s="35"/>
      <c r="L105" s="12"/>
      <c r="M105" s="6"/>
      <c r="N105" s="274"/>
      <c r="O105" s="12"/>
      <c r="Q105" s="274"/>
      <c r="R105" s="12"/>
    </row>
    <row r="106" spans="1:18" ht="15.75">
      <c r="A106" s="149" t="str">
        <f>$A$11</f>
        <v>DUKE ENERGY KENTUCKY (DEK)</v>
      </c>
      <c r="B106" s="9"/>
      <c r="C106" s="12"/>
      <c r="D106" s="12"/>
      <c r="E106" s="9"/>
      <c r="F106" s="12"/>
      <c r="G106" s="12"/>
      <c r="H106" s="12"/>
      <c r="I106" s="12"/>
      <c r="J106" s="12"/>
      <c r="K106" s="35"/>
      <c r="L106" s="12"/>
      <c r="M106" s="35"/>
      <c r="N106" s="274"/>
      <c r="O106" s="12"/>
      <c r="Q106" s="274"/>
      <c r="R106" s="12"/>
    </row>
    <row r="107" spans="1:18" ht="15.75">
      <c r="A107" s="29"/>
      <c r="K107" s="35"/>
      <c r="L107" s="35"/>
      <c r="M107" s="35"/>
      <c r="N107" s="275"/>
      <c r="O107" s="18"/>
      <c r="Q107" s="275"/>
      <c r="R107" s="18"/>
    </row>
    <row r="108" spans="1:18" ht="15.75">
      <c r="A108" s="29"/>
      <c r="C108" s="21" t="s">
        <v>6</v>
      </c>
      <c r="D108" s="21" t="s">
        <v>7</v>
      </c>
      <c r="E108" s="21" t="s">
        <v>8</v>
      </c>
      <c r="F108" s="35" t="s">
        <v>17</v>
      </c>
      <c r="G108" s="270" t="s">
        <v>9</v>
      </c>
      <c r="H108" s="9"/>
      <c r="I108" s="35"/>
      <c r="J108" s="101" t="s">
        <v>10</v>
      </c>
      <c r="K108" s="35"/>
      <c r="L108" s="240"/>
      <c r="M108" s="3"/>
      <c r="N108" s="23"/>
      <c r="Q108" s="23"/>
    </row>
    <row r="109" spans="1:18" ht="15.75">
      <c r="A109" s="29" t="s">
        <v>11</v>
      </c>
      <c r="C109" s="6"/>
      <c r="D109" s="126" t="s">
        <v>74</v>
      </c>
      <c r="E109" s="35"/>
      <c r="F109" s="35"/>
      <c r="G109" s="35"/>
      <c r="H109" s="20"/>
      <c r="I109" s="35"/>
      <c r="J109" s="20" t="s">
        <v>75</v>
      </c>
      <c r="K109" s="35"/>
      <c r="L109" s="240"/>
      <c r="M109" s="35"/>
      <c r="N109" s="24"/>
      <c r="Q109" s="24"/>
    </row>
    <row r="110" spans="1:18" ht="15.75">
      <c r="A110" s="79" t="s">
        <v>13</v>
      </c>
      <c r="B110" s="26"/>
      <c r="C110" s="27"/>
      <c r="D110" s="127" t="s">
        <v>77</v>
      </c>
      <c r="E110" s="25" t="s">
        <v>78</v>
      </c>
      <c r="F110" s="128"/>
      <c r="G110" s="241" t="s">
        <v>60</v>
      </c>
      <c r="H110" s="130"/>
      <c r="I110" s="128"/>
      <c r="J110" s="242" t="s">
        <v>79</v>
      </c>
      <c r="K110" s="35"/>
      <c r="L110" s="240"/>
      <c r="M110" s="243"/>
      <c r="N110" s="24"/>
      <c r="O110" s="28"/>
      <c r="Q110" s="24"/>
      <c r="R110" s="28"/>
    </row>
    <row r="111" spans="1:18" ht="15.75">
      <c r="C111" s="6"/>
      <c r="D111" s="35"/>
      <c r="E111" s="244"/>
      <c r="F111" s="112"/>
      <c r="G111" s="245"/>
      <c r="I111" s="112"/>
      <c r="J111" s="244"/>
      <c r="K111" s="35"/>
      <c r="L111" s="35"/>
      <c r="M111" s="35"/>
      <c r="N111" s="276"/>
      <c r="O111" s="244"/>
      <c r="Q111" s="276"/>
      <c r="R111" s="244"/>
    </row>
    <row r="112" spans="1:18">
      <c r="A112" s="29"/>
      <c r="C112" s="6" t="s">
        <v>138</v>
      </c>
      <c r="D112" s="35"/>
      <c r="E112" s="35"/>
      <c r="F112" s="35"/>
      <c r="G112" s="35"/>
      <c r="H112" s="35"/>
      <c r="I112" s="35"/>
      <c r="J112" s="35"/>
      <c r="K112" s="35"/>
      <c r="L112" s="35"/>
      <c r="M112" s="35"/>
      <c r="N112" s="36"/>
      <c r="O112" s="35"/>
      <c r="Q112" s="36"/>
      <c r="R112" s="35"/>
    </row>
    <row r="113" spans="1:18">
      <c r="A113" s="29">
        <v>1</v>
      </c>
      <c r="C113" s="6" t="s">
        <v>139</v>
      </c>
      <c r="D113" s="51" t="s">
        <v>140</v>
      </c>
      <c r="E113" s="31">
        <v>26971185</v>
      </c>
      <c r="F113" s="35"/>
      <c r="G113" s="35" t="s">
        <v>131</v>
      </c>
      <c r="H113" s="117">
        <f>DEK_TE_Alloc</f>
        <v>0.82469000000000003</v>
      </c>
      <c r="I113" s="35"/>
      <c r="J113" s="31">
        <f>ROUND(H113*E113,0)</f>
        <v>22242867</v>
      </c>
      <c r="K113" s="6"/>
      <c r="L113" s="35"/>
      <c r="M113" s="35"/>
      <c r="N113" s="33"/>
      <c r="O113" s="31"/>
      <c r="Q113" s="33"/>
      <c r="R113" s="31"/>
    </row>
    <row r="114" spans="1:18">
      <c r="A114" s="29" t="s">
        <v>141</v>
      </c>
      <c r="C114" s="53" t="s">
        <v>142</v>
      </c>
      <c r="D114" s="51" t="s">
        <v>521</v>
      </c>
      <c r="E114" s="85">
        <v>3327751</v>
      </c>
      <c r="F114" s="35"/>
      <c r="G114" s="35"/>
      <c r="H114" s="117">
        <v>1</v>
      </c>
      <c r="I114" s="35"/>
      <c r="J114" s="54">
        <f>ROUND(H114*E114,0)</f>
        <v>3327751</v>
      </c>
      <c r="K114" s="6"/>
      <c r="L114" s="35"/>
      <c r="M114" s="35"/>
      <c r="N114" s="45"/>
      <c r="O114" s="54"/>
      <c r="Q114" s="45"/>
      <c r="R114" s="54"/>
    </row>
    <row r="115" spans="1:18">
      <c r="A115" s="29" t="s">
        <v>144</v>
      </c>
      <c r="C115" s="246" t="s">
        <v>145</v>
      </c>
      <c r="D115" s="51" t="s">
        <v>146</v>
      </c>
      <c r="E115" s="85">
        <v>0</v>
      </c>
      <c r="F115" s="35"/>
      <c r="G115" s="35" t="s">
        <v>131</v>
      </c>
      <c r="H115" s="117">
        <f>DEK_TE_Alloc</f>
        <v>0.82469000000000003</v>
      </c>
      <c r="I115" s="35"/>
      <c r="J115" s="54">
        <f>ROUND(H115*E115,0)</f>
        <v>0</v>
      </c>
      <c r="K115" s="6"/>
      <c r="L115" s="35"/>
      <c r="M115" s="35"/>
      <c r="N115" s="45"/>
      <c r="O115" s="54"/>
      <c r="Q115" s="45"/>
      <c r="R115" s="54"/>
    </row>
    <row r="116" spans="1:18">
      <c r="A116" s="29" t="s">
        <v>147</v>
      </c>
      <c r="C116" s="246" t="s">
        <v>148</v>
      </c>
      <c r="D116" s="51" t="s">
        <v>149</v>
      </c>
      <c r="E116" s="85">
        <v>4164</v>
      </c>
      <c r="F116" s="35"/>
      <c r="G116" s="35" t="s">
        <v>131</v>
      </c>
      <c r="H116" s="117">
        <f>DEK_TE_Alloc</f>
        <v>0.82469000000000003</v>
      </c>
      <c r="I116" s="35"/>
      <c r="J116" s="54">
        <f>ROUND(H116*E116,0)</f>
        <v>3434</v>
      </c>
      <c r="K116" s="6"/>
      <c r="L116" s="35"/>
      <c r="M116" s="35"/>
      <c r="N116" s="45"/>
      <c r="O116" s="54"/>
      <c r="Q116" s="45"/>
      <c r="R116" s="54"/>
    </row>
    <row r="117" spans="1:18">
      <c r="A117" s="29">
        <v>2</v>
      </c>
      <c r="C117" s="246" t="s">
        <v>150</v>
      </c>
      <c r="D117" s="51" t="s">
        <v>151</v>
      </c>
      <c r="E117" s="85">
        <v>21126946</v>
      </c>
      <c r="F117" s="35"/>
      <c r="G117" s="35" t="s">
        <v>131</v>
      </c>
      <c r="H117" s="117">
        <f>DEK_TE_Alloc</f>
        <v>0.82469000000000003</v>
      </c>
      <c r="I117" s="35"/>
      <c r="J117" s="54">
        <f t="shared" ref="J117:J126" si="2">ROUND(H117*E117,0)</f>
        <v>17423181</v>
      </c>
      <c r="K117" s="6"/>
      <c r="L117" s="35"/>
      <c r="M117" s="35"/>
      <c r="N117" s="45"/>
      <c r="O117" s="54"/>
      <c r="Q117" s="45"/>
      <c r="R117" s="54"/>
    </row>
    <row r="118" spans="1:18">
      <c r="A118" s="29">
        <v>3</v>
      </c>
      <c r="C118" s="6" t="s">
        <v>152</v>
      </c>
      <c r="D118" s="51" t="s">
        <v>153</v>
      </c>
      <c r="E118" s="54">
        <v>24501026</v>
      </c>
      <c r="F118" s="35"/>
      <c r="G118" s="35" t="s">
        <v>232</v>
      </c>
      <c r="H118" s="117">
        <f>DEK_WS_Alloc</f>
        <v>3.635E-2</v>
      </c>
      <c r="I118" s="35"/>
      <c r="J118" s="54">
        <f t="shared" si="2"/>
        <v>890612</v>
      </c>
      <c r="K118" s="35"/>
      <c r="L118" s="35" t="s">
        <v>17</v>
      </c>
      <c r="M118" s="35"/>
      <c r="N118" s="45"/>
      <c r="O118" s="54"/>
      <c r="Q118" s="45"/>
      <c r="R118" s="54"/>
    </row>
    <row r="119" spans="1:18" ht="30">
      <c r="A119" s="247" t="s">
        <v>154</v>
      </c>
      <c r="C119" s="248" t="s">
        <v>522</v>
      </c>
      <c r="D119" s="52" t="s">
        <v>156</v>
      </c>
      <c r="E119" s="249">
        <v>267356</v>
      </c>
      <c r="F119" s="52"/>
      <c r="G119" s="35" t="s">
        <v>232</v>
      </c>
      <c r="H119" s="250"/>
      <c r="I119" s="52"/>
      <c r="J119" s="251"/>
      <c r="K119" s="35"/>
      <c r="L119" s="35"/>
      <c r="M119" s="35"/>
      <c r="N119" s="277"/>
      <c r="O119" s="251"/>
      <c r="Q119" s="277"/>
      <c r="R119" s="251"/>
    </row>
    <row r="120" spans="1:18">
      <c r="A120" s="29" t="s">
        <v>157</v>
      </c>
      <c r="C120" s="246" t="s">
        <v>160</v>
      </c>
      <c r="D120" s="51" t="s">
        <v>161</v>
      </c>
      <c r="E120" s="85">
        <v>0</v>
      </c>
      <c r="F120" s="35"/>
      <c r="G120" s="35" t="s">
        <v>232</v>
      </c>
      <c r="H120" s="117">
        <f>DEK_WS_Alloc</f>
        <v>3.635E-2</v>
      </c>
      <c r="I120" s="35"/>
      <c r="J120" s="54">
        <f t="shared" si="2"/>
        <v>0</v>
      </c>
      <c r="K120" s="35"/>
      <c r="L120" s="35"/>
      <c r="M120" s="35"/>
      <c r="N120" s="45"/>
      <c r="O120" s="54"/>
      <c r="Q120" s="45"/>
      <c r="R120" s="54"/>
    </row>
    <row r="121" spans="1:18">
      <c r="A121" s="29"/>
      <c r="C121" s="246" t="s">
        <v>162</v>
      </c>
      <c r="D121" s="52"/>
      <c r="E121" s="54"/>
      <c r="F121" s="35"/>
      <c r="G121" s="35"/>
      <c r="H121" s="117"/>
      <c r="I121" s="35"/>
      <c r="J121" s="54"/>
      <c r="K121" s="35"/>
      <c r="L121" s="35"/>
      <c r="M121" s="35"/>
      <c r="N121" s="45"/>
      <c r="O121" s="54"/>
      <c r="Q121" s="45"/>
      <c r="R121" s="54"/>
    </row>
    <row r="122" spans="1:18">
      <c r="A122" s="29">
        <v>4</v>
      </c>
      <c r="C122" s="246" t="s">
        <v>163</v>
      </c>
      <c r="D122" s="51" t="s">
        <v>523</v>
      </c>
      <c r="E122" s="85">
        <v>0</v>
      </c>
      <c r="F122" s="35"/>
      <c r="G122" s="35" t="s">
        <v>232</v>
      </c>
      <c r="H122" s="117">
        <f>DEK_WS_Alloc</f>
        <v>3.635E-2</v>
      </c>
      <c r="I122" s="35"/>
      <c r="J122" s="54">
        <f t="shared" si="2"/>
        <v>0</v>
      </c>
      <c r="K122" s="35"/>
      <c r="L122" s="35"/>
      <c r="M122" s="35"/>
      <c r="N122" s="45"/>
      <c r="O122" s="54"/>
      <c r="Q122" s="45"/>
      <c r="R122" s="54"/>
    </row>
    <row r="123" spans="1:18">
      <c r="A123" s="29">
        <v>5</v>
      </c>
      <c r="C123" s="53" t="s">
        <v>563</v>
      </c>
      <c r="D123" s="52"/>
      <c r="E123" s="85">
        <v>957439</v>
      </c>
      <c r="F123" s="35"/>
      <c r="G123" s="35" t="s">
        <v>232</v>
      </c>
      <c r="H123" s="117">
        <f>DEK_WS_Alloc</f>
        <v>3.635E-2</v>
      </c>
      <c r="I123" s="35"/>
      <c r="J123" s="54">
        <f t="shared" si="2"/>
        <v>34803</v>
      </c>
      <c r="K123" s="35"/>
      <c r="L123" s="35"/>
      <c r="M123" s="35"/>
      <c r="N123" s="45"/>
      <c r="O123" s="54"/>
      <c r="Q123" s="45"/>
      <c r="R123" s="54"/>
    </row>
    <row r="124" spans="1:18">
      <c r="A124" s="136" t="s">
        <v>64</v>
      </c>
      <c r="C124" s="53" t="s">
        <v>166</v>
      </c>
      <c r="D124" s="52"/>
      <c r="E124" s="85">
        <v>11454</v>
      </c>
      <c r="F124" s="35"/>
      <c r="G124" s="137" t="str">
        <f>G113</f>
        <v>TE</v>
      </c>
      <c r="H124" s="117">
        <f>DEK_TE_Alloc</f>
        <v>0.82469000000000003</v>
      </c>
      <c r="I124" s="35"/>
      <c r="J124" s="54">
        <f t="shared" si="2"/>
        <v>9446</v>
      </c>
      <c r="K124" s="35"/>
      <c r="L124" s="35"/>
      <c r="M124" s="35"/>
      <c r="N124" s="45"/>
      <c r="O124" s="54"/>
      <c r="Q124" s="45"/>
      <c r="R124" s="54"/>
    </row>
    <row r="125" spans="1:18">
      <c r="A125" s="29">
        <v>6</v>
      </c>
      <c r="C125" s="6" t="s">
        <v>91</v>
      </c>
      <c r="D125" s="51" t="s">
        <v>506</v>
      </c>
      <c r="E125" s="85">
        <v>0</v>
      </c>
      <c r="F125" s="35"/>
      <c r="G125" s="35" t="s">
        <v>93</v>
      </c>
      <c r="H125" s="117">
        <f>DEK_CE_Alloc</f>
        <v>2.6839999999999999E-2</v>
      </c>
      <c r="I125" s="35"/>
      <c r="J125" s="54">
        <f t="shared" si="2"/>
        <v>0</v>
      </c>
      <c r="K125" s="35"/>
      <c r="L125" s="35"/>
      <c r="M125" s="35"/>
      <c r="N125" s="45"/>
      <c r="O125" s="54"/>
      <c r="Q125" s="45"/>
      <c r="R125" s="54"/>
    </row>
    <row r="126" spans="1:18" ht="15.75" thickBot="1">
      <c r="A126" s="29">
        <v>7</v>
      </c>
      <c r="C126" s="6" t="s">
        <v>167</v>
      </c>
      <c r="D126" s="52"/>
      <c r="E126" s="118">
        <v>0</v>
      </c>
      <c r="F126" s="35"/>
      <c r="G126" s="35" t="s">
        <v>17</v>
      </c>
      <c r="H126" s="124">
        <v>1</v>
      </c>
      <c r="I126" s="35"/>
      <c r="J126" s="119">
        <f t="shared" si="2"/>
        <v>0</v>
      </c>
      <c r="K126" s="35"/>
      <c r="L126" s="35"/>
      <c r="M126" s="35"/>
      <c r="N126" s="45"/>
      <c r="O126" s="54"/>
      <c r="Q126" s="45"/>
      <c r="R126" s="54"/>
    </row>
    <row r="127" spans="1:18">
      <c r="A127" s="29">
        <v>8</v>
      </c>
      <c r="C127" s="6" t="s">
        <v>524</v>
      </c>
      <c r="D127" s="52"/>
      <c r="E127" s="31">
        <f>E113-E114-E115-E116-E117+E118-E120-E122-E123+E124+E125+E126</f>
        <v>26067365</v>
      </c>
      <c r="F127" s="35"/>
      <c r="G127" s="35"/>
      <c r="H127" s="35"/>
      <c r="I127" s="35"/>
      <c r="J127" s="31">
        <f>J113-J114-J115-J116-J117+J118-J120-J122-J123+J124+J125+J126</f>
        <v>2353756</v>
      </c>
      <c r="K127" s="35"/>
      <c r="L127" s="35"/>
      <c r="M127" s="35"/>
      <c r="N127" s="33"/>
      <c r="O127" s="31"/>
      <c r="Q127" s="33"/>
      <c r="R127" s="31"/>
    </row>
    <row r="128" spans="1:18">
      <c r="A128" s="29"/>
      <c r="D128" s="52"/>
      <c r="E128" s="54"/>
      <c r="F128" s="35"/>
      <c r="G128" s="35"/>
      <c r="H128" s="35"/>
      <c r="I128" s="35"/>
      <c r="J128" s="54"/>
      <c r="K128" s="35"/>
      <c r="L128" s="35"/>
      <c r="M128" s="35"/>
      <c r="N128" s="45"/>
      <c r="O128" s="54"/>
      <c r="Q128" s="45"/>
      <c r="R128" s="54"/>
    </row>
    <row r="129" spans="1:18">
      <c r="A129" s="29"/>
      <c r="C129" s="6" t="s">
        <v>525</v>
      </c>
      <c r="D129" s="52"/>
      <c r="E129" s="54"/>
      <c r="F129" s="35"/>
      <c r="G129" s="35"/>
      <c r="H129" s="35"/>
      <c r="I129" s="35"/>
      <c r="J129" s="54"/>
      <c r="K129" s="35"/>
      <c r="L129" s="35"/>
      <c r="M129" s="35"/>
      <c r="N129" s="45"/>
      <c r="O129" s="54"/>
      <c r="Q129" s="45"/>
      <c r="R129" s="54"/>
    </row>
    <row r="130" spans="1:18">
      <c r="A130" s="29">
        <v>9</v>
      </c>
      <c r="C130" s="6" t="s">
        <v>139</v>
      </c>
      <c r="D130" s="51" t="s">
        <v>526</v>
      </c>
      <c r="E130" s="116">
        <v>2032865</v>
      </c>
      <c r="F130" s="35"/>
      <c r="G130" s="35" t="s">
        <v>62</v>
      </c>
      <c r="H130" s="84">
        <f>DEK_TP_Alloc</f>
        <v>0.84040000000000004</v>
      </c>
      <c r="I130" s="35"/>
      <c r="J130" s="31">
        <f>ROUND(H130*E130,0)</f>
        <v>1708420</v>
      </c>
      <c r="K130" s="35"/>
      <c r="L130" s="121"/>
      <c r="M130" s="35"/>
      <c r="N130" s="33"/>
      <c r="O130" s="31"/>
      <c r="Q130" s="33"/>
      <c r="R130" s="31"/>
    </row>
    <row r="131" spans="1:18">
      <c r="A131" s="29">
        <v>10</v>
      </c>
      <c r="C131" s="6" t="s">
        <v>88</v>
      </c>
      <c r="D131" s="51" t="s">
        <v>527</v>
      </c>
      <c r="E131" s="85">
        <v>4904291</v>
      </c>
      <c r="F131" s="35"/>
      <c r="G131" s="35" t="s">
        <v>232</v>
      </c>
      <c r="H131" s="117">
        <f>DEK_WS_Alloc</f>
        <v>3.635E-2</v>
      </c>
      <c r="I131" s="35"/>
      <c r="J131" s="54">
        <f>ROUND(H131*E131,0)</f>
        <v>178271</v>
      </c>
      <c r="K131" s="35"/>
      <c r="L131" s="121"/>
      <c r="M131" s="35"/>
      <c r="N131" s="45"/>
      <c r="O131" s="54"/>
      <c r="Q131" s="45"/>
      <c r="R131" s="54"/>
    </row>
    <row r="132" spans="1:18" ht="15.75" thickBot="1">
      <c r="A132" s="29">
        <v>11</v>
      </c>
      <c r="C132" s="6" t="s">
        <v>91</v>
      </c>
      <c r="D132" s="51" t="s">
        <v>528</v>
      </c>
      <c r="E132" s="118">
        <v>10941</v>
      </c>
      <c r="F132" s="35"/>
      <c r="G132" s="35" t="s">
        <v>93</v>
      </c>
      <c r="H132" s="117">
        <f>DEK_CE_Alloc</f>
        <v>2.6839999999999999E-2</v>
      </c>
      <c r="I132" s="35"/>
      <c r="J132" s="119">
        <f>ROUND(H132*E132,0)</f>
        <v>294</v>
      </c>
      <c r="K132" s="35"/>
      <c r="L132" s="121"/>
      <c r="M132" s="35"/>
      <c r="N132" s="45"/>
      <c r="O132" s="54"/>
      <c r="Q132" s="45"/>
      <c r="R132" s="54"/>
    </row>
    <row r="133" spans="1:18">
      <c r="A133" s="29">
        <v>12</v>
      </c>
      <c r="C133" s="6" t="s">
        <v>564</v>
      </c>
      <c r="D133" s="52"/>
      <c r="E133" s="31">
        <f>SUM(E130:E132)</f>
        <v>6948097</v>
      </c>
      <c r="F133" s="35"/>
      <c r="G133" s="35"/>
      <c r="H133" s="35"/>
      <c r="I133" s="35"/>
      <c r="J133" s="31">
        <f>SUM(J130:J132)</f>
        <v>1886985</v>
      </c>
      <c r="K133" s="35"/>
      <c r="L133" s="35"/>
      <c r="M133" s="35"/>
      <c r="N133" s="33"/>
      <c r="O133" s="31"/>
      <c r="Q133" s="33"/>
      <c r="R133" s="31"/>
    </row>
    <row r="134" spans="1:18">
      <c r="A134" s="29"/>
      <c r="C134" s="6"/>
      <c r="D134" s="52"/>
      <c r="E134" s="54"/>
      <c r="F134" s="35"/>
      <c r="G134" s="35"/>
      <c r="H134" s="35"/>
      <c r="I134" s="35"/>
      <c r="J134" s="54"/>
      <c r="K134" s="35"/>
      <c r="L134" s="35"/>
      <c r="M134" s="35"/>
      <c r="N134" s="45"/>
      <c r="O134" s="54"/>
      <c r="Q134" s="45"/>
      <c r="R134" s="54"/>
    </row>
    <row r="135" spans="1:18">
      <c r="A135" s="29" t="s">
        <v>17</v>
      </c>
      <c r="C135" s="37" t="s">
        <v>175</v>
      </c>
      <c r="D135" s="233"/>
      <c r="E135" s="54"/>
      <c r="F135" s="35"/>
      <c r="G135" s="35"/>
      <c r="H135" s="35"/>
      <c r="I135" s="35"/>
      <c r="J135" s="54"/>
      <c r="K135" s="35"/>
      <c r="L135" s="35"/>
      <c r="M135" s="35"/>
      <c r="N135" s="45"/>
      <c r="O135" s="54"/>
      <c r="Q135" s="45"/>
      <c r="R135" s="54"/>
    </row>
    <row r="136" spans="1:18">
      <c r="A136" s="29"/>
      <c r="C136" s="6" t="s">
        <v>176</v>
      </c>
      <c r="D136" s="233"/>
      <c r="E136" s="54"/>
      <c r="F136" s="35"/>
      <c r="G136" s="35"/>
      <c r="I136" s="35"/>
      <c r="J136" s="54"/>
      <c r="K136" s="35"/>
      <c r="L136" s="121"/>
      <c r="M136" s="35"/>
      <c r="N136" s="45"/>
      <c r="O136" s="54"/>
      <c r="Q136" s="45"/>
      <c r="R136" s="54"/>
    </row>
    <row r="137" spans="1:18">
      <c r="A137" s="29">
        <v>13</v>
      </c>
      <c r="C137" s="252" t="s">
        <v>177</v>
      </c>
      <c r="D137" s="51" t="s">
        <v>585</v>
      </c>
      <c r="E137" s="116">
        <v>1702504</v>
      </c>
      <c r="F137" s="35"/>
      <c r="G137" s="35" t="s">
        <v>232</v>
      </c>
      <c r="H137" s="117">
        <f>DEK_WS_Alloc</f>
        <v>3.635E-2</v>
      </c>
      <c r="I137" s="35"/>
      <c r="J137" s="31">
        <f>ROUND(H137*E137,0)</f>
        <v>61886</v>
      </c>
      <c r="K137" s="35"/>
      <c r="L137" s="121"/>
      <c r="M137" s="35"/>
      <c r="N137" s="33"/>
      <c r="O137" s="31"/>
      <c r="Q137" s="33"/>
      <c r="R137" s="31"/>
    </row>
    <row r="138" spans="1:18">
      <c r="A138" s="29">
        <v>14</v>
      </c>
      <c r="C138" s="252" t="s">
        <v>179</v>
      </c>
      <c r="D138" s="51" t="s">
        <v>585</v>
      </c>
      <c r="E138" s="85">
        <v>0</v>
      </c>
      <c r="F138" s="35"/>
      <c r="G138" s="35" t="s">
        <v>232</v>
      </c>
      <c r="H138" s="117">
        <f>DEK_WS_Alloc</f>
        <v>3.635E-2</v>
      </c>
      <c r="I138" s="35"/>
      <c r="J138" s="54">
        <f>ROUND(H138*E138,0)</f>
        <v>0</v>
      </c>
      <c r="K138" s="35"/>
      <c r="L138" s="121"/>
      <c r="M138" s="35"/>
      <c r="N138" s="45"/>
      <c r="O138" s="54"/>
      <c r="Q138" s="45"/>
      <c r="R138" s="54"/>
    </row>
    <row r="139" spans="1:18">
      <c r="A139" s="29">
        <v>15</v>
      </c>
      <c r="C139" s="6" t="s">
        <v>180</v>
      </c>
      <c r="D139" s="253" t="s">
        <v>17</v>
      </c>
      <c r="E139" s="85"/>
      <c r="F139" s="35"/>
      <c r="G139" s="35"/>
      <c r="I139" s="35"/>
      <c r="J139" s="54"/>
      <c r="K139" s="35"/>
      <c r="L139" s="121"/>
      <c r="M139" s="35"/>
      <c r="N139" s="45"/>
      <c r="O139" s="54"/>
      <c r="Q139" s="45"/>
      <c r="R139" s="54"/>
    </row>
    <row r="140" spans="1:18">
      <c r="A140" s="29">
        <v>16</v>
      </c>
      <c r="C140" s="252" t="s">
        <v>530</v>
      </c>
      <c r="D140" s="51" t="s">
        <v>585</v>
      </c>
      <c r="E140" s="85">
        <v>15509813</v>
      </c>
      <c r="F140" s="35"/>
      <c r="G140" s="35" t="s">
        <v>134</v>
      </c>
      <c r="H140" s="84">
        <f>DEK_GP_Alloc</f>
        <v>4.07E-2</v>
      </c>
      <c r="I140" s="35"/>
      <c r="J140" s="54">
        <f>ROUND(H140*E140,0)</f>
        <v>631249</v>
      </c>
      <c r="K140" s="35"/>
      <c r="L140" s="121"/>
      <c r="M140" s="35"/>
      <c r="N140" s="45"/>
      <c r="O140" s="54"/>
      <c r="Q140" s="45"/>
      <c r="R140" s="54"/>
    </row>
    <row r="141" spans="1:18">
      <c r="A141" s="29">
        <v>17</v>
      </c>
      <c r="C141" s="252" t="s">
        <v>531</v>
      </c>
      <c r="D141" s="51" t="s">
        <v>585</v>
      </c>
      <c r="E141" s="85">
        <v>0</v>
      </c>
      <c r="F141" s="35"/>
      <c r="G141" s="35" t="str">
        <f>G77</f>
        <v>NA</v>
      </c>
      <c r="H141" s="139" t="s">
        <v>113</v>
      </c>
      <c r="I141" s="35"/>
      <c r="J141" s="140">
        <v>0</v>
      </c>
      <c r="K141" s="35"/>
      <c r="L141" s="121"/>
      <c r="M141" s="35"/>
      <c r="N141" s="45"/>
      <c r="O141" s="140"/>
      <c r="Q141" s="45"/>
      <c r="R141" s="140"/>
    </row>
    <row r="142" spans="1:18">
      <c r="A142" s="29">
        <v>18</v>
      </c>
      <c r="C142" s="252" t="s">
        <v>532</v>
      </c>
      <c r="D142" s="51" t="s">
        <v>585</v>
      </c>
      <c r="E142" s="85">
        <v>0</v>
      </c>
      <c r="F142" s="35"/>
      <c r="G142" s="35" t="str">
        <f>G140</f>
        <v>GP</v>
      </c>
      <c r="H142" s="84">
        <f>DEK_GP_Alloc</f>
        <v>4.07E-2</v>
      </c>
      <c r="I142" s="35"/>
      <c r="J142" s="54">
        <f>ROUND(H142*E142,0)</f>
        <v>0</v>
      </c>
      <c r="K142" s="35"/>
      <c r="L142" s="121"/>
      <c r="M142" s="35"/>
      <c r="N142" s="45"/>
      <c r="O142" s="54"/>
      <c r="Q142" s="45"/>
      <c r="R142" s="54"/>
    </row>
    <row r="143" spans="1:18" ht="15.75" thickBot="1">
      <c r="A143" s="29">
        <v>19</v>
      </c>
      <c r="C143" s="252" t="s">
        <v>533</v>
      </c>
      <c r="D143" s="52"/>
      <c r="E143" s="118">
        <v>0</v>
      </c>
      <c r="F143" s="35"/>
      <c r="G143" s="35" t="s">
        <v>134</v>
      </c>
      <c r="H143" s="84">
        <f>DEK_GP_Alloc</f>
        <v>4.07E-2</v>
      </c>
      <c r="I143" s="35"/>
      <c r="J143" s="119">
        <f>ROUND(H143*E143,0)</f>
        <v>0</v>
      </c>
      <c r="K143" s="35"/>
      <c r="L143" s="121"/>
      <c r="M143" s="35"/>
      <c r="N143" s="45"/>
      <c r="O143" s="54"/>
      <c r="Q143" s="45"/>
      <c r="R143" s="54"/>
    </row>
    <row r="144" spans="1:18">
      <c r="A144" s="29">
        <v>20</v>
      </c>
      <c r="C144" s="6" t="s">
        <v>185</v>
      </c>
      <c r="D144" s="52"/>
      <c r="E144" s="31">
        <f>E137+E138+E140+E141+E142+E143</f>
        <v>17212317</v>
      </c>
      <c r="F144" s="35"/>
      <c r="G144" s="35"/>
      <c r="H144" s="84"/>
      <c r="I144" s="35"/>
      <c r="J144" s="31">
        <f>J137+J138+J140+J141+J142+J143</f>
        <v>693135</v>
      </c>
      <c r="K144" s="35"/>
      <c r="L144" s="35"/>
      <c r="M144" s="35"/>
      <c r="N144" s="33"/>
      <c r="O144" s="31"/>
      <c r="Q144" s="33"/>
      <c r="R144" s="31"/>
    </row>
    <row r="145" spans="1:18">
      <c r="A145" s="29"/>
      <c r="C145" s="6"/>
      <c r="D145" s="52"/>
      <c r="E145" s="54"/>
      <c r="F145" s="35"/>
      <c r="G145" s="35"/>
      <c r="H145" s="84"/>
      <c r="I145" s="35"/>
      <c r="J145" s="35"/>
      <c r="K145" s="35"/>
      <c r="L145" s="35"/>
      <c r="M145" s="35"/>
      <c r="N145" s="36"/>
      <c r="O145" s="35"/>
      <c r="Q145" s="36"/>
      <c r="R145" s="35"/>
    </row>
    <row r="146" spans="1:18">
      <c r="A146" s="29" t="s">
        <v>186</v>
      </c>
      <c r="C146" s="6"/>
      <c r="D146" s="52"/>
      <c r="E146" s="35"/>
      <c r="F146" s="35"/>
      <c r="G146" s="35"/>
      <c r="H146" s="84"/>
      <c r="I146" s="35"/>
      <c r="J146" s="35"/>
      <c r="K146" s="35"/>
      <c r="L146" s="35"/>
      <c r="M146" s="35"/>
      <c r="N146" s="36"/>
      <c r="O146" s="35"/>
      <c r="Q146" s="36"/>
      <c r="R146" s="35"/>
    </row>
    <row r="147" spans="1:18">
      <c r="A147" s="29" t="s">
        <v>17</v>
      </c>
      <c r="C147" s="6" t="s">
        <v>187</v>
      </c>
      <c r="D147" s="52"/>
      <c r="E147" s="35"/>
      <c r="F147" s="35"/>
      <c r="H147" s="141"/>
      <c r="I147" s="35"/>
      <c r="K147" s="35"/>
      <c r="M147" s="35"/>
      <c r="N147" s="46"/>
      <c r="Q147" s="46"/>
    </row>
    <row r="148" spans="1:18">
      <c r="A148" s="29">
        <v>21</v>
      </c>
      <c r="C148" s="6" t="s">
        <v>188</v>
      </c>
      <c r="D148" s="52"/>
      <c r="E148" s="203">
        <v>0.24950000000000006</v>
      </c>
      <c r="F148" s="35"/>
      <c r="H148" s="141"/>
      <c r="I148" s="35"/>
      <c r="K148" s="35"/>
      <c r="M148" s="35"/>
      <c r="N148" s="46"/>
      <c r="Q148" s="46"/>
    </row>
    <row r="149" spans="1:18">
      <c r="A149" s="29">
        <v>22</v>
      </c>
      <c r="C149" s="6" t="s">
        <v>189</v>
      </c>
      <c r="D149" s="52"/>
      <c r="E149" s="143">
        <f>IF(J232&gt;0,(E148/(1-E148))*(1-WCLTD_DEK/R_DEK),0)</f>
        <v>0.25634828273052418</v>
      </c>
      <c r="F149" s="35"/>
      <c r="H149" s="141"/>
      <c r="I149" s="35"/>
      <c r="K149" s="35"/>
      <c r="M149" s="35"/>
      <c r="N149" s="46"/>
      <c r="Q149" s="46"/>
    </row>
    <row r="150" spans="1:18">
      <c r="A150" s="29"/>
      <c r="C150" s="6" t="s">
        <v>190</v>
      </c>
      <c r="D150" s="52"/>
      <c r="E150" s="35"/>
      <c r="F150" s="35"/>
      <c r="H150" s="141"/>
      <c r="I150" s="35"/>
      <c r="K150" s="35"/>
      <c r="M150" s="35"/>
      <c r="N150" s="46"/>
      <c r="Q150" s="46"/>
    </row>
    <row r="151" spans="1:18">
      <c r="A151" s="29"/>
      <c r="C151" s="6" t="s">
        <v>191</v>
      </c>
      <c r="D151" s="52"/>
      <c r="E151" s="35"/>
      <c r="F151" s="35"/>
      <c r="H151" s="141"/>
      <c r="I151" s="35"/>
      <c r="K151" s="35"/>
      <c r="M151" s="35"/>
      <c r="N151" s="46"/>
      <c r="Q151" s="46"/>
    </row>
    <row r="152" spans="1:18">
      <c r="A152" s="29">
        <v>23</v>
      </c>
      <c r="C152" s="6" t="s">
        <v>192</v>
      </c>
      <c r="D152" s="52"/>
      <c r="E152" s="144">
        <f>IF(E148&gt;0,1/(1-E148),0)</f>
        <v>1.3324450366422387</v>
      </c>
      <c r="F152" s="35"/>
      <c r="H152" s="141"/>
      <c r="I152" s="35"/>
      <c r="J152" s="54"/>
      <c r="K152" s="35"/>
      <c r="M152" s="35"/>
      <c r="N152" s="45"/>
      <c r="O152" s="54"/>
      <c r="Q152" s="45"/>
      <c r="R152" s="54"/>
    </row>
    <row r="153" spans="1:18">
      <c r="A153" s="29">
        <v>24</v>
      </c>
      <c r="C153" s="6" t="s">
        <v>193</v>
      </c>
      <c r="D153" s="51" t="s">
        <v>194</v>
      </c>
      <c r="E153" s="116">
        <v>-77</v>
      </c>
      <c r="F153" s="35"/>
      <c r="H153" s="141"/>
      <c r="I153" s="35"/>
      <c r="J153" s="54"/>
      <c r="K153" s="35"/>
      <c r="M153" s="35"/>
      <c r="N153" s="45"/>
      <c r="O153" s="54"/>
      <c r="Q153" s="45"/>
      <c r="R153" s="54"/>
    </row>
    <row r="154" spans="1:18">
      <c r="A154" s="29">
        <v>25</v>
      </c>
      <c r="C154" s="6" t="s">
        <v>565</v>
      </c>
      <c r="D154" s="51" t="s">
        <v>586</v>
      </c>
      <c r="E154" s="85">
        <v>-4416027.6999999983</v>
      </c>
      <c r="F154" s="35"/>
      <c r="H154" s="141"/>
      <c r="I154" s="35"/>
      <c r="J154" s="54"/>
      <c r="K154" s="35"/>
      <c r="M154" s="35"/>
      <c r="N154" s="45"/>
      <c r="O154" s="54"/>
      <c r="Q154" s="45"/>
      <c r="R154" s="54"/>
    </row>
    <row r="155" spans="1:18">
      <c r="A155" s="29" t="s">
        <v>414</v>
      </c>
      <c r="C155" s="6" t="s">
        <v>587</v>
      </c>
      <c r="D155" s="51" t="s">
        <v>588</v>
      </c>
      <c r="E155" s="54">
        <v>141472.73750000002</v>
      </c>
      <c r="F155" s="35"/>
      <c r="H155" s="141"/>
      <c r="I155" s="35"/>
      <c r="J155" s="54"/>
      <c r="K155" s="35"/>
      <c r="M155" s="35"/>
      <c r="N155" s="45"/>
      <c r="O155" s="54"/>
      <c r="Q155" s="45"/>
      <c r="R155" s="54"/>
    </row>
    <row r="156" spans="1:18">
      <c r="A156" s="29"/>
      <c r="C156" s="6"/>
      <c r="D156" s="52"/>
      <c r="E156" s="54"/>
      <c r="F156" s="35"/>
      <c r="H156" s="141"/>
      <c r="I156" s="35"/>
      <c r="J156" s="54"/>
      <c r="K156" s="35"/>
      <c r="M156" s="35"/>
      <c r="N156" s="45"/>
      <c r="O156" s="54"/>
      <c r="Q156" s="45"/>
      <c r="R156" s="54"/>
    </row>
    <row r="157" spans="1:18">
      <c r="A157" s="29">
        <v>26</v>
      </c>
      <c r="C157" s="6" t="s">
        <v>567</v>
      </c>
      <c r="D157" s="254"/>
      <c r="E157" s="31">
        <f>ROUND(E149*E163,0)</f>
        <v>23146299</v>
      </c>
      <c r="F157" s="35"/>
      <c r="G157" s="35" t="s">
        <v>83</v>
      </c>
      <c r="H157" s="84"/>
      <c r="I157" s="35"/>
      <c r="J157" s="31">
        <f>ROUND(E149*J163,0)</f>
        <v>1320122</v>
      </c>
      <c r="K157" s="35"/>
      <c r="L157" s="87" t="s">
        <v>17</v>
      </c>
      <c r="M157" s="35"/>
      <c r="N157" s="33"/>
      <c r="O157" s="31"/>
      <c r="Q157" s="33"/>
      <c r="R157" s="31"/>
    </row>
    <row r="158" spans="1:18">
      <c r="A158" s="29">
        <v>27</v>
      </c>
      <c r="C158" s="6" t="s">
        <v>196</v>
      </c>
      <c r="D158" s="254"/>
      <c r="E158" s="54">
        <f>ROUND(E152*E153,0)</f>
        <v>-103</v>
      </c>
      <c r="F158" s="35"/>
      <c r="G158" s="2" t="s">
        <v>116</v>
      </c>
      <c r="H158" s="84">
        <f>DEK_NP_Alloc</f>
        <v>5.6939999999999998E-2</v>
      </c>
      <c r="I158" s="35"/>
      <c r="J158" s="54">
        <f>ROUND(H158*E158,0)</f>
        <v>-6</v>
      </c>
      <c r="K158" s="35"/>
      <c r="L158" s="87"/>
      <c r="M158" s="35"/>
      <c r="N158" s="45"/>
      <c r="O158" s="54"/>
      <c r="Q158" s="45"/>
      <c r="R158" s="54"/>
    </row>
    <row r="159" spans="1:18">
      <c r="A159" s="29">
        <v>28</v>
      </c>
      <c r="C159" s="6" t="s">
        <v>568</v>
      </c>
      <c r="D159" s="254"/>
      <c r="E159" s="54">
        <f>ROUND(E152*E154,0)</f>
        <v>-5884114</v>
      </c>
      <c r="F159" s="35"/>
      <c r="G159" s="2" t="s">
        <v>116</v>
      </c>
      <c r="H159" s="84">
        <f>DEK_NP_Alloc</f>
        <v>5.6939999999999998E-2</v>
      </c>
      <c r="I159" s="35"/>
      <c r="J159" s="54">
        <f>ROUND(H159*E159,0)</f>
        <v>-335041</v>
      </c>
      <c r="K159" s="35"/>
      <c r="L159" s="87"/>
      <c r="M159" s="35"/>
      <c r="N159" s="45"/>
      <c r="O159" s="54"/>
      <c r="Q159" s="45"/>
      <c r="R159" s="54"/>
    </row>
    <row r="160" spans="1:18" ht="15.75" thickBot="1">
      <c r="A160" s="29" t="s">
        <v>415</v>
      </c>
      <c r="C160" s="6" t="s">
        <v>589</v>
      </c>
      <c r="D160" s="254"/>
      <c r="E160" s="54">
        <f>ROUND(E152*E155,0)</f>
        <v>188505</v>
      </c>
      <c r="F160" s="35"/>
      <c r="G160" s="2" t="s">
        <v>116</v>
      </c>
      <c r="H160" s="84">
        <f>DEK_NP_Alloc</f>
        <v>5.6939999999999998E-2</v>
      </c>
      <c r="I160" s="35"/>
      <c r="J160" s="54">
        <f>ROUND(H160*E160,0)</f>
        <v>10733</v>
      </c>
      <c r="K160" s="35"/>
      <c r="L160" s="87"/>
      <c r="M160" s="35"/>
      <c r="N160" s="45"/>
      <c r="O160" s="54"/>
      <c r="Q160" s="45"/>
      <c r="R160" s="54"/>
    </row>
    <row r="161" spans="1:18">
      <c r="A161" s="29">
        <v>29</v>
      </c>
      <c r="C161" s="6" t="s">
        <v>590</v>
      </c>
      <c r="D161" s="51"/>
      <c r="E161" s="278">
        <f>SUM(E157:E160)</f>
        <v>17450587</v>
      </c>
      <c r="F161" s="35"/>
      <c r="G161" s="35" t="s">
        <v>17</v>
      </c>
      <c r="H161" s="84" t="s">
        <v>17</v>
      </c>
      <c r="I161" s="35"/>
      <c r="J161" s="278">
        <f>SUM(J157:J160)</f>
        <v>995808</v>
      </c>
      <c r="K161" s="35"/>
      <c r="L161" s="35"/>
      <c r="M161" s="35"/>
      <c r="N161" s="279"/>
      <c r="O161" s="147"/>
      <c r="Q161" s="279"/>
      <c r="R161" s="147"/>
    </row>
    <row r="162" spans="1:18">
      <c r="A162" s="29" t="s">
        <v>17</v>
      </c>
      <c r="C162"/>
      <c r="D162" s="255"/>
      <c r="E162" s="54"/>
      <c r="F162" s="35"/>
      <c r="G162" s="35"/>
      <c r="H162" s="84"/>
      <c r="I162" s="35"/>
      <c r="J162" s="54"/>
      <c r="K162" s="35"/>
      <c r="L162" s="35"/>
      <c r="M162" s="35"/>
      <c r="N162" s="45"/>
      <c r="O162" s="54"/>
      <c r="Q162" s="45"/>
      <c r="R162" s="54"/>
    </row>
    <row r="163" spans="1:18">
      <c r="A163" s="29">
        <v>30</v>
      </c>
      <c r="C163" s="6" t="s">
        <v>199</v>
      </c>
      <c r="D163" s="256"/>
      <c r="E163" s="31">
        <f>ROUND($J232*E93,0)</f>
        <v>90292388</v>
      </c>
      <c r="F163" s="35"/>
      <c r="G163" s="35" t="s">
        <v>83</v>
      </c>
      <c r="H163" s="141"/>
      <c r="I163" s="35"/>
      <c r="J163" s="31">
        <f>ROUND($J232*J93,0)</f>
        <v>5149722</v>
      </c>
      <c r="K163" s="35"/>
      <c r="M163" s="35"/>
      <c r="N163" s="33"/>
      <c r="O163" s="31"/>
      <c r="Q163" s="33"/>
      <c r="R163" s="31"/>
    </row>
    <row r="164" spans="1:18">
      <c r="A164" s="29"/>
      <c r="C164" s="146" t="s">
        <v>570</v>
      </c>
      <c r="D164" s="233"/>
      <c r="E164" s="54"/>
      <c r="F164" s="35"/>
      <c r="G164" s="35"/>
      <c r="H164" s="141"/>
      <c r="I164" s="35"/>
      <c r="J164" s="54"/>
      <c r="K164" s="35"/>
      <c r="L164" s="121"/>
      <c r="M164" s="35"/>
      <c r="N164" s="45"/>
      <c r="O164" s="54"/>
      <c r="Q164" s="45"/>
      <c r="R164" s="54"/>
    </row>
    <row r="165" spans="1:18">
      <c r="A165" s="29"/>
      <c r="C165" s="6"/>
      <c r="D165" s="233"/>
      <c r="E165" s="54"/>
      <c r="F165" s="35"/>
      <c r="G165" s="35"/>
      <c r="H165" s="141"/>
      <c r="I165" s="35"/>
      <c r="J165" s="54"/>
      <c r="K165" s="35"/>
      <c r="L165" s="121"/>
      <c r="M165" s="35"/>
      <c r="N165" s="45"/>
      <c r="O165" s="54"/>
      <c r="Q165" s="45"/>
      <c r="R165" s="54"/>
    </row>
    <row r="166" spans="1:18" ht="15.75" thickBot="1">
      <c r="A166" s="29">
        <v>31</v>
      </c>
      <c r="C166" s="6" t="s">
        <v>571</v>
      </c>
      <c r="D166" s="52"/>
      <c r="E166" s="125">
        <f>E163+E161+E144+E133+E127</f>
        <v>157970754</v>
      </c>
      <c r="F166" s="35"/>
      <c r="G166" s="35"/>
      <c r="H166" s="35"/>
      <c r="I166" s="35"/>
      <c r="J166" s="125">
        <f>J163+J161+J144+J133+J127</f>
        <v>11079406</v>
      </c>
      <c r="K166" s="6"/>
      <c r="L166" s="6"/>
      <c r="M166" s="6"/>
      <c r="N166" s="33"/>
      <c r="O166" s="31"/>
      <c r="Q166" s="33"/>
      <c r="R166" s="31"/>
    </row>
    <row r="167" spans="1:18" ht="15.75" thickTop="1">
      <c r="A167" s="29"/>
      <c r="C167" s="6"/>
      <c r="D167" s="35"/>
      <c r="E167" s="35"/>
      <c r="F167" s="35"/>
      <c r="G167" s="35"/>
      <c r="H167" s="35"/>
      <c r="I167" s="35"/>
      <c r="J167" s="35"/>
      <c r="K167" s="6"/>
      <c r="L167" s="6"/>
      <c r="M167" s="6"/>
      <c r="N167" s="36"/>
      <c r="O167" s="35"/>
      <c r="Q167" s="36"/>
      <c r="R167" s="35"/>
    </row>
    <row r="168" spans="1:18">
      <c r="A168" s="29"/>
      <c r="B168" s="2" t="s">
        <v>239</v>
      </c>
      <c r="C168" s="2" t="s">
        <v>591</v>
      </c>
      <c r="D168" s="35"/>
      <c r="E168" s="35"/>
      <c r="F168" s="35"/>
      <c r="G168" s="35"/>
      <c r="H168" s="35"/>
      <c r="I168" s="35"/>
      <c r="J168" s="35"/>
      <c r="K168" s="6"/>
      <c r="L168" s="6"/>
      <c r="M168" s="6"/>
      <c r="N168" s="46"/>
      <c r="Q168" s="46"/>
    </row>
    <row r="169" spans="1:18">
      <c r="A169" s="29"/>
      <c r="C169" s="3"/>
      <c r="D169" s="3"/>
      <c r="E169" s="231"/>
      <c r="F169" s="3"/>
      <c r="G169" s="3"/>
      <c r="H169" s="3"/>
      <c r="I169" s="3"/>
      <c r="K169" s="20"/>
      <c r="L169" s="7"/>
      <c r="M169" s="20"/>
      <c r="N169" s="272"/>
      <c r="O169" s="5"/>
      <c r="Q169" s="272"/>
      <c r="R169" s="5"/>
    </row>
    <row r="170" spans="1:18" ht="18">
      <c r="A170" s="230"/>
      <c r="C170" s="3"/>
      <c r="D170" s="3"/>
      <c r="E170" s="231"/>
      <c r="F170" s="3"/>
      <c r="G170" s="3"/>
      <c r="H170" s="3"/>
      <c r="I170" s="3"/>
      <c r="J170" s="5" t="s">
        <v>0</v>
      </c>
      <c r="M170" s="4"/>
      <c r="N170" s="272"/>
      <c r="O170" s="5"/>
      <c r="Q170" s="272"/>
      <c r="R170" s="5"/>
    </row>
    <row r="171" spans="1:18">
      <c r="C171" s="3"/>
      <c r="D171" s="3"/>
      <c r="E171" s="231"/>
      <c r="F171" s="3"/>
      <c r="G171" s="3"/>
      <c r="H171" s="3"/>
      <c r="I171" s="3"/>
      <c r="J171" s="5" t="s">
        <v>202</v>
      </c>
      <c r="M171" s="5"/>
      <c r="N171" s="46"/>
      <c r="Q171" s="46"/>
    </row>
    <row r="172" spans="1:18">
      <c r="C172" s="3"/>
      <c r="D172" s="3"/>
      <c r="E172" s="231"/>
      <c r="F172" s="3"/>
      <c r="G172" s="3"/>
      <c r="H172" s="3"/>
      <c r="I172" s="3"/>
      <c r="M172" s="5"/>
      <c r="N172" s="46"/>
      <c r="Q172" s="46"/>
    </row>
    <row r="173" spans="1:18">
      <c r="C173" s="3"/>
      <c r="D173" s="3"/>
      <c r="E173" s="231"/>
      <c r="F173" s="3"/>
      <c r="G173" s="3"/>
      <c r="H173" s="3"/>
      <c r="I173" s="3"/>
      <c r="M173" s="5"/>
      <c r="N173" s="46"/>
      <c r="Q173" s="46"/>
    </row>
    <row r="174" spans="1:18">
      <c r="C174" s="3"/>
      <c r="D174" s="3"/>
      <c r="E174" s="231"/>
      <c r="F174" s="3"/>
      <c r="G174" s="3"/>
      <c r="H174" s="3"/>
      <c r="I174" s="3"/>
      <c r="M174" s="5"/>
      <c r="N174" s="272"/>
      <c r="O174" s="5"/>
      <c r="Q174" s="272"/>
      <c r="R174" s="5"/>
    </row>
    <row r="175" spans="1:18">
      <c r="C175" s="3"/>
      <c r="D175" s="3"/>
      <c r="E175" s="231"/>
      <c r="F175" s="3"/>
      <c r="G175" s="3"/>
      <c r="H175" s="3"/>
      <c r="I175" s="3"/>
      <c r="J175" s="5"/>
      <c r="M175" s="5"/>
      <c r="N175" s="273"/>
      <c r="O175" s="7"/>
      <c r="Q175" s="273"/>
      <c r="R175" s="7"/>
    </row>
    <row r="176" spans="1:18">
      <c r="C176" s="3" t="s">
        <v>2</v>
      </c>
      <c r="D176" s="3"/>
      <c r="E176" s="231"/>
      <c r="F176" s="3"/>
      <c r="G176" s="3"/>
      <c r="H176" s="3"/>
      <c r="I176" s="3"/>
      <c r="J176" s="7" t="str">
        <f>J7</f>
        <v>For the 12 months ended: 12/31/2022</v>
      </c>
      <c r="M176" s="5"/>
      <c r="N176" s="11"/>
      <c r="O176" s="9"/>
      <c r="Q176" s="11"/>
      <c r="R176" s="9"/>
    </row>
    <row r="177" spans="1:18">
      <c r="A177" s="75" t="str">
        <f>A8</f>
        <v>Rate Formula Template</v>
      </c>
      <c r="B177" s="9"/>
      <c r="C177" s="9"/>
      <c r="D177" s="10"/>
      <c r="E177" s="9"/>
      <c r="F177" s="10"/>
      <c r="G177" s="10"/>
      <c r="H177" s="10"/>
      <c r="I177" s="10"/>
      <c r="J177" s="9"/>
      <c r="K177" s="12"/>
      <c r="L177" s="9"/>
      <c r="M177" s="6"/>
      <c r="N177" s="8"/>
      <c r="O177" s="10"/>
      <c r="Q177" s="8"/>
      <c r="R177" s="10"/>
    </row>
    <row r="178" spans="1:18">
      <c r="A178" s="76" t="s">
        <v>4</v>
      </c>
      <c r="B178" s="9"/>
      <c r="C178" s="10"/>
      <c r="D178" s="13"/>
      <c r="E178" s="9"/>
      <c r="F178" s="13"/>
      <c r="G178" s="13"/>
      <c r="H178" s="13"/>
      <c r="I178" s="10"/>
      <c r="J178" s="10"/>
      <c r="K178" s="12"/>
      <c r="L178" s="12"/>
      <c r="M178" s="6"/>
      <c r="N178" s="274"/>
      <c r="O178" s="12"/>
      <c r="Q178" s="274"/>
      <c r="R178" s="12"/>
    </row>
    <row r="179" spans="1:18" ht="15.75">
      <c r="A179" s="76"/>
      <c r="B179" s="9"/>
      <c r="C179" s="12"/>
      <c r="D179" s="12"/>
      <c r="E179" s="9"/>
      <c r="F179" s="12"/>
      <c r="G179" s="12"/>
      <c r="H179" s="12"/>
      <c r="I179" s="12"/>
      <c r="J179" s="12"/>
      <c r="K179" s="12"/>
      <c r="L179" s="12"/>
      <c r="M179" s="35"/>
      <c r="N179" s="275"/>
      <c r="O179" s="18"/>
      <c r="Q179" s="275"/>
      <c r="R179" s="18"/>
    </row>
    <row r="180" spans="1:18" ht="15.75">
      <c r="A180" s="149" t="str">
        <f>$A$11</f>
        <v>DUKE ENERGY KENTUCKY (DEK)</v>
      </c>
      <c r="B180" s="9"/>
      <c r="C180" s="12"/>
      <c r="D180" s="12"/>
      <c r="E180" s="9"/>
      <c r="F180" s="12"/>
      <c r="G180" s="12"/>
      <c r="H180" s="12"/>
      <c r="I180" s="12"/>
      <c r="J180" s="12"/>
      <c r="K180" s="12"/>
      <c r="L180" s="12"/>
      <c r="M180" s="35"/>
      <c r="N180" s="23"/>
      <c r="Q180" s="23"/>
    </row>
    <row r="181" spans="1:18" ht="15.75">
      <c r="A181" s="149" t="s">
        <v>203</v>
      </c>
      <c r="B181" s="9"/>
      <c r="C181" s="9"/>
      <c r="D181" s="9"/>
      <c r="E181" s="9"/>
      <c r="F181" s="12"/>
      <c r="G181" s="12"/>
      <c r="H181" s="12"/>
      <c r="I181" s="12"/>
      <c r="J181" s="12"/>
      <c r="K181" s="13"/>
      <c r="L181" s="13"/>
      <c r="M181" s="35"/>
      <c r="N181" s="24"/>
      <c r="Q181" s="24"/>
    </row>
    <row r="182" spans="1:18" ht="15.75">
      <c r="A182" s="29" t="s">
        <v>11</v>
      </c>
      <c r="C182" s="257"/>
      <c r="D182" s="6"/>
      <c r="E182" s="6"/>
      <c r="F182" s="6"/>
      <c r="G182" s="6"/>
      <c r="H182" s="6"/>
      <c r="I182" s="6"/>
      <c r="J182" s="6"/>
      <c r="K182" s="35"/>
      <c r="L182" s="35"/>
      <c r="M182" s="35"/>
      <c r="N182" s="24"/>
      <c r="O182" s="28"/>
      <c r="Q182" s="24"/>
      <c r="R182" s="28"/>
    </row>
    <row r="183" spans="1:18" ht="15.75">
      <c r="A183" s="79" t="s">
        <v>13</v>
      </c>
      <c r="B183" s="26"/>
      <c r="C183" s="243" t="s">
        <v>204</v>
      </c>
      <c r="D183" s="6"/>
      <c r="E183" s="6"/>
      <c r="F183" s="6"/>
      <c r="G183" s="6"/>
      <c r="H183" s="6"/>
      <c r="K183" s="35"/>
      <c r="L183" s="35"/>
      <c r="M183" s="35"/>
      <c r="N183" s="280"/>
      <c r="O183" s="6"/>
      <c r="Q183" s="280"/>
      <c r="R183" s="6"/>
    </row>
    <row r="184" spans="1:18">
      <c r="A184" s="29"/>
      <c r="C184" s="3"/>
      <c r="D184" s="6"/>
      <c r="E184" s="6"/>
      <c r="F184" s="6"/>
      <c r="G184" s="6"/>
      <c r="H184" s="6"/>
      <c r="I184" s="6"/>
      <c r="J184" s="6"/>
      <c r="K184" s="35"/>
      <c r="L184" s="35"/>
      <c r="M184" s="35"/>
      <c r="N184" s="33"/>
      <c r="O184" s="31"/>
      <c r="Q184" s="33"/>
      <c r="R184" s="31"/>
    </row>
    <row r="185" spans="1:18">
      <c r="A185" s="29">
        <v>1</v>
      </c>
      <c r="C185" s="3" t="s">
        <v>205</v>
      </c>
      <c r="D185" s="6"/>
      <c r="E185" s="35"/>
      <c r="F185" s="35"/>
      <c r="G185" s="35"/>
      <c r="H185" s="35"/>
      <c r="I185" s="35"/>
      <c r="J185" s="31">
        <f>E54</f>
        <v>106785902</v>
      </c>
      <c r="K185" s="35"/>
      <c r="L185" s="35"/>
      <c r="M185" s="35"/>
      <c r="N185" s="33"/>
      <c r="O185" s="31"/>
      <c r="Q185" s="33"/>
      <c r="R185" s="31"/>
    </row>
    <row r="186" spans="1:18">
      <c r="A186" s="29">
        <v>2</v>
      </c>
      <c r="C186" s="258" t="s">
        <v>535</v>
      </c>
      <c r="J186" s="150">
        <v>0</v>
      </c>
      <c r="K186" s="35"/>
      <c r="L186" s="35"/>
      <c r="M186" s="35"/>
      <c r="N186" s="45"/>
      <c r="O186" s="45"/>
      <c r="Q186" s="45"/>
      <c r="R186" s="45"/>
    </row>
    <row r="187" spans="1:18" ht="15.75" thickBot="1">
      <c r="A187" s="29">
        <v>3</v>
      </c>
      <c r="C187" s="259" t="s">
        <v>536</v>
      </c>
      <c r="D187" s="260"/>
      <c r="E187" s="153"/>
      <c r="F187" s="35"/>
      <c r="G187" s="35"/>
      <c r="H187" s="126"/>
      <c r="I187" s="35"/>
      <c r="J187" s="154">
        <v>17042710</v>
      </c>
      <c r="K187" s="35"/>
      <c r="L187" s="35"/>
      <c r="M187" s="35"/>
      <c r="N187" s="45"/>
      <c r="O187" s="54"/>
      <c r="Q187" s="45"/>
      <c r="R187" s="54"/>
    </row>
    <row r="188" spans="1:18">
      <c r="A188" s="29">
        <v>4</v>
      </c>
      <c r="C188" s="3" t="s">
        <v>208</v>
      </c>
      <c r="D188" s="6"/>
      <c r="E188" s="35"/>
      <c r="F188" s="35"/>
      <c r="G188" s="35"/>
      <c r="H188" s="126"/>
      <c r="I188" s="35"/>
      <c r="J188" s="31">
        <f>J185-J186-J187</f>
        <v>89743192</v>
      </c>
      <c r="K188" s="35"/>
      <c r="L188" s="35"/>
      <c r="M188" s="35"/>
      <c r="N188" s="33"/>
      <c r="O188" s="31"/>
      <c r="Q188" s="33"/>
      <c r="R188" s="31"/>
    </row>
    <row r="189" spans="1:18">
      <c r="A189" s="29"/>
      <c r="D189" s="6"/>
      <c r="E189" s="35"/>
      <c r="F189" s="35"/>
      <c r="G189" s="35"/>
      <c r="H189" s="126"/>
      <c r="I189" s="35"/>
      <c r="K189" s="35"/>
      <c r="L189" s="35"/>
      <c r="M189" s="35"/>
      <c r="N189" s="46"/>
      <c r="Q189" s="46"/>
    </row>
    <row r="190" spans="1:18">
      <c r="A190" s="29">
        <v>5</v>
      </c>
      <c r="C190" s="3" t="s">
        <v>209</v>
      </c>
      <c r="D190" s="78"/>
      <c r="E190" s="78"/>
      <c r="F190" s="78"/>
      <c r="G190" s="78"/>
      <c r="H190" s="101"/>
      <c r="I190" s="35" t="s">
        <v>210</v>
      </c>
      <c r="J190" s="155">
        <f>IF(J185&gt;0,ROUND(J188/J185,5),0)</f>
        <v>0.84040000000000004</v>
      </c>
      <c r="K190" s="35"/>
      <c r="L190" s="35"/>
      <c r="M190" s="35"/>
      <c r="N190" s="281"/>
      <c r="O190" s="155"/>
      <c r="Q190" s="281"/>
      <c r="R190" s="155"/>
    </row>
    <row r="191" spans="1:18">
      <c r="A191" s="29"/>
      <c r="K191" s="35"/>
      <c r="L191" s="35"/>
      <c r="M191" s="35"/>
      <c r="N191" s="46"/>
      <c r="Q191" s="46"/>
    </row>
    <row r="192" spans="1:18" ht="15.75">
      <c r="A192" s="29"/>
      <c r="C192" s="257" t="s">
        <v>211</v>
      </c>
      <c r="K192" s="35"/>
      <c r="L192" s="35"/>
      <c r="M192" s="35"/>
      <c r="N192" s="46"/>
      <c r="Q192" s="46"/>
    </row>
    <row r="193" spans="1:18">
      <c r="A193" s="29"/>
      <c r="K193" s="35"/>
      <c r="L193" s="35"/>
      <c r="M193" s="35"/>
      <c r="N193" s="46"/>
      <c r="Q193" s="46"/>
    </row>
    <row r="194" spans="1:18">
      <c r="A194" s="29">
        <v>6</v>
      </c>
      <c r="C194" s="2" t="s">
        <v>212</v>
      </c>
      <c r="E194" s="6"/>
      <c r="F194" s="6"/>
      <c r="G194" s="6"/>
      <c r="H194" s="21"/>
      <c r="I194" s="6"/>
      <c r="J194" s="31">
        <f>E113</f>
        <v>26971185</v>
      </c>
      <c r="K194" s="35"/>
      <c r="L194" s="35"/>
      <c r="M194" s="35"/>
      <c r="N194" s="33"/>
      <c r="O194" s="31"/>
      <c r="Q194" s="33"/>
      <c r="R194" s="31"/>
    </row>
    <row r="195" spans="1:18" ht="15.75" thickBot="1">
      <c r="A195" s="29">
        <v>7</v>
      </c>
      <c r="C195" s="259" t="s">
        <v>537</v>
      </c>
      <c r="D195" s="260"/>
      <c r="E195" s="153"/>
      <c r="F195" s="153"/>
      <c r="G195" s="35"/>
      <c r="H195" s="35"/>
      <c r="I195" s="35"/>
      <c r="J195" s="154">
        <v>504193</v>
      </c>
      <c r="K195" s="35"/>
      <c r="L195" s="35"/>
      <c r="M195" s="35"/>
      <c r="N195" s="45"/>
      <c r="O195" s="54"/>
      <c r="Q195" s="45"/>
      <c r="R195" s="54"/>
    </row>
    <row r="196" spans="1:18">
      <c r="A196" s="29">
        <v>8</v>
      </c>
      <c r="C196" s="3" t="s">
        <v>214</v>
      </c>
      <c r="D196" s="78"/>
      <c r="E196" s="78"/>
      <c r="F196" s="78"/>
      <c r="G196" s="78"/>
      <c r="H196" s="101"/>
      <c r="I196" s="78"/>
      <c r="J196" s="31">
        <f>J194-J195</f>
        <v>26466992</v>
      </c>
      <c r="M196" s="35"/>
      <c r="N196" s="33"/>
      <c r="O196" s="31"/>
      <c r="Q196" s="33"/>
      <c r="R196" s="31"/>
    </row>
    <row r="197" spans="1:18">
      <c r="A197" s="29"/>
      <c r="C197" s="3"/>
      <c r="D197" s="6"/>
      <c r="E197" s="35"/>
      <c r="F197" s="35"/>
      <c r="G197" s="35"/>
      <c r="H197" s="35"/>
      <c r="M197" s="35"/>
      <c r="N197" s="46"/>
      <c r="Q197" s="46"/>
    </row>
    <row r="198" spans="1:18">
      <c r="A198" s="29">
        <v>9</v>
      </c>
      <c r="C198" s="3" t="s">
        <v>215</v>
      </c>
      <c r="D198" s="6"/>
      <c r="E198" s="35"/>
      <c r="F198" s="35"/>
      <c r="G198" s="35"/>
      <c r="H198" s="35"/>
      <c r="I198" s="35"/>
      <c r="J198" s="117">
        <f>IF(J194&gt;0,ROUND(J196/J194,5),0)</f>
        <v>0.98131000000000002</v>
      </c>
      <c r="M198" s="35"/>
      <c r="N198" s="282"/>
      <c r="O198" s="117"/>
      <c r="Q198" s="282"/>
      <c r="R198" s="117"/>
    </row>
    <row r="199" spans="1:18">
      <c r="A199" s="29">
        <v>10</v>
      </c>
      <c r="C199" s="3" t="s">
        <v>216</v>
      </c>
      <c r="D199" s="6"/>
      <c r="E199" s="35"/>
      <c r="F199" s="35"/>
      <c r="G199" s="35"/>
      <c r="H199" s="35"/>
      <c r="I199" s="6" t="s">
        <v>62</v>
      </c>
      <c r="J199" s="84">
        <f>DEK_TP_Alloc</f>
        <v>0.84040000000000004</v>
      </c>
      <c r="M199" s="35"/>
      <c r="N199" s="282"/>
      <c r="O199" s="117"/>
      <c r="Q199" s="282"/>
      <c r="R199" s="117"/>
    </row>
    <row r="200" spans="1:18">
      <c r="A200" s="29">
        <v>11</v>
      </c>
      <c r="C200" s="3" t="s">
        <v>217</v>
      </c>
      <c r="D200" s="6"/>
      <c r="E200" s="6"/>
      <c r="F200" s="6"/>
      <c r="G200" s="6"/>
      <c r="H200" s="6"/>
      <c r="I200" s="6" t="s">
        <v>218</v>
      </c>
      <c r="J200" s="84">
        <f>ROUND(J199*J198,5)</f>
        <v>0.82469000000000003</v>
      </c>
      <c r="M200" s="35"/>
      <c r="N200" s="86"/>
      <c r="O200" s="84"/>
      <c r="Q200" s="86"/>
      <c r="R200" s="84"/>
    </row>
    <row r="201" spans="1:18">
      <c r="A201" s="29"/>
      <c r="D201" s="6"/>
      <c r="E201" s="35"/>
      <c r="F201" s="35"/>
      <c r="G201" s="35"/>
      <c r="H201" s="126"/>
      <c r="I201" s="35"/>
      <c r="M201" s="35"/>
      <c r="N201" s="36"/>
      <c r="O201" s="35"/>
      <c r="Q201" s="36"/>
      <c r="R201" s="35"/>
    </row>
    <row r="202" spans="1:18" ht="15.75">
      <c r="A202" s="29" t="s">
        <v>17</v>
      </c>
      <c r="C202" s="257" t="s">
        <v>538</v>
      </c>
      <c r="D202" s="35"/>
      <c r="E202" s="35"/>
      <c r="F202" s="35"/>
      <c r="G202" s="35"/>
      <c r="H202" s="35"/>
      <c r="I202" s="35"/>
      <c r="J202" s="35"/>
      <c r="K202" s="35"/>
      <c r="L202" s="35"/>
      <c r="M202" s="35"/>
      <c r="N202" s="36"/>
      <c r="O202" s="35"/>
      <c r="Q202" s="36"/>
      <c r="R202" s="35"/>
    </row>
    <row r="203" spans="1:18" ht="15.75" thickBot="1">
      <c r="A203" s="29" t="s">
        <v>17</v>
      </c>
      <c r="C203" s="6"/>
      <c r="D203" s="153" t="s">
        <v>220</v>
      </c>
      <c r="E203" s="156" t="s">
        <v>221</v>
      </c>
      <c r="F203" s="156" t="s">
        <v>62</v>
      </c>
      <c r="G203" s="35"/>
      <c r="H203" s="156" t="s">
        <v>222</v>
      </c>
      <c r="I203" s="35"/>
      <c r="J203" s="35"/>
      <c r="K203" s="35"/>
      <c r="L203" s="35"/>
      <c r="M203" s="35"/>
      <c r="N203" s="36"/>
      <c r="O203" s="35"/>
      <c r="Q203" s="36"/>
      <c r="R203" s="35"/>
    </row>
    <row r="204" spans="1:18">
      <c r="A204" s="29">
        <v>12</v>
      </c>
      <c r="C204" s="6" t="s">
        <v>81</v>
      </c>
      <c r="D204" s="6" t="s">
        <v>223</v>
      </c>
      <c r="E204" s="85">
        <v>12554113</v>
      </c>
      <c r="F204" s="157">
        <v>0</v>
      </c>
      <c r="G204" s="158"/>
      <c r="H204" s="54">
        <f>E204*F204</f>
        <v>0</v>
      </c>
      <c r="I204" s="35"/>
      <c r="J204" s="35"/>
      <c r="K204" s="35"/>
      <c r="L204" s="35"/>
      <c r="M204" s="35"/>
      <c r="N204" s="36"/>
      <c r="O204" s="35"/>
      <c r="Q204" s="36"/>
      <c r="R204" s="35"/>
    </row>
    <row r="205" spans="1:18">
      <c r="A205" s="29">
        <v>13</v>
      </c>
      <c r="C205" s="6" t="s">
        <v>84</v>
      </c>
      <c r="D205" s="6" t="s">
        <v>224</v>
      </c>
      <c r="E205" s="85">
        <v>826982</v>
      </c>
      <c r="F205" s="117">
        <f>J190</f>
        <v>0.84040000000000004</v>
      </c>
      <c r="G205" s="158"/>
      <c r="H205" s="54">
        <f>E205*F205</f>
        <v>694995.67280000006</v>
      </c>
      <c r="I205" s="35"/>
      <c r="J205" s="35"/>
      <c r="K205" s="35"/>
      <c r="L205" s="35"/>
      <c r="M205" s="6"/>
      <c r="N205" s="283"/>
      <c r="O205" s="126"/>
      <c r="Q205" s="283"/>
      <c r="R205" s="126"/>
    </row>
    <row r="206" spans="1:18">
      <c r="A206" s="29">
        <v>14</v>
      </c>
      <c r="C206" s="6" t="s">
        <v>86</v>
      </c>
      <c r="D206" s="6" t="s">
        <v>225</v>
      </c>
      <c r="E206" s="85">
        <v>3670062</v>
      </c>
      <c r="F206" s="157">
        <v>0</v>
      </c>
      <c r="G206" s="158"/>
      <c r="H206" s="54">
        <f>E206*F206</f>
        <v>0</v>
      </c>
      <c r="I206" s="35"/>
      <c r="J206" s="126" t="s">
        <v>543</v>
      </c>
      <c r="K206" s="35"/>
      <c r="L206" s="35"/>
      <c r="M206" s="35"/>
      <c r="N206" s="283"/>
      <c r="O206" s="126"/>
      <c r="Q206" s="283"/>
      <c r="R206" s="126"/>
    </row>
    <row r="207" spans="1:18" ht="15.75" thickBot="1">
      <c r="A207" s="29">
        <v>15</v>
      </c>
      <c r="C207" s="6" t="s">
        <v>227</v>
      </c>
      <c r="D207" s="6" t="s">
        <v>228</v>
      </c>
      <c r="E207" s="154">
        <v>2068456</v>
      </c>
      <c r="F207" s="157">
        <v>0</v>
      </c>
      <c r="G207" s="158"/>
      <c r="H207" s="119">
        <f>E207*F207</f>
        <v>0</v>
      </c>
      <c r="I207" s="35"/>
      <c r="J207" s="234" t="s">
        <v>229</v>
      </c>
      <c r="K207" s="35"/>
      <c r="L207" s="35"/>
      <c r="M207" s="35"/>
      <c r="N207" s="284"/>
      <c r="O207" s="20"/>
      <c r="Q207" s="284"/>
      <c r="R207" s="20"/>
    </row>
    <row r="208" spans="1:18">
      <c r="A208" s="29">
        <v>16</v>
      </c>
      <c r="C208" s="6" t="s">
        <v>539</v>
      </c>
      <c r="D208" s="35"/>
      <c r="E208" s="54">
        <f>SUM(E204:E207)</f>
        <v>19119613</v>
      </c>
      <c r="F208" s="35"/>
      <c r="G208" s="35"/>
      <c r="H208" s="54">
        <f>SUM(H204:H207)</f>
        <v>694995.67280000006</v>
      </c>
      <c r="I208" s="21" t="s">
        <v>231</v>
      </c>
      <c r="J208" s="117">
        <f>IF(H208&gt;0,ROUND(H208/E208,5),0)</f>
        <v>3.635E-2</v>
      </c>
      <c r="K208" s="126" t="s">
        <v>231</v>
      </c>
      <c r="L208" s="35" t="s">
        <v>232</v>
      </c>
      <c r="M208" s="35"/>
      <c r="N208" s="282"/>
      <c r="O208" s="117"/>
      <c r="Q208" s="282"/>
      <c r="R208" s="117"/>
    </row>
    <row r="209" spans="1:18">
      <c r="A209" s="29"/>
      <c r="C209" s="6"/>
      <c r="D209" s="35"/>
      <c r="E209" s="35"/>
      <c r="F209" s="35"/>
      <c r="G209" s="35"/>
      <c r="H209" s="35"/>
      <c r="I209" s="35"/>
      <c r="J209" s="35"/>
      <c r="K209" s="35"/>
      <c r="L209" s="35"/>
      <c r="M209" s="35" t="s">
        <v>17</v>
      </c>
      <c r="N209" s="36"/>
      <c r="O209" s="35"/>
      <c r="Q209" s="36"/>
      <c r="R209" s="35"/>
    </row>
    <row r="210" spans="1:18" ht="15.75">
      <c r="A210" s="29"/>
      <c r="C210" s="261" t="s">
        <v>370</v>
      </c>
      <c r="D210" s="35"/>
      <c r="E210" s="35"/>
      <c r="F210" s="35"/>
      <c r="G210" s="35"/>
      <c r="M210" s="35"/>
      <c r="N210" s="46"/>
      <c r="Q210" s="46"/>
    </row>
    <row r="211" spans="1:18" ht="15.75" thickBot="1">
      <c r="A211" s="29"/>
      <c r="C211" s="6"/>
      <c r="D211" s="35"/>
      <c r="E211" s="156" t="s">
        <v>221</v>
      </c>
      <c r="F211" s="35"/>
      <c r="G211" s="35"/>
      <c r="H211" s="126" t="s">
        <v>234</v>
      </c>
      <c r="I211" s="141" t="s">
        <v>17</v>
      </c>
      <c r="J211" s="126" t="s">
        <v>543</v>
      </c>
      <c r="M211" s="35"/>
      <c r="N211" s="285"/>
      <c r="O211" s="121"/>
      <c r="Q211" s="285"/>
      <c r="R211" s="121"/>
    </row>
    <row r="212" spans="1:18">
      <c r="A212" s="29">
        <v>17</v>
      </c>
      <c r="C212" s="6" t="s">
        <v>237</v>
      </c>
      <c r="D212" s="6" t="s">
        <v>238</v>
      </c>
      <c r="E212" s="85">
        <v>2057804272</v>
      </c>
      <c r="F212" s="35"/>
      <c r="H212" s="126" t="s">
        <v>235</v>
      </c>
      <c r="I212" s="160"/>
      <c r="J212" s="126" t="s">
        <v>236</v>
      </c>
      <c r="K212" s="35"/>
      <c r="L212" s="262" t="s">
        <v>93</v>
      </c>
      <c r="M212" s="35"/>
      <c r="N212" s="286"/>
      <c r="O212" s="20"/>
      <c r="Q212" s="286"/>
      <c r="R212" s="20"/>
    </row>
    <row r="213" spans="1:18">
      <c r="A213" s="29">
        <v>18</v>
      </c>
      <c r="C213" s="6" t="s">
        <v>240</v>
      </c>
      <c r="D213" s="6" t="s">
        <v>241</v>
      </c>
      <c r="E213" s="85">
        <v>728816160</v>
      </c>
      <c r="F213" s="35"/>
      <c r="H213" s="84">
        <f>IF(E215&gt;0,ROUND(E212/E215,5),0)</f>
        <v>0.73846000000000001</v>
      </c>
      <c r="I213" s="126" t="s">
        <v>239</v>
      </c>
      <c r="J213" s="84">
        <f>DEK_WS_Alloc</f>
        <v>3.635E-2</v>
      </c>
      <c r="K213" s="141" t="s">
        <v>231</v>
      </c>
      <c r="L213" s="162">
        <f>ROUND(J213*H213,5)</f>
        <v>2.6839999999999999E-2</v>
      </c>
      <c r="M213" s="35"/>
      <c r="N213" s="86"/>
      <c r="O213" s="84"/>
      <c r="Q213" s="86"/>
      <c r="R213" s="84"/>
    </row>
    <row r="214" spans="1:18" ht="15.75" thickBot="1">
      <c r="A214" s="29">
        <v>19</v>
      </c>
      <c r="C214" s="260" t="s">
        <v>242</v>
      </c>
      <c r="D214" s="260" t="s">
        <v>243</v>
      </c>
      <c r="E214" s="154">
        <v>0</v>
      </c>
      <c r="F214" s="35"/>
      <c r="G214" s="35"/>
      <c r="H214" s="35" t="s">
        <v>17</v>
      </c>
      <c r="I214" s="35"/>
      <c r="J214" s="35"/>
      <c r="K214" s="35"/>
      <c r="L214" s="35"/>
      <c r="M214" s="35"/>
      <c r="N214" s="36"/>
      <c r="O214" s="35"/>
      <c r="Q214" s="36"/>
      <c r="R214" s="35"/>
    </row>
    <row r="215" spans="1:18">
      <c r="A215" s="29">
        <v>20</v>
      </c>
      <c r="C215" s="6" t="s">
        <v>244</v>
      </c>
      <c r="D215" s="35"/>
      <c r="E215" s="54">
        <f>E212+E213+E214</f>
        <v>2786620432</v>
      </c>
      <c r="F215" s="35"/>
      <c r="G215" s="35"/>
      <c r="H215" s="35"/>
      <c r="I215" s="35"/>
      <c r="J215" s="35"/>
      <c r="K215" s="35"/>
      <c r="L215" s="35"/>
      <c r="M215" s="35"/>
      <c r="N215" s="36"/>
      <c r="O215" s="35"/>
      <c r="Q215" s="36"/>
      <c r="R215" s="35"/>
    </row>
    <row r="216" spans="1:18">
      <c r="A216" s="29"/>
      <c r="C216" s="6"/>
      <c r="D216" s="35"/>
      <c r="F216" s="35"/>
      <c r="G216" s="35"/>
      <c r="H216" s="35"/>
      <c r="I216" s="35"/>
      <c r="J216" s="35"/>
      <c r="K216" s="35"/>
      <c r="L216" s="35"/>
      <c r="M216" s="35"/>
      <c r="N216" s="36"/>
      <c r="O216" s="35"/>
      <c r="Q216" s="36"/>
      <c r="R216" s="35"/>
    </row>
    <row r="217" spans="1:18" ht="16.5" thickBot="1">
      <c r="A217" s="29"/>
      <c r="B217" s="3"/>
      <c r="C217" s="243" t="s">
        <v>245</v>
      </c>
      <c r="D217" s="35"/>
      <c r="E217" s="35"/>
      <c r="F217" s="35"/>
      <c r="G217" s="35"/>
      <c r="H217" s="35"/>
      <c r="I217" s="35"/>
      <c r="J217" s="156" t="s">
        <v>221</v>
      </c>
      <c r="K217" s="35"/>
      <c r="L217" s="35"/>
      <c r="M217" s="35"/>
      <c r="N217" s="283"/>
      <c r="O217" s="126"/>
      <c r="Q217" s="283"/>
      <c r="R217" s="126"/>
    </row>
    <row r="218" spans="1:18">
      <c r="A218" s="29">
        <v>21</v>
      </c>
      <c r="B218" s="3"/>
      <c r="C218" s="3"/>
      <c r="D218" s="6" t="s">
        <v>246</v>
      </c>
      <c r="E218" s="35"/>
      <c r="F218" s="35"/>
      <c r="G218" s="35"/>
      <c r="H218" s="35"/>
      <c r="I218" s="35"/>
      <c r="J218" s="164">
        <v>29710861</v>
      </c>
      <c r="K218" s="35"/>
      <c r="L218" s="35"/>
      <c r="M218" s="35"/>
      <c r="N218" s="287"/>
      <c r="O218" s="288"/>
      <c r="Q218" s="287"/>
      <c r="R218" s="288"/>
    </row>
    <row r="219" spans="1:18">
      <c r="A219" s="29"/>
      <c r="C219" s="6"/>
      <c r="D219" s="35"/>
      <c r="E219" s="35"/>
      <c r="F219" s="35"/>
      <c r="G219" s="35"/>
      <c r="H219" s="35"/>
      <c r="I219" s="35"/>
      <c r="J219" s="54"/>
      <c r="K219" s="35"/>
      <c r="L219" s="35"/>
      <c r="M219" s="35"/>
      <c r="N219" s="45"/>
      <c r="O219" s="54"/>
      <c r="Q219" s="45"/>
      <c r="R219" s="54"/>
    </row>
    <row r="220" spans="1:18">
      <c r="A220" s="29">
        <v>22</v>
      </c>
      <c r="B220" s="3"/>
      <c r="C220" s="3"/>
      <c r="D220" s="6" t="s">
        <v>540</v>
      </c>
      <c r="E220" s="35"/>
      <c r="F220" s="35"/>
      <c r="G220" s="35"/>
      <c r="H220" s="35"/>
      <c r="I220" s="35"/>
      <c r="J220" s="165">
        <v>0</v>
      </c>
      <c r="K220" s="35"/>
      <c r="L220" s="35"/>
      <c r="M220" s="35"/>
      <c r="N220" s="289"/>
      <c r="O220" s="166"/>
      <c r="Q220" s="289"/>
      <c r="R220" s="166"/>
    </row>
    <row r="221" spans="1:18">
      <c r="A221" s="29"/>
      <c r="B221" s="3"/>
      <c r="C221" s="3"/>
      <c r="D221" s="35"/>
      <c r="E221" s="35"/>
      <c r="F221" s="35"/>
      <c r="G221" s="35"/>
      <c r="H221" s="35"/>
      <c r="I221" s="35"/>
      <c r="J221" s="54"/>
      <c r="K221" s="35"/>
      <c r="L221" s="35"/>
      <c r="M221" s="35"/>
      <c r="N221" s="45"/>
      <c r="O221" s="54"/>
      <c r="Q221" s="45"/>
      <c r="R221" s="54"/>
    </row>
    <row r="222" spans="1:18">
      <c r="A222" s="29"/>
      <c r="B222" s="3"/>
      <c r="C222" s="3" t="s">
        <v>248</v>
      </c>
      <c r="D222" s="35"/>
      <c r="E222" s="35"/>
      <c r="F222" s="35"/>
      <c r="G222" s="35"/>
      <c r="H222" s="35"/>
      <c r="I222" s="35"/>
      <c r="J222" s="54"/>
      <c r="K222" s="35"/>
      <c r="L222" s="35"/>
      <c r="M222" s="35"/>
      <c r="N222" s="45"/>
      <c r="O222" s="54"/>
      <c r="Q222" s="45"/>
      <c r="R222" s="54"/>
    </row>
    <row r="223" spans="1:18">
      <c r="A223" s="29">
        <v>23</v>
      </c>
      <c r="B223" s="3"/>
      <c r="C223" s="3"/>
      <c r="D223" s="6" t="s">
        <v>249</v>
      </c>
      <c r="E223" s="3"/>
      <c r="F223" s="35"/>
      <c r="G223" s="35"/>
      <c r="H223" s="35"/>
      <c r="I223" s="35"/>
      <c r="J223" s="85">
        <v>880194486</v>
      </c>
      <c r="K223" s="35"/>
      <c r="L223" s="35"/>
      <c r="M223" s="35"/>
      <c r="N223" s="45"/>
      <c r="O223" s="54"/>
      <c r="Q223" s="45"/>
      <c r="R223" s="54"/>
    </row>
    <row r="224" spans="1:18">
      <c r="A224" s="29">
        <v>24</v>
      </c>
      <c r="B224" s="3"/>
      <c r="C224" s="3"/>
      <c r="D224" s="6" t="s">
        <v>250</v>
      </c>
      <c r="E224" s="35"/>
      <c r="F224" s="35"/>
      <c r="G224" s="35"/>
      <c r="H224" s="35"/>
      <c r="I224" s="35"/>
      <c r="J224" s="166">
        <v>0</v>
      </c>
      <c r="K224" s="35"/>
      <c r="L224" s="35"/>
      <c r="M224" s="35"/>
      <c r="N224" s="45"/>
      <c r="O224" s="54"/>
      <c r="Q224" s="45"/>
      <c r="R224" s="54"/>
    </row>
    <row r="225" spans="1:18" ht="15.75" thickBot="1">
      <c r="A225" s="29">
        <v>25</v>
      </c>
      <c r="B225" s="3"/>
      <c r="C225" s="3"/>
      <c r="D225" s="6" t="s">
        <v>251</v>
      </c>
      <c r="E225" s="35"/>
      <c r="F225" s="35"/>
      <c r="G225" s="35"/>
      <c r="H225" s="35"/>
      <c r="I225" s="35"/>
      <c r="J225" s="154">
        <v>0</v>
      </c>
      <c r="K225" s="35"/>
      <c r="L225" s="35"/>
      <c r="M225" s="35"/>
      <c r="N225" s="45"/>
      <c r="O225" s="54"/>
      <c r="Q225" s="45"/>
      <c r="R225" s="54"/>
    </row>
    <row r="226" spans="1:18">
      <c r="A226" s="29">
        <v>26</v>
      </c>
      <c r="B226" s="3"/>
      <c r="C226" s="3"/>
      <c r="D226" s="6" t="s">
        <v>252</v>
      </c>
      <c r="E226" s="3"/>
      <c r="F226" s="3"/>
      <c r="G226" s="3"/>
      <c r="H226" s="3"/>
      <c r="I226" s="3"/>
      <c r="J226" s="54">
        <f>J223+J224+J225</f>
        <v>880194486</v>
      </c>
      <c r="K226" s="35"/>
      <c r="L226" s="35"/>
      <c r="M226" s="35"/>
      <c r="N226" s="45"/>
      <c r="O226" s="54"/>
      <c r="Q226" s="45"/>
      <c r="R226" s="54"/>
    </row>
    <row r="227" spans="1:18">
      <c r="A227" s="29"/>
      <c r="C227" s="6"/>
      <c r="D227" s="35"/>
      <c r="E227" s="35"/>
      <c r="F227" s="35"/>
      <c r="G227" s="35"/>
      <c r="H227" s="126"/>
      <c r="I227" s="35"/>
      <c r="J227" s="35"/>
      <c r="K227" s="35"/>
      <c r="L227" s="35"/>
      <c r="M227" s="35"/>
      <c r="N227" s="284"/>
      <c r="O227" s="20"/>
      <c r="Q227" s="284"/>
      <c r="R227" s="20"/>
    </row>
    <row r="228" spans="1:18" ht="15.75" thickBot="1">
      <c r="A228" s="29"/>
      <c r="C228" s="6"/>
      <c r="D228" s="6" t="s">
        <v>253</v>
      </c>
      <c r="E228" s="234" t="s">
        <v>221</v>
      </c>
      <c r="F228" s="234" t="s">
        <v>254</v>
      </c>
      <c r="G228" s="35"/>
      <c r="H228" s="234" t="s">
        <v>255</v>
      </c>
      <c r="I228" s="35"/>
      <c r="J228" s="234" t="s">
        <v>256</v>
      </c>
      <c r="K228" s="35"/>
      <c r="L228" s="35"/>
      <c r="M228" s="35"/>
      <c r="N228" s="290"/>
      <c r="O228" s="168"/>
      <c r="Q228" s="290"/>
      <c r="R228" s="168"/>
    </row>
    <row r="229" spans="1:18">
      <c r="A229" s="29">
        <v>27</v>
      </c>
      <c r="C229" s="3" t="s">
        <v>257</v>
      </c>
      <c r="E229" s="85">
        <v>781720000</v>
      </c>
      <c r="F229" s="167">
        <f>IF($E$232&gt;0,E229/$E$232,0)</f>
        <v>0.47037317899640718</v>
      </c>
      <c r="G229" s="168"/>
      <c r="H229" s="168">
        <f>IF(E229&gt;0,J218/E229,0)</f>
        <v>3.8007037046512815E-2</v>
      </c>
      <c r="J229" s="168">
        <f>ROUND(H229*F229,4)</f>
        <v>1.7899999999999999E-2</v>
      </c>
      <c r="K229" s="169" t="s">
        <v>258</v>
      </c>
      <c r="M229" s="35"/>
      <c r="N229" s="290"/>
      <c r="O229" s="168"/>
      <c r="Q229" s="290"/>
      <c r="R229" s="168"/>
    </row>
    <row r="230" spans="1:18">
      <c r="A230" s="29">
        <v>28</v>
      </c>
      <c r="C230" s="3" t="s">
        <v>259</v>
      </c>
      <c r="E230" s="85">
        <v>0</v>
      </c>
      <c r="F230" s="167">
        <f>IF($E$232&gt;0,E230/$E$232,0)</f>
        <v>0</v>
      </c>
      <c r="G230" s="168"/>
      <c r="H230" s="168">
        <f>IF(E230&gt;0,J220/E230,0)</f>
        <v>0</v>
      </c>
      <c r="J230" s="168">
        <f>ROUND(H230*F230,4)</f>
        <v>0</v>
      </c>
      <c r="K230" s="35"/>
      <c r="M230" s="35"/>
      <c r="N230" s="290"/>
      <c r="O230" s="168"/>
      <c r="Q230" s="290"/>
      <c r="R230" s="168"/>
    </row>
    <row r="231" spans="1:18" ht="16.5" thickBot="1">
      <c r="A231" s="29">
        <v>29</v>
      </c>
      <c r="C231" s="3" t="s">
        <v>260</v>
      </c>
      <c r="E231" s="119">
        <f>J226</f>
        <v>880194486</v>
      </c>
      <c r="F231" s="167">
        <f>IF($E$232&gt;0,E231/$E$232,0)</f>
        <v>0.52962682100359282</v>
      </c>
      <c r="G231" s="168"/>
      <c r="H231" s="204">
        <v>0.1138</v>
      </c>
      <c r="J231" s="171">
        <f>ROUND(H231*F231,4)</f>
        <v>6.0299999999999999E-2</v>
      </c>
      <c r="K231" s="35"/>
      <c r="M231" s="35"/>
      <c r="N231" s="290"/>
      <c r="O231" s="168"/>
      <c r="Q231" s="290"/>
      <c r="R231" s="168"/>
    </row>
    <row r="232" spans="1:18">
      <c r="A232" s="29">
        <v>30</v>
      </c>
      <c r="C232" s="6" t="s">
        <v>261</v>
      </c>
      <c r="E232" s="54">
        <f>E231+E230+E229</f>
        <v>1661914486</v>
      </c>
      <c r="F232" s="35" t="s">
        <v>17</v>
      </c>
      <c r="G232" s="35"/>
      <c r="H232" s="35"/>
      <c r="I232" s="35"/>
      <c r="J232" s="168">
        <f>SUM(J229:J231)</f>
        <v>7.8199999999999992E-2</v>
      </c>
      <c r="K232" s="169" t="s">
        <v>262</v>
      </c>
      <c r="M232" s="35"/>
      <c r="N232" s="290"/>
      <c r="O232" s="168"/>
      <c r="Q232" s="290"/>
      <c r="R232" s="168"/>
    </row>
    <row r="233" spans="1:18">
      <c r="F233" s="35"/>
      <c r="G233" s="35"/>
      <c r="H233" s="35"/>
      <c r="I233" s="35"/>
      <c r="M233" s="35"/>
      <c r="N233" s="46"/>
      <c r="Q233" s="46"/>
    </row>
    <row r="234" spans="1:18">
      <c r="L234" s="35"/>
      <c r="M234" s="35"/>
      <c r="N234" s="291"/>
      <c r="O234" s="3"/>
      <c r="Q234" s="291"/>
      <c r="R234" s="3"/>
    </row>
    <row r="235" spans="1:18" ht="15.75">
      <c r="A235" s="29"/>
      <c r="C235" s="243" t="s">
        <v>18</v>
      </c>
      <c r="D235" s="3"/>
      <c r="E235" s="3"/>
      <c r="F235" s="3"/>
      <c r="G235" s="3"/>
      <c r="H235" s="3"/>
      <c r="I235" s="3"/>
      <c r="J235" s="3"/>
      <c r="K235" s="3"/>
      <c r="L235" s="3"/>
      <c r="M235" s="35"/>
      <c r="N235" s="284"/>
      <c r="O235" s="20"/>
      <c r="Q235" s="284"/>
      <c r="R235" s="20"/>
    </row>
    <row r="236" spans="1:18" ht="15.75" thickBot="1">
      <c r="A236" s="29"/>
      <c r="C236" s="3"/>
      <c r="D236" s="3"/>
      <c r="E236" s="3"/>
      <c r="F236" s="3"/>
      <c r="G236" s="3"/>
      <c r="H236" s="3"/>
      <c r="I236" s="3"/>
      <c r="J236" s="234" t="s">
        <v>263</v>
      </c>
      <c r="K236" s="20"/>
      <c r="N236" s="292"/>
      <c r="O236" s="174"/>
      <c r="Q236" s="292"/>
      <c r="R236" s="174"/>
    </row>
    <row r="237" spans="1:18">
      <c r="A237" s="29"/>
      <c r="C237" s="258" t="s">
        <v>541</v>
      </c>
      <c r="D237" s="3"/>
      <c r="E237" s="3" t="s">
        <v>265</v>
      </c>
      <c r="F237" s="3"/>
      <c r="G237" s="3"/>
      <c r="H237" s="263" t="s">
        <v>17</v>
      </c>
      <c r="I237" s="173"/>
      <c r="J237" s="174"/>
      <c r="K237" s="174"/>
      <c r="N237" s="293"/>
      <c r="O237" s="294"/>
      <c r="Q237" s="293"/>
      <c r="R237" s="294"/>
    </row>
    <row r="238" spans="1:18">
      <c r="A238" s="29">
        <v>31</v>
      </c>
      <c r="C238" s="2" t="s">
        <v>266</v>
      </c>
      <c r="D238" s="3"/>
      <c r="E238" s="3"/>
      <c r="G238" s="3"/>
      <c r="I238" s="173"/>
      <c r="J238" s="175">
        <v>0</v>
      </c>
      <c r="K238" s="176"/>
      <c r="N238" s="293"/>
      <c r="O238" s="294"/>
      <c r="Q238" s="293"/>
      <c r="R238" s="294"/>
    </row>
    <row r="239" spans="1:18" ht="15.75" thickBot="1">
      <c r="A239" s="29">
        <v>32</v>
      </c>
      <c r="C239" s="177" t="s">
        <v>267</v>
      </c>
      <c r="D239" s="260"/>
      <c r="E239" s="177"/>
      <c r="F239" s="264"/>
      <c r="G239" s="264"/>
      <c r="H239" s="264"/>
      <c r="I239" s="3"/>
      <c r="J239" s="179">
        <v>0</v>
      </c>
      <c r="K239" s="180"/>
      <c r="N239" s="293"/>
      <c r="O239" s="294"/>
      <c r="Q239" s="293"/>
      <c r="R239" s="294"/>
    </row>
    <row r="240" spans="1:18">
      <c r="A240" s="29">
        <v>33</v>
      </c>
      <c r="C240" s="2" t="s">
        <v>268</v>
      </c>
      <c r="D240" s="6"/>
      <c r="F240" s="3"/>
      <c r="G240" s="3"/>
      <c r="H240" s="3"/>
      <c r="I240" s="3"/>
      <c r="J240" s="181">
        <f>J238-J239</f>
        <v>0</v>
      </c>
      <c r="K240" s="176"/>
      <c r="N240" s="45"/>
      <c r="O240" s="181"/>
      <c r="Q240" s="45"/>
      <c r="R240" s="181"/>
    </row>
    <row r="241" spans="1:18">
      <c r="A241" s="29"/>
      <c r="C241" s="2" t="s">
        <v>17</v>
      </c>
      <c r="D241" s="6"/>
      <c r="F241" s="3"/>
      <c r="G241" s="3"/>
      <c r="H241" s="182"/>
      <c r="I241" s="3"/>
      <c r="J241" s="183" t="s">
        <v>17</v>
      </c>
      <c r="K241" s="174"/>
      <c r="L241" s="184"/>
      <c r="M241" s="35"/>
      <c r="N241" s="45"/>
      <c r="O241" s="181"/>
      <c r="Q241" s="45"/>
      <c r="R241" s="181"/>
    </row>
    <row r="242" spans="1:18">
      <c r="A242" s="29">
        <v>34</v>
      </c>
      <c r="C242" s="258" t="s">
        <v>372</v>
      </c>
      <c r="D242" s="6"/>
      <c r="F242" s="3"/>
      <c r="G242" s="3"/>
      <c r="H242" s="185"/>
      <c r="I242" s="3"/>
      <c r="J242" s="186">
        <v>131255</v>
      </c>
      <c r="K242" s="174"/>
      <c r="L242" s="184"/>
      <c r="M242" s="35"/>
      <c r="N242" s="45"/>
      <c r="O242" s="181"/>
      <c r="Q242" s="45"/>
      <c r="R242" s="181"/>
    </row>
    <row r="243" spans="1:18">
      <c r="A243" s="29"/>
      <c r="D243" s="3"/>
      <c r="E243" s="3"/>
      <c r="F243" s="3"/>
      <c r="G243" s="3"/>
      <c r="H243" s="3"/>
      <c r="I243" s="3"/>
      <c r="J243" s="187"/>
      <c r="K243" s="174"/>
      <c r="L243" s="184"/>
      <c r="M243" s="35"/>
      <c r="N243" s="45"/>
      <c r="O243" s="188"/>
      <c r="Q243" s="45"/>
      <c r="R243" s="188"/>
    </row>
    <row r="244" spans="1:18">
      <c r="A244" s="29">
        <v>35</v>
      </c>
      <c r="C244" s="258" t="s">
        <v>270</v>
      </c>
      <c r="D244" s="3"/>
      <c r="E244" s="3" t="s">
        <v>271</v>
      </c>
      <c r="F244" s="3"/>
      <c r="G244" s="3"/>
      <c r="H244" s="3"/>
      <c r="I244" s="3"/>
      <c r="J244" s="186">
        <v>131595</v>
      </c>
      <c r="L244" s="184"/>
      <c r="M244" s="35"/>
      <c r="N244" s="45"/>
      <c r="O244" s="181"/>
      <c r="Q244" s="45"/>
      <c r="R244" s="181"/>
    </row>
    <row r="245" spans="1:18">
      <c r="A245" s="29">
        <v>36</v>
      </c>
      <c r="C245" s="258" t="s">
        <v>542</v>
      </c>
      <c r="D245" s="3"/>
      <c r="E245" s="3" t="s">
        <v>271</v>
      </c>
      <c r="F245" s="3"/>
      <c r="G245" s="3"/>
      <c r="H245" s="3"/>
      <c r="I245" s="3"/>
      <c r="J245" s="186">
        <v>0</v>
      </c>
      <c r="K245" s="20"/>
      <c r="L245" s="7"/>
      <c r="M245" s="20"/>
      <c r="N245" s="45"/>
      <c r="O245" s="181"/>
      <c r="Q245" s="45"/>
      <c r="R245" s="181"/>
    </row>
    <row r="246" spans="1:18">
      <c r="A246" s="29"/>
      <c r="C246" s="3"/>
      <c r="D246" s="3"/>
      <c r="E246" s="231"/>
      <c r="F246" s="3"/>
      <c r="G246" s="3"/>
      <c r="H246" s="3"/>
      <c r="I246" s="3"/>
      <c r="K246" s="20"/>
      <c r="L246" s="7"/>
      <c r="M246" s="20"/>
      <c r="N246" s="46"/>
      <c r="Q246" s="46"/>
    </row>
    <row r="247" spans="1:18" ht="18">
      <c r="A247" s="230"/>
      <c r="C247" s="3"/>
      <c r="D247" s="3"/>
      <c r="E247" s="231"/>
      <c r="F247" s="3"/>
      <c r="G247" s="3"/>
      <c r="H247" s="3"/>
      <c r="I247" s="3"/>
      <c r="J247" s="5" t="s">
        <v>0</v>
      </c>
      <c r="K247" s="4"/>
      <c r="M247" s="4"/>
      <c r="N247" s="272"/>
      <c r="O247" s="5"/>
      <c r="Q247" s="272"/>
      <c r="R247" s="5"/>
    </row>
    <row r="248" spans="1:18">
      <c r="C248" s="3"/>
      <c r="D248" s="3"/>
      <c r="E248" s="231"/>
      <c r="F248" s="3"/>
      <c r="G248" s="3"/>
      <c r="H248" s="3"/>
      <c r="I248" s="3"/>
      <c r="J248" s="5" t="s">
        <v>272</v>
      </c>
      <c r="M248" s="5"/>
      <c r="N248" s="272"/>
      <c r="O248" s="5"/>
      <c r="Q248" s="272"/>
      <c r="R248" s="5"/>
    </row>
    <row r="249" spans="1:18">
      <c r="C249" s="3"/>
      <c r="D249" s="3"/>
      <c r="E249" s="231"/>
      <c r="F249" s="3"/>
      <c r="G249" s="3"/>
      <c r="H249" s="3"/>
      <c r="I249" s="3"/>
      <c r="J249" s="5"/>
      <c r="M249" s="5"/>
      <c r="N249" s="272"/>
      <c r="O249" s="5"/>
      <c r="Q249" s="272"/>
      <c r="R249" s="5"/>
    </row>
    <row r="250" spans="1:18">
      <c r="C250" s="3"/>
      <c r="D250" s="3"/>
      <c r="E250" s="231"/>
      <c r="F250" s="3"/>
      <c r="G250" s="3"/>
      <c r="H250" s="3"/>
      <c r="I250" s="3"/>
      <c r="M250" s="5"/>
      <c r="N250" s="46"/>
      <c r="Q250" s="46"/>
    </row>
    <row r="251" spans="1:18">
      <c r="C251" s="3"/>
      <c r="D251" s="3"/>
      <c r="E251" s="231"/>
      <c r="F251" s="3"/>
      <c r="G251" s="3"/>
      <c r="H251" s="3"/>
      <c r="I251" s="3"/>
      <c r="K251" s="6"/>
      <c r="M251" s="5"/>
      <c r="N251" s="46"/>
      <c r="Q251" s="46"/>
    </row>
    <row r="252" spans="1:18">
      <c r="C252" s="3" t="s">
        <v>2</v>
      </c>
      <c r="D252" s="3"/>
      <c r="E252" s="231"/>
      <c r="F252" s="3"/>
      <c r="G252" s="3"/>
      <c r="H252" s="3"/>
      <c r="I252" s="3"/>
      <c r="J252" s="5"/>
      <c r="K252" s="6"/>
      <c r="M252" s="5"/>
      <c r="N252" s="272"/>
      <c r="O252" s="5"/>
      <c r="Q252" s="272"/>
      <c r="R252" s="5"/>
    </row>
    <row r="253" spans="1:18">
      <c r="C253" s="3"/>
      <c r="D253" s="3"/>
      <c r="E253" s="231"/>
      <c r="F253" s="3"/>
      <c r="G253" s="3"/>
      <c r="H253" s="3"/>
      <c r="I253" s="3"/>
      <c r="J253" s="7" t="str">
        <f>$J$7</f>
        <v>For the 12 months ended: 12/31/2022</v>
      </c>
      <c r="K253" s="6"/>
      <c r="M253" s="5"/>
      <c r="N253" s="273"/>
      <c r="O253" s="7"/>
      <c r="Q253" s="273"/>
      <c r="R253" s="7"/>
    </row>
    <row r="254" spans="1:18">
      <c r="A254" s="76" t="str">
        <f>$A$8</f>
        <v>Rate Formula Template</v>
      </c>
      <c r="B254" s="9"/>
      <c r="C254" s="9"/>
      <c r="D254" s="10"/>
      <c r="E254" s="9"/>
      <c r="F254" s="10"/>
      <c r="G254" s="10"/>
      <c r="H254" s="10"/>
      <c r="I254" s="10"/>
      <c r="J254" s="9"/>
      <c r="K254" s="3"/>
      <c r="L254" s="9"/>
      <c r="M254" s="6"/>
      <c r="N254" s="8"/>
      <c r="O254" s="10"/>
      <c r="Q254" s="8"/>
      <c r="R254" s="10"/>
    </row>
    <row r="255" spans="1:18">
      <c r="A255" s="74" t="s">
        <v>4</v>
      </c>
      <c r="B255" s="9"/>
      <c r="C255" s="10"/>
      <c r="D255" s="13"/>
      <c r="E255" s="9"/>
      <c r="F255" s="13"/>
      <c r="G255" s="13"/>
      <c r="H255" s="13"/>
      <c r="I255" s="10"/>
      <c r="J255" s="10"/>
      <c r="K255" s="3"/>
      <c r="L255" s="12"/>
      <c r="M255" s="6"/>
      <c r="N255" s="274"/>
      <c r="O255" s="12"/>
      <c r="Q255" s="274"/>
      <c r="R255" s="12"/>
    </row>
    <row r="256" spans="1:18">
      <c r="A256" s="76"/>
      <c r="B256" s="9"/>
      <c r="C256" s="12"/>
      <c r="D256" s="12"/>
      <c r="E256" s="9"/>
      <c r="F256" s="12"/>
      <c r="G256" s="12"/>
      <c r="H256" s="12"/>
      <c r="I256" s="12"/>
      <c r="J256" s="12"/>
      <c r="K256" s="3"/>
      <c r="L256" s="12"/>
      <c r="M256" s="3"/>
      <c r="N256" s="274"/>
      <c r="O256" s="12"/>
      <c r="Q256" s="274"/>
      <c r="R256" s="12"/>
    </row>
    <row r="257" spans="1:18" ht="15.75">
      <c r="A257" s="149" t="str">
        <f>$A$11</f>
        <v>DUKE ENERGY KENTUCKY (DEK)</v>
      </c>
      <c r="B257" s="9"/>
      <c r="C257" s="12"/>
      <c r="D257" s="12"/>
      <c r="E257" s="9"/>
      <c r="F257" s="12"/>
      <c r="G257" s="12"/>
      <c r="H257" s="12"/>
      <c r="I257" s="12"/>
      <c r="J257" s="12"/>
      <c r="K257" s="3"/>
      <c r="L257" s="12"/>
      <c r="M257" s="3"/>
      <c r="N257" s="296"/>
      <c r="O257" s="190"/>
      <c r="Q257" s="296"/>
      <c r="R257" s="190"/>
    </row>
    <row r="258" spans="1:18" ht="15.75">
      <c r="A258" s="265"/>
      <c r="B258" s="3"/>
      <c r="C258" s="189"/>
      <c r="D258" s="20"/>
      <c r="E258" s="35"/>
      <c r="F258" s="35"/>
      <c r="G258" s="35"/>
      <c r="H258" s="35"/>
      <c r="I258" s="3"/>
      <c r="J258" s="190"/>
      <c r="K258" s="3"/>
      <c r="L258" s="191"/>
      <c r="M258" s="3"/>
      <c r="N258" s="36"/>
      <c r="O258" s="35"/>
      <c r="Q258" s="36"/>
      <c r="R258" s="35"/>
    </row>
    <row r="259" spans="1:18" ht="20.25">
      <c r="A259" s="29"/>
      <c r="B259" s="3"/>
      <c r="C259" s="3" t="s">
        <v>273</v>
      </c>
      <c r="D259" s="20"/>
      <c r="E259" s="35"/>
      <c r="F259" s="35"/>
      <c r="G259" s="35"/>
      <c r="H259" s="35"/>
      <c r="I259" s="3"/>
      <c r="J259" s="35"/>
      <c r="K259" s="3"/>
      <c r="L259" s="35"/>
      <c r="M259" s="266"/>
      <c r="N259" s="36"/>
      <c r="O259" s="35"/>
      <c r="Q259" s="36"/>
      <c r="R259" s="35"/>
    </row>
    <row r="260" spans="1:18" ht="20.25">
      <c r="A260" s="29"/>
      <c r="B260" s="3"/>
      <c r="C260" s="3" t="s">
        <v>404</v>
      </c>
      <c r="D260" s="3"/>
      <c r="E260" s="35"/>
      <c r="F260" s="35"/>
      <c r="G260" s="35"/>
      <c r="H260" s="35"/>
      <c r="I260" s="3"/>
      <c r="J260" s="35"/>
      <c r="K260" s="3"/>
      <c r="L260" s="35"/>
      <c r="M260" s="266"/>
      <c r="N260" s="36"/>
      <c r="O260" s="35"/>
      <c r="Q260" s="36"/>
      <c r="R260" s="35"/>
    </row>
    <row r="261" spans="1:18" ht="20.25">
      <c r="A261" s="79" t="s">
        <v>405</v>
      </c>
      <c r="B261" s="3"/>
      <c r="C261" s="3"/>
      <c r="D261" s="3"/>
      <c r="E261" s="35"/>
      <c r="F261" s="35"/>
      <c r="G261" s="35"/>
      <c r="H261" s="35"/>
      <c r="I261" s="3"/>
      <c r="J261" s="35"/>
      <c r="K261" s="3"/>
      <c r="L261" s="35"/>
      <c r="M261" s="266"/>
      <c r="N261" s="36"/>
      <c r="O261" s="35"/>
      <c r="Q261" s="36"/>
      <c r="R261" s="35"/>
    </row>
    <row r="262" spans="1:18" ht="21">
      <c r="A262" s="29" t="s">
        <v>277</v>
      </c>
      <c r="B262" s="3"/>
      <c r="C262" s="268" t="s">
        <v>410</v>
      </c>
      <c r="D262" s="3"/>
      <c r="E262" s="35"/>
      <c r="F262" s="35"/>
      <c r="G262" s="35"/>
      <c r="H262" s="35"/>
      <c r="I262" s="3"/>
      <c r="J262" s="35"/>
      <c r="K262" s="3"/>
      <c r="L262" s="35"/>
      <c r="M262" s="266"/>
      <c r="N262" s="36"/>
      <c r="O262" s="35"/>
      <c r="P262" s="271"/>
      <c r="Q262" s="36"/>
      <c r="R262" s="35"/>
    </row>
    <row r="263" spans="1:18" ht="20.25">
      <c r="A263" s="29" t="s">
        <v>281</v>
      </c>
      <c r="B263" s="3"/>
      <c r="C263" s="268" t="s">
        <v>411</v>
      </c>
      <c r="D263" s="3"/>
      <c r="E263" s="35"/>
      <c r="F263" s="35"/>
      <c r="G263" s="35"/>
      <c r="H263" s="35"/>
      <c r="I263" s="3"/>
      <c r="J263" s="35"/>
      <c r="K263" s="3"/>
      <c r="L263" s="35"/>
      <c r="M263" s="266"/>
      <c r="N263" s="36"/>
      <c r="O263" s="35"/>
      <c r="Q263" s="36"/>
      <c r="R263" s="35"/>
    </row>
    <row r="264" spans="1:18" ht="20.25">
      <c r="A264" s="29" t="s">
        <v>285</v>
      </c>
      <c r="B264" s="3"/>
      <c r="C264" s="268" t="s">
        <v>33</v>
      </c>
      <c r="D264" s="3"/>
      <c r="E264" s="3"/>
      <c r="F264" s="3"/>
      <c r="G264" s="3"/>
      <c r="H264" s="3"/>
      <c r="I264" s="3"/>
      <c r="J264" s="35"/>
      <c r="K264" s="3"/>
      <c r="L264" s="3"/>
      <c r="M264" s="266"/>
      <c r="N264" s="36"/>
      <c r="O264" s="35"/>
      <c r="Q264" s="36"/>
      <c r="R264" s="35"/>
    </row>
    <row r="265" spans="1:18" ht="20.25">
      <c r="A265" s="29" t="s">
        <v>286</v>
      </c>
      <c r="B265" s="3"/>
      <c r="C265" s="268" t="s">
        <v>33</v>
      </c>
      <c r="D265" s="3"/>
      <c r="E265" s="3"/>
      <c r="F265" s="3"/>
      <c r="G265" s="3"/>
      <c r="H265" s="3"/>
      <c r="I265" s="3"/>
      <c r="J265" s="35"/>
      <c r="K265" s="3"/>
      <c r="L265" s="3"/>
      <c r="M265" s="266"/>
      <c r="N265" s="36"/>
      <c r="O265" s="35"/>
      <c r="Q265" s="36"/>
      <c r="R265" s="35"/>
    </row>
    <row r="266" spans="1:18" ht="20.25">
      <c r="A266" s="29" t="s">
        <v>287</v>
      </c>
      <c r="B266" s="3"/>
      <c r="C266" s="268" t="s">
        <v>544</v>
      </c>
      <c r="D266" s="3"/>
      <c r="E266" s="3"/>
      <c r="F266" s="3"/>
      <c r="G266" s="3"/>
      <c r="H266" s="3"/>
      <c r="I266" s="3"/>
      <c r="J266" s="35"/>
      <c r="K266" s="3"/>
      <c r="L266" s="3"/>
      <c r="M266" s="266"/>
      <c r="N266" s="36"/>
      <c r="O266" s="35"/>
      <c r="Q266" s="36"/>
      <c r="R266" s="35"/>
    </row>
    <row r="267" spans="1:18" ht="20.25">
      <c r="A267" s="29"/>
      <c r="B267" s="3"/>
      <c r="C267" s="268" t="s">
        <v>545</v>
      </c>
      <c r="D267" s="3"/>
      <c r="E267" s="3"/>
      <c r="F267" s="3"/>
      <c r="G267" s="3"/>
      <c r="H267" s="3"/>
      <c r="I267" s="3"/>
      <c r="J267" s="35"/>
      <c r="K267" s="3"/>
      <c r="L267" s="3"/>
      <c r="M267" s="266"/>
      <c r="N267" s="36"/>
      <c r="O267" s="35"/>
      <c r="Q267" s="36"/>
      <c r="R267" s="35"/>
    </row>
    <row r="268" spans="1:18" ht="20.25">
      <c r="A268" s="29"/>
      <c r="B268" s="3"/>
      <c r="C268" s="268" t="s">
        <v>546</v>
      </c>
      <c r="D268" s="3"/>
      <c r="E268" s="3"/>
      <c r="F268" s="3"/>
      <c r="G268" s="3"/>
      <c r="H268" s="3"/>
      <c r="I268" s="3"/>
      <c r="J268" s="35"/>
      <c r="K268" s="3"/>
      <c r="L268" s="3"/>
      <c r="M268" s="266"/>
      <c r="N268" s="36"/>
      <c r="O268" s="35"/>
      <c r="Q268" s="36"/>
      <c r="R268" s="35"/>
    </row>
    <row r="269" spans="1:18" ht="20.25">
      <c r="A269" s="29"/>
      <c r="B269" s="3"/>
      <c r="C269" s="268" t="s">
        <v>547</v>
      </c>
      <c r="D269" s="3"/>
      <c r="E269" s="3"/>
      <c r="F269" s="3"/>
      <c r="G269" s="3"/>
      <c r="H269" s="3"/>
      <c r="I269" s="3"/>
      <c r="J269" s="35"/>
      <c r="K269" s="3"/>
      <c r="L269" s="3"/>
      <c r="M269" s="266"/>
      <c r="N269" s="36"/>
      <c r="O269" s="35"/>
      <c r="Q269" s="36"/>
      <c r="R269" s="35"/>
    </row>
    <row r="270" spans="1:18" ht="20.25">
      <c r="A270" s="29"/>
      <c r="B270" s="3"/>
      <c r="C270" s="268" t="s">
        <v>548</v>
      </c>
      <c r="D270" s="3"/>
      <c r="E270" s="3"/>
      <c r="F270" s="3"/>
      <c r="G270" s="3"/>
      <c r="H270" s="3"/>
      <c r="I270" s="3"/>
      <c r="J270" s="35"/>
      <c r="K270" s="3"/>
      <c r="L270" s="3"/>
      <c r="M270" s="266"/>
      <c r="N270" s="36"/>
      <c r="O270" s="35"/>
      <c r="Q270" s="36"/>
      <c r="R270" s="35"/>
    </row>
    <row r="271" spans="1:18" ht="20.25">
      <c r="A271" s="29" t="s">
        <v>290</v>
      </c>
      <c r="B271" s="3"/>
      <c r="C271" s="268" t="s">
        <v>592</v>
      </c>
      <c r="D271" s="3"/>
      <c r="E271" s="3"/>
      <c r="F271" s="3"/>
      <c r="G271" s="3"/>
      <c r="H271" s="3"/>
      <c r="I271" s="3"/>
      <c r="J271" s="35"/>
      <c r="K271" s="3"/>
      <c r="L271" s="3"/>
      <c r="M271" s="266"/>
      <c r="N271" s="35"/>
      <c r="O271" s="35"/>
      <c r="Q271" s="35"/>
      <c r="R271" s="35"/>
    </row>
    <row r="272" spans="1:18" ht="20.25">
      <c r="A272" s="29"/>
      <c r="B272" s="3"/>
      <c r="C272" s="268" t="s">
        <v>593</v>
      </c>
      <c r="D272" s="3"/>
      <c r="E272" s="3"/>
      <c r="F272" s="3"/>
      <c r="G272" s="3"/>
      <c r="H272" s="3"/>
      <c r="I272" s="3"/>
      <c r="J272" s="35"/>
      <c r="K272" s="3"/>
      <c r="L272" s="3"/>
      <c r="M272" s="266"/>
      <c r="N272" s="3"/>
      <c r="O272" s="3"/>
      <c r="Q272" s="3"/>
      <c r="R272" s="3"/>
    </row>
    <row r="273" spans="1:18" ht="20.25">
      <c r="A273" s="29"/>
      <c r="B273" s="3"/>
      <c r="C273" s="268" t="s">
        <v>573</v>
      </c>
      <c r="D273" s="3"/>
      <c r="E273" s="3"/>
      <c r="F273" s="3"/>
      <c r="G273" s="3"/>
      <c r="H273" s="3"/>
      <c r="I273" s="3"/>
      <c r="J273" s="3"/>
      <c r="K273" s="3"/>
      <c r="L273" s="3"/>
      <c r="M273" s="266"/>
      <c r="N273" s="3"/>
      <c r="O273" s="3"/>
      <c r="Q273" s="3"/>
      <c r="R273" s="3"/>
    </row>
    <row r="274" spans="1:18" ht="20.25">
      <c r="A274" s="29"/>
      <c r="B274" s="3"/>
      <c r="C274" s="268" t="s">
        <v>574</v>
      </c>
      <c r="D274" s="3"/>
      <c r="E274" s="3"/>
      <c r="F274" s="3"/>
      <c r="G274" s="3"/>
      <c r="H274" s="3"/>
      <c r="I274" s="3"/>
      <c r="J274" s="3"/>
      <c r="K274" s="3"/>
      <c r="L274" s="3"/>
      <c r="M274" s="266"/>
      <c r="N274" s="3"/>
      <c r="O274" s="3"/>
      <c r="Q274" s="3"/>
      <c r="R274" s="3"/>
    </row>
    <row r="275" spans="1:18" ht="20.25">
      <c r="A275" s="29" t="s">
        <v>294</v>
      </c>
      <c r="B275" s="3"/>
      <c r="C275" s="268" t="s">
        <v>582</v>
      </c>
      <c r="D275" s="3"/>
      <c r="E275" s="3"/>
      <c r="F275" s="3"/>
      <c r="G275" s="3"/>
      <c r="H275" s="3"/>
      <c r="I275" s="3"/>
      <c r="J275" s="3"/>
      <c r="K275" s="3"/>
      <c r="L275" s="3"/>
      <c r="M275" s="266"/>
      <c r="N275" s="3"/>
      <c r="O275" s="3"/>
      <c r="Q275" s="3"/>
      <c r="R275" s="3"/>
    </row>
    <row r="276" spans="1:18" ht="20.25">
      <c r="A276" s="29" t="s">
        <v>296</v>
      </c>
      <c r="B276" s="3"/>
      <c r="C276" s="268" t="s">
        <v>297</v>
      </c>
      <c r="D276" s="3"/>
      <c r="E276" s="3"/>
      <c r="F276" s="3"/>
      <c r="G276" s="3"/>
      <c r="H276" s="3"/>
      <c r="I276" s="3"/>
      <c r="J276" s="3"/>
      <c r="K276" s="3"/>
      <c r="L276" s="3"/>
      <c r="M276" s="266"/>
      <c r="N276" s="3"/>
      <c r="O276" s="3"/>
      <c r="Q276" s="3"/>
      <c r="R276" s="3"/>
    </row>
    <row r="277" spans="1:18" ht="20.25">
      <c r="A277" s="29"/>
      <c r="B277" s="3"/>
      <c r="C277" s="268" t="s">
        <v>298</v>
      </c>
      <c r="D277" s="3"/>
      <c r="E277" s="3"/>
      <c r="F277" s="3"/>
      <c r="G277" s="3"/>
      <c r="H277" s="3"/>
      <c r="I277" s="3"/>
      <c r="J277" s="3"/>
      <c r="K277" s="3"/>
      <c r="L277" s="3"/>
      <c r="M277" s="266"/>
      <c r="N277" s="3"/>
      <c r="O277" s="3"/>
      <c r="Q277" s="3"/>
      <c r="R277" s="3"/>
    </row>
    <row r="278" spans="1:18" ht="20.25">
      <c r="A278" s="29" t="s">
        <v>299</v>
      </c>
      <c r="B278" s="3"/>
      <c r="C278" s="268" t="s">
        <v>300</v>
      </c>
      <c r="D278" s="3"/>
      <c r="E278" s="3"/>
      <c r="F278" s="3"/>
      <c r="G278" s="3"/>
      <c r="H278" s="3"/>
      <c r="I278" s="3"/>
      <c r="J278" s="3"/>
      <c r="K278" s="3"/>
      <c r="L278" s="3"/>
      <c r="M278" s="266"/>
      <c r="N278" s="3"/>
      <c r="O278" s="3"/>
      <c r="Q278" s="3"/>
      <c r="R278" s="3"/>
    </row>
    <row r="279" spans="1:18" ht="20.25">
      <c r="A279" s="29"/>
      <c r="B279" s="3"/>
      <c r="C279" s="268" t="s">
        <v>301</v>
      </c>
      <c r="D279" s="3"/>
      <c r="E279" s="3"/>
      <c r="F279" s="3"/>
      <c r="G279" s="3"/>
      <c r="H279" s="3"/>
      <c r="I279" s="3"/>
      <c r="J279" s="3"/>
      <c r="K279" s="3"/>
      <c r="L279" s="3"/>
      <c r="M279" s="266"/>
      <c r="N279" s="3"/>
      <c r="O279" s="3"/>
      <c r="Q279" s="3"/>
      <c r="R279" s="3"/>
    </row>
    <row r="280" spans="1:18" ht="20.25">
      <c r="A280" s="29" t="s">
        <v>302</v>
      </c>
      <c r="B280" s="3"/>
      <c r="C280" s="268" t="s">
        <v>303</v>
      </c>
      <c r="D280" s="3"/>
      <c r="E280" s="3"/>
      <c r="F280" s="3"/>
      <c r="G280" s="3"/>
      <c r="H280" s="3"/>
      <c r="I280" s="3"/>
      <c r="J280" s="3"/>
      <c r="K280" s="3"/>
      <c r="L280" s="3"/>
      <c r="M280" s="266"/>
      <c r="N280" s="3"/>
      <c r="O280" s="3"/>
      <c r="Q280" s="3"/>
      <c r="R280" s="3"/>
    </row>
    <row r="281" spans="1:18" ht="20.25">
      <c r="A281" s="29"/>
      <c r="B281" s="3"/>
      <c r="C281" s="268" t="s">
        <v>304</v>
      </c>
      <c r="D281" s="3"/>
      <c r="E281" s="3"/>
      <c r="F281" s="3"/>
      <c r="G281" s="3"/>
      <c r="H281" s="3"/>
      <c r="I281" s="3"/>
      <c r="J281" s="3"/>
      <c r="K281" s="3"/>
      <c r="L281" s="3"/>
      <c r="M281" s="266"/>
      <c r="N281" s="3"/>
      <c r="O281" s="3"/>
      <c r="Q281" s="3"/>
      <c r="R281" s="3"/>
    </row>
    <row r="282" spans="1:18" ht="20.25">
      <c r="A282" s="29" t="s">
        <v>305</v>
      </c>
      <c r="B282" s="3"/>
      <c r="C282" s="268" t="s">
        <v>306</v>
      </c>
      <c r="D282" s="3"/>
      <c r="E282" s="3"/>
      <c r="F282" s="3"/>
      <c r="G282" s="3"/>
      <c r="H282" s="3"/>
      <c r="I282" s="3"/>
      <c r="J282" s="3"/>
      <c r="K282" s="3"/>
      <c r="L282" s="3"/>
      <c r="M282" s="266"/>
      <c r="N282" s="3"/>
      <c r="O282" s="3"/>
      <c r="Q282" s="3"/>
      <c r="R282" s="3"/>
    </row>
    <row r="283" spans="1:18" ht="20.25">
      <c r="A283" s="29"/>
      <c r="B283" s="3"/>
      <c r="C283" s="268" t="s">
        <v>307</v>
      </c>
      <c r="D283" s="3"/>
      <c r="E283" s="3"/>
      <c r="F283" s="3"/>
      <c r="G283" s="3"/>
      <c r="H283" s="3"/>
      <c r="I283" s="3"/>
      <c r="J283" s="3"/>
      <c r="K283" s="3"/>
      <c r="L283" s="3"/>
      <c r="M283" s="266"/>
      <c r="N283" s="3"/>
      <c r="O283" s="3"/>
      <c r="Q283" s="3"/>
      <c r="R283" s="3"/>
    </row>
    <row r="284" spans="1:18" ht="20.25">
      <c r="A284" s="29"/>
      <c r="B284" s="3"/>
      <c r="C284" s="268" t="s">
        <v>308</v>
      </c>
      <c r="D284" s="3"/>
      <c r="E284" s="3"/>
      <c r="F284" s="3"/>
      <c r="G284" s="3"/>
      <c r="H284" s="3"/>
      <c r="I284" s="3"/>
      <c r="J284" s="3"/>
      <c r="K284" s="3"/>
      <c r="L284" s="3"/>
      <c r="M284" s="266"/>
      <c r="N284" s="3"/>
      <c r="O284" s="3"/>
      <c r="Q284" s="3"/>
      <c r="R284" s="3"/>
    </row>
    <row r="285" spans="1:18" ht="20.25">
      <c r="A285" s="29"/>
      <c r="B285" s="3"/>
      <c r="C285" s="268" t="s">
        <v>309</v>
      </c>
      <c r="D285" s="3"/>
      <c r="E285" s="3"/>
      <c r="F285" s="3"/>
      <c r="G285" s="3"/>
      <c r="H285" s="3"/>
      <c r="I285" s="3"/>
      <c r="J285" s="3"/>
      <c r="K285" s="3"/>
      <c r="L285" s="3"/>
      <c r="M285" s="266"/>
      <c r="N285" s="3"/>
      <c r="O285" s="3"/>
      <c r="Q285" s="3"/>
      <c r="R285" s="3"/>
    </row>
    <row r="286" spans="1:18" ht="20.25">
      <c r="A286" s="29"/>
      <c r="B286" s="3"/>
      <c r="C286" s="268" t="s">
        <v>575</v>
      </c>
      <c r="D286" s="3"/>
      <c r="E286" s="3"/>
      <c r="F286" s="3"/>
      <c r="G286" s="3"/>
      <c r="H286" s="3"/>
      <c r="I286" s="3"/>
      <c r="J286" s="3"/>
      <c r="K286" s="3"/>
      <c r="L286" s="3"/>
      <c r="M286" s="266"/>
      <c r="N286" s="3"/>
      <c r="O286" s="3"/>
      <c r="Q286" s="3"/>
      <c r="R286" s="3"/>
    </row>
    <row r="287" spans="1:18" ht="20.25">
      <c r="A287" s="29"/>
      <c r="B287" s="3"/>
      <c r="C287" s="3"/>
      <c r="D287" s="3"/>
      <c r="E287" s="3"/>
      <c r="F287" s="3"/>
      <c r="G287" s="3"/>
      <c r="H287" s="3"/>
      <c r="I287" s="3"/>
      <c r="J287" s="3"/>
      <c r="K287" s="3"/>
      <c r="L287" s="3"/>
      <c r="M287" s="266"/>
      <c r="N287" s="3"/>
      <c r="O287" s="3"/>
      <c r="Q287" s="3"/>
      <c r="R287" s="3"/>
    </row>
    <row r="288" spans="1:18" ht="20.25">
      <c r="A288" s="29" t="s">
        <v>17</v>
      </c>
      <c r="B288" s="3"/>
      <c r="C288" s="3" t="s">
        <v>311</v>
      </c>
      <c r="D288" s="3" t="s">
        <v>312</v>
      </c>
      <c r="E288" s="194">
        <v>0.21</v>
      </c>
      <c r="F288" s="3"/>
      <c r="H288" s="3"/>
      <c r="I288" s="3"/>
      <c r="J288" s="3"/>
      <c r="K288" s="3"/>
      <c r="L288" s="3"/>
      <c r="M288" s="266"/>
      <c r="N288" s="3"/>
      <c r="O288" s="3"/>
      <c r="Q288" s="3"/>
      <c r="R288" s="3"/>
    </row>
    <row r="289" spans="1:18" ht="20.25">
      <c r="A289" s="29"/>
      <c r="B289" s="3"/>
      <c r="C289" s="3"/>
      <c r="D289" s="3" t="s">
        <v>313</v>
      </c>
      <c r="E289" s="195">
        <v>0.05</v>
      </c>
      <c r="F289" s="3" t="s">
        <v>314</v>
      </c>
      <c r="H289" s="3"/>
      <c r="I289" s="3"/>
      <c r="J289" s="3"/>
      <c r="K289" s="3"/>
      <c r="L289" s="3"/>
      <c r="M289" s="266"/>
      <c r="N289" s="3"/>
      <c r="O289" s="3"/>
      <c r="Q289" s="3"/>
      <c r="R289" s="3"/>
    </row>
    <row r="290" spans="1:18" ht="20.25">
      <c r="A290" s="29"/>
      <c r="B290" s="3"/>
      <c r="C290" s="3"/>
      <c r="D290" s="3" t="s">
        <v>315</v>
      </c>
      <c r="E290" s="196">
        <v>0</v>
      </c>
      <c r="F290" s="3" t="s">
        <v>316</v>
      </c>
      <c r="H290" s="3"/>
      <c r="I290" s="3"/>
      <c r="J290" s="3"/>
      <c r="K290" s="3"/>
      <c r="L290" s="3"/>
      <c r="M290" s="266"/>
      <c r="N290" s="3"/>
      <c r="O290" s="3"/>
      <c r="Q290" s="3"/>
      <c r="R290" s="3"/>
    </row>
    <row r="291" spans="1:18" ht="20.25">
      <c r="A291" s="29" t="s">
        <v>317</v>
      </c>
      <c r="B291" s="3"/>
      <c r="C291" s="268" t="s">
        <v>549</v>
      </c>
      <c r="D291" s="3"/>
      <c r="E291" s="3"/>
      <c r="F291" s="3"/>
      <c r="G291" s="3"/>
      <c r="H291" s="3"/>
      <c r="I291" s="3"/>
      <c r="J291" s="3"/>
      <c r="K291" s="3"/>
      <c r="L291" s="3"/>
      <c r="M291" s="266"/>
      <c r="N291" s="3"/>
      <c r="O291" s="3"/>
      <c r="Q291" s="3"/>
      <c r="R291" s="3"/>
    </row>
    <row r="292" spans="1:18" ht="20.25">
      <c r="A292" s="29" t="s">
        <v>319</v>
      </c>
      <c r="B292" s="3"/>
      <c r="C292" s="268" t="s">
        <v>320</v>
      </c>
      <c r="D292" s="3"/>
      <c r="E292" s="3"/>
      <c r="F292" s="3"/>
      <c r="G292" s="3"/>
      <c r="H292" s="3"/>
      <c r="I292" s="3"/>
      <c r="J292" s="3"/>
      <c r="K292" s="3"/>
      <c r="L292" s="3"/>
      <c r="M292" s="266"/>
      <c r="N292" s="3"/>
      <c r="O292" s="3"/>
      <c r="Q292" s="3"/>
      <c r="R292" s="3"/>
    </row>
    <row r="293" spans="1:18" ht="20.25">
      <c r="A293" s="29"/>
      <c r="B293" s="3"/>
      <c r="C293" s="268" t="s">
        <v>321</v>
      </c>
      <c r="D293" s="3"/>
      <c r="E293" s="3"/>
      <c r="F293" s="3"/>
      <c r="G293" s="3"/>
      <c r="H293" s="3"/>
      <c r="I293" s="3"/>
      <c r="J293" s="3"/>
      <c r="K293" s="3"/>
      <c r="L293" s="3"/>
      <c r="M293" s="266"/>
      <c r="N293" s="3"/>
      <c r="O293" s="3"/>
      <c r="Q293" s="3"/>
      <c r="R293" s="3"/>
    </row>
    <row r="294" spans="1:18" ht="20.25">
      <c r="A294" s="29" t="s">
        <v>322</v>
      </c>
      <c r="B294" s="3"/>
      <c r="C294" s="268" t="s">
        <v>323</v>
      </c>
      <c r="D294" s="3"/>
      <c r="E294" s="3"/>
      <c r="F294" s="3"/>
      <c r="G294" s="3"/>
      <c r="H294" s="3"/>
      <c r="I294" s="3"/>
      <c r="J294" s="3"/>
      <c r="K294" s="3"/>
      <c r="L294" s="3"/>
      <c r="M294" s="266"/>
      <c r="N294" s="3"/>
      <c r="O294" s="3"/>
      <c r="Q294" s="3"/>
      <c r="R294" s="3"/>
    </row>
    <row r="295" spans="1:18" ht="20.25">
      <c r="A295" s="29"/>
      <c r="B295" s="3"/>
      <c r="C295" s="268" t="s">
        <v>324</v>
      </c>
      <c r="D295" s="3"/>
      <c r="E295" s="3"/>
      <c r="F295" s="3"/>
      <c r="G295" s="3"/>
      <c r="H295" s="3"/>
      <c r="I295" s="3"/>
      <c r="J295" s="3"/>
      <c r="K295" s="3"/>
      <c r="L295" s="3"/>
      <c r="M295" s="266"/>
      <c r="N295" s="3"/>
      <c r="O295" s="3"/>
      <c r="Q295" s="3"/>
      <c r="R295" s="3"/>
    </row>
    <row r="296" spans="1:18" ht="20.25">
      <c r="A296" s="29"/>
      <c r="B296" s="3"/>
      <c r="C296" s="268" t="s">
        <v>325</v>
      </c>
      <c r="D296" s="3"/>
      <c r="E296" s="3"/>
      <c r="F296" s="3"/>
      <c r="G296" s="3"/>
      <c r="H296" s="3"/>
      <c r="I296" s="3"/>
      <c r="J296" s="3"/>
      <c r="K296" s="3"/>
      <c r="L296" s="3"/>
      <c r="M296" s="266"/>
      <c r="N296" s="3"/>
      <c r="O296" s="3"/>
      <c r="Q296" s="3"/>
      <c r="R296" s="3"/>
    </row>
    <row r="297" spans="1:18" ht="20.25">
      <c r="A297" s="29" t="s">
        <v>326</v>
      </c>
      <c r="B297" s="3"/>
      <c r="C297" s="268" t="s">
        <v>576</v>
      </c>
      <c r="D297" s="3"/>
      <c r="E297" s="3"/>
      <c r="F297" s="3"/>
      <c r="G297" s="3"/>
      <c r="H297" s="3"/>
      <c r="I297" s="3"/>
      <c r="J297" s="3"/>
      <c r="K297" s="3"/>
      <c r="L297" s="3"/>
      <c r="M297" s="266"/>
      <c r="N297" s="3"/>
      <c r="O297" s="3"/>
      <c r="Q297" s="3"/>
      <c r="R297" s="3"/>
    </row>
    <row r="298" spans="1:18" ht="20.25">
      <c r="A298" s="29"/>
      <c r="B298" s="3"/>
      <c r="C298" s="268" t="s">
        <v>577</v>
      </c>
      <c r="D298" s="3"/>
      <c r="E298" s="3"/>
      <c r="F298" s="3"/>
      <c r="G298" s="3"/>
      <c r="H298" s="3"/>
      <c r="I298" s="3"/>
      <c r="J298" s="3"/>
      <c r="K298" s="3"/>
      <c r="L298" s="3"/>
      <c r="M298" s="266"/>
      <c r="N298" s="3"/>
      <c r="O298" s="3"/>
      <c r="Q298" s="3"/>
      <c r="R298" s="3"/>
    </row>
    <row r="299" spans="1:18" ht="20.25">
      <c r="A299" s="29"/>
      <c r="B299" s="3"/>
      <c r="C299" s="268" t="s">
        <v>594</v>
      </c>
      <c r="D299" s="299"/>
      <c r="E299" s="299"/>
      <c r="F299" s="3"/>
      <c r="G299" s="3"/>
      <c r="H299" s="3"/>
      <c r="I299" s="3"/>
      <c r="J299" s="3"/>
      <c r="K299" s="3"/>
      <c r="L299" s="3"/>
      <c r="M299" s="266"/>
      <c r="N299" s="3"/>
      <c r="O299" s="3"/>
      <c r="Q299" s="3"/>
      <c r="R299" s="3"/>
    </row>
    <row r="300" spans="1:18" ht="20.25">
      <c r="A300" s="29" t="s">
        <v>328</v>
      </c>
      <c r="B300" s="3"/>
      <c r="C300" s="268" t="s">
        <v>329</v>
      </c>
      <c r="D300" s="3"/>
      <c r="E300" s="3"/>
      <c r="F300" s="3"/>
      <c r="G300" s="3"/>
      <c r="H300" s="3"/>
      <c r="I300" s="3"/>
      <c r="J300" s="3"/>
      <c r="K300" s="3"/>
      <c r="L300" s="3"/>
      <c r="M300" s="266"/>
      <c r="N300" s="3"/>
      <c r="O300" s="3"/>
      <c r="Q300" s="3"/>
      <c r="R300" s="3"/>
    </row>
    <row r="301" spans="1:18" ht="20.25">
      <c r="A301" s="29"/>
      <c r="B301" s="3"/>
      <c r="C301" s="268" t="s">
        <v>330</v>
      </c>
      <c r="D301" s="3"/>
      <c r="E301" s="3"/>
      <c r="F301" s="3"/>
      <c r="G301" s="3"/>
      <c r="H301" s="3"/>
      <c r="I301" s="3"/>
      <c r="J301" s="3"/>
      <c r="K301" s="3"/>
      <c r="L301" s="3"/>
      <c r="M301" s="266"/>
      <c r="N301" s="3"/>
      <c r="O301" s="3"/>
      <c r="Q301" s="3"/>
      <c r="R301" s="3"/>
    </row>
    <row r="302" spans="1:18" ht="20.25">
      <c r="A302" s="29" t="s">
        <v>331</v>
      </c>
      <c r="B302" s="3"/>
      <c r="C302" s="268" t="s">
        <v>332</v>
      </c>
      <c r="D302" s="3"/>
      <c r="E302" s="3"/>
      <c r="F302" s="3"/>
      <c r="G302" s="3"/>
      <c r="H302" s="3"/>
      <c r="I302" s="3"/>
      <c r="J302" s="3"/>
      <c r="K302" s="3"/>
      <c r="L302" s="3"/>
      <c r="M302" s="266"/>
      <c r="N302" s="3"/>
      <c r="O302" s="3"/>
      <c r="Q302" s="3"/>
      <c r="R302" s="3"/>
    </row>
    <row r="303" spans="1:18" ht="20.25">
      <c r="A303" s="29"/>
      <c r="B303" s="3"/>
      <c r="C303" s="268" t="s">
        <v>333</v>
      </c>
      <c r="D303" s="3"/>
      <c r="E303" s="3"/>
      <c r="F303" s="3"/>
      <c r="G303" s="3"/>
      <c r="H303" s="3"/>
      <c r="I303" s="3"/>
      <c r="J303" s="3"/>
      <c r="K303" s="3"/>
      <c r="L303" s="3"/>
      <c r="M303" s="266"/>
      <c r="N303" s="3"/>
      <c r="O303" s="3"/>
      <c r="Q303" s="3"/>
      <c r="R303" s="3"/>
    </row>
    <row r="304" spans="1:18" ht="20.25" customHeight="1">
      <c r="A304" s="29" t="s">
        <v>334</v>
      </c>
      <c r="B304" s="3"/>
      <c r="C304" s="268" t="s">
        <v>335</v>
      </c>
      <c r="D304" s="3"/>
      <c r="E304" s="3"/>
      <c r="F304" s="3"/>
      <c r="G304" s="3"/>
      <c r="H304" s="3"/>
      <c r="I304" s="3"/>
      <c r="J304" s="3"/>
      <c r="K304" s="3"/>
      <c r="L304" s="3"/>
      <c r="M304" s="3"/>
      <c r="N304" s="6"/>
      <c r="O304" s="6"/>
      <c r="Q304" s="6"/>
      <c r="R304" s="6"/>
    </row>
    <row r="305" spans="1:18" ht="20.25" customHeight="1">
      <c r="A305" s="29" t="s">
        <v>336</v>
      </c>
      <c r="C305" s="268" t="s">
        <v>33</v>
      </c>
      <c r="D305" s="6"/>
      <c r="E305" s="6"/>
      <c r="F305" s="6"/>
      <c r="G305" s="6"/>
      <c r="H305" s="6"/>
      <c r="I305" s="6"/>
      <c r="J305" s="6"/>
      <c r="K305" s="6"/>
      <c r="L305" s="6"/>
      <c r="M305" s="6"/>
      <c r="N305" s="6"/>
      <c r="O305" s="6"/>
      <c r="Q305" s="6"/>
      <c r="R305" s="6"/>
    </row>
    <row r="306" spans="1:18" ht="20.25" customHeight="1">
      <c r="A306" s="99" t="s">
        <v>337</v>
      </c>
      <c r="C306" s="268" t="s">
        <v>550</v>
      </c>
      <c r="D306" s="197"/>
      <c r="E306" s="6"/>
      <c r="F306" s="6"/>
      <c r="G306" s="6"/>
      <c r="H306" s="6"/>
      <c r="I306" s="6"/>
      <c r="J306" s="6"/>
      <c r="K306" s="6"/>
      <c r="L306" s="6"/>
      <c r="M306" s="6"/>
      <c r="N306" s="6"/>
      <c r="O306" s="6"/>
      <c r="Q306" s="6"/>
      <c r="R306" s="6"/>
    </row>
    <row r="307" spans="1:18" ht="20.25" customHeight="1">
      <c r="C307" s="268" t="s">
        <v>551</v>
      </c>
      <c r="D307" s="6"/>
      <c r="E307" s="6"/>
      <c r="F307" s="6"/>
      <c r="G307" s="6"/>
      <c r="H307" s="6"/>
      <c r="I307" s="6"/>
      <c r="J307" s="6"/>
      <c r="K307" s="6"/>
      <c r="L307" s="6"/>
      <c r="M307" s="269"/>
      <c r="N307" s="6"/>
      <c r="O307" s="6"/>
      <c r="Q307" s="6"/>
      <c r="R307" s="6"/>
    </row>
    <row r="308" spans="1:18" ht="20.25" customHeight="1">
      <c r="C308" s="268" t="s">
        <v>340</v>
      </c>
      <c r="D308" s="6"/>
      <c r="E308" s="197"/>
      <c r="F308" s="6"/>
      <c r="G308" s="6"/>
      <c r="H308" s="6"/>
      <c r="I308" s="6"/>
      <c r="J308" s="6"/>
      <c r="K308" s="6"/>
      <c r="L308" s="6"/>
      <c r="M308" s="269"/>
      <c r="N308" s="6"/>
      <c r="O308" s="6"/>
      <c r="Q308" s="6"/>
      <c r="R308" s="6"/>
    </row>
    <row r="309" spans="1:18" ht="20.25" customHeight="1">
      <c r="C309" s="268" t="s">
        <v>341</v>
      </c>
      <c r="D309" s="6"/>
      <c r="E309" s="197"/>
      <c r="F309" s="6"/>
      <c r="G309" s="6"/>
      <c r="H309" s="6"/>
      <c r="I309" s="6"/>
      <c r="J309" s="6"/>
      <c r="K309" s="6"/>
      <c r="L309" s="6"/>
      <c r="M309" s="269"/>
      <c r="N309" s="5"/>
      <c r="O309" s="5"/>
      <c r="Q309" s="5"/>
      <c r="R309" s="5"/>
    </row>
    <row r="310" spans="1:18" ht="18">
      <c r="A310" s="230"/>
      <c r="C310" s="3"/>
      <c r="D310" s="3"/>
      <c r="E310" s="231"/>
      <c r="F310" s="3"/>
      <c r="G310" s="3"/>
      <c r="H310" s="3"/>
      <c r="I310" s="3"/>
      <c r="J310" s="5" t="s">
        <v>0</v>
      </c>
      <c r="K310" s="4"/>
      <c r="M310" s="4"/>
      <c r="N310" s="5"/>
      <c r="O310" s="5"/>
      <c r="Q310" s="5"/>
      <c r="R310" s="5"/>
    </row>
    <row r="311" spans="1:18">
      <c r="C311" s="3"/>
      <c r="D311" s="3"/>
      <c r="E311" s="231"/>
      <c r="F311" s="3"/>
      <c r="G311" s="3"/>
      <c r="H311" s="3"/>
      <c r="I311" s="3"/>
      <c r="J311" s="5" t="s">
        <v>342</v>
      </c>
      <c r="M311" s="5"/>
      <c r="N311" s="5"/>
      <c r="O311" s="5"/>
      <c r="Q311" s="5"/>
      <c r="R311" s="5"/>
    </row>
    <row r="312" spans="1:18">
      <c r="C312" s="3"/>
      <c r="D312" s="3"/>
      <c r="E312" s="231"/>
      <c r="F312" s="3"/>
      <c r="G312" s="3"/>
      <c r="H312" s="3"/>
      <c r="I312" s="3"/>
      <c r="J312" s="5"/>
      <c r="M312" s="5"/>
    </row>
    <row r="313" spans="1:18">
      <c r="C313" s="3"/>
      <c r="D313" s="3"/>
      <c r="E313" s="231"/>
      <c r="F313" s="3"/>
      <c r="G313" s="3"/>
      <c r="H313" s="3"/>
      <c r="I313" s="3"/>
      <c r="M313" s="5"/>
    </row>
    <row r="314" spans="1:18">
      <c r="C314" s="3"/>
      <c r="D314" s="3"/>
      <c r="E314" s="231"/>
      <c r="F314" s="3"/>
      <c r="G314" s="3"/>
      <c r="H314" s="3"/>
      <c r="I314" s="3"/>
      <c r="K314" s="6"/>
      <c r="M314" s="5"/>
      <c r="N314" s="5"/>
      <c r="O314" s="5"/>
      <c r="Q314" s="5"/>
      <c r="R314" s="5"/>
    </row>
    <row r="315" spans="1:18">
      <c r="C315" s="3" t="s">
        <v>2</v>
      </c>
      <c r="D315" s="3"/>
      <c r="E315" s="231"/>
      <c r="F315" s="3"/>
      <c r="G315" s="3"/>
      <c r="H315" s="3"/>
      <c r="I315" s="3"/>
      <c r="J315" s="5"/>
      <c r="K315" s="6"/>
      <c r="M315" s="5"/>
      <c r="N315" s="7"/>
      <c r="O315" s="7"/>
      <c r="Q315" s="7"/>
      <c r="R315" s="7"/>
    </row>
    <row r="316" spans="1:18">
      <c r="C316" s="3"/>
      <c r="D316" s="3"/>
      <c r="E316" s="231"/>
      <c r="F316" s="3"/>
      <c r="G316" s="3"/>
      <c r="H316" s="3"/>
      <c r="I316" s="3"/>
      <c r="J316" s="7" t="str">
        <f>$J$7</f>
        <v>For the 12 months ended: 12/31/2022</v>
      </c>
      <c r="K316" s="6"/>
      <c r="M316" s="5"/>
      <c r="N316" s="9"/>
      <c r="O316" s="9"/>
      <c r="Q316" s="9"/>
      <c r="R316" s="9"/>
    </row>
    <row r="317" spans="1:18">
      <c r="A317" s="76" t="str">
        <f>$A$8</f>
        <v>Rate Formula Template</v>
      </c>
      <c r="B317" s="9"/>
      <c r="C317" s="9"/>
      <c r="D317" s="10"/>
      <c r="E317" s="9"/>
      <c r="F317" s="10"/>
      <c r="G317" s="10"/>
      <c r="H317" s="10"/>
      <c r="I317" s="10"/>
      <c r="J317" s="9"/>
      <c r="K317" s="3"/>
      <c r="L317" s="9"/>
      <c r="M317" s="6"/>
      <c r="N317" s="10"/>
      <c r="O317" s="10"/>
      <c r="Q317" s="10"/>
      <c r="R317" s="10"/>
    </row>
    <row r="318" spans="1:18">
      <c r="A318" s="74" t="s">
        <v>4</v>
      </c>
      <c r="B318" s="9"/>
      <c r="C318" s="10"/>
      <c r="D318" s="13"/>
      <c r="E318" s="9"/>
      <c r="F318" s="13"/>
      <c r="G318" s="13"/>
      <c r="H318" s="13"/>
      <c r="I318" s="10"/>
      <c r="J318" s="10"/>
      <c r="K318" s="3"/>
      <c r="L318" s="12"/>
      <c r="M318" s="6"/>
      <c r="N318" s="12"/>
      <c r="O318" s="12"/>
      <c r="Q318" s="12"/>
      <c r="R318" s="12"/>
    </row>
    <row r="319" spans="1:18">
      <c r="A319" s="76"/>
      <c r="B319" s="9"/>
      <c r="C319" s="12"/>
      <c r="D319" s="12"/>
      <c r="E319" s="9"/>
      <c r="F319" s="12"/>
      <c r="G319" s="12"/>
      <c r="H319" s="12"/>
      <c r="I319" s="12"/>
      <c r="J319" s="12"/>
      <c r="K319" s="3"/>
      <c r="L319" s="12"/>
      <c r="M319" s="3"/>
      <c r="N319" s="12"/>
      <c r="O319" s="12"/>
      <c r="Q319" s="12"/>
      <c r="R319" s="12"/>
    </row>
    <row r="320" spans="1:18" ht="15.75">
      <c r="A320" s="149" t="str">
        <f>$A$11</f>
        <v>DUKE ENERGY KENTUCKY (DEK)</v>
      </c>
      <c r="B320" s="9"/>
      <c r="C320" s="12"/>
      <c r="D320" s="12"/>
      <c r="E320" s="9"/>
      <c r="F320" s="12"/>
      <c r="G320" s="12"/>
      <c r="H320" s="12"/>
      <c r="I320" s="12"/>
      <c r="J320" s="12"/>
      <c r="K320" s="3"/>
      <c r="L320" s="12"/>
      <c r="M320" s="3"/>
      <c r="N320" s="190"/>
      <c r="O320" s="190"/>
      <c r="Q320" s="190"/>
      <c r="R320" s="190"/>
    </row>
    <row r="321" spans="1:18" ht="15.75">
      <c r="A321" s="265"/>
      <c r="B321" s="3"/>
      <c r="C321" s="189"/>
      <c r="D321" s="20"/>
      <c r="E321" s="35"/>
      <c r="F321" s="35"/>
      <c r="G321" s="35"/>
      <c r="H321" s="35"/>
      <c r="I321" s="3"/>
      <c r="J321" s="190"/>
      <c r="K321" s="3"/>
      <c r="L321" s="191"/>
      <c r="M321" s="3"/>
      <c r="N321" s="35"/>
      <c r="O321" s="35"/>
      <c r="Q321" s="35"/>
      <c r="R321" s="35"/>
    </row>
    <row r="322" spans="1:18" ht="20.25">
      <c r="A322" s="29"/>
      <c r="B322" s="3"/>
      <c r="C322" s="3" t="s">
        <v>273</v>
      </c>
      <c r="D322" s="20"/>
      <c r="E322" s="35"/>
      <c r="F322" s="35"/>
      <c r="G322" s="35"/>
      <c r="H322" s="35"/>
      <c r="I322" s="3"/>
      <c r="J322" s="35"/>
      <c r="K322" s="3"/>
      <c r="L322" s="35"/>
      <c r="M322" s="266"/>
      <c r="N322" s="35"/>
      <c r="O322" s="35"/>
      <c r="Q322" s="35"/>
      <c r="R322" s="35"/>
    </row>
    <row r="323" spans="1:18" ht="20.25">
      <c r="A323" s="29"/>
      <c r="B323" s="3"/>
      <c r="C323" s="3" t="s">
        <v>404</v>
      </c>
      <c r="D323" s="3"/>
      <c r="E323" s="35"/>
      <c r="F323" s="35"/>
      <c r="G323" s="35"/>
      <c r="H323" s="35"/>
      <c r="I323" s="3"/>
      <c r="J323" s="35"/>
      <c r="K323" s="3"/>
      <c r="L323" s="35"/>
      <c r="M323" s="266"/>
      <c r="N323" s="35"/>
      <c r="O323" s="35"/>
      <c r="Q323" s="35"/>
      <c r="R323" s="35"/>
    </row>
    <row r="324" spans="1:18" ht="20.25">
      <c r="A324" s="79" t="s">
        <v>405</v>
      </c>
      <c r="B324" s="3"/>
      <c r="C324" s="3"/>
      <c r="D324" s="3"/>
      <c r="E324" s="35"/>
      <c r="F324" s="35"/>
      <c r="G324" s="35"/>
      <c r="H324" s="35"/>
      <c r="I324" s="3"/>
      <c r="J324" s="35"/>
      <c r="K324" s="3"/>
      <c r="L324" s="35"/>
      <c r="M324" s="266"/>
      <c r="N324" s="6"/>
      <c r="O324" s="6"/>
      <c r="Q324" s="6"/>
      <c r="R324" s="6"/>
    </row>
    <row r="325" spans="1:18" ht="20.25" customHeight="1">
      <c r="A325" s="99" t="s">
        <v>343</v>
      </c>
      <c r="C325" s="268" t="s">
        <v>344</v>
      </c>
      <c r="D325" s="6"/>
      <c r="E325" s="6"/>
      <c r="F325" s="6"/>
      <c r="G325" s="6"/>
      <c r="H325" s="6"/>
      <c r="I325" s="6"/>
      <c r="J325" s="6"/>
      <c r="K325" s="6"/>
      <c r="L325" s="6"/>
      <c r="M325" s="269"/>
      <c r="N325" s="6"/>
      <c r="O325" s="6"/>
      <c r="Q325" s="6"/>
      <c r="R325" s="6"/>
    </row>
    <row r="326" spans="1:18" ht="20.25" customHeight="1">
      <c r="A326" s="99"/>
      <c r="C326" s="268" t="s">
        <v>553</v>
      </c>
      <c r="D326" s="6"/>
      <c r="E326" s="6"/>
      <c r="F326" s="6"/>
      <c r="G326" s="6"/>
      <c r="H326" s="6"/>
      <c r="I326" s="6"/>
      <c r="J326" s="6"/>
      <c r="K326" s="6"/>
      <c r="L326" s="6"/>
      <c r="M326" s="269"/>
      <c r="N326" s="6"/>
      <c r="O326" s="6"/>
      <c r="Q326" s="6"/>
      <c r="R326" s="6"/>
    </row>
    <row r="327" spans="1:18" ht="20.25" customHeight="1">
      <c r="A327" s="99"/>
      <c r="C327" s="268" t="s">
        <v>346</v>
      </c>
      <c r="D327" s="6"/>
      <c r="E327" s="6"/>
      <c r="F327" s="6"/>
      <c r="G327" s="6"/>
      <c r="H327" s="6"/>
      <c r="I327" s="6"/>
      <c r="J327" s="6"/>
      <c r="K327" s="6"/>
      <c r="L327" s="6"/>
      <c r="M327" s="269"/>
      <c r="N327" s="6"/>
      <c r="O327" s="6"/>
      <c r="Q327" s="6"/>
      <c r="R327" s="6"/>
    </row>
    <row r="328" spans="1:18" ht="20.25" customHeight="1">
      <c r="A328" s="99" t="s">
        <v>347</v>
      </c>
      <c r="C328" s="268" t="s">
        <v>554</v>
      </c>
      <c r="D328" s="269"/>
      <c r="E328" s="269"/>
      <c r="F328" s="269"/>
      <c r="G328" s="269"/>
      <c r="H328" s="269"/>
      <c r="I328" s="269"/>
      <c r="J328" s="269"/>
      <c r="K328" s="269"/>
      <c r="L328" s="269"/>
      <c r="M328" s="269"/>
      <c r="N328" s="6"/>
      <c r="O328" s="6"/>
      <c r="Q328" s="6"/>
      <c r="R328" s="6"/>
    </row>
    <row r="329" spans="1:18" ht="20.25" customHeight="1">
      <c r="A329" s="99" t="s">
        <v>349</v>
      </c>
      <c r="C329" s="268" t="s">
        <v>555</v>
      </c>
      <c r="N329" s="6"/>
      <c r="O329" s="6"/>
      <c r="Q329" s="6"/>
      <c r="R329" s="6"/>
    </row>
    <row r="330" spans="1:18" ht="20.25" customHeight="1">
      <c r="A330" s="99"/>
      <c r="C330" s="268" t="s">
        <v>556</v>
      </c>
      <c r="N330" s="6"/>
      <c r="O330" s="6"/>
      <c r="Q330" s="6"/>
      <c r="R330" s="6"/>
    </row>
    <row r="331" spans="1:18" ht="20.25" customHeight="1">
      <c r="A331" s="99" t="s">
        <v>350</v>
      </c>
      <c r="C331" s="268" t="s">
        <v>579</v>
      </c>
      <c r="N331" s="6"/>
      <c r="O331" s="6"/>
      <c r="Q331" s="6"/>
      <c r="R331" s="6"/>
    </row>
    <row r="332" spans="1:18" ht="20.25" customHeight="1">
      <c r="C332" s="268" t="s">
        <v>580</v>
      </c>
      <c r="N332" s="6"/>
      <c r="O332" s="6"/>
      <c r="Q332" s="6"/>
      <c r="R332" s="6"/>
    </row>
    <row r="333" spans="1:18" ht="20.25" customHeight="1">
      <c r="A333" s="99" t="s">
        <v>353</v>
      </c>
      <c r="C333" s="268" t="s">
        <v>354</v>
      </c>
    </row>
    <row r="334" spans="1:18" ht="20.25" customHeight="1">
      <c r="A334" s="99"/>
      <c r="C334" s="268" t="s">
        <v>355</v>
      </c>
    </row>
    <row r="335" spans="1:18" ht="20.25" customHeight="1">
      <c r="A335" s="99" t="s">
        <v>356</v>
      </c>
      <c r="C335" s="268" t="s">
        <v>595</v>
      </c>
    </row>
    <row r="336" spans="1:18" ht="20.25" customHeight="1">
      <c r="C336" s="268" t="s">
        <v>596</v>
      </c>
    </row>
    <row r="337" spans="3:3" ht="20.25" customHeight="1">
      <c r="C337" s="268" t="s">
        <v>597</v>
      </c>
    </row>
    <row r="338" spans="3:3" ht="20.25" customHeight="1">
      <c r="C338" s="268" t="s">
        <v>598</v>
      </c>
    </row>
    <row r="339" spans="3:3" ht="20.25" customHeight="1">
      <c r="C339" s="268"/>
    </row>
    <row r="340" spans="3:3" ht="20.25" customHeight="1"/>
  </sheetData>
  <printOptions horizontalCentered="1"/>
  <pageMargins left="0.3" right="0.35" top="0.75" bottom="0.5" header="0.25" footer="0.25"/>
  <pageSetup scale="45" orientation="portrait" blackAndWhite="1" r:id="rId1"/>
  <headerFooter alignWithMargins="0"/>
  <rowBreaks count="5" manualBreakCount="5">
    <brk id="34" max="11" man="1"/>
    <brk id="95" max="11" man="1"/>
    <brk id="169" max="11" man="1"/>
    <brk id="246" max="11" man="1"/>
    <brk id="309" max="11"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A39D-870F-49C6-8A39-B591BA81CA43}">
  <sheetPr>
    <tabColor theme="6" tint="0.59999389629810485"/>
  </sheetPr>
  <dimension ref="A1:M340"/>
  <sheetViews>
    <sheetView topLeftCell="A186" zoomScale="75" zoomScaleNormal="75" zoomScaleSheetLayoutView="80" workbookViewId="0">
      <selection activeCell="D26" sqref="D26"/>
    </sheetView>
  </sheetViews>
  <sheetFormatPr defaultColWidth="8.6640625" defaultRowHeight="15"/>
  <cols>
    <col min="1" max="1" width="5.109375" style="65" customWidth="1"/>
    <col min="2" max="2" width="1.44140625" style="2" customWidth="1"/>
    <col min="3" max="3" width="60.6640625" style="2" customWidth="1"/>
    <col min="4" max="4" width="24.44140625" style="2" customWidth="1"/>
    <col min="5" max="5" width="15.5546875" style="2" customWidth="1"/>
    <col min="6" max="6" width="7.88671875" style="2" customWidth="1"/>
    <col min="7" max="7" width="4.109375" style="2" customWidth="1"/>
    <col min="8" max="8" width="13.33203125" style="2" customWidth="1"/>
    <col min="9" max="9" width="4.33203125" style="2" customWidth="1"/>
    <col min="10" max="10" width="16.33203125" style="2" customWidth="1"/>
    <col min="11" max="11" width="3.44140625" style="2" customWidth="1"/>
    <col min="12" max="12" width="18.33203125" style="2" customWidth="1"/>
    <col min="13" max="13" width="1.6640625" style="2" customWidth="1"/>
    <col min="14" max="16384" width="8.6640625" style="2"/>
  </cols>
  <sheetData>
    <row r="1" spans="1:13" ht="18">
      <c r="A1" s="230"/>
      <c r="C1" s="3"/>
      <c r="D1" s="3"/>
      <c r="E1" s="231"/>
      <c r="F1" s="3"/>
      <c r="G1" s="3"/>
      <c r="H1" s="3"/>
      <c r="I1" s="3"/>
      <c r="J1" s="5" t="s">
        <v>0</v>
      </c>
      <c r="K1" s="4"/>
      <c r="M1" s="4"/>
    </row>
    <row r="2" spans="1:13">
      <c r="C2" s="3"/>
      <c r="D2" s="3"/>
      <c r="E2" s="231"/>
      <c r="F2" s="3"/>
      <c r="G2" s="3"/>
      <c r="H2" s="3"/>
      <c r="I2" s="3"/>
      <c r="J2" s="5" t="s">
        <v>56</v>
      </c>
      <c r="M2" s="5"/>
    </row>
    <row r="3" spans="1:13">
      <c r="C3" s="3"/>
      <c r="D3" s="3"/>
      <c r="E3" s="231"/>
      <c r="F3" s="3"/>
      <c r="G3" s="3"/>
      <c r="H3" s="3"/>
      <c r="I3" s="3"/>
      <c r="K3" s="6"/>
      <c r="M3" s="5"/>
    </row>
    <row r="4" spans="1:13">
      <c r="C4" s="3"/>
      <c r="D4" s="3"/>
      <c r="E4" s="231"/>
      <c r="F4" s="3"/>
      <c r="G4" s="3"/>
      <c r="H4" s="3"/>
      <c r="I4" s="3"/>
      <c r="K4" s="6"/>
      <c r="M4" s="5"/>
    </row>
    <row r="5" spans="1:13">
      <c r="C5" s="3"/>
      <c r="D5" s="3"/>
      <c r="E5" s="231"/>
      <c r="F5" s="3"/>
      <c r="G5" s="3"/>
      <c r="H5" s="3"/>
      <c r="I5" s="3"/>
      <c r="K5" s="6"/>
      <c r="M5" s="5"/>
    </row>
    <row r="6" spans="1:13">
      <c r="C6" s="3"/>
      <c r="D6" s="3"/>
      <c r="E6" s="231"/>
      <c r="F6" s="3"/>
      <c r="G6" s="3"/>
      <c r="H6" s="3"/>
      <c r="I6" s="3"/>
      <c r="J6" s="6"/>
      <c r="K6" s="6"/>
      <c r="M6" s="6"/>
    </row>
    <row r="7" spans="1:13">
      <c r="C7" s="3" t="s">
        <v>2</v>
      </c>
      <c r="D7" s="3"/>
      <c r="E7" s="231"/>
      <c r="F7" s="3"/>
      <c r="G7" s="3"/>
      <c r="H7" s="3"/>
      <c r="I7" s="3"/>
      <c r="J7" s="7" t="s">
        <v>501</v>
      </c>
      <c r="K7" s="6"/>
      <c r="M7" s="6"/>
    </row>
    <row r="8" spans="1:13">
      <c r="A8" s="74" t="s">
        <v>3</v>
      </c>
      <c r="B8" s="9"/>
      <c r="C8" s="9"/>
      <c r="D8" s="10"/>
      <c r="E8" s="9"/>
      <c r="F8" s="10"/>
      <c r="G8" s="10"/>
      <c r="H8" s="10"/>
      <c r="I8" s="10"/>
      <c r="J8" s="9"/>
      <c r="K8" s="6"/>
      <c r="L8" s="9"/>
      <c r="M8" s="6"/>
    </row>
    <row r="9" spans="1:13">
      <c r="A9" s="76" t="s">
        <v>4</v>
      </c>
      <c r="B9" s="9"/>
      <c r="C9" s="10"/>
      <c r="D9" s="13"/>
      <c r="E9" s="9"/>
      <c r="F9" s="13"/>
      <c r="G9" s="13"/>
      <c r="H9" s="13"/>
      <c r="I9" s="10"/>
      <c r="J9" s="10"/>
      <c r="K9" s="6"/>
      <c r="L9" s="12"/>
      <c r="M9" s="6"/>
    </row>
    <row r="10" spans="1:13">
      <c r="A10" s="76"/>
      <c r="B10" s="9"/>
      <c r="C10" s="12"/>
      <c r="D10" s="12"/>
      <c r="E10" s="9"/>
      <c r="F10" s="12"/>
      <c r="G10" s="12"/>
      <c r="H10" s="12"/>
      <c r="I10" s="12"/>
      <c r="J10" s="12"/>
      <c r="K10" s="6"/>
      <c r="L10" s="12"/>
      <c r="M10" s="6"/>
    </row>
    <row r="11" spans="1:13" ht="15.75">
      <c r="A11" s="232" t="s">
        <v>403</v>
      </c>
      <c r="B11" s="15"/>
      <c r="C11" s="16"/>
      <c r="D11" s="16"/>
      <c r="E11" s="15"/>
      <c r="F11" s="16"/>
      <c r="G11" s="16"/>
      <c r="H11" s="16"/>
      <c r="I11" s="16"/>
      <c r="J11" s="16"/>
      <c r="K11" s="6"/>
      <c r="L11" s="12"/>
      <c r="M11" s="6"/>
    </row>
    <row r="12" spans="1:13">
      <c r="A12" s="29"/>
      <c r="C12" s="21" t="s">
        <v>6</v>
      </c>
      <c r="D12" s="21" t="s">
        <v>7</v>
      </c>
      <c r="E12" s="21" t="s">
        <v>8</v>
      </c>
      <c r="F12" s="35" t="s">
        <v>17</v>
      </c>
      <c r="G12" s="270" t="s">
        <v>9</v>
      </c>
      <c r="H12" s="9"/>
      <c r="I12" s="35"/>
      <c r="J12" s="101" t="s">
        <v>10</v>
      </c>
      <c r="K12" s="6"/>
      <c r="L12" s="6"/>
      <c r="M12" s="6"/>
    </row>
    <row r="13" spans="1:13">
      <c r="A13" s="29" t="s">
        <v>11</v>
      </c>
      <c r="C13" s="6"/>
      <c r="D13" s="6"/>
      <c r="E13" s="78"/>
      <c r="F13" s="6"/>
      <c r="G13" s="6"/>
      <c r="H13" s="6"/>
      <c r="I13" s="6"/>
      <c r="J13" s="20" t="s">
        <v>12</v>
      </c>
      <c r="K13" s="6"/>
      <c r="L13" s="6"/>
      <c r="M13" s="6"/>
    </row>
    <row r="14" spans="1:13">
      <c r="A14" s="79" t="s">
        <v>13</v>
      </c>
      <c r="C14" s="6"/>
      <c r="D14" s="6"/>
      <c r="E14" s="6"/>
      <c r="F14" s="6"/>
      <c r="G14" s="6"/>
      <c r="H14" s="6"/>
      <c r="I14" s="6"/>
      <c r="J14" s="25" t="s">
        <v>14</v>
      </c>
      <c r="K14" s="6"/>
      <c r="L14" s="6"/>
      <c r="M14" s="6"/>
    </row>
    <row r="15" spans="1:13">
      <c r="A15" s="29">
        <v>1</v>
      </c>
      <c r="C15" s="6" t="s">
        <v>15</v>
      </c>
      <c r="D15" s="52" t="s">
        <v>557</v>
      </c>
      <c r="E15" s="35"/>
      <c r="F15" s="6"/>
      <c r="G15" s="6"/>
      <c r="H15" s="6"/>
      <c r="I15" s="6"/>
      <c r="J15" s="31">
        <f>J166</f>
        <v>9480966</v>
      </c>
      <c r="K15" s="6"/>
      <c r="L15" s="6"/>
      <c r="M15" s="6"/>
    </row>
    <row r="16" spans="1:13">
      <c r="A16" s="29"/>
      <c r="C16" s="6"/>
      <c r="D16" s="51"/>
      <c r="E16" s="6"/>
      <c r="F16" s="6"/>
      <c r="G16" s="6"/>
      <c r="H16" s="6"/>
      <c r="I16" s="6"/>
      <c r="J16" s="31"/>
      <c r="K16" s="6"/>
      <c r="L16" s="6"/>
      <c r="M16" s="6"/>
    </row>
    <row r="17" spans="1:13">
      <c r="A17" s="29"/>
      <c r="C17" s="6"/>
      <c r="D17" s="51"/>
      <c r="E17" s="6"/>
      <c r="F17" s="6"/>
      <c r="G17" s="6"/>
      <c r="H17" s="6"/>
      <c r="I17" s="6"/>
      <c r="J17" s="31"/>
      <c r="K17" s="6"/>
      <c r="L17" s="6"/>
      <c r="M17" s="6"/>
    </row>
    <row r="18" spans="1:13" ht="15.75" thickBot="1">
      <c r="A18" s="29" t="s">
        <v>17</v>
      </c>
      <c r="C18" s="6" t="s">
        <v>58</v>
      </c>
      <c r="D18" s="233"/>
      <c r="E18" s="234" t="s">
        <v>59</v>
      </c>
      <c r="F18" s="35"/>
      <c r="G18" s="235" t="s">
        <v>60</v>
      </c>
      <c r="H18" s="235"/>
      <c r="I18" s="6"/>
      <c r="J18" s="31"/>
      <c r="K18" s="6"/>
      <c r="L18" s="6"/>
      <c r="M18" s="6"/>
    </row>
    <row r="19" spans="1:13">
      <c r="A19" s="29">
        <v>2</v>
      </c>
      <c r="C19" s="6" t="s">
        <v>19</v>
      </c>
      <c r="D19" s="52" t="s">
        <v>61</v>
      </c>
      <c r="E19" s="31">
        <f>J242</f>
        <v>133097</v>
      </c>
      <c r="F19" s="31"/>
      <c r="G19" s="31" t="s">
        <v>62</v>
      </c>
      <c r="H19" s="84">
        <f>DEK_TP_Alloc</f>
        <v>0.82238</v>
      </c>
      <c r="I19" s="31"/>
      <c r="J19" s="31">
        <f>ROUND(H19*E19,0)</f>
        <v>109456</v>
      </c>
      <c r="K19" s="6"/>
      <c r="L19" s="6"/>
      <c r="M19" s="6"/>
    </row>
    <row r="20" spans="1:13">
      <c r="A20" s="29">
        <v>3</v>
      </c>
      <c r="C20" s="6" t="s">
        <v>20</v>
      </c>
      <c r="D20" s="52" t="s">
        <v>63</v>
      </c>
      <c r="E20" s="54">
        <f>J244</f>
        <v>82619</v>
      </c>
      <c r="F20" s="31"/>
      <c r="G20" s="31" t="str">
        <f>G$19</f>
        <v>TP</v>
      </c>
      <c r="H20" s="84">
        <f>DEK_TP_Alloc</f>
        <v>0.82238</v>
      </c>
      <c r="I20" s="31"/>
      <c r="J20" s="54">
        <f>ROUND(H20*E20,0)</f>
        <v>67944</v>
      </c>
      <c r="K20" s="6"/>
      <c r="L20" s="6"/>
      <c r="M20" s="6"/>
    </row>
    <row r="21" spans="1:13">
      <c r="A21" s="29" t="s">
        <v>21</v>
      </c>
      <c r="C21" s="6" t="s">
        <v>22</v>
      </c>
      <c r="D21" s="52"/>
      <c r="E21" s="85">
        <v>0</v>
      </c>
      <c r="F21" s="31"/>
      <c r="G21" s="31" t="str">
        <f>G$19</f>
        <v>TP</v>
      </c>
      <c r="H21" s="84">
        <f>DEK_TP_Alloc</f>
        <v>0.82238</v>
      </c>
      <c r="I21" s="31"/>
      <c r="J21" s="54">
        <f t="shared" ref="J21:J23" si="0">ROUND(H21*E21,0)</f>
        <v>0</v>
      </c>
      <c r="K21" s="6"/>
      <c r="L21" s="6"/>
      <c r="M21" s="6"/>
    </row>
    <row r="22" spans="1:13">
      <c r="A22" s="29" t="s">
        <v>23</v>
      </c>
      <c r="C22" s="6" t="s">
        <v>24</v>
      </c>
      <c r="D22" s="52"/>
      <c r="E22" s="85">
        <v>0</v>
      </c>
      <c r="F22" s="31"/>
      <c r="G22" s="31" t="str">
        <f>G$19</f>
        <v>TP</v>
      </c>
      <c r="H22" s="84">
        <f>DEK_TP_Alloc</f>
        <v>0.82238</v>
      </c>
      <c r="I22" s="31"/>
      <c r="J22" s="54">
        <f t="shared" si="0"/>
        <v>0</v>
      </c>
      <c r="K22" s="6"/>
      <c r="L22" s="6"/>
      <c r="M22" s="6"/>
    </row>
    <row r="23" spans="1:13">
      <c r="A23" s="29">
        <v>5</v>
      </c>
      <c r="C23" s="6" t="s">
        <v>25</v>
      </c>
      <c r="D23" s="52" t="s">
        <v>505</v>
      </c>
      <c r="E23" s="45">
        <v>0</v>
      </c>
      <c r="F23" s="31"/>
      <c r="G23" s="31"/>
      <c r="H23" s="86">
        <v>1</v>
      </c>
      <c r="I23" s="31"/>
      <c r="J23" s="54">
        <f t="shared" si="0"/>
        <v>0</v>
      </c>
      <c r="K23" s="6"/>
      <c r="L23" s="6"/>
      <c r="M23" s="6"/>
    </row>
    <row r="24" spans="1:13">
      <c r="A24" s="29"/>
      <c r="C24" s="6"/>
      <c r="D24" s="52"/>
      <c r="E24" s="54"/>
      <c r="F24" s="31"/>
      <c r="G24" s="31"/>
      <c r="H24" s="86"/>
      <c r="I24" s="31"/>
      <c r="J24" s="31"/>
      <c r="K24" s="6"/>
      <c r="L24" s="6"/>
      <c r="M24" s="6"/>
    </row>
    <row r="25" spans="1:13">
      <c r="A25" s="29"/>
      <c r="C25" s="6"/>
      <c r="D25" s="52"/>
      <c r="E25" s="54"/>
      <c r="F25" s="31"/>
      <c r="G25" s="31"/>
      <c r="H25" s="86"/>
      <c r="I25" s="31"/>
      <c r="J25" s="31"/>
      <c r="K25" s="6"/>
      <c r="L25" s="6"/>
      <c r="M25" s="6"/>
    </row>
    <row r="26" spans="1:13">
      <c r="A26" s="29"/>
      <c r="C26" s="6"/>
      <c r="D26" s="52"/>
      <c r="E26" s="54"/>
      <c r="F26" s="31"/>
      <c r="G26" s="31"/>
      <c r="H26" s="86"/>
      <c r="I26" s="31"/>
      <c r="J26" s="31"/>
      <c r="K26" s="6"/>
      <c r="L26" s="6"/>
      <c r="M26" s="6"/>
    </row>
    <row r="27" spans="1:13">
      <c r="A27" s="29">
        <v>6</v>
      </c>
      <c r="C27" s="6" t="s">
        <v>27</v>
      </c>
      <c r="D27" s="51"/>
      <c r="E27" s="91" t="s">
        <v>17</v>
      </c>
      <c r="F27" s="35"/>
      <c r="G27" s="35"/>
      <c r="H27" s="84"/>
      <c r="I27" s="35"/>
      <c r="J27" s="236">
        <f>SUM(J19:J23)</f>
        <v>177400</v>
      </c>
      <c r="K27" s="6"/>
      <c r="L27" s="6"/>
      <c r="M27" s="6"/>
    </row>
    <row r="28" spans="1:13">
      <c r="A28" s="29"/>
      <c r="D28" s="51"/>
      <c r="E28" s="35" t="s">
        <v>17</v>
      </c>
      <c r="F28" s="6"/>
      <c r="G28" s="6"/>
      <c r="H28" s="84"/>
      <c r="I28" s="6"/>
      <c r="J28" s="31"/>
      <c r="K28" s="6"/>
      <c r="L28" s="6"/>
      <c r="M28" s="6"/>
    </row>
    <row r="29" spans="1:13">
      <c r="A29" s="29"/>
      <c r="C29" s="6"/>
      <c r="D29" s="51"/>
      <c r="J29" s="31"/>
      <c r="K29" s="6"/>
      <c r="L29" s="6"/>
      <c r="M29" s="6"/>
    </row>
    <row r="30" spans="1:13" ht="15.75" thickBot="1">
      <c r="A30" s="29">
        <v>7</v>
      </c>
      <c r="C30" s="6" t="s">
        <v>28</v>
      </c>
      <c r="D30" s="52" t="s">
        <v>29</v>
      </c>
      <c r="E30" s="91" t="s">
        <v>17</v>
      </c>
      <c r="F30" s="35"/>
      <c r="G30" s="35"/>
      <c r="H30" s="35"/>
      <c r="I30" s="35"/>
      <c r="J30" s="48">
        <f>J15-J27</f>
        <v>9303566</v>
      </c>
      <c r="K30" s="6"/>
      <c r="L30" s="6"/>
      <c r="M30" s="6"/>
    </row>
    <row r="31" spans="1:13" ht="15.75" thickTop="1">
      <c r="A31" s="29"/>
      <c r="D31" s="51"/>
      <c r="E31" s="91"/>
      <c r="F31" s="35"/>
      <c r="G31" s="35"/>
      <c r="H31" s="35"/>
      <c r="I31" s="35"/>
      <c r="K31" s="6"/>
      <c r="L31" s="6"/>
      <c r="M31" s="6"/>
    </row>
    <row r="32" spans="1:13">
      <c r="A32" s="29"/>
      <c r="D32" s="52"/>
      <c r="J32" s="35"/>
      <c r="K32" s="6"/>
      <c r="L32" s="6"/>
      <c r="M32" s="6"/>
    </row>
    <row r="33" spans="1:13">
      <c r="A33" s="29"/>
      <c r="C33" s="6"/>
      <c r="D33" s="51"/>
      <c r="E33" s="31"/>
      <c r="F33" s="31"/>
      <c r="G33" s="31"/>
      <c r="H33" s="31"/>
      <c r="I33" s="31"/>
      <c r="J33" s="31"/>
      <c r="K33" s="6"/>
      <c r="L33" s="6"/>
      <c r="M33" s="6"/>
    </row>
    <row r="34" spans="1:13">
      <c r="C34" s="3"/>
      <c r="D34" s="3"/>
      <c r="E34" s="231"/>
      <c r="F34" s="3"/>
      <c r="G34" s="3"/>
      <c r="H34" s="3"/>
      <c r="I34" s="3"/>
      <c r="K34" s="20"/>
      <c r="L34" s="7"/>
      <c r="M34" s="20"/>
    </row>
    <row r="35" spans="1:13" ht="18">
      <c r="A35" s="230"/>
      <c r="C35" s="3"/>
      <c r="D35" s="3"/>
      <c r="E35" s="231"/>
      <c r="F35" s="3"/>
      <c r="G35" s="3"/>
      <c r="H35" s="3"/>
      <c r="I35" s="3"/>
      <c r="J35" s="5" t="s">
        <v>0</v>
      </c>
      <c r="K35" s="4"/>
      <c r="M35" s="4"/>
    </row>
    <row r="36" spans="1:13">
      <c r="C36" s="3"/>
      <c r="D36" s="3"/>
      <c r="E36" s="231"/>
      <c r="F36" s="3"/>
      <c r="G36" s="3"/>
      <c r="H36" s="3"/>
      <c r="I36" s="3"/>
      <c r="J36" s="5" t="s">
        <v>73</v>
      </c>
      <c r="M36" s="5"/>
    </row>
    <row r="37" spans="1:13">
      <c r="C37" s="3"/>
      <c r="D37" s="3"/>
      <c r="E37" s="231"/>
      <c r="F37" s="3"/>
      <c r="G37" s="3"/>
      <c r="H37" s="3"/>
      <c r="I37" s="3"/>
      <c r="K37" s="6"/>
      <c r="M37" s="5"/>
    </row>
    <row r="38" spans="1:13">
      <c r="C38" s="3"/>
      <c r="D38" s="3"/>
      <c r="E38" s="231"/>
      <c r="F38" s="3"/>
      <c r="G38" s="3"/>
      <c r="H38" s="3"/>
      <c r="I38" s="3"/>
      <c r="K38" s="6"/>
      <c r="M38" s="5"/>
    </row>
    <row r="39" spans="1:13">
      <c r="C39" s="3"/>
      <c r="D39" s="3"/>
      <c r="E39" s="231"/>
      <c r="F39" s="3"/>
      <c r="G39" s="3"/>
      <c r="H39" s="3"/>
      <c r="I39" s="3"/>
      <c r="K39" s="6"/>
      <c r="M39" s="5"/>
    </row>
    <row r="40" spans="1:13">
      <c r="C40" s="3"/>
      <c r="D40" s="3"/>
      <c r="E40" s="231"/>
      <c r="F40" s="3"/>
      <c r="G40" s="3"/>
      <c r="H40" s="3"/>
      <c r="I40" s="3"/>
      <c r="J40" s="5"/>
      <c r="K40" s="6"/>
      <c r="M40" s="5"/>
    </row>
    <row r="41" spans="1:13">
      <c r="C41" s="3" t="s">
        <v>2</v>
      </c>
      <c r="D41" s="3"/>
      <c r="E41" s="231"/>
      <c r="F41" s="3"/>
      <c r="G41" s="3"/>
      <c r="H41" s="3"/>
      <c r="I41" s="3"/>
      <c r="J41" s="7" t="str">
        <f>J7</f>
        <v>For the 12 months ended: 12/31/2021</v>
      </c>
      <c r="K41" s="35"/>
      <c r="M41" s="5"/>
    </row>
    <row r="42" spans="1:13">
      <c r="A42" s="75" t="str">
        <f>A8</f>
        <v>Rate Formula Template</v>
      </c>
      <c r="B42" s="9"/>
      <c r="C42" s="9"/>
      <c r="D42" s="10"/>
      <c r="E42" s="9"/>
      <c r="F42" s="10"/>
      <c r="G42" s="10"/>
      <c r="H42" s="10"/>
      <c r="I42" s="10"/>
      <c r="J42" s="9"/>
      <c r="K42" s="35"/>
      <c r="L42" s="9"/>
      <c r="M42" s="6"/>
    </row>
    <row r="43" spans="1:13">
      <c r="A43" s="76" t="s">
        <v>4</v>
      </c>
      <c r="B43" s="9"/>
      <c r="C43" s="10"/>
      <c r="D43" s="13"/>
      <c r="E43" s="9"/>
      <c r="F43" s="13"/>
      <c r="G43" s="13"/>
      <c r="H43" s="13"/>
      <c r="I43" s="10"/>
      <c r="J43" s="10"/>
      <c r="K43" s="35"/>
      <c r="L43" s="12"/>
      <c r="M43" s="6"/>
    </row>
    <row r="44" spans="1:13">
      <c r="A44" s="76"/>
      <c r="B44" s="9"/>
      <c r="C44" s="12"/>
      <c r="D44" s="12"/>
      <c r="E44" s="9"/>
      <c r="F44" s="12"/>
      <c r="G44" s="12"/>
      <c r="H44" s="12"/>
      <c r="I44" s="12"/>
      <c r="J44" s="12"/>
      <c r="K44" s="35"/>
      <c r="L44" s="12"/>
      <c r="M44" s="6"/>
    </row>
    <row r="45" spans="1:13" ht="15.75">
      <c r="A45" s="149" t="str">
        <f>$A$11</f>
        <v>DUKE ENERGY KENTUCKY (DEK)</v>
      </c>
      <c r="B45" s="9"/>
      <c r="C45" s="12"/>
      <c r="D45" s="12"/>
      <c r="E45" s="9"/>
      <c r="F45" s="12"/>
      <c r="G45" s="12"/>
      <c r="H45" s="12"/>
      <c r="I45" s="12"/>
      <c r="J45" s="12"/>
      <c r="K45" s="35"/>
      <c r="L45" s="12"/>
      <c r="M45" s="35"/>
    </row>
    <row r="46" spans="1:13">
      <c r="B46" s="9"/>
      <c r="C46" s="12"/>
      <c r="D46" s="12"/>
      <c r="E46" s="9"/>
      <c r="F46" s="12"/>
      <c r="G46" s="12"/>
      <c r="H46" s="12"/>
      <c r="I46" s="12"/>
      <c r="J46" s="12"/>
      <c r="K46" s="35"/>
      <c r="L46" s="12"/>
      <c r="M46" s="35"/>
    </row>
    <row r="47" spans="1:13">
      <c r="C47" s="21" t="s">
        <v>6</v>
      </c>
      <c r="D47" s="21" t="s">
        <v>7</v>
      </c>
      <c r="E47" s="21" t="s">
        <v>8</v>
      </c>
      <c r="F47" s="35" t="s">
        <v>17</v>
      </c>
      <c r="G47" s="270" t="s">
        <v>9</v>
      </c>
      <c r="H47" s="9"/>
      <c r="I47" s="35"/>
      <c r="J47" s="101" t="s">
        <v>10</v>
      </c>
      <c r="K47" s="35"/>
      <c r="L47" s="21"/>
      <c r="M47" s="35"/>
    </row>
    <row r="48" spans="1:13">
      <c r="A48" s="29" t="s">
        <v>11</v>
      </c>
      <c r="C48" s="6"/>
      <c r="D48" s="126" t="s">
        <v>74</v>
      </c>
      <c r="E48" s="35"/>
      <c r="F48" s="35"/>
      <c r="G48" s="35"/>
      <c r="H48" s="20"/>
      <c r="I48" s="35"/>
      <c r="J48" s="20" t="s">
        <v>75</v>
      </c>
      <c r="K48" s="35"/>
      <c r="L48" s="21"/>
      <c r="M48" s="35"/>
    </row>
    <row r="49" spans="1:13" ht="15.75" thickBot="1">
      <c r="A49" s="79" t="s">
        <v>13</v>
      </c>
      <c r="C49" s="27" t="s">
        <v>363</v>
      </c>
      <c r="D49" s="237" t="s">
        <v>77</v>
      </c>
      <c r="E49" s="234" t="s">
        <v>78</v>
      </c>
      <c r="F49" s="128"/>
      <c r="G49" s="235" t="s">
        <v>60</v>
      </c>
      <c r="H49" s="235"/>
      <c r="I49" s="128"/>
      <c r="J49" s="238" t="s">
        <v>79</v>
      </c>
      <c r="K49" s="35"/>
      <c r="L49" s="21"/>
      <c r="M49" s="6"/>
    </row>
    <row r="50" spans="1:13">
      <c r="D50" s="35"/>
      <c r="E50" s="35"/>
      <c r="F50" s="35"/>
      <c r="G50" s="35"/>
      <c r="H50" s="35"/>
      <c r="I50" s="35"/>
      <c r="J50" s="35"/>
      <c r="K50" s="35"/>
      <c r="L50" s="35"/>
      <c r="M50" s="6"/>
    </row>
    <row r="51" spans="1:13">
      <c r="A51" s="29"/>
      <c r="C51" s="6"/>
      <c r="D51" s="35"/>
      <c r="E51" s="35"/>
      <c r="F51" s="35"/>
      <c r="G51" s="35"/>
      <c r="H51" s="35"/>
      <c r="I51" s="35"/>
      <c r="J51" s="35"/>
      <c r="K51" s="35"/>
      <c r="L51" s="35"/>
      <c r="M51" s="6"/>
    </row>
    <row r="52" spans="1:13">
      <c r="A52" s="29"/>
      <c r="C52" s="6" t="s">
        <v>80</v>
      </c>
      <c r="D52" s="35"/>
      <c r="E52" s="35"/>
      <c r="F52" s="35"/>
      <c r="G52" s="35"/>
      <c r="H52" s="35"/>
      <c r="I52" s="35"/>
      <c r="J52" s="35"/>
      <c r="K52" s="35"/>
      <c r="L52" s="35"/>
      <c r="M52" s="6"/>
    </row>
    <row r="53" spans="1:13">
      <c r="A53" s="29">
        <v>1</v>
      </c>
      <c r="C53" s="6" t="s">
        <v>81</v>
      </c>
      <c r="D53" s="51" t="s">
        <v>82</v>
      </c>
      <c r="E53" s="116">
        <v>1385031257</v>
      </c>
      <c r="F53" s="35"/>
      <c r="G53" s="35" t="s">
        <v>83</v>
      </c>
      <c r="H53" s="117" t="s">
        <v>17</v>
      </c>
      <c r="I53" s="35"/>
      <c r="J53" s="54"/>
      <c r="K53" s="35"/>
      <c r="L53" s="35"/>
      <c r="M53" s="6"/>
    </row>
    <row r="54" spans="1:13">
      <c r="A54" s="29">
        <v>2</v>
      </c>
      <c r="C54" s="6" t="s">
        <v>84</v>
      </c>
      <c r="D54" s="51" t="s">
        <v>85</v>
      </c>
      <c r="E54" s="85">
        <v>95965669</v>
      </c>
      <c r="F54" s="35"/>
      <c r="G54" s="35" t="s">
        <v>62</v>
      </c>
      <c r="H54" s="84">
        <f>DEK_TP_Alloc</f>
        <v>0.82238</v>
      </c>
      <c r="I54" s="35"/>
      <c r="J54" s="31">
        <f>ROUND(H54*E54,0)</f>
        <v>78920247</v>
      </c>
      <c r="K54" s="35"/>
      <c r="L54" s="35"/>
      <c r="M54" s="6"/>
    </row>
    <row r="55" spans="1:13">
      <c r="A55" s="29">
        <v>3</v>
      </c>
      <c r="C55" s="6" t="s">
        <v>86</v>
      </c>
      <c r="D55" s="51" t="s">
        <v>87</v>
      </c>
      <c r="E55" s="85">
        <v>622687366</v>
      </c>
      <c r="F55" s="35"/>
      <c r="G55" s="35" t="s">
        <v>83</v>
      </c>
      <c r="H55" s="117" t="s">
        <v>17</v>
      </c>
      <c r="I55" s="35"/>
      <c r="J55" s="54"/>
      <c r="K55" s="35"/>
      <c r="L55" s="35"/>
      <c r="M55" s="6"/>
    </row>
    <row r="56" spans="1:13">
      <c r="A56" s="29">
        <v>4</v>
      </c>
      <c r="C56" s="6" t="s">
        <v>88</v>
      </c>
      <c r="D56" s="51" t="s">
        <v>89</v>
      </c>
      <c r="E56" s="85">
        <v>37577003</v>
      </c>
      <c r="F56" s="35"/>
      <c r="G56" s="35" t="s">
        <v>232</v>
      </c>
      <c r="H56" s="117">
        <f>DEK_WS_Alloc</f>
        <v>3.3709999999999997E-2</v>
      </c>
      <c r="I56" s="35"/>
      <c r="J56" s="54">
        <f>ROUND(H56*E56,0)</f>
        <v>1266721</v>
      </c>
      <c r="K56" s="35"/>
      <c r="L56" s="35"/>
      <c r="M56" s="35"/>
    </row>
    <row r="57" spans="1:13" ht="15.75" thickBot="1">
      <c r="A57" s="29">
        <v>5</v>
      </c>
      <c r="C57" s="6" t="s">
        <v>91</v>
      </c>
      <c r="D57" s="51" t="s">
        <v>506</v>
      </c>
      <c r="E57" s="118">
        <v>33493365</v>
      </c>
      <c r="F57" s="35"/>
      <c r="G57" s="35" t="s">
        <v>93</v>
      </c>
      <c r="H57" s="117">
        <f>DEK_CE_Alloc</f>
        <v>2.4899999999999999E-2</v>
      </c>
      <c r="I57" s="35"/>
      <c r="J57" s="119">
        <f>ROUND(H57*E57,0)</f>
        <v>833985</v>
      </c>
      <c r="K57" s="35"/>
      <c r="L57" s="35"/>
      <c r="M57" s="35"/>
    </row>
    <row r="58" spans="1:13">
      <c r="A58" s="29">
        <v>6</v>
      </c>
      <c r="C58" s="6" t="s">
        <v>94</v>
      </c>
      <c r="D58" s="52"/>
      <c r="E58" s="31">
        <f>SUM(E53:E57)</f>
        <v>2174754660</v>
      </c>
      <c r="F58" s="35"/>
      <c r="G58" s="35" t="s">
        <v>95</v>
      </c>
      <c r="H58" s="117">
        <f>IF(J58&gt;0,ROUND(J58/E58,5),0)</f>
        <v>3.7260000000000001E-2</v>
      </c>
      <c r="I58" s="35"/>
      <c r="J58" s="31">
        <f>SUM(J53:J57)</f>
        <v>81020953</v>
      </c>
      <c r="K58" s="35"/>
      <c r="L58" s="121"/>
      <c r="M58" s="6"/>
    </row>
    <row r="59" spans="1:13">
      <c r="C59" s="6"/>
      <c r="D59" s="52"/>
      <c r="E59" s="54"/>
      <c r="F59" s="35"/>
      <c r="G59" s="35"/>
      <c r="H59" s="121"/>
      <c r="I59" s="35"/>
      <c r="J59" s="54"/>
      <c r="K59" s="35"/>
      <c r="L59" s="121"/>
      <c r="M59" s="6"/>
    </row>
    <row r="60" spans="1:13">
      <c r="C60" s="6" t="s">
        <v>507</v>
      </c>
      <c r="D60" s="52"/>
      <c r="E60" s="54"/>
      <c r="F60" s="35"/>
      <c r="G60" s="35"/>
      <c r="H60" s="35"/>
      <c r="I60" s="35"/>
      <c r="J60" s="54"/>
      <c r="K60" s="35"/>
      <c r="L60" s="35"/>
      <c r="M60" s="6"/>
    </row>
    <row r="61" spans="1:13">
      <c r="A61" s="29">
        <v>7</v>
      </c>
      <c r="C61" s="6" t="s">
        <v>81</v>
      </c>
      <c r="D61" s="51" t="s">
        <v>508</v>
      </c>
      <c r="E61" s="116">
        <v>661591361</v>
      </c>
      <c r="F61" s="35"/>
      <c r="G61" s="35" t="str">
        <f t="shared" ref="G61:G65" si="1">G53</f>
        <v>NA</v>
      </c>
      <c r="H61" s="117"/>
      <c r="I61" s="35"/>
      <c r="J61" s="54"/>
      <c r="K61" s="35"/>
      <c r="L61" s="35"/>
      <c r="M61" s="6"/>
    </row>
    <row r="62" spans="1:13">
      <c r="A62" s="29">
        <v>8</v>
      </c>
      <c r="C62" s="6" t="s">
        <v>84</v>
      </c>
      <c r="D62" s="51" t="s">
        <v>98</v>
      </c>
      <c r="E62" s="85">
        <v>10382698</v>
      </c>
      <c r="F62" s="35"/>
      <c r="G62" s="35" t="str">
        <f t="shared" si="1"/>
        <v>TP</v>
      </c>
      <c r="H62" s="84">
        <f>DEK_TP_Alloc</f>
        <v>0.82238</v>
      </c>
      <c r="I62" s="35"/>
      <c r="J62" s="31">
        <f>ROUND(H62*E62,0)</f>
        <v>8538523</v>
      </c>
      <c r="K62" s="35"/>
      <c r="L62" s="35"/>
      <c r="M62" s="6"/>
    </row>
    <row r="63" spans="1:13">
      <c r="A63" s="29">
        <v>9</v>
      </c>
      <c r="C63" s="6" t="s">
        <v>86</v>
      </c>
      <c r="D63" s="51" t="s">
        <v>99</v>
      </c>
      <c r="E63" s="85">
        <v>150530889</v>
      </c>
      <c r="F63" s="35"/>
      <c r="G63" s="35" t="str">
        <f t="shared" si="1"/>
        <v>NA</v>
      </c>
      <c r="H63" s="117"/>
      <c r="I63" s="35"/>
      <c r="J63" s="54"/>
      <c r="K63" s="35"/>
      <c r="L63" s="35"/>
      <c r="M63" s="6"/>
    </row>
    <row r="64" spans="1:13">
      <c r="A64" s="29">
        <v>10</v>
      </c>
      <c r="C64" s="6" t="s">
        <v>88</v>
      </c>
      <c r="D64" s="51" t="s">
        <v>509</v>
      </c>
      <c r="E64" s="85">
        <v>17762510</v>
      </c>
      <c r="F64" s="35"/>
      <c r="G64" s="35" t="str">
        <f t="shared" si="1"/>
        <v>WS</v>
      </c>
      <c r="H64" s="117">
        <f>DEK_WS_Alloc</f>
        <v>3.3709999999999997E-2</v>
      </c>
      <c r="I64" s="35"/>
      <c r="J64" s="54">
        <f>ROUND(H64*E64,0)</f>
        <v>598774</v>
      </c>
      <c r="K64" s="35"/>
      <c r="L64" s="35"/>
      <c r="M64" s="6"/>
    </row>
    <row r="65" spans="1:13" ht="15.75" thickBot="1">
      <c r="A65" s="29">
        <v>11</v>
      </c>
      <c r="C65" s="6" t="s">
        <v>91</v>
      </c>
      <c r="D65" s="51" t="s">
        <v>506</v>
      </c>
      <c r="E65" s="118">
        <v>21155645</v>
      </c>
      <c r="F65" s="35"/>
      <c r="G65" s="35" t="str">
        <f t="shared" si="1"/>
        <v>CE</v>
      </c>
      <c r="H65" s="117">
        <f>DEK_CE_Alloc</f>
        <v>2.4899999999999999E-2</v>
      </c>
      <c r="I65" s="35"/>
      <c r="J65" s="119">
        <f>ROUND(H65*E65,0)</f>
        <v>526776</v>
      </c>
      <c r="K65" s="35"/>
      <c r="L65" s="35"/>
      <c r="M65" s="6"/>
    </row>
    <row r="66" spans="1:13">
      <c r="A66" s="29">
        <v>12</v>
      </c>
      <c r="C66" s="6" t="s">
        <v>510</v>
      </c>
      <c r="D66" s="52"/>
      <c r="E66" s="31">
        <f>SUM(E61:E65)</f>
        <v>861423103</v>
      </c>
      <c r="F66" s="35"/>
      <c r="G66" s="35"/>
      <c r="H66" s="35"/>
      <c r="I66" s="35"/>
      <c r="J66" s="31">
        <f>SUM(J61:J65)</f>
        <v>9664073</v>
      </c>
      <c r="K66" s="35"/>
      <c r="L66" s="35"/>
      <c r="M66" s="6"/>
    </row>
    <row r="67" spans="1:13">
      <c r="A67" s="29"/>
      <c r="C67"/>
      <c r="D67" s="52" t="s">
        <v>17</v>
      </c>
      <c r="E67" s="54"/>
      <c r="F67" s="35"/>
      <c r="G67" s="35"/>
      <c r="H67" s="121"/>
      <c r="I67" s="35"/>
      <c r="J67" s="54"/>
      <c r="K67" s="35"/>
      <c r="L67" s="121"/>
      <c r="M67" s="6"/>
    </row>
    <row r="68" spans="1:13">
      <c r="A68" s="29"/>
      <c r="C68" s="6" t="s">
        <v>102</v>
      </c>
      <c r="D68" s="52"/>
      <c r="E68" s="54"/>
      <c r="F68" s="35"/>
      <c r="G68" s="35"/>
      <c r="H68" s="35"/>
      <c r="I68" s="35"/>
      <c r="J68" s="54"/>
      <c r="K68" s="35"/>
      <c r="L68" s="35"/>
      <c r="M68" s="6"/>
    </row>
    <row r="69" spans="1:13">
      <c r="A69" s="29">
        <v>13</v>
      </c>
      <c r="C69" s="6" t="s">
        <v>81</v>
      </c>
      <c r="D69" s="51" t="s">
        <v>511</v>
      </c>
      <c r="E69" s="31">
        <f>E53-E61</f>
        <v>723439896</v>
      </c>
      <c r="F69" s="35"/>
      <c r="G69" s="35"/>
      <c r="H69" s="121"/>
      <c r="I69" s="35"/>
      <c r="J69" s="54" t="s">
        <v>17</v>
      </c>
      <c r="K69" s="35"/>
      <c r="L69" s="121"/>
      <c r="M69" s="6"/>
    </row>
    <row r="70" spans="1:13">
      <c r="A70" s="29">
        <v>14</v>
      </c>
      <c r="C70" s="6" t="s">
        <v>84</v>
      </c>
      <c r="D70" s="51" t="s">
        <v>512</v>
      </c>
      <c r="E70" s="54">
        <f>E54-E62</f>
        <v>85582971</v>
      </c>
      <c r="F70" s="35"/>
      <c r="G70" s="35"/>
      <c r="H70" s="117"/>
      <c r="I70" s="35"/>
      <c r="J70" s="31">
        <f>J54-J62</f>
        <v>70381724</v>
      </c>
      <c r="K70" s="35"/>
      <c r="L70" s="121"/>
      <c r="M70" s="6"/>
    </row>
    <row r="71" spans="1:13">
      <c r="A71" s="29">
        <v>15</v>
      </c>
      <c r="C71" s="6" t="s">
        <v>86</v>
      </c>
      <c r="D71" s="51" t="s">
        <v>513</v>
      </c>
      <c r="E71" s="54">
        <f>E55-E63</f>
        <v>472156477</v>
      </c>
      <c r="F71" s="35"/>
      <c r="G71" s="35"/>
      <c r="H71" s="121"/>
      <c r="I71" s="35"/>
      <c r="J71" s="54" t="s">
        <v>17</v>
      </c>
      <c r="K71" s="35"/>
      <c r="L71" s="121"/>
      <c r="M71" s="6"/>
    </row>
    <row r="72" spans="1:13">
      <c r="A72" s="29">
        <v>16</v>
      </c>
      <c r="C72" s="6" t="s">
        <v>88</v>
      </c>
      <c r="D72" s="51" t="s">
        <v>514</v>
      </c>
      <c r="E72" s="54">
        <f>E56-E64</f>
        <v>19814493</v>
      </c>
      <c r="F72" s="35"/>
      <c r="G72" s="35"/>
      <c r="H72" s="121"/>
      <c r="I72" s="35"/>
      <c r="J72" s="54">
        <f>J56-J64</f>
        <v>667947</v>
      </c>
      <c r="K72" s="35"/>
      <c r="L72" s="121"/>
      <c r="M72" s="6"/>
    </row>
    <row r="73" spans="1:13" ht="15.75" thickBot="1">
      <c r="A73" s="29">
        <v>17</v>
      </c>
      <c r="C73" s="6" t="s">
        <v>91</v>
      </c>
      <c r="D73" s="51" t="s">
        <v>515</v>
      </c>
      <c r="E73" s="119">
        <f>E57-E65</f>
        <v>12337720</v>
      </c>
      <c r="F73" s="35"/>
      <c r="G73" s="35"/>
      <c r="H73" s="121"/>
      <c r="I73" s="35"/>
      <c r="J73" s="119">
        <f>J57-J65</f>
        <v>307209</v>
      </c>
      <c r="K73" s="35"/>
      <c r="L73" s="121"/>
      <c r="M73" s="6"/>
    </row>
    <row r="74" spans="1:13">
      <c r="A74" s="29">
        <v>18</v>
      </c>
      <c r="C74" s="6" t="s">
        <v>108</v>
      </c>
      <c r="D74" s="52"/>
      <c r="E74" s="31">
        <f>SUM(E69:E73)</f>
        <v>1313331557</v>
      </c>
      <c r="F74" s="35"/>
      <c r="G74" s="35" t="s">
        <v>109</v>
      </c>
      <c r="H74" s="117">
        <f>IF(J74&gt;0,ROUND(J74/E74,5),0)</f>
        <v>5.4330000000000003E-2</v>
      </c>
      <c r="I74" s="35"/>
      <c r="J74" s="31">
        <f>SUM(J69:J73)</f>
        <v>71356880</v>
      </c>
      <c r="K74" s="35"/>
      <c r="L74" s="117"/>
      <c r="M74" s="6"/>
    </row>
    <row r="75" spans="1:13">
      <c r="A75" s="29"/>
      <c r="C75"/>
      <c r="D75" s="52"/>
      <c r="E75" s="54"/>
      <c r="F75" s="35"/>
      <c r="I75" s="35"/>
      <c r="J75" s="54"/>
      <c r="K75" s="35"/>
      <c r="L75" s="121"/>
      <c r="M75" s="6"/>
    </row>
    <row r="76" spans="1:13">
      <c r="A76" s="29"/>
      <c r="C76" s="6" t="s">
        <v>516</v>
      </c>
      <c r="D76" s="52"/>
      <c r="E76" s="54"/>
      <c r="F76" s="35"/>
      <c r="G76" s="35"/>
      <c r="H76" s="35"/>
      <c r="I76" s="35"/>
      <c r="J76" s="54"/>
      <c r="K76" s="35"/>
      <c r="L76" s="35"/>
      <c r="M76" s="6"/>
    </row>
    <row r="77" spans="1:13">
      <c r="A77" s="29">
        <v>19</v>
      </c>
      <c r="C77" s="6" t="s">
        <v>111</v>
      </c>
      <c r="D77" s="51" t="s">
        <v>112</v>
      </c>
      <c r="E77" s="116">
        <v>0</v>
      </c>
      <c r="F77" s="35"/>
      <c r="G77" s="35" t="str">
        <f>G61</f>
        <v>NA</v>
      </c>
      <c r="H77" s="123" t="s">
        <v>113</v>
      </c>
      <c r="I77" s="35"/>
      <c r="J77" s="31">
        <v>0</v>
      </c>
      <c r="K77" s="35"/>
      <c r="L77" s="121"/>
      <c r="M77" s="6"/>
    </row>
    <row r="78" spans="1:13">
      <c r="A78" s="29">
        <v>20</v>
      </c>
      <c r="C78" s="6" t="s">
        <v>114</v>
      </c>
      <c r="D78" s="51" t="s">
        <v>517</v>
      </c>
      <c r="E78" s="85">
        <v>-200892969</v>
      </c>
      <c r="F78" s="35"/>
      <c r="G78" s="35" t="s">
        <v>116</v>
      </c>
      <c r="H78" s="117">
        <f>DEK_NP_Alloc</f>
        <v>5.4330000000000003E-2</v>
      </c>
      <c r="I78" s="35"/>
      <c r="J78" s="54">
        <f>ROUND(H78*E78,0)</f>
        <v>-10914515</v>
      </c>
      <c r="K78" s="35"/>
      <c r="L78" s="121"/>
      <c r="M78" s="6"/>
    </row>
    <row r="79" spans="1:13">
      <c r="A79" s="29">
        <v>21</v>
      </c>
      <c r="C79" s="6" t="s">
        <v>117</v>
      </c>
      <c r="D79" s="51" t="s">
        <v>518</v>
      </c>
      <c r="E79" s="85">
        <v>-31068273.46456768</v>
      </c>
      <c r="F79" s="35"/>
      <c r="G79" s="35" t="s">
        <v>116</v>
      </c>
      <c r="H79" s="117">
        <f>DEK_NP_Alloc</f>
        <v>5.4330000000000003E-2</v>
      </c>
      <c r="I79" s="35"/>
      <c r="J79" s="54">
        <f>ROUND(H79*E79,0)</f>
        <v>-1687939</v>
      </c>
      <c r="K79" s="35"/>
      <c r="L79" s="121"/>
      <c r="M79" s="6"/>
    </row>
    <row r="80" spans="1:13">
      <c r="A80" s="29">
        <v>22</v>
      </c>
      <c r="C80" s="6" t="s">
        <v>119</v>
      </c>
      <c r="D80" s="51" t="s">
        <v>519</v>
      </c>
      <c r="E80" s="85">
        <v>28657310</v>
      </c>
      <c r="F80" s="35"/>
      <c r="G80" s="35" t="s">
        <v>116</v>
      </c>
      <c r="H80" s="117">
        <f>DEK_NP_Alloc</f>
        <v>5.4330000000000003E-2</v>
      </c>
      <c r="I80" s="35"/>
      <c r="J80" s="54">
        <f>ROUND(H80*E80,0)</f>
        <v>1556952</v>
      </c>
      <c r="K80" s="35"/>
      <c r="L80" s="121"/>
      <c r="M80" s="6"/>
    </row>
    <row r="81" spans="1:13">
      <c r="A81" s="29">
        <v>23</v>
      </c>
      <c r="C81" s="6" t="s">
        <v>583</v>
      </c>
      <c r="D81" s="51" t="s">
        <v>584</v>
      </c>
      <c r="E81" s="85">
        <v>-60334056.054307766</v>
      </c>
      <c r="F81" s="35"/>
      <c r="G81" s="35" t="s">
        <v>116</v>
      </c>
      <c r="H81" s="117">
        <f>DEK_NP_Alloc</f>
        <v>5.4330000000000003E-2</v>
      </c>
      <c r="I81" s="35"/>
      <c r="J81" s="54">
        <f>ROUND(H81*E81,0)</f>
        <v>-3277949</v>
      </c>
      <c r="K81" s="35"/>
      <c r="L81" s="121"/>
      <c r="M81" s="6"/>
    </row>
    <row r="82" spans="1:13" ht="15.75" thickBot="1">
      <c r="A82" s="29">
        <v>24</v>
      </c>
      <c r="C82" s="6" t="s">
        <v>520</v>
      </c>
      <c r="D82" s="51" t="s">
        <v>122</v>
      </c>
      <c r="E82" s="85">
        <v>0</v>
      </c>
      <c r="F82" s="35"/>
      <c r="G82" s="35" t="s">
        <v>116</v>
      </c>
      <c r="H82" s="117">
        <f>DEK_NP_Alloc</f>
        <v>5.4330000000000003E-2</v>
      </c>
      <c r="I82" s="35"/>
      <c r="J82" s="54">
        <f>ROUND(H82*E82,0)</f>
        <v>0</v>
      </c>
      <c r="K82" s="35"/>
      <c r="L82" s="121"/>
      <c r="M82" s="6"/>
    </row>
    <row r="83" spans="1:13">
      <c r="A83" s="29">
        <v>25</v>
      </c>
      <c r="C83" s="6" t="s">
        <v>560</v>
      </c>
      <c r="D83" s="52"/>
      <c r="E83" s="239">
        <f>SUM(E77:E82)</f>
        <v>-263637988.51887545</v>
      </c>
      <c r="F83" s="35"/>
      <c r="G83" s="35"/>
      <c r="H83" s="35"/>
      <c r="I83" s="35"/>
      <c r="J83" s="239">
        <f>SUM(J77:J82)</f>
        <v>-14323451</v>
      </c>
      <c r="K83" s="35"/>
      <c r="L83" s="35"/>
      <c r="M83" s="6"/>
    </row>
    <row r="84" spans="1:13">
      <c r="A84" s="29"/>
      <c r="C84"/>
      <c r="D84" s="52"/>
      <c r="E84" s="54"/>
      <c r="F84" s="35"/>
      <c r="G84" s="35"/>
      <c r="H84" s="121"/>
      <c r="I84" s="35"/>
      <c r="J84" s="54"/>
      <c r="K84" s="35"/>
      <c r="L84" s="121"/>
      <c r="M84" s="6"/>
    </row>
    <row r="85" spans="1:13">
      <c r="A85" s="29">
        <v>26</v>
      </c>
      <c r="C85" s="6" t="s">
        <v>124</v>
      </c>
      <c r="D85" s="51" t="s">
        <v>125</v>
      </c>
      <c r="E85" s="116">
        <v>0</v>
      </c>
      <c r="F85" s="35"/>
      <c r="G85" s="35" t="s">
        <v>62</v>
      </c>
      <c r="H85" s="124">
        <v>1</v>
      </c>
      <c r="I85" s="35"/>
      <c r="J85" s="31">
        <f>ROUND(H85*E85,0)</f>
        <v>0</v>
      </c>
      <c r="K85" s="35"/>
      <c r="L85" s="35"/>
      <c r="M85" s="6"/>
    </row>
    <row r="86" spans="1:13">
      <c r="A86" s="29"/>
      <c r="C86" s="6"/>
      <c r="D86" s="52"/>
      <c r="E86" s="54"/>
      <c r="F86" s="35"/>
      <c r="G86" s="35"/>
      <c r="H86" s="35"/>
      <c r="I86" s="35"/>
      <c r="J86" s="54"/>
      <c r="K86" s="35"/>
      <c r="L86" s="35"/>
      <c r="M86" s="6"/>
    </row>
    <row r="87" spans="1:13">
      <c r="A87" s="29"/>
      <c r="C87" s="6" t="s">
        <v>126</v>
      </c>
      <c r="D87" s="52" t="s">
        <v>17</v>
      </c>
      <c r="E87" s="54"/>
      <c r="F87" s="35"/>
      <c r="G87" s="35"/>
      <c r="H87" s="35"/>
      <c r="I87" s="35"/>
      <c r="J87" s="54"/>
      <c r="K87" s="35"/>
      <c r="L87" s="35"/>
      <c r="M87" s="6"/>
    </row>
    <row r="88" spans="1:13">
      <c r="A88" s="29">
        <v>27</v>
      </c>
      <c r="C88" s="6" t="s">
        <v>127</v>
      </c>
      <c r="D88" s="51" t="s">
        <v>128</v>
      </c>
      <c r="E88" s="31">
        <f>ROUND(E127/8,0)</f>
        <v>3044175</v>
      </c>
      <c r="F88" s="35"/>
      <c r="G88" s="35"/>
      <c r="H88" s="121"/>
      <c r="I88" s="35"/>
      <c r="J88" s="31">
        <f>ROUND(J127/8,0)</f>
        <v>231166</v>
      </c>
      <c r="K88" s="6"/>
      <c r="L88" s="121"/>
      <c r="M88" s="6"/>
    </row>
    <row r="89" spans="1:13">
      <c r="A89" s="29">
        <v>28</v>
      </c>
      <c r="C89" s="6" t="s">
        <v>129</v>
      </c>
      <c r="D89" s="51" t="s">
        <v>581</v>
      </c>
      <c r="E89" s="85">
        <v>402</v>
      </c>
      <c r="F89" s="35"/>
      <c r="G89" s="35" t="s">
        <v>131</v>
      </c>
      <c r="H89" s="117">
        <f>DEK_TE_Alloc</f>
        <v>0.80694999999999995</v>
      </c>
      <c r="I89" s="35"/>
      <c r="J89" s="54">
        <f>ROUND(H89*E89,0)</f>
        <v>324</v>
      </c>
      <c r="K89" s="35" t="s">
        <v>17</v>
      </c>
      <c r="L89" s="121"/>
      <c r="M89" s="6"/>
    </row>
    <row r="90" spans="1:13" ht="15.75" thickBot="1">
      <c r="A90" s="29">
        <v>29</v>
      </c>
      <c r="C90" s="6" t="s">
        <v>132</v>
      </c>
      <c r="D90" s="51" t="s">
        <v>133</v>
      </c>
      <c r="E90" s="118">
        <v>1202355</v>
      </c>
      <c r="F90" s="35"/>
      <c r="G90" s="35" t="s">
        <v>134</v>
      </c>
      <c r="H90" s="117">
        <f>DEK_GP_Alloc</f>
        <v>3.7260000000000001E-2</v>
      </c>
      <c r="I90" s="35"/>
      <c r="J90" s="119">
        <f>ROUND(H90*E90,0)</f>
        <v>44800</v>
      </c>
      <c r="K90" s="35"/>
      <c r="L90" s="121"/>
      <c r="M90" s="6"/>
    </row>
    <row r="91" spans="1:13">
      <c r="A91" s="29">
        <v>30</v>
      </c>
      <c r="C91" s="6" t="s">
        <v>561</v>
      </c>
      <c r="D91" s="51"/>
      <c r="E91" s="31">
        <f>E88+E89+E90</f>
        <v>4246932</v>
      </c>
      <c r="F91" s="6"/>
      <c r="G91" s="6"/>
      <c r="H91" s="6"/>
      <c r="I91" s="6"/>
      <c r="J91" s="31">
        <f>J88+J89+J90</f>
        <v>276290</v>
      </c>
      <c r="K91" s="6"/>
      <c r="L91" s="6"/>
      <c r="M91" s="6"/>
    </row>
    <row r="92" spans="1:13" ht="15.75" thickBot="1">
      <c r="C92"/>
      <c r="D92" s="52"/>
      <c r="E92" s="119"/>
      <c r="F92" s="35"/>
      <c r="G92" s="35"/>
      <c r="H92" s="35"/>
      <c r="I92" s="35"/>
      <c r="J92" s="119"/>
      <c r="K92" s="35"/>
      <c r="L92" s="35"/>
      <c r="M92" s="6"/>
    </row>
    <row r="93" spans="1:13" ht="15.75" thickBot="1">
      <c r="A93" s="29">
        <v>31</v>
      </c>
      <c r="C93" s="6" t="s">
        <v>562</v>
      </c>
      <c r="D93" s="52"/>
      <c r="E93" s="125">
        <f>E91+E85+E83+E74</f>
        <v>1053940500.4811245</v>
      </c>
      <c r="F93" s="35"/>
      <c r="G93" s="35"/>
      <c r="H93" s="121"/>
      <c r="I93" s="35"/>
      <c r="J93" s="125">
        <f>J91+J85+J83+J74</f>
        <v>57309719</v>
      </c>
      <c r="K93" s="35"/>
      <c r="L93" s="121"/>
      <c r="M93" s="35"/>
    </row>
    <row r="94" spans="1:13" ht="15.75" thickTop="1">
      <c r="A94" s="29"/>
      <c r="C94" s="6"/>
      <c r="D94" s="35"/>
      <c r="E94" s="35"/>
      <c r="F94" s="35"/>
      <c r="G94" s="35"/>
      <c r="H94" s="35"/>
      <c r="I94" s="35"/>
      <c r="J94" s="35"/>
      <c r="K94" s="35"/>
      <c r="L94" s="35"/>
      <c r="M94" s="35"/>
    </row>
    <row r="95" spans="1:13">
      <c r="A95" s="29"/>
      <c r="C95" s="3"/>
      <c r="D95" s="3"/>
      <c r="E95" s="231"/>
      <c r="F95" s="3"/>
      <c r="G95" s="3"/>
      <c r="H95" s="3"/>
      <c r="I95" s="3"/>
      <c r="K95" s="20"/>
      <c r="L95" s="7"/>
      <c r="M95" s="20"/>
    </row>
    <row r="96" spans="1:13" ht="18">
      <c r="A96" s="230"/>
      <c r="C96" s="3"/>
      <c r="D96" s="3"/>
      <c r="E96" s="231"/>
      <c r="F96" s="3"/>
      <c r="G96" s="3"/>
      <c r="H96" s="3"/>
      <c r="I96" s="3"/>
      <c r="J96" s="5" t="s">
        <v>0</v>
      </c>
      <c r="K96" s="4"/>
      <c r="M96" s="4"/>
    </row>
    <row r="97" spans="1:13">
      <c r="C97" s="3"/>
      <c r="D97" s="3"/>
      <c r="E97" s="231"/>
      <c r="F97" s="3"/>
      <c r="G97" s="3"/>
      <c r="H97" s="3"/>
      <c r="I97" s="3"/>
      <c r="J97" s="5" t="s">
        <v>137</v>
      </c>
      <c r="M97" s="5"/>
    </row>
    <row r="98" spans="1:13">
      <c r="C98" s="3"/>
      <c r="D98" s="3"/>
      <c r="E98" s="231"/>
      <c r="F98" s="3"/>
      <c r="G98" s="3"/>
      <c r="H98" s="3"/>
      <c r="I98" s="3"/>
      <c r="J98" s="5"/>
      <c r="M98" s="5"/>
    </row>
    <row r="99" spans="1:13">
      <c r="C99" s="3"/>
      <c r="D99" s="3"/>
      <c r="E99" s="231"/>
      <c r="F99" s="3"/>
      <c r="G99" s="3"/>
      <c r="H99" s="3"/>
      <c r="I99" s="3"/>
      <c r="M99" s="5"/>
    </row>
    <row r="100" spans="1:13">
      <c r="C100" s="3"/>
      <c r="D100" s="3"/>
      <c r="E100" s="231"/>
      <c r="F100" s="3"/>
      <c r="G100" s="3"/>
      <c r="H100" s="3"/>
      <c r="I100" s="3"/>
      <c r="K100" s="6"/>
      <c r="M100" s="5"/>
    </row>
    <row r="101" spans="1:13">
      <c r="C101" s="3"/>
      <c r="D101" s="3"/>
      <c r="E101" s="231"/>
      <c r="F101" s="3"/>
      <c r="G101" s="3"/>
      <c r="H101" s="3"/>
      <c r="I101" s="3"/>
      <c r="J101" s="5"/>
      <c r="K101" s="6"/>
      <c r="M101" s="5"/>
    </row>
    <row r="102" spans="1:13">
      <c r="C102" s="3" t="s">
        <v>2</v>
      </c>
      <c r="D102" s="3"/>
      <c r="E102" s="231"/>
      <c r="F102" s="3"/>
      <c r="G102" s="3"/>
      <c r="H102" s="3"/>
      <c r="I102" s="3"/>
      <c r="J102" s="7" t="str">
        <f>J7</f>
        <v>For the 12 months ended: 12/31/2021</v>
      </c>
      <c r="K102" s="6"/>
      <c r="M102" s="5"/>
    </row>
    <row r="103" spans="1:13">
      <c r="A103" s="75" t="str">
        <f>A8</f>
        <v>Rate Formula Template</v>
      </c>
      <c r="B103" s="9"/>
      <c r="C103" s="9"/>
      <c r="D103" s="10"/>
      <c r="E103" s="9"/>
      <c r="F103" s="10"/>
      <c r="G103" s="10"/>
      <c r="H103" s="10"/>
      <c r="I103" s="10"/>
      <c r="J103" s="9"/>
      <c r="K103" s="35"/>
      <c r="L103" s="9"/>
      <c r="M103" s="6"/>
    </row>
    <row r="104" spans="1:13">
      <c r="A104" s="76" t="s">
        <v>4</v>
      </c>
      <c r="B104" s="9"/>
      <c r="C104" s="10"/>
      <c r="D104" s="13"/>
      <c r="E104" s="9"/>
      <c r="F104" s="13"/>
      <c r="G104" s="13"/>
      <c r="H104" s="13"/>
      <c r="I104" s="10"/>
      <c r="J104" s="10"/>
      <c r="K104" s="35"/>
      <c r="L104" s="12"/>
      <c r="M104" s="6"/>
    </row>
    <row r="105" spans="1:13">
      <c r="A105" s="76"/>
      <c r="B105" s="9"/>
      <c r="C105" s="12"/>
      <c r="D105" s="12"/>
      <c r="E105" s="9"/>
      <c r="F105" s="12"/>
      <c r="G105" s="12"/>
      <c r="H105" s="12"/>
      <c r="I105" s="12"/>
      <c r="J105" s="12"/>
      <c r="K105" s="35"/>
      <c r="L105" s="12"/>
      <c r="M105" s="6"/>
    </row>
    <row r="106" spans="1:13" ht="15.75">
      <c r="A106" s="149" t="str">
        <f>$A$11</f>
        <v>DUKE ENERGY KENTUCKY (DEK)</v>
      </c>
      <c r="B106" s="9"/>
      <c r="C106" s="12"/>
      <c r="D106" s="12"/>
      <c r="E106" s="9"/>
      <c r="F106" s="12"/>
      <c r="G106" s="12"/>
      <c r="H106" s="12"/>
      <c r="I106" s="12"/>
      <c r="J106" s="12"/>
      <c r="K106" s="35"/>
      <c r="L106" s="12"/>
      <c r="M106" s="35"/>
    </row>
    <row r="107" spans="1:13">
      <c r="A107" s="29"/>
      <c r="K107" s="35"/>
      <c r="L107" s="35"/>
      <c r="M107" s="35"/>
    </row>
    <row r="108" spans="1:13" ht="15.75">
      <c r="A108" s="29"/>
      <c r="C108" s="21" t="s">
        <v>6</v>
      </c>
      <c r="D108" s="21" t="s">
        <v>7</v>
      </c>
      <c r="E108" s="21" t="s">
        <v>8</v>
      </c>
      <c r="F108" s="35" t="s">
        <v>17</v>
      </c>
      <c r="G108" s="270" t="s">
        <v>9</v>
      </c>
      <c r="H108" s="9"/>
      <c r="I108" s="35"/>
      <c r="J108" s="101" t="s">
        <v>10</v>
      </c>
      <c r="K108" s="35"/>
      <c r="L108" s="240"/>
      <c r="M108" s="3"/>
    </row>
    <row r="109" spans="1:13" ht="15.75">
      <c r="A109" s="29" t="s">
        <v>11</v>
      </c>
      <c r="C109" s="6"/>
      <c r="D109" s="126" t="s">
        <v>74</v>
      </c>
      <c r="E109" s="35"/>
      <c r="F109" s="35"/>
      <c r="G109" s="35"/>
      <c r="H109" s="20"/>
      <c r="I109" s="35"/>
      <c r="J109" s="20" t="s">
        <v>75</v>
      </c>
      <c r="K109" s="35"/>
      <c r="L109" s="240"/>
      <c r="M109" s="35"/>
    </row>
    <row r="110" spans="1:13" ht="15.75">
      <c r="A110" s="79" t="s">
        <v>13</v>
      </c>
      <c r="B110" s="26"/>
      <c r="C110" s="27"/>
      <c r="D110" s="127" t="s">
        <v>77</v>
      </c>
      <c r="E110" s="25" t="s">
        <v>78</v>
      </c>
      <c r="F110" s="128"/>
      <c r="G110" s="241" t="s">
        <v>60</v>
      </c>
      <c r="H110" s="130"/>
      <c r="I110" s="128"/>
      <c r="J110" s="242" t="s">
        <v>79</v>
      </c>
      <c r="K110" s="35"/>
      <c r="L110" s="240"/>
      <c r="M110" s="243"/>
    </row>
    <row r="111" spans="1:13" ht="15.75">
      <c r="C111" s="6"/>
      <c r="D111" s="35"/>
      <c r="E111" s="244"/>
      <c r="F111" s="112"/>
      <c r="G111" s="245"/>
      <c r="I111" s="112"/>
      <c r="J111" s="244"/>
      <c r="K111" s="35"/>
      <c r="L111" s="35"/>
      <c r="M111" s="35"/>
    </row>
    <row r="112" spans="1:13">
      <c r="A112" s="29"/>
      <c r="C112" s="6" t="s">
        <v>138</v>
      </c>
      <c r="D112" s="35"/>
      <c r="E112" s="35"/>
      <c r="F112" s="35"/>
      <c r="G112" s="35"/>
      <c r="H112" s="35"/>
      <c r="I112" s="35"/>
      <c r="J112" s="35"/>
      <c r="K112" s="35"/>
      <c r="L112" s="35"/>
      <c r="M112" s="35"/>
    </row>
    <row r="113" spans="1:13">
      <c r="A113" s="29">
        <v>1</v>
      </c>
      <c r="C113" s="6" t="s">
        <v>139</v>
      </c>
      <c r="D113" s="51" t="s">
        <v>140</v>
      </c>
      <c r="E113" s="31">
        <v>25679253</v>
      </c>
      <c r="F113" s="35"/>
      <c r="G113" s="35" t="s">
        <v>131</v>
      </c>
      <c r="H113" s="117">
        <f>DEK_TE_Alloc</f>
        <v>0.80694999999999995</v>
      </c>
      <c r="I113" s="35"/>
      <c r="J113" s="31">
        <f>ROUND(H113*E113,0)</f>
        <v>20721873</v>
      </c>
      <c r="K113" s="6"/>
      <c r="L113" s="35"/>
      <c r="M113" s="35"/>
    </row>
    <row r="114" spans="1:13">
      <c r="A114" s="29" t="s">
        <v>141</v>
      </c>
      <c r="C114" s="53" t="s">
        <v>142</v>
      </c>
      <c r="D114" s="51" t="s">
        <v>521</v>
      </c>
      <c r="E114" s="85">
        <v>3907217</v>
      </c>
      <c r="F114" s="35"/>
      <c r="G114" s="35"/>
      <c r="H114" s="117">
        <v>1</v>
      </c>
      <c r="I114" s="35"/>
      <c r="J114" s="54">
        <f>ROUND(H114*E114,0)</f>
        <v>3907217</v>
      </c>
      <c r="K114" s="6"/>
      <c r="L114" s="35"/>
      <c r="M114" s="35"/>
    </row>
    <row r="115" spans="1:13">
      <c r="A115" s="29" t="s">
        <v>144</v>
      </c>
      <c r="C115" s="246" t="s">
        <v>145</v>
      </c>
      <c r="D115" s="51" t="s">
        <v>146</v>
      </c>
      <c r="E115" s="85">
        <v>0</v>
      </c>
      <c r="F115" s="35"/>
      <c r="G115" s="35" t="s">
        <v>131</v>
      </c>
      <c r="H115" s="117">
        <f>DEK_TE_Alloc</f>
        <v>0.80694999999999995</v>
      </c>
      <c r="I115" s="35"/>
      <c r="J115" s="54">
        <f>ROUND(H115*E115,0)</f>
        <v>0</v>
      </c>
      <c r="K115" s="6"/>
      <c r="L115" s="35"/>
      <c r="M115" s="35"/>
    </row>
    <row r="116" spans="1:13">
      <c r="A116" s="29" t="s">
        <v>147</v>
      </c>
      <c r="C116" s="246" t="s">
        <v>148</v>
      </c>
      <c r="D116" s="51" t="s">
        <v>149</v>
      </c>
      <c r="E116" s="85">
        <v>11225</v>
      </c>
      <c r="F116" s="35"/>
      <c r="G116" s="35" t="s">
        <v>131</v>
      </c>
      <c r="H116" s="117">
        <f>DEK_TE_Alloc</f>
        <v>0.80694999999999995</v>
      </c>
      <c r="I116" s="35"/>
      <c r="J116" s="54">
        <f>ROUND(H116*E116,0)</f>
        <v>9058</v>
      </c>
      <c r="K116" s="6"/>
      <c r="L116" s="35"/>
      <c r="M116" s="35"/>
    </row>
    <row r="117" spans="1:13">
      <c r="A117" s="29">
        <v>2</v>
      </c>
      <c r="C117" s="246" t="s">
        <v>150</v>
      </c>
      <c r="D117" s="51" t="s">
        <v>151</v>
      </c>
      <c r="E117" s="85">
        <v>19455367</v>
      </c>
      <c r="F117" s="35"/>
      <c r="G117" s="35" t="s">
        <v>131</v>
      </c>
      <c r="H117" s="117">
        <f>DEK_TE_Alloc</f>
        <v>0.80694999999999995</v>
      </c>
      <c r="I117" s="35"/>
      <c r="J117" s="54">
        <f t="shared" ref="J117:J126" si="2">ROUND(H117*E117,0)</f>
        <v>15699508</v>
      </c>
      <c r="K117" s="6"/>
      <c r="L117" s="35"/>
      <c r="M117" s="35"/>
    </row>
    <row r="118" spans="1:13">
      <c r="A118" s="29">
        <v>3</v>
      </c>
      <c r="C118" s="6" t="s">
        <v>152</v>
      </c>
      <c r="D118" s="51" t="s">
        <v>153</v>
      </c>
      <c r="E118" s="54">
        <v>23024646</v>
      </c>
      <c r="F118" s="35"/>
      <c r="G118" s="35" t="s">
        <v>232</v>
      </c>
      <c r="H118" s="117">
        <f>DEK_WS_Alloc</f>
        <v>3.3709999999999997E-2</v>
      </c>
      <c r="I118" s="35"/>
      <c r="J118" s="54">
        <f t="shared" si="2"/>
        <v>776161</v>
      </c>
      <c r="K118" s="35"/>
      <c r="L118" s="35" t="s">
        <v>17</v>
      </c>
      <c r="M118" s="35"/>
    </row>
    <row r="119" spans="1:13" ht="30">
      <c r="A119" s="247" t="s">
        <v>154</v>
      </c>
      <c r="C119" s="248" t="s">
        <v>522</v>
      </c>
      <c r="D119" s="52" t="s">
        <v>156</v>
      </c>
      <c r="E119" s="249">
        <v>80042</v>
      </c>
      <c r="F119" s="52"/>
      <c r="G119" s="35" t="s">
        <v>232</v>
      </c>
      <c r="H119" s="250"/>
      <c r="I119" s="52"/>
      <c r="J119" s="251"/>
      <c r="K119" s="35"/>
      <c r="L119" s="35"/>
      <c r="M119" s="35"/>
    </row>
    <row r="120" spans="1:13">
      <c r="A120" s="29" t="s">
        <v>157</v>
      </c>
      <c r="C120" s="246" t="s">
        <v>160</v>
      </c>
      <c r="D120" s="51" t="s">
        <v>161</v>
      </c>
      <c r="E120" s="85">
        <v>0</v>
      </c>
      <c r="F120" s="35"/>
      <c r="G120" s="35" t="s">
        <v>232</v>
      </c>
      <c r="H120" s="117">
        <f>DEK_WS_Alloc</f>
        <v>3.3709999999999997E-2</v>
      </c>
      <c r="I120" s="35"/>
      <c r="J120" s="54">
        <f t="shared" si="2"/>
        <v>0</v>
      </c>
      <c r="K120" s="35"/>
      <c r="L120" s="35"/>
      <c r="M120" s="35"/>
    </row>
    <row r="121" spans="1:13">
      <c r="A121" s="29"/>
      <c r="C121" s="246" t="s">
        <v>162</v>
      </c>
      <c r="D121" s="52"/>
      <c r="E121" s="54"/>
      <c r="F121" s="35"/>
      <c r="G121" s="35"/>
      <c r="H121" s="117"/>
      <c r="I121" s="35"/>
      <c r="J121" s="54"/>
      <c r="K121" s="35"/>
      <c r="L121" s="35"/>
      <c r="M121" s="35"/>
    </row>
    <row r="122" spans="1:13">
      <c r="A122" s="29">
        <v>4</v>
      </c>
      <c r="C122" s="246" t="s">
        <v>163</v>
      </c>
      <c r="D122" s="51" t="s">
        <v>523</v>
      </c>
      <c r="E122" s="85">
        <v>0</v>
      </c>
      <c r="F122" s="35"/>
      <c r="G122" s="35" t="s">
        <v>232</v>
      </c>
      <c r="H122" s="117">
        <f>DEK_WS_Alloc</f>
        <v>3.3709999999999997E-2</v>
      </c>
      <c r="I122" s="35"/>
      <c r="J122" s="54">
        <f t="shared" si="2"/>
        <v>0</v>
      </c>
      <c r="K122" s="35"/>
      <c r="L122" s="35"/>
      <c r="M122" s="35"/>
    </row>
    <row r="123" spans="1:13">
      <c r="A123" s="29">
        <v>5</v>
      </c>
      <c r="C123" s="53" t="s">
        <v>563</v>
      </c>
      <c r="D123" s="52"/>
      <c r="E123" s="85">
        <v>976690</v>
      </c>
      <c r="F123" s="35"/>
      <c r="G123" s="35" t="s">
        <v>232</v>
      </c>
      <c r="H123" s="117">
        <f>DEK_WS_Alloc</f>
        <v>3.3709999999999997E-2</v>
      </c>
      <c r="I123" s="35"/>
      <c r="J123" s="54">
        <f t="shared" si="2"/>
        <v>32924</v>
      </c>
      <c r="K123" s="35"/>
      <c r="L123" s="35"/>
      <c r="M123" s="35"/>
    </row>
    <row r="124" spans="1:13">
      <c r="A124" s="136" t="s">
        <v>64</v>
      </c>
      <c r="C124" s="53" t="s">
        <v>166</v>
      </c>
      <c r="D124" s="52"/>
      <c r="E124" s="85">
        <v>0</v>
      </c>
      <c r="F124" s="35"/>
      <c r="G124" s="137" t="str">
        <f>G113</f>
        <v>TE</v>
      </c>
      <c r="H124" s="117">
        <f>DEK_TE_Alloc</f>
        <v>0.80694999999999995</v>
      </c>
      <c r="I124" s="35"/>
      <c r="J124" s="54">
        <f t="shared" si="2"/>
        <v>0</v>
      </c>
      <c r="K124" s="35"/>
      <c r="L124" s="35"/>
      <c r="M124" s="35"/>
    </row>
    <row r="125" spans="1:13">
      <c r="A125" s="29">
        <v>6</v>
      </c>
      <c r="C125" s="6" t="s">
        <v>91</v>
      </c>
      <c r="D125" s="51" t="s">
        <v>506</v>
      </c>
      <c r="E125" s="85">
        <v>0</v>
      </c>
      <c r="F125" s="35"/>
      <c r="G125" s="35" t="s">
        <v>93</v>
      </c>
      <c r="H125" s="117">
        <f>DEK_CE_Alloc</f>
        <v>2.4899999999999999E-2</v>
      </c>
      <c r="I125" s="35"/>
      <c r="J125" s="54">
        <f t="shared" si="2"/>
        <v>0</v>
      </c>
      <c r="K125" s="35"/>
      <c r="L125" s="35"/>
      <c r="M125" s="35"/>
    </row>
    <row r="126" spans="1:13" ht="15.75" thickBot="1">
      <c r="A126" s="29">
        <v>7</v>
      </c>
      <c r="C126" s="6" t="s">
        <v>167</v>
      </c>
      <c r="D126" s="52"/>
      <c r="E126" s="118">
        <v>0</v>
      </c>
      <c r="F126" s="35"/>
      <c r="G126" s="35" t="s">
        <v>17</v>
      </c>
      <c r="H126" s="124">
        <v>1</v>
      </c>
      <c r="I126" s="35"/>
      <c r="J126" s="119">
        <f t="shared" si="2"/>
        <v>0</v>
      </c>
      <c r="K126" s="35"/>
      <c r="L126" s="35"/>
      <c r="M126" s="35"/>
    </row>
    <row r="127" spans="1:13">
      <c r="A127" s="29">
        <v>8</v>
      </c>
      <c r="C127" s="6" t="s">
        <v>524</v>
      </c>
      <c r="D127" s="52"/>
      <c r="E127" s="31">
        <f>E113-E114-E115-E116-E117+E118-E120-E122-E123+E124+E125+E126</f>
        <v>24353400</v>
      </c>
      <c r="F127" s="35"/>
      <c r="G127" s="35"/>
      <c r="H127" s="35"/>
      <c r="I127" s="35"/>
      <c r="J127" s="31">
        <f>J113-J114-J115-J116-J117+J118-J120-J122-J123+J124+J125+J126</f>
        <v>1849327</v>
      </c>
      <c r="K127" s="35"/>
      <c r="L127" s="35"/>
      <c r="M127" s="35"/>
    </row>
    <row r="128" spans="1:13">
      <c r="A128" s="29"/>
      <c r="D128" s="52"/>
      <c r="E128" s="54"/>
      <c r="F128" s="35"/>
      <c r="G128" s="35"/>
      <c r="H128" s="35"/>
      <c r="I128" s="35"/>
      <c r="J128" s="54"/>
      <c r="K128" s="35"/>
      <c r="L128" s="35"/>
      <c r="M128" s="35"/>
    </row>
    <row r="129" spans="1:13">
      <c r="A129" s="29"/>
      <c r="C129" s="6" t="s">
        <v>525</v>
      </c>
      <c r="D129" s="52"/>
      <c r="E129" s="54"/>
      <c r="F129" s="35"/>
      <c r="G129" s="35"/>
      <c r="H129" s="35"/>
      <c r="I129" s="35"/>
      <c r="J129" s="54"/>
      <c r="K129" s="35"/>
      <c r="L129" s="35"/>
      <c r="M129" s="35"/>
    </row>
    <row r="130" spans="1:13">
      <c r="A130" s="29">
        <v>9</v>
      </c>
      <c r="C130" s="6" t="s">
        <v>139</v>
      </c>
      <c r="D130" s="51" t="s">
        <v>526</v>
      </c>
      <c r="E130" s="116">
        <v>1960755</v>
      </c>
      <c r="F130" s="35"/>
      <c r="G130" s="35" t="s">
        <v>62</v>
      </c>
      <c r="H130" s="84">
        <f>DEK_TP_Alloc</f>
        <v>0.82238</v>
      </c>
      <c r="I130" s="35"/>
      <c r="J130" s="31">
        <f>ROUND(H130*E130,0)</f>
        <v>1612486</v>
      </c>
      <c r="K130" s="35"/>
      <c r="L130" s="121"/>
      <c r="M130" s="35"/>
    </row>
    <row r="131" spans="1:13">
      <c r="A131" s="29">
        <v>10</v>
      </c>
      <c r="C131" s="6" t="s">
        <v>88</v>
      </c>
      <c r="D131" s="51" t="s">
        <v>527</v>
      </c>
      <c r="E131" s="85">
        <v>3998612</v>
      </c>
      <c r="F131" s="35"/>
      <c r="G131" s="35" t="s">
        <v>232</v>
      </c>
      <c r="H131" s="117">
        <f>DEK_WS_Alloc</f>
        <v>3.3709999999999997E-2</v>
      </c>
      <c r="I131" s="35"/>
      <c r="J131" s="54">
        <f>ROUND(H131*E131,0)</f>
        <v>134793</v>
      </c>
      <c r="K131" s="35"/>
      <c r="L131" s="121"/>
      <c r="M131" s="35"/>
    </row>
    <row r="132" spans="1:13" ht="15.75" thickBot="1">
      <c r="A132" s="29">
        <v>11</v>
      </c>
      <c r="C132" s="6" t="s">
        <v>91</v>
      </c>
      <c r="D132" s="51" t="s">
        <v>528</v>
      </c>
      <c r="E132" s="118">
        <v>67403</v>
      </c>
      <c r="F132" s="35"/>
      <c r="G132" s="35" t="s">
        <v>93</v>
      </c>
      <c r="H132" s="117">
        <f>DEK_CE_Alloc</f>
        <v>2.4899999999999999E-2</v>
      </c>
      <c r="I132" s="35"/>
      <c r="J132" s="119">
        <f>ROUND(H132*E132,0)</f>
        <v>1678</v>
      </c>
      <c r="K132" s="35"/>
      <c r="L132" s="121"/>
      <c r="M132" s="35"/>
    </row>
    <row r="133" spans="1:13">
      <c r="A133" s="29">
        <v>12</v>
      </c>
      <c r="C133" s="6" t="s">
        <v>564</v>
      </c>
      <c r="D133" s="52"/>
      <c r="E133" s="31">
        <f>SUM(E130:E132)</f>
        <v>6026770</v>
      </c>
      <c r="F133" s="35"/>
      <c r="G133" s="35"/>
      <c r="H133" s="35"/>
      <c r="I133" s="35"/>
      <c r="J133" s="31">
        <f>SUM(J130:J132)</f>
        <v>1748957</v>
      </c>
      <c r="K133" s="35"/>
      <c r="L133" s="35"/>
      <c r="M133" s="35"/>
    </row>
    <row r="134" spans="1:13">
      <c r="A134" s="29"/>
      <c r="C134" s="6"/>
      <c r="D134" s="52"/>
      <c r="E134" s="54"/>
      <c r="F134" s="35"/>
      <c r="G134" s="35"/>
      <c r="H134" s="35"/>
      <c r="I134" s="35"/>
      <c r="J134" s="54"/>
      <c r="K134" s="35"/>
      <c r="L134" s="35"/>
      <c r="M134" s="35"/>
    </row>
    <row r="135" spans="1:13">
      <c r="A135" s="29" t="s">
        <v>17</v>
      </c>
      <c r="C135" s="37" t="s">
        <v>175</v>
      </c>
      <c r="D135" s="233"/>
      <c r="E135" s="54"/>
      <c r="F135" s="35"/>
      <c r="G135" s="35"/>
      <c r="H135" s="35"/>
      <c r="I135" s="35"/>
      <c r="J135" s="54"/>
      <c r="K135" s="35"/>
      <c r="L135" s="35"/>
      <c r="M135" s="35"/>
    </row>
    <row r="136" spans="1:13">
      <c r="A136" s="29"/>
      <c r="C136" s="6" t="s">
        <v>176</v>
      </c>
      <c r="D136" s="233"/>
      <c r="E136" s="54"/>
      <c r="F136" s="35"/>
      <c r="G136" s="35"/>
      <c r="I136" s="35"/>
      <c r="J136" s="54"/>
      <c r="K136" s="35"/>
      <c r="L136" s="121"/>
      <c r="M136" s="35"/>
    </row>
    <row r="137" spans="1:13">
      <c r="A137" s="29">
        <v>13</v>
      </c>
      <c r="C137" s="252" t="s">
        <v>177</v>
      </c>
      <c r="D137" s="51" t="s">
        <v>585</v>
      </c>
      <c r="E137" s="116">
        <v>1798074</v>
      </c>
      <c r="F137" s="35"/>
      <c r="G137" s="35" t="s">
        <v>232</v>
      </c>
      <c r="H137" s="117">
        <f>DEK_WS_Alloc</f>
        <v>3.3709999999999997E-2</v>
      </c>
      <c r="I137" s="35"/>
      <c r="J137" s="31">
        <f>ROUND(H137*E137,0)</f>
        <v>60613</v>
      </c>
      <c r="K137" s="35"/>
      <c r="L137" s="121"/>
      <c r="M137" s="35"/>
    </row>
    <row r="138" spans="1:13">
      <c r="A138" s="29">
        <v>14</v>
      </c>
      <c r="C138" s="252" t="s">
        <v>179</v>
      </c>
      <c r="D138" s="51" t="s">
        <v>585</v>
      </c>
      <c r="E138" s="85">
        <v>0</v>
      </c>
      <c r="F138" s="35"/>
      <c r="G138" s="35" t="s">
        <v>232</v>
      </c>
      <c r="H138" s="117">
        <f>DEK_WS_Alloc</f>
        <v>3.3709999999999997E-2</v>
      </c>
      <c r="I138" s="35"/>
      <c r="J138" s="54">
        <f>ROUND(H138*E138,0)</f>
        <v>0</v>
      </c>
      <c r="K138" s="35"/>
      <c r="L138" s="121"/>
      <c r="M138" s="35"/>
    </row>
    <row r="139" spans="1:13">
      <c r="A139" s="29">
        <v>15</v>
      </c>
      <c r="C139" s="6" t="s">
        <v>180</v>
      </c>
      <c r="D139" s="253" t="s">
        <v>17</v>
      </c>
      <c r="E139" s="85"/>
      <c r="F139" s="35"/>
      <c r="G139" s="35"/>
      <c r="I139" s="35"/>
      <c r="J139" s="54"/>
      <c r="K139" s="35"/>
      <c r="L139" s="121"/>
      <c r="M139" s="35"/>
    </row>
    <row r="140" spans="1:13">
      <c r="A140" s="29">
        <v>16</v>
      </c>
      <c r="C140" s="252" t="s">
        <v>530</v>
      </c>
      <c r="D140" s="51" t="s">
        <v>585</v>
      </c>
      <c r="E140" s="85">
        <v>14497979</v>
      </c>
      <c r="F140" s="35"/>
      <c r="G140" s="35" t="s">
        <v>134</v>
      </c>
      <c r="H140" s="84">
        <f>DEK_GP_Alloc</f>
        <v>3.7260000000000001E-2</v>
      </c>
      <c r="I140" s="35"/>
      <c r="J140" s="54">
        <f>ROUND(H140*E140,0)</f>
        <v>540195</v>
      </c>
      <c r="K140" s="35"/>
      <c r="L140" s="121"/>
      <c r="M140" s="35"/>
    </row>
    <row r="141" spans="1:13">
      <c r="A141" s="29">
        <v>17</v>
      </c>
      <c r="C141" s="252" t="s">
        <v>531</v>
      </c>
      <c r="D141" s="51" t="s">
        <v>585</v>
      </c>
      <c r="E141" s="85">
        <v>0</v>
      </c>
      <c r="F141" s="35"/>
      <c r="G141" s="35" t="str">
        <f>G77</f>
        <v>NA</v>
      </c>
      <c r="H141" s="139" t="s">
        <v>113</v>
      </c>
      <c r="I141" s="35"/>
      <c r="J141" s="140">
        <v>0</v>
      </c>
      <c r="K141" s="35"/>
      <c r="L141" s="121"/>
      <c r="M141" s="35"/>
    </row>
    <row r="142" spans="1:13">
      <c r="A142" s="29">
        <v>18</v>
      </c>
      <c r="C142" s="252" t="s">
        <v>532</v>
      </c>
      <c r="D142" s="51" t="s">
        <v>585</v>
      </c>
      <c r="E142" s="85">
        <v>0</v>
      </c>
      <c r="F142" s="35"/>
      <c r="G142" s="35" t="str">
        <f>G140</f>
        <v>GP</v>
      </c>
      <c r="H142" s="84">
        <f>DEK_GP_Alloc</f>
        <v>3.7260000000000001E-2</v>
      </c>
      <c r="I142" s="35"/>
      <c r="J142" s="54">
        <f>ROUND(H142*E142,0)</f>
        <v>0</v>
      </c>
      <c r="K142" s="35"/>
      <c r="L142" s="121"/>
      <c r="M142" s="35"/>
    </row>
    <row r="143" spans="1:13" ht="15.75" thickBot="1">
      <c r="A143" s="29">
        <v>19</v>
      </c>
      <c r="C143" s="252" t="s">
        <v>533</v>
      </c>
      <c r="D143" s="52"/>
      <c r="E143" s="118">
        <v>0</v>
      </c>
      <c r="F143" s="35"/>
      <c r="G143" s="35" t="s">
        <v>134</v>
      </c>
      <c r="H143" s="84">
        <f>DEK_GP_Alloc</f>
        <v>3.7260000000000001E-2</v>
      </c>
      <c r="I143" s="35"/>
      <c r="J143" s="119">
        <f>ROUND(H143*E143,0)</f>
        <v>0</v>
      </c>
      <c r="K143" s="35"/>
      <c r="L143" s="121"/>
      <c r="M143" s="35"/>
    </row>
    <row r="144" spans="1:13">
      <c r="A144" s="29">
        <v>20</v>
      </c>
      <c r="C144" s="6" t="s">
        <v>185</v>
      </c>
      <c r="D144" s="52"/>
      <c r="E144" s="31">
        <f>E137+E138+E140+E141+E142+E143</f>
        <v>16296053</v>
      </c>
      <c r="F144" s="35"/>
      <c r="G144" s="35"/>
      <c r="H144" s="84"/>
      <c r="I144" s="35"/>
      <c r="J144" s="31">
        <f>J137+J138+J140+J141+J142+J143</f>
        <v>600808</v>
      </c>
      <c r="K144" s="35"/>
      <c r="L144" s="35"/>
      <c r="M144" s="35"/>
    </row>
    <row r="145" spans="1:13">
      <c r="A145" s="29"/>
      <c r="C145" s="6"/>
      <c r="D145" s="52"/>
      <c r="E145" s="54"/>
      <c r="F145" s="35"/>
      <c r="G145" s="35"/>
      <c r="H145" s="84"/>
      <c r="I145" s="35"/>
      <c r="J145" s="35"/>
      <c r="K145" s="35"/>
      <c r="L145" s="35"/>
      <c r="M145" s="35"/>
    </row>
    <row r="146" spans="1:13">
      <c r="A146" s="29" t="s">
        <v>186</v>
      </c>
      <c r="C146" s="6"/>
      <c r="D146" s="52"/>
      <c r="E146" s="35"/>
      <c r="F146" s="35"/>
      <c r="G146" s="35"/>
      <c r="H146" s="84"/>
      <c r="I146" s="35"/>
      <c r="J146" s="35"/>
      <c r="K146" s="35"/>
      <c r="L146" s="35"/>
      <c r="M146" s="35"/>
    </row>
    <row r="147" spans="1:13">
      <c r="A147" s="29" t="s">
        <v>17</v>
      </c>
      <c r="C147" s="6" t="s">
        <v>187</v>
      </c>
      <c r="D147" s="52"/>
      <c r="E147" s="35"/>
      <c r="F147" s="35"/>
      <c r="H147" s="141"/>
      <c r="I147" s="35"/>
      <c r="K147" s="35"/>
      <c r="M147" s="35"/>
    </row>
    <row r="148" spans="1:13">
      <c r="A148" s="29">
        <v>21</v>
      </c>
      <c r="C148" s="6" t="s">
        <v>188</v>
      </c>
      <c r="D148" s="52"/>
      <c r="E148" s="203">
        <v>0.24950000000000006</v>
      </c>
      <c r="F148" s="35"/>
      <c r="H148" s="141"/>
      <c r="I148" s="35"/>
      <c r="K148" s="35"/>
      <c r="M148" s="35"/>
    </row>
    <row r="149" spans="1:13">
      <c r="A149" s="29">
        <v>22</v>
      </c>
      <c r="C149" s="6" t="s">
        <v>189</v>
      </c>
      <c r="D149" s="52"/>
      <c r="E149" s="143">
        <f>IF(J232&gt;0,(E148/(1-E148))*(1-WCLTD_DEK/R_DEK),0)</f>
        <v>0.25856836183285226</v>
      </c>
      <c r="F149" s="35"/>
      <c r="H149" s="141"/>
      <c r="I149" s="35"/>
      <c r="K149" s="35"/>
      <c r="M149" s="35"/>
    </row>
    <row r="150" spans="1:13">
      <c r="A150" s="29"/>
      <c r="C150" s="6" t="s">
        <v>190</v>
      </c>
      <c r="D150" s="52"/>
      <c r="E150" s="35"/>
      <c r="F150" s="35"/>
      <c r="H150" s="141"/>
      <c r="I150" s="35"/>
      <c r="K150" s="35"/>
      <c r="M150" s="35"/>
    </row>
    <row r="151" spans="1:13">
      <c r="A151" s="29"/>
      <c r="C151" s="6" t="s">
        <v>191</v>
      </c>
      <c r="D151" s="52"/>
      <c r="E151" s="35"/>
      <c r="F151" s="35"/>
      <c r="H151" s="141"/>
      <c r="I151" s="35"/>
      <c r="K151" s="35"/>
      <c r="M151" s="35"/>
    </row>
    <row r="152" spans="1:13">
      <c r="A152" s="29">
        <v>23</v>
      </c>
      <c r="C152" s="6" t="s">
        <v>192</v>
      </c>
      <c r="D152" s="52"/>
      <c r="E152" s="144">
        <f>IF(E148&gt;0,1/(1-E148),0)</f>
        <v>1.3324450366422387</v>
      </c>
      <c r="F152" s="35"/>
      <c r="H152" s="141"/>
      <c r="I152" s="35"/>
      <c r="J152" s="54"/>
      <c r="K152" s="35"/>
      <c r="M152" s="35"/>
    </row>
    <row r="153" spans="1:13">
      <c r="A153" s="29">
        <v>24</v>
      </c>
      <c r="C153" s="6" t="s">
        <v>193</v>
      </c>
      <c r="D153" s="51" t="s">
        <v>194</v>
      </c>
      <c r="E153" s="116">
        <v>-428</v>
      </c>
      <c r="F153" s="35"/>
      <c r="H153" s="141"/>
      <c r="I153" s="35"/>
      <c r="J153" s="54"/>
      <c r="K153" s="35"/>
      <c r="M153" s="35"/>
    </row>
    <row r="154" spans="1:13">
      <c r="A154" s="29">
        <v>25</v>
      </c>
      <c r="C154" s="6" t="s">
        <v>565</v>
      </c>
      <c r="D154" s="51" t="s">
        <v>586</v>
      </c>
      <c r="E154" s="85">
        <v>-4322474.9599999981</v>
      </c>
      <c r="F154" s="35"/>
      <c r="H154" s="141"/>
      <c r="I154" s="35"/>
      <c r="J154" s="54"/>
      <c r="K154" s="35"/>
      <c r="M154" s="35"/>
    </row>
    <row r="155" spans="1:13">
      <c r="A155" s="29" t="s">
        <v>414</v>
      </c>
      <c r="C155" s="6" t="s">
        <v>587</v>
      </c>
      <c r="D155" s="51" t="s">
        <v>588</v>
      </c>
      <c r="E155" s="54">
        <v>167060.75141500012</v>
      </c>
      <c r="F155" s="35"/>
      <c r="H155" s="141"/>
      <c r="I155" s="35"/>
      <c r="J155" s="54"/>
      <c r="K155" s="35"/>
      <c r="M155" s="35"/>
    </row>
    <row r="156" spans="1:13">
      <c r="A156" s="29"/>
      <c r="C156" s="6"/>
      <c r="D156" s="52"/>
      <c r="E156" s="54"/>
      <c r="F156" s="35"/>
      <c r="H156" s="141"/>
      <c r="I156" s="35"/>
      <c r="J156" s="54"/>
      <c r="K156" s="35"/>
      <c r="M156" s="35"/>
    </row>
    <row r="157" spans="1:13">
      <c r="A157" s="29">
        <v>26</v>
      </c>
      <c r="C157" s="6" t="s">
        <v>567</v>
      </c>
      <c r="D157" s="254"/>
      <c r="E157" s="31">
        <f>ROUND(E149*E163,0)</f>
        <v>21092713</v>
      </c>
      <c r="F157" s="35"/>
      <c r="G157" s="35" t="s">
        <v>83</v>
      </c>
      <c r="H157" s="84"/>
      <c r="I157" s="35"/>
      <c r="J157" s="31">
        <f>ROUND(E149*J163,0)</f>
        <v>1146950</v>
      </c>
      <c r="K157" s="35"/>
      <c r="L157" s="87" t="s">
        <v>17</v>
      </c>
      <c r="M157" s="35"/>
    </row>
    <row r="158" spans="1:13">
      <c r="A158" s="29">
        <v>27</v>
      </c>
      <c r="C158" s="6" t="s">
        <v>196</v>
      </c>
      <c r="D158" s="254"/>
      <c r="E158" s="54">
        <f>ROUND(E152*E153,0)</f>
        <v>-570</v>
      </c>
      <c r="F158" s="35"/>
      <c r="G158" s="2" t="s">
        <v>116</v>
      </c>
      <c r="H158" s="84">
        <f>DEK_NP_Alloc</f>
        <v>5.4330000000000003E-2</v>
      </c>
      <c r="I158" s="35"/>
      <c r="J158" s="54">
        <f>ROUND(H158*E158,0)</f>
        <v>-31</v>
      </c>
      <c r="K158" s="35"/>
      <c r="L158" s="87"/>
      <c r="M158" s="35"/>
    </row>
    <row r="159" spans="1:13">
      <c r="A159" s="29">
        <v>28</v>
      </c>
      <c r="C159" s="6" t="s">
        <v>568</v>
      </c>
      <c r="D159" s="254"/>
      <c r="E159" s="54">
        <f>ROUND(E152*E154,0)</f>
        <v>-5759460</v>
      </c>
      <c r="F159" s="35"/>
      <c r="G159" s="2" t="s">
        <v>116</v>
      </c>
      <c r="H159" s="84">
        <f>DEK_NP_Alloc</f>
        <v>5.4330000000000003E-2</v>
      </c>
      <c r="I159" s="35"/>
      <c r="J159" s="54">
        <f>ROUND(H159*E159,0)</f>
        <v>-312911</v>
      </c>
      <c r="K159" s="35"/>
      <c r="L159" s="87"/>
      <c r="M159" s="35"/>
    </row>
    <row r="160" spans="1:13" ht="15.75" thickBot="1">
      <c r="A160" s="29" t="s">
        <v>415</v>
      </c>
      <c r="C160" s="6" t="s">
        <v>589</v>
      </c>
      <c r="D160" s="254"/>
      <c r="E160" s="54">
        <f>ROUND(E152*E155,0)</f>
        <v>222599</v>
      </c>
      <c r="F160" s="35"/>
      <c r="G160" s="2" t="s">
        <v>116</v>
      </c>
      <c r="H160" s="84">
        <f>DEK_NP_Alloc</f>
        <v>5.4330000000000003E-2</v>
      </c>
      <c r="I160" s="35"/>
      <c r="J160" s="54">
        <f>ROUND(H160*E160,0)</f>
        <v>12094</v>
      </c>
      <c r="K160" s="35"/>
      <c r="L160" s="87"/>
      <c r="M160" s="35"/>
    </row>
    <row r="161" spans="1:13">
      <c r="A161" s="29">
        <v>29</v>
      </c>
      <c r="C161" s="6" t="s">
        <v>590</v>
      </c>
      <c r="D161" s="51"/>
      <c r="E161" s="278">
        <f>SUM(E157:E160)</f>
        <v>15555282</v>
      </c>
      <c r="F161" s="35"/>
      <c r="G161" s="35" t="s">
        <v>17</v>
      </c>
      <c r="H161" s="84" t="s">
        <v>17</v>
      </c>
      <c r="I161" s="35"/>
      <c r="J161" s="278">
        <f>SUM(J157:J160)</f>
        <v>846102</v>
      </c>
      <c r="K161" s="35"/>
      <c r="L161" s="35"/>
      <c r="M161" s="35"/>
    </row>
    <row r="162" spans="1:13">
      <c r="A162" s="29" t="s">
        <v>17</v>
      </c>
      <c r="C162"/>
      <c r="D162" s="255"/>
      <c r="E162" s="54"/>
      <c r="F162" s="35"/>
      <c r="G162" s="35"/>
      <c r="H162" s="84"/>
      <c r="I162" s="35"/>
      <c r="J162" s="54"/>
      <c r="K162" s="35"/>
      <c r="L162" s="35"/>
      <c r="M162" s="35"/>
    </row>
    <row r="163" spans="1:13">
      <c r="A163" s="29">
        <v>30</v>
      </c>
      <c r="C163" s="6" t="s">
        <v>199</v>
      </c>
      <c r="D163" s="256"/>
      <c r="E163" s="31">
        <f>ROUND($J232*E93,0)</f>
        <v>81574995</v>
      </c>
      <c r="F163" s="35"/>
      <c r="G163" s="35" t="s">
        <v>83</v>
      </c>
      <c r="H163" s="141"/>
      <c r="I163" s="35"/>
      <c r="J163" s="31">
        <f>ROUND($J232*J93,0)</f>
        <v>4435772</v>
      </c>
      <c r="K163" s="35"/>
      <c r="M163" s="35"/>
    </row>
    <row r="164" spans="1:13">
      <c r="A164" s="29"/>
      <c r="C164" s="146" t="s">
        <v>570</v>
      </c>
      <c r="D164" s="233"/>
      <c r="E164" s="54"/>
      <c r="F164" s="35"/>
      <c r="G164" s="35"/>
      <c r="H164" s="141"/>
      <c r="I164" s="35"/>
      <c r="J164" s="54"/>
      <c r="K164" s="35"/>
      <c r="L164" s="121"/>
      <c r="M164" s="35"/>
    </row>
    <row r="165" spans="1:13">
      <c r="A165" s="29"/>
      <c r="C165" s="6"/>
      <c r="D165" s="233"/>
      <c r="E165" s="54"/>
      <c r="F165" s="35"/>
      <c r="G165" s="35"/>
      <c r="H165" s="141"/>
      <c r="I165" s="35"/>
      <c r="J165" s="54"/>
      <c r="K165" s="35"/>
      <c r="L165" s="121"/>
      <c r="M165" s="35"/>
    </row>
    <row r="166" spans="1:13" ht="15.75" thickBot="1">
      <c r="A166" s="29">
        <v>31</v>
      </c>
      <c r="C166" s="6" t="s">
        <v>571</v>
      </c>
      <c r="D166" s="52"/>
      <c r="E166" s="125">
        <f>E163+E161+E144+E133+E127</f>
        <v>143806500</v>
      </c>
      <c r="F166" s="35"/>
      <c r="G166" s="35"/>
      <c r="H166" s="35"/>
      <c r="I166" s="35"/>
      <c r="J166" s="125">
        <f>J163+J161+J144+J133+J127</f>
        <v>9480966</v>
      </c>
      <c r="K166" s="6"/>
      <c r="L166" s="6"/>
      <c r="M166" s="6"/>
    </row>
    <row r="167" spans="1:13" ht="15.75" thickTop="1">
      <c r="A167" s="29"/>
      <c r="C167" s="6"/>
      <c r="D167" s="35"/>
      <c r="E167" s="35"/>
      <c r="F167" s="35"/>
      <c r="G167" s="35"/>
      <c r="H167" s="35"/>
      <c r="I167" s="35"/>
      <c r="J167" s="35"/>
      <c r="K167" s="6"/>
      <c r="L167" s="6"/>
      <c r="M167" s="6"/>
    </row>
    <row r="168" spans="1:13">
      <c r="A168" s="29"/>
      <c r="B168" s="2" t="s">
        <v>239</v>
      </c>
      <c r="C168" s="2" t="s">
        <v>591</v>
      </c>
      <c r="D168" s="35"/>
      <c r="E168" s="35"/>
      <c r="F168" s="35"/>
      <c r="G168" s="35"/>
      <c r="H168" s="35"/>
      <c r="I168" s="35"/>
      <c r="J168" s="35"/>
      <c r="K168" s="6"/>
      <c r="L168" s="6"/>
      <c r="M168" s="6"/>
    </row>
    <row r="169" spans="1:13">
      <c r="A169" s="29"/>
      <c r="C169" s="3"/>
      <c r="D169" s="3"/>
      <c r="E169" s="231"/>
      <c r="F169" s="3"/>
      <c r="G169" s="3"/>
      <c r="H169" s="3"/>
      <c r="I169" s="3"/>
      <c r="K169" s="20"/>
      <c r="L169" s="7"/>
      <c r="M169" s="20"/>
    </row>
    <row r="170" spans="1:13" ht="18">
      <c r="A170" s="230"/>
      <c r="C170" s="3"/>
      <c r="D170" s="3"/>
      <c r="E170" s="231"/>
      <c r="F170" s="3"/>
      <c r="G170" s="3"/>
      <c r="H170" s="3"/>
      <c r="I170" s="3"/>
      <c r="J170" s="5" t="s">
        <v>0</v>
      </c>
      <c r="M170" s="4"/>
    </row>
    <row r="171" spans="1:13">
      <c r="C171" s="3"/>
      <c r="D171" s="3"/>
      <c r="E171" s="231"/>
      <c r="F171" s="3"/>
      <c r="G171" s="3"/>
      <c r="H171" s="3"/>
      <c r="I171" s="3"/>
      <c r="J171" s="5" t="s">
        <v>202</v>
      </c>
      <c r="M171" s="5"/>
    </row>
    <row r="172" spans="1:13">
      <c r="C172" s="3"/>
      <c r="D172" s="3"/>
      <c r="E172" s="231"/>
      <c r="F172" s="3"/>
      <c r="G172" s="3"/>
      <c r="H172" s="3"/>
      <c r="I172" s="3"/>
      <c r="M172" s="5"/>
    </row>
    <row r="173" spans="1:13">
      <c r="C173" s="3"/>
      <c r="D173" s="3"/>
      <c r="E173" s="231"/>
      <c r="F173" s="3"/>
      <c r="G173" s="3"/>
      <c r="H173" s="3"/>
      <c r="I173" s="3"/>
      <c r="M173" s="5"/>
    </row>
    <row r="174" spans="1:13">
      <c r="C174" s="3"/>
      <c r="D174" s="3"/>
      <c r="E174" s="231"/>
      <c r="F174" s="3"/>
      <c r="G174" s="3"/>
      <c r="H174" s="3"/>
      <c r="I174" s="3"/>
      <c r="M174" s="5"/>
    </row>
    <row r="175" spans="1:13">
      <c r="C175" s="3"/>
      <c r="D175" s="3"/>
      <c r="E175" s="231"/>
      <c r="F175" s="3"/>
      <c r="G175" s="3"/>
      <c r="H175" s="3"/>
      <c r="I175" s="3"/>
      <c r="J175" s="5"/>
      <c r="M175" s="5"/>
    </row>
    <row r="176" spans="1:13">
      <c r="C176" s="3" t="s">
        <v>2</v>
      </c>
      <c r="D176" s="3"/>
      <c r="E176" s="231"/>
      <c r="F176" s="3"/>
      <c r="G176" s="3"/>
      <c r="H176" s="3"/>
      <c r="I176" s="3"/>
      <c r="J176" s="7" t="str">
        <f>J7</f>
        <v>For the 12 months ended: 12/31/2021</v>
      </c>
      <c r="M176" s="5"/>
    </row>
    <row r="177" spans="1:13">
      <c r="A177" s="75" t="str">
        <f>A8</f>
        <v>Rate Formula Template</v>
      </c>
      <c r="B177" s="9"/>
      <c r="C177" s="9"/>
      <c r="D177" s="10"/>
      <c r="E177" s="9"/>
      <c r="F177" s="10"/>
      <c r="G177" s="10"/>
      <c r="H177" s="10"/>
      <c r="I177" s="10"/>
      <c r="J177" s="9"/>
      <c r="K177" s="12"/>
      <c r="L177" s="9"/>
      <c r="M177" s="6"/>
    </row>
    <row r="178" spans="1:13">
      <c r="A178" s="76" t="s">
        <v>4</v>
      </c>
      <c r="B178" s="9"/>
      <c r="C178" s="10"/>
      <c r="D178" s="13"/>
      <c r="E178" s="9"/>
      <c r="F178" s="13"/>
      <c r="G178" s="13"/>
      <c r="H178" s="13"/>
      <c r="I178" s="10"/>
      <c r="J178" s="10"/>
      <c r="K178" s="12"/>
      <c r="L178" s="12"/>
      <c r="M178" s="6"/>
    </row>
    <row r="179" spans="1:13">
      <c r="A179" s="76"/>
      <c r="B179" s="9"/>
      <c r="C179" s="12"/>
      <c r="D179" s="12"/>
      <c r="E179" s="9"/>
      <c r="F179" s="12"/>
      <c r="G179" s="12"/>
      <c r="H179" s="12"/>
      <c r="I179" s="12"/>
      <c r="J179" s="12"/>
      <c r="K179" s="12"/>
      <c r="L179" s="12"/>
      <c r="M179" s="35"/>
    </row>
    <row r="180" spans="1:13" ht="15.75">
      <c r="A180" s="149" t="str">
        <f>$A$11</f>
        <v>DUKE ENERGY KENTUCKY (DEK)</v>
      </c>
      <c r="B180" s="9"/>
      <c r="C180" s="12"/>
      <c r="D180" s="12"/>
      <c r="E180" s="9"/>
      <c r="F180" s="12"/>
      <c r="G180" s="12"/>
      <c r="H180" s="12"/>
      <c r="I180" s="12"/>
      <c r="J180" s="12"/>
      <c r="K180" s="12"/>
      <c r="L180" s="12"/>
      <c r="M180" s="35"/>
    </row>
    <row r="181" spans="1:13" ht="15.75">
      <c r="A181" s="149" t="s">
        <v>203</v>
      </c>
      <c r="B181" s="9"/>
      <c r="C181" s="9"/>
      <c r="D181" s="9"/>
      <c r="E181" s="9"/>
      <c r="F181" s="12"/>
      <c r="G181" s="12"/>
      <c r="H181" s="12"/>
      <c r="I181" s="12"/>
      <c r="J181" s="12"/>
      <c r="K181" s="13"/>
      <c r="L181" s="13"/>
      <c r="M181" s="35"/>
    </row>
    <row r="182" spans="1:13" ht="15.75">
      <c r="A182" s="29" t="s">
        <v>11</v>
      </c>
      <c r="C182" s="257"/>
      <c r="D182" s="6"/>
      <c r="E182" s="6"/>
      <c r="F182" s="6"/>
      <c r="G182" s="6"/>
      <c r="H182" s="6"/>
      <c r="I182" s="6"/>
      <c r="J182" s="6"/>
      <c r="K182" s="35"/>
      <c r="L182" s="35"/>
      <c r="M182" s="35"/>
    </row>
    <row r="183" spans="1:13" ht="15.75">
      <c r="A183" s="79" t="s">
        <v>13</v>
      </c>
      <c r="B183" s="26"/>
      <c r="C183" s="243" t="s">
        <v>204</v>
      </c>
      <c r="D183" s="6"/>
      <c r="E183" s="6"/>
      <c r="F183" s="6"/>
      <c r="G183" s="6"/>
      <c r="H183" s="6"/>
      <c r="K183" s="35"/>
      <c r="L183" s="35"/>
      <c r="M183" s="35"/>
    </row>
    <row r="184" spans="1:13">
      <c r="A184" s="29"/>
      <c r="C184" s="3"/>
      <c r="D184" s="6"/>
      <c r="E184" s="6"/>
      <c r="F184" s="6"/>
      <c r="G184" s="6"/>
      <c r="H184" s="6"/>
      <c r="I184" s="6"/>
      <c r="J184" s="6"/>
      <c r="K184" s="35"/>
      <c r="L184" s="35"/>
      <c r="M184" s="35"/>
    </row>
    <row r="185" spans="1:13">
      <c r="A185" s="29">
        <v>1</v>
      </c>
      <c r="C185" s="3" t="s">
        <v>205</v>
      </c>
      <c r="D185" s="6"/>
      <c r="E185" s="35"/>
      <c r="F185" s="35"/>
      <c r="G185" s="35"/>
      <c r="H185" s="35"/>
      <c r="I185" s="35"/>
      <c r="J185" s="31">
        <f>E54</f>
        <v>95965669</v>
      </c>
      <c r="K185" s="35"/>
      <c r="L185" s="35"/>
      <c r="M185" s="35"/>
    </row>
    <row r="186" spans="1:13">
      <c r="A186" s="29">
        <v>2</v>
      </c>
      <c r="C186" s="258" t="s">
        <v>535</v>
      </c>
      <c r="J186" s="150">
        <v>0</v>
      </c>
      <c r="K186" s="35"/>
      <c r="L186" s="35"/>
      <c r="M186" s="35"/>
    </row>
    <row r="187" spans="1:13" ht="15.75" thickBot="1">
      <c r="A187" s="29">
        <v>3</v>
      </c>
      <c r="C187" s="259" t="s">
        <v>536</v>
      </c>
      <c r="D187" s="260"/>
      <c r="E187" s="153"/>
      <c r="F187" s="35"/>
      <c r="G187" s="35"/>
      <c r="H187" s="126"/>
      <c r="I187" s="35"/>
      <c r="J187" s="154">
        <v>17045647</v>
      </c>
      <c r="K187" s="35"/>
      <c r="L187" s="35"/>
      <c r="M187" s="35"/>
    </row>
    <row r="188" spans="1:13">
      <c r="A188" s="29">
        <v>4</v>
      </c>
      <c r="C188" s="3" t="s">
        <v>208</v>
      </c>
      <c r="D188" s="6"/>
      <c r="E188" s="35"/>
      <c r="F188" s="35"/>
      <c r="G188" s="35"/>
      <c r="H188" s="126"/>
      <c r="I188" s="35"/>
      <c r="J188" s="31">
        <f>J185-J186-J187</f>
        <v>78920022</v>
      </c>
      <c r="K188" s="35"/>
      <c r="L188" s="35"/>
      <c r="M188" s="35"/>
    </row>
    <row r="189" spans="1:13">
      <c r="A189" s="29"/>
      <c r="D189" s="6"/>
      <c r="E189" s="35"/>
      <c r="F189" s="35"/>
      <c r="G189" s="35"/>
      <c r="H189" s="126"/>
      <c r="I189" s="35"/>
      <c r="K189" s="35"/>
      <c r="L189" s="35"/>
      <c r="M189" s="35"/>
    </row>
    <row r="190" spans="1:13">
      <c r="A190" s="29">
        <v>5</v>
      </c>
      <c r="C190" s="3" t="s">
        <v>209</v>
      </c>
      <c r="D190" s="78"/>
      <c r="E190" s="78"/>
      <c r="F190" s="78"/>
      <c r="G190" s="78"/>
      <c r="H190" s="101"/>
      <c r="I190" s="35" t="s">
        <v>210</v>
      </c>
      <c r="J190" s="155">
        <f>IF(J185&gt;0,ROUND(J188/J185,5),0)</f>
        <v>0.82238</v>
      </c>
      <c r="K190" s="35"/>
      <c r="L190" s="35"/>
      <c r="M190" s="35"/>
    </row>
    <row r="191" spans="1:13">
      <c r="A191" s="29"/>
      <c r="K191" s="35"/>
      <c r="L191" s="35"/>
      <c r="M191" s="35"/>
    </row>
    <row r="192" spans="1:13" ht="15.75">
      <c r="A192" s="29"/>
      <c r="C192" s="257" t="s">
        <v>211</v>
      </c>
      <c r="K192" s="35"/>
      <c r="L192" s="35"/>
      <c r="M192" s="35"/>
    </row>
    <row r="193" spans="1:13">
      <c r="A193" s="29"/>
      <c r="K193" s="35"/>
      <c r="L193" s="35"/>
      <c r="M193" s="35"/>
    </row>
    <row r="194" spans="1:13">
      <c r="A194" s="29">
        <v>6</v>
      </c>
      <c r="C194" s="2" t="s">
        <v>212</v>
      </c>
      <c r="E194" s="6"/>
      <c r="F194" s="6"/>
      <c r="G194" s="6"/>
      <c r="H194" s="21"/>
      <c r="I194" s="6"/>
      <c r="J194" s="31">
        <f>E113</f>
        <v>25679253</v>
      </c>
      <c r="K194" s="35"/>
      <c r="L194" s="35"/>
      <c r="M194" s="35"/>
    </row>
    <row r="195" spans="1:13" ht="15.75" thickBot="1">
      <c r="A195" s="29">
        <v>7</v>
      </c>
      <c r="C195" s="259" t="s">
        <v>537</v>
      </c>
      <c r="D195" s="260"/>
      <c r="E195" s="153"/>
      <c r="F195" s="153"/>
      <c r="G195" s="35"/>
      <c r="H195" s="35"/>
      <c r="I195" s="35"/>
      <c r="J195" s="154">
        <v>481695</v>
      </c>
      <c r="K195" s="35"/>
      <c r="L195" s="35"/>
      <c r="M195" s="35"/>
    </row>
    <row r="196" spans="1:13">
      <c r="A196" s="29">
        <v>8</v>
      </c>
      <c r="C196" s="3" t="s">
        <v>214</v>
      </c>
      <c r="D196" s="78"/>
      <c r="E196" s="78"/>
      <c r="F196" s="78"/>
      <c r="G196" s="78"/>
      <c r="H196" s="101"/>
      <c r="I196" s="78"/>
      <c r="J196" s="31">
        <f>J194-J195</f>
        <v>25197558</v>
      </c>
      <c r="M196" s="35"/>
    </row>
    <row r="197" spans="1:13">
      <c r="A197" s="29"/>
      <c r="C197" s="3"/>
      <c r="D197" s="6"/>
      <c r="E197" s="35"/>
      <c r="F197" s="35"/>
      <c r="G197" s="35"/>
      <c r="H197" s="35"/>
      <c r="M197" s="35"/>
    </row>
    <row r="198" spans="1:13">
      <c r="A198" s="29">
        <v>9</v>
      </c>
      <c r="C198" s="3" t="s">
        <v>215</v>
      </c>
      <c r="D198" s="6"/>
      <c r="E198" s="35"/>
      <c r="F198" s="35"/>
      <c r="G198" s="35"/>
      <c r="H198" s="35"/>
      <c r="I198" s="35"/>
      <c r="J198" s="117">
        <f>IF(J194&gt;0,ROUND(J196/J194,5),0)</f>
        <v>0.98124</v>
      </c>
      <c r="M198" s="35"/>
    </row>
    <row r="199" spans="1:13">
      <c r="A199" s="29">
        <v>10</v>
      </c>
      <c r="C199" s="3" t="s">
        <v>216</v>
      </c>
      <c r="D199" s="6"/>
      <c r="E199" s="35"/>
      <c r="F199" s="35"/>
      <c r="G199" s="35"/>
      <c r="H199" s="35"/>
      <c r="I199" s="6" t="s">
        <v>62</v>
      </c>
      <c r="J199" s="84">
        <f>DEK_TP_Alloc</f>
        <v>0.82238</v>
      </c>
      <c r="M199" s="35"/>
    </row>
    <row r="200" spans="1:13">
      <c r="A200" s="29">
        <v>11</v>
      </c>
      <c r="C200" s="3" t="s">
        <v>217</v>
      </c>
      <c r="D200" s="6"/>
      <c r="E200" s="6"/>
      <c r="F200" s="6"/>
      <c r="G200" s="6"/>
      <c r="H200" s="6"/>
      <c r="I200" s="6" t="s">
        <v>218</v>
      </c>
      <c r="J200" s="84">
        <f>ROUND(J199*J198,5)</f>
        <v>0.80694999999999995</v>
      </c>
      <c r="M200" s="35"/>
    </row>
    <row r="201" spans="1:13">
      <c r="A201" s="29"/>
      <c r="D201" s="6"/>
      <c r="E201" s="35"/>
      <c r="F201" s="35"/>
      <c r="G201" s="35"/>
      <c r="H201" s="126"/>
      <c r="I201" s="35"/>
      <c r="M201" s="35"/>
    </row>
    <row r="202" spans="1:13" ht="15.75">
      <c r="A202" s="29" t="s">
        <v>17</v>
      </c>
      <c r="C202" s="257" t="s">
        <v>538</v>
      </c>
      <c r="D202" s="35"/>
      <c r="E202" s="35"/>
      <c r="F202" s="35"/>
      <c r="G202" s="35"/>
      <c r="H202" s="35"/>
      <c r="I202" s="35"/>
      <c r="J202" s="35"/>
      <c r="K202" s="35"/>
      <c r="L202" s="35"/>
      <c r="M202" s="35"/>
    </row>
    <row r="203" spans="1:13" ht="15.75" thickBot="1">
      <c r="A203" s="29" t="s">
        <v>17</v>
      </c>
      <c r="C203" s="6"/>
      <c r="D203" s="153" t="s">
        <v>220</v>
      </c>
      <c r="E203" s="156" t="s">
        <v>221</v>
      </c>
      <c r="F203" s="156" t="s">
        <v>62</v>
      </c>
      <c r="G203" s="35"/>
      <c r="H203" s="156" t="s">
        <v>222</v>
      </c>
      <c r="I203" s="35"/>
      <c r="J203" s="35"/>
      <c r="K203" s="35"/>
      <c r="L203" s="35"/>
      <c r="M203" s="35"/>
    </row>
    <row r="204" spans="1:13">
      <c r="A204" s="29">
        <v>12</v>
      </c>
      <c r="C204" s="6" t="s">
        <v>81</v>
      </c>
      <c r="D204" s="6" t="s">
        <v>223</v>
      </c>
      <c r="E204" s="85">
        <v>12898341</v>
      </c>
      <c r="F204" s="157">
        <v>0</v>
      </c>
      <c r="G204" s="158"/>
      <c r="H204" s="54">
        <f>E204*F204</f>
        <v>0</v>
      </c>
      <c r="I204" s="35"/>
      <c r="J204" s="35"/>
      <c r="K204" s="35"/>
      <c r="L204" s="35"/>
      <c r="M204" s="35"/>
    </row>
    <row r="205" spans="1:13">
      <c r="A205" s="29">
        <v>13</v>
      </c>
      <c r="C205" s="6" t="s">
        <v>84</v>
      </c>
      <c r="D205" s="6" t="s">
        <v>224</v>
      </c>
      <c r="E205" s="85">
        <v>765355</v>
      </c>
      <c r="F205" s="117">
        <f>J190</f>
        <v>0.82238</v>
      </c>
      <c r="G205" s="158"/>
      <c r="H205" s="54">
        <f>E205*F205</f>
        <v>629412.64489999996</v>
      </c>
      <c r="I205" s="35"/>
      <c r="J205" s="35"/>
      <c r="K205" s="35"/>
      <c r="L205" s="35"/>
      <c r="M205" s="6"/>
    </row>
    <row r="206" spans="1:13">
      <c r="A206" s="29">
        <v>14</v>
      </c>
      <c r="C206" s="6" t="s">
        <v>86</v>
      </c>
      <c r="D206" s="6" t="s">
        <v>225</v>
      </c>
      <c r="E206" s="85">
        <v>2991586</v>
      </c>
      <c r="F206" s="157">
        <v>0</v>
      </c>
      <c r="G206" s="158"/>
      <c r="H206" s="54">
        <f>E206*F206</f>
        <v>0</v>
      </c>
      <c r="I206" s="35"/>
      <c r="J206" s="126" t="s">
        <v>543</v>
      </c>
      <c r="K206" s="35"/>
      <c r="L206" s="35"/>
      <c r="M206" s="35"/>
    </row>
    <row r="207" spans="1:13" ht="15.75" thickBot="1">
      <c r="A207" s="29">
        <v>15</v>
      </c>
      <c r="C207" s="6" t="s">
        <v>227</v>
      </c>
      <c r="D207" s="6" t="s">
        <v>228</v>
      </c>
      <c r="E207" s="154">
        <v>2013609</v>
      </c>
      <c r="F207" s="157">
        <v>0</v>
      </c>
      <c r="G207" s="158"/>
      <c r="H207" s="119">
        <f>E207*F207</f>
        <v>0</v>
      </c>
      <c r="I207" s="35"/>
      <c r="J207" s="234" t="s">
        <v>229</v>
      </c>
      <c r="K207" s="35"/>
      <c r="L207" s="35"/>
      <c r="M207" s="35"/>
    </row>
    <row r="208" spans="1:13">
      <c r="A208" s="29">
        <v>16</v>
      </c>
      <c r="C208" s="6" t="s">
        <v>539</v>
      </c>
      <c r="D208" s="35"/>
      <c r="E208" s="54">
        <f>SUM(E204:E207)</f>
        <v>18668891</v>
      </c>
      <c r="F208" s="35"/>
      <c r="G208" s="35"/>
      <c r="H208" s="54">
        <f>SUM(H204:H207)</f>
        <v>629412.64489999996</v>
      </c>
      <c r="I208" s="21" t="s">
        <v>231</v>
      </c>
      <c r="J208" s="117">
        <f>IF(H208&gt;0,ROUND(H208/E208,5),0)</f>
        <v>3.3709999999999997E-2</v>
      </c>
      <c r="K208" s="126" t="s">
        <v>231</v>
      </c>
      <c r="L208" s="35" t="s">
        <v>232</v>
      </c>
      <c r="M208" s="35"/>
    </row>
    <row r="209" spans="1:13">
      <c r="A209" s="29"/>
      <c r="C209" s="6"/>
      <c r="D209" s="35"/>
      <c r="E209" s="35"/>
      <c r="F209" s="35"/>
      <c r="G209" s="35"/>
      <c r="H209" s="35"/>
      <c r="I209" s="35"/>
      <c r="J209" s="35"/>
      <c r="K209" s="35"/>
      <c r="L209" s="35"/>
      <c r="M209" s="35" t="s">
        <v>17</v>
      </c>
    </row>
    <row r="210" spans="1:13" ht="15.75">
      <c r="A210" s="29"/>
      <c r="C210" s="261" t="s">
        <v>370</v>
      </c>
      <c r="D210" s="35"/>
      <c r="E210" s="35"/>
      <c r="F210" s="35"/>
      <c r="G210" s="35"/>
      <c r="M210" s="35"/>
    </row>
    <row r="211" spans="1:13" ht="15.75" thickBot="1">
      <c r="A211" s="29"/>
      <c r="C211" s="6"/>
      <c r="D211" s="35"/>
      <c r="E211" s="156" t="s">
        <v>221</v>
      </c>
      <c r="F211" s="35"/>
      <c r="G211" s="35"/>
      <c r="H211" s="126" t="s">
        <v>234</v>
      </c>
      <c r="I211" s="141" t="s">
        <v>17</v>
      </c>
      <c r="J211" s="126" t="s">
        <v>543</v>
      </c>
      <c r="M211" s="35"/>
    </row>
    <row r="212" spans="1:13">
      <c r="A212" s="29">
        <v>17</v>
      </c>
      <c r="C212" s="6" t="s">
        <v>237</v>
      </c>
      <c r="D212" s="6" t="s">
        <v>238</v>
      </c>
      <c r="E212" s="85">
        <v>1979969127</v>
      </c>
      <c r="F212" s="35"/>
      <c r="H212" s="126" t="s">
        <v>235</v>
      </c>
      <c r="I212" s="160"/>
      <c r="J212" s="126" t="s">
        <v>236</v>
      </c>
      <c r="K212" s="35"/>
      <c r="L212" s="262" t="s">
        <v>93</v>
      </c>
      <c r="M212" s="35"/>
    </row>
    <row r="213" spans="1:13">
      <c r="A213" s="29">
        <v>18</v>
      </c>
      <c r="C213" s="6" t="s">
        <v>240</v>
      </c>
      <c r="D213" s="6" t="s">
        <v>241</v>
      </c>
      <c r="E213" s="85">
        <v>701052507</v>
      </c>
      <c r="F213" s="35"/>
      <c r="H213" s="84">
        <f>IF(E215&gt;0,ROUND(E212/E215,5),0)</f>
        <v>0.73851</v>
      </c>
      <c r="I213" s="126" t="s">
        <v>239</v>
      </c>
      <c r="J213" s="84">
        <f>DEK_WS_Alloc</f>
        <v>3.3709999999999997E-2</v>
      </c>
      <c r="K213" s="141" t="s">
        <v>231</v>
      </c>
      <c r="L213" s="162">
        <f>ROUND(J213*H213,5)</f>
        <v>2.4899999999999999E-2</v>
      </c>
      <c r="M213" s="35"/>
    </row>
    <row r="214" spans="1:13" ht="15.75" thickBot="1">
      <c r="A214" s="29">
        <v>19</v>
      </c>
      <c r="C214" s="260" t="s">
        <v>242</v>
      </c>
      <c r="D214" s="260" t="s">
        <v>243</v>
      </c>
      <c r="E214" s="154">
        <v>0</v>
      </c>
      <c r="F214" s="35"/>
      <c r="G214" s="35"/>
      <c r="H214" s="35" t="s">
        <v>17</v>
      </c>
      <c r="I214" s="35"/>
      <c r="J214" s="35"/>
      <c r="K214" s="35"/>
      <c r="L214" s="35"/>
      <c r="M214" s="35"/>
    </row>
    <row r="215" spans="1:13">
      <c r="A215" s="29">
        <v>20</v>
      </c>
      <c r="C215" s="6" t="s">
        <v>244</v>
      </c>
      <c r="D215" s="35"/>
      <c r="E215" s="54">
        <f>E212+E213+E214</f>
        <v>2681021634</v>
      </c>
      <c r="F215" s="35"/>
      <c r="G215" s="35"/>
      <c r="H215" s="35"/>
      <c r="I215" s="35"/>
      <c r="J215" s="35"/>
      <c r="K215" s="35"/>
      <c r="L215" s="35"/>
      <c r="M215" s="35"/>
    </row>
    <row r="216" spans="1:13">
      <c r="A216" s="29"/>
      <c r="C216" s="6"/>
      <c r="D216" s="35"/>
      <c r="F216" s="35"/>
      <c r="G216" s="35"/>
      <c r="H216" s="35"/>
      <c r="I216" s="35"/>
      <c r="J216" s="35"/>
      <c r="K216" s="35"/>
      <c r="L216" s="35"/>
      <c r="M216" s="35"/>
    </row>
    <row r="217" spans="1:13" ht="16.5" thickBot="1">
      <c r="A217" s="29"/>
      <c r="B217" s="3"/>
      <c r="C217" s="243" t="s">
        <v>245</v>
      </c>
      <c r="D217" s="35"/>
      <c r="E217" s="35"/>
      <c r="F217" s="35"/>
      <c r="G217" s="35"/>
      <c r="H217" s="35"/>
      <c r="I217" s="35"/>
      <c r="J217" s="156" t="s">
        <v>221</v>
      </c>
      <c r="K217" s="35"/>
      <c r="L217" s="35"/>
      <c r="M217" s="35"/>
    </row>
    <row r="218" spans="1:13">
      <c r="A218" s="29">
        <v>21</v>
      </c>
      <c r="B218" s="3"/>
      <c r="C218" s="3"/>
      <c r="D218" s="6" t="s">
        <v>246</v>
      </c>
      <c r="E218" s="35"/>
      <c r="F218" s="35"/>
      <c r="G218" s="35"/>
      <c r="H218" s="35"/>
      <c r="I218" s="35"/>
      <c r="J218" s="164">
        <v>26679917</v>
      </c>
      <c r="K218" s="35"/>
      <c r="L218" s="35"/>
      <c r="M218" s="35"/>
    </row>
    <row r="219" spans="1:13">
      <c r="A219" s="29"/>
      <c r="C219" s="6"/>
      <c r="D219" s="35"/>
      <c r="E219" s="35"/>
      <c r="F219" s="35"/>
      <c r="G219" s="35"/>
      <c r="H219" s="35"/>
      <c r="I219" s="35"/>
      <c r="J219" s="54"/>
      <c r="K219" s="35"/>
      <c r="L219" s="35"/>
      <c r="M219" s="35"/>
    </row>
    <row r="220" spans="1:13">
      <c r="A220" s="29">
        <v>22</v>
      </c>
      <c r="B220" s="3"/>
      <c r="C220" s="3"/>
      <c r="D220" s="6" t="s">
        <v>540</v>
      </c>
      <c r="E220" s="35"/>
      <c r="F220" s="35"/>
      <c r="G220" s="35"/>
      <c r="H220" s="35"/>
      <c r="I220" s="35"/>
      <c r="J220" s="165">
        <v>0</v>
      </c>
      <c r="K220" s="35"/>
      <c r="L220" s="35"/>
      <c r="M220" s="35"/>
    </row>
    <row r="221" spans="1:13">
      <c r="A221" s="29"/>
      <c r="B221" s="3"/>
      <c r="C221" s="3"/>
      <c r="D221" s="35"/>
      <c r="E221" s="35"/>
      <c r="F221" s="35"/>
      <c r="G221" s="35"/>
      <c r="H221" s="35"/>
      <c r="I221" s="35"/>
      <c r="J221" s="54"/>
      <c r="K221" s="35"/>
      <c r="L221" s="35"/>
      <c r="M221" s="35"/>
    </row>
    <row r="222" spans="1:13">
      <c r="A222" s="29"/>
      <c r="B222" s="3"/>
      <c r="C222" s="3" t="s">
        <v>248</v>
      </c>
      <c r="D222" s="35"/>
      <c r="E222" s="35"/>
      <c r="F222" s="35"/>
      <c r="G222" s="35"/>
      <c r="H222" s="35"/>
      <c r="I222" s="35"/>
      <c r="J222" s="54"/>
      <c r="K222" s="35"/>
      <c r="L222" s="35"/>
      <c r="M222" s="35"/>
    </row>
    <row r="223" spans="1:13">
      <c r="A223" s="29">
        <v>23</v>
      </c>
      <c r="B223" s="3"/>
      <c r="C223" s="3"/>
      <c r="D223" s="6" t="s">
        <v>249</v>
      </c>
      <c r="E223" s="3"/>
      <c r="F223" s="35"/>
      <c r="G223" s="35"/>
      <c r="H223" s="35"/>
      <c r="I223" s="35"/>
      <c r="J223" s="85">
        <v>821642468</v>
      </c>
      <c r="K223" s="35"/>
      <c r="L223" s="35"/>
      <c r="M223" s="35"/>
    </row>
    <row r="224" spans="1:13">
      <c r="A224" s="29">
        <v>24</v>
      </c>
      <c r="B224" s="3"/>
      <c r="C224" s="3"/>
      <c r="D224" s="6" t="s">
        <v>250</v>
      </c>
      <c r="E224" s="35"/>
      <c r="F224" s="35"/>
      <c r="G224" s="35"/>
      <c r="H224" s="35"/>
      <c r="I224" s="35"/>
      <c r="J224" s="166">
        <v>0</v>
      </c>
      <c r="K224" s="35"/>
      <c r="L224" s="35"/>
      <c r="M224" s="35"/>
    </row>
    <row r="225" spans="1:13" ht="15.75" thickBot="1">
      <c r="A225" s="29">
        <v>25</v>
      </c>
      <c r="B225" s="3"/>
      <c r="C225" s="3"/>
      <c r="D225" s="6" t="s">
        <v>251</v>
      </c>
      <c r="E225" s="35"/>
      <c r="F225" s="35"/>
      <c r="G225" s="35"/>
      <c r="H225" s="35"/>
      <c r="I225" s="35"/>
      <c r="J225" s="154">
        <v>0</v>
      </c>
      <c r="K225" s="35"/>
      <c r="L225" s="35"/>
      <c r="M225" s="35"/>
    </row>
    <row r="226" spans="1:13">
      <c r="A226" s="29">
        <v>26</v>
      </c>
      <c r="B226" s="3"/>
      <c r="C226" s="3"/>
      <c r="D226" s="6" t="s">
        <v>252</v>
      </c>
      <c r="E226" s="3"/>
      <c r="F226" s="3"/>
      <c r="G226" s="3"/>
      <c r="H226" s="3"/>
      <c r="I226" s="3"/>
      <c r="J226" s="54">
        <f>J223+J224+J225</f>
        <v>821642468</v>
      </c>
      <c r="K226" s="35"/>
      <c r="L226" s="35"/>
      <c r="M226" s="35"/>
    </row>
    <row r="227" spans="1:13">
      <c r="A227" s="29"/>
      <c r="C227" s="6"/>
      <c r="D227" s="35"/>
      <c r="E227" s="35"/>
      <c r="F227" s="35"/>
      <c r="G227" s="35"/>
      <c r="H227" s="126"/>
      <c r="I227" s="35"/>
      <c r="J227" s="35"/>
      <c r="K227" s="35"/>
      <c r="L227" s="35"/>
      <c r="M227" s="35"/>
    </row>
    <row r="228" spans="1:13" ht="15.75" thickBot="1">
      <c r="A228" s="29"/>
      <c r="C228" s="6"/>
      <c r="D228" s="6" t="s">
        <v>253</v>
      </c>
      <c r="E228" s="234" t="s">
        <v>221</v>
      </c>
      <c r="F228" s="234" t="s">
        <v>254</v>
      </c>
      <c r="G228" s="35"/>
      <c r="H228" s="234" t="s">
        <v>255</v>
      </c>
      <c r="I228" s="35"/>
      <c r="J228" s="234" t="s">
        <v>256</v>
      </c>
      <c r="K228" s="35"/>
      <c r="L228" s="35"/>
      <c r="M228" s="35"/>
    </row>
    <row r="229" spans="1:13">
      <c r="A229" s="29">
        <v>27</v>
      </c>
      <c r="C229" s="3" t="s">
        <v>257</v>
      </c>
      <c r="E229" s="85">
        <v>731720000</v>
      </c>
      <c r="F229" s="167">
        <f>IF($E$232&gt;0,E229/$E$232,0)</f>
        <v>0.4710555424595208</v>
      </c>
      <c r="G229" s="168"/>
      <c r="H229" s="168">
        <f>IF(E229&gt;0,J218/E229,0)</f>
        <v>3.6461921226698737E-2</v>
      </c>
      <c r="J229" s="168">
        <f>ROUND(H229*F229,4)</f>
        <v>1.72E-2</v>
      </c>
      <c r="K229" s="169" t="s">
        <v>258</v>
      </c>
      <c r="M229" s="35"/>
    </row>
    <row r="230" spans="1:13">
      <c r="A230" s="29">
        <v>28</v>
      </c>
      <c r="C230" s="3" t="s">
        <v>259</v>
      </c>
      <c r="E230" s="85">
        <v>0</v>
      </c>
      <c r="F230" s="167">
        <f>IF($E$232&gt;0,E230/$E$232,0)</f>
        <v>0</v>
      </c>
      <c r="G230" s="168"/>
      <c r="H230" s="168">
        <f>IF(E230&gt;0,J220/E230,0)</f>
        <v>0</v>
      </c>
      <c r="J230" s="168">
        <f>ROUND(H230*F230,4)</f>
        <v>0</v>
      </c>
      <c r="K230" s="35"/>
      <c r="M230" s="35"/>
    </row>
    <row r="231" spans="1:13" ht="16.5" thickBot="1">
      <c r="A231" s="29">
        <v>29</v>
      </c>
      <c r="C231" s="3" t="s">
        <v>260</v>
      </c>
      <c r="E231" s="119">
        <f>J226</f>
        <v>821642468</v>
      </c>
      <c r="F231" s="167">
        <f>IF($E$232&gt;0,E231/$E$232,0)</f>
        <v>0.52894445754047925</v>
      </c>
      <c r="G231" s="168"/>
      <c r="H231" s="204">
        <v>0.1138</v>
      </c>
      <c r="J231" s="171">
        <f>ROUND(H231*F231,4)</f>
        <v>6.0199999999999997E-2</v>
      </c>
      <c r="K231" s="35"/>
      <c r="M231" s="35"/>
    </row>
    <row r="232" spans="1:13">
      <c r="A232" s="29">
        <v>30</v>
      </c>
      <c r="C232" s="6" t="s">
        <v>261</v>
      </c>
      <c r="E232" s="54">
        <f>E231+E230+E229</f>
        <v>1553362468</v>
      </c>
      <c r="F232" s="35" t="s">
        <v>17</v>
      </c>
      <c r="G232" s="35"/>
      <c r="H232" s="35"/>
      <c r="I232" s="35"/>
      <c r="J232" s="168">
        <f>SUM(J229:J231)</f>
        <v>7.7399999999999997E-2</v>
      </c>
      <c r="K232" s="169" t="s">
        <v>262</v>
      </c>
      <c r="M232" s="35"/>
    </row>
    <row r="233" spans="1:13">
      <c r="F233" s="35"/>
      <c r="G233" s="35"/>
      <c r="H233" s="35"/>
      <c r="I233" s="35"/>
      <c r="M233" s="35"/>
    </row>
    <row r="234" spans="1:13">
      <c r="L234" s="35"/>
      <c r="M234" s="35"/>
    </row>
    <row r="235" spans="1:13" ht="15.75">
      <c r="A235" s="29"/>
      <c r="C235" s="243" t="s">
        <v>18</v>
      </c>
      <c r="D235" s="3"/>
      <c r="E235" s="3"/>
      <c r="F235" s="3"/>
      <c r="G235" s="3"/>
      <c r="H235" s="3"/>
      <c r="I235" s="3"/>
      <c r="J235" s="3"/>
      <c r="K235" s="3"/>
      <c r="L235" s="3"/>
      <c r="M235" s="35"/>
    </row>
    <row r="236" spans="1:13" ht="15.75" thickBot="1">
      <c r="A236" s="29"/>
      <c r="C236" s="3"/>
      <c r="D236" s="3"/>
      <c r="E236" s="3"/>
      <c r="F236" s="3"/>
      <c r="G236" s="3"/>
      <c r="H236" s="3"/>
      <c r="I236" s="3"/>
      <c r="J236" s="234" t="s">
        <v>263</v>
      </c>
      <c r="K236" s="20"/>
    </row>
    <row r="237" spans="1:13">
      <c r="A237" s="29"/>
      <c r="C237" s="258" t="s">
        <v>541</v>
      </c>
      <c r="D237" s="3"/>
      <c r="E237" s="3" t="s">
        <v>265</v>
      </c>
      <c r="F237" s="3"/>
      <c r="G237" s="3"/>
      <c r="H237" s="263" t="s">
        <v>17</v>
      </c>
      <c r="I237" s="173"/>
      <c r="J237" s="174"/>
      <c r="K237" s="174"/>
    </row>
    <row r="238" spans="1:13">
      <c r="A238" s="29">
        <v>31</v>
      </c>
      <c r="C238" s="2" t="s">
        <v>266</v>
      </c>
      <c r="D238" s="3"/>
      <c r="E238" s="3"/>
      <c r="G238" s="3"/>
      <c r="I238" s="173"/>
      <c r="J238" s="175">
        <v>0</v>
      </c>
      <c r="K238" s="176"/>
    </row>
    <row r="239" spans="1:13" ht="15.75" thickBot="1">
      <c r="A239" s="29">
        <v>32</v>
      </c>
      <c r="C239" s="177" t="s">
        <v>267</v>
      </c>
      <c r="D239" s="260"/>
      <c r="E239" s="177"/>
      <c r="F239" s="264"/>
      <c r="G239" s="264"/>
      <c r="H239" s="264"/>
      <c r="I239" s="3"/>
      <c r="J239" s="179">
        <v>0</v>
      </c>
      <c r="K239" s="180"/>
    </row>
    <row r="240" spans="1:13">
      <c r="A240" s="29">
        <v>33</v>
      </c>
      <c r="C240" s="2" t="s">
        <v>268</v>
      </c>
      <c r="D240" s="6"/>
      <c r="F240" s="3"/>
      <c r="G240" s="3"/>
      <c r="H240" s="3"/>
      <c r="I240" s="3"/>
      <c r="J240" s="181">
        <f>J238-J239</f>
        <v>0</v>
      </c>
      <c r="K240" s="176"/>
    </row>
    <row r="241" spans="1:13">
      <c r="A241" s="29"/>
      <c r="C241" s="2" t="s">
        <v>17</v>
      </c>
      <c r="D241" s="6"/>
      <c r="F241" s="3"/>
      <c r="G241" s="3"/>
      <c r="H241" s="182"/>
      <c r="I241" s="3"/>
      <c r="J241" s="183" t="s">
        <v>17</v>
      </c>
      <c r="K241" s="174"/>
      <c r="L241" s="184"/>
      <c r="M241" s="35"/>
    </row>
    <row r="242" spans="1:13">
      <c r="A242" s="29">
        <v>34</v>
      </c>
      <c r="C242" s="258" t="s">
        <v>372</v>
      </c>
      <c r="D242" s="6"/>
      <c r="F242" s="3"/>
      <c r="G242" s="3"/>
      <c r="H242" s="185"/>
      <c r="I242" s="3"/>
      <c r="J242" s="186">
        <v>133097</v>
      </c>
      <c r="K242" s="174"/>
      <c r="L242" s="184"/>
      <c r="M242" s="35"/>
    </row>
    <row r="243" spans="1:13">
      <c r="A243" s="29"/>
      <c r="D243" s="3"/>
      <c r="E243" s="3"/>
      <c r="F243" s="3"/>
      <c r="G243" s="3"/>
      <c r="H243" s="3"/>
      <c r="I243" s="3"/>
      <c r="J243" s="187"/>
      <c r="K243" s="174"/>
      <c r="L243" s="184"/>
      <c r="M243" s="35"/>
    </row>
    <row r="244" spans="1:13">
      <c r="A244" s="29">
        <v>35</v>
      </c>
      <c r="C244" s="258" t="s">
        <v>270</v>
      </c>
      <c r="D244" s="3"/>
      <c r="E244" s="3" t="s">
        <v>271</v>
      </c>
      <c r="F244" s="3"/>
      <c r="G244" s="3"/>
      <c r="H244" s="3"/>
      <c r="I244" s="3"/>
      <c r="J244" s="186">
        <v>82619</v>
      </c>
      <c r="L244" s="184"/>
      <c r="M244" s="35"/>
    </row>
    <row r="245" spans="1:13">
      <c r="A245" s="29">
        <v>36</v>
      </c>
      <c r="C245" s="258" t="s">
        <v>542</v>
      </c>
      <c r="D245" s="3"/>
      <c r="E245" s="3" t="s">
        <v>271</v>
      </c>
      <c r="F245" s="3"/>
      <c r="G245" s="3"/>
      <c r="H245" s="3"/>
      <c r="I245" s="3"/>
      <c r="J245" s="186">
        <v>0</v>
      </c>
      <c r="K245" s="20"/>
      <c r="L245" s="7"/>
      <c r="M245" s="20"/>
    </row>
    <row r="246" spans="1:13">
      <c r="A246" s="29"/>
      <c r="C246" s="3"/>
      <c r="D246" s="3"/>
      <c r="E246" s="231"/>
      <c r="F246" s="3"/>
      <c r="G246" s="3"/>
      <c r="H246" s="3"/>
      <c r="I246" s="3"/>
      <c r="K246" s="20"/>
      <c r="L246" s="7"/>
      <c r="M246" s="20"/>
    </row>
    <row r="247" spans="1:13" ht="18">
      <c r="A247" s="230"/>
      <c r="C247" s="3"/>
      <c r="D247" s="3"/>
      <c r="E247" s="231"/>
      <c r="F247" s="3"/>
      <c r="G247" s="3"/>
      <c r="H247" s="3"/>
      <c r="I247" s="3"/>
      <c r="J247" s="5" t="s">
        <v>0</v>
      </c>
      <c r="K247" s="4"/>
      <c r="M247" s="4"/>
    </row>
    <row r="248" spans="1:13">
      <c r="C248" s="3"/>
      <c r="D248" s="3"/>
      <c r="E248" s="231"/>
      <c r="F248" s="3"/>
      <c r="G248" s="3"/>
      <c r="H248" s="3"/>
      <c r="I248" s="3"/>
      <c r="J248" s="5" t="s">
        <v>272</v>
      </c>
      <c r="M248" s="5"/>
    </row>
    <row r="249" spans="1:13">
      <c r="C249" s="3"/>
      <c r="D249" s="3"/>
      <c r="E249" s="231"/>
      <c r="F249" s="3"/>
      <c r="G249" s="3"/>
      <c r="H249" s="3"/>
      <c r="I249" s="3"/>
      <c r="J249" s="5"/>
      <c r="M249" s="5"/>
    </row>
    <row r="250" spans="1:13">
      <c r="C250" s="3"/>
      <c r="D250" s="3"/>
      <c r="E250" s="231"/>
      <c r="F250" s="3"/>
      <c r="G250" s="3"/>
      <c r="H250" s="3"/>
      <c r="I250" s="3"/>
      <c r="M250" s="5"/>
    </row>
    <row r="251" spans="1:13">
      <c r="C251" s="3"/>
      <c r="D251" s="3"/>
      <c r="E251" s="231"/>
      <c r="F251" s="3"/>
      <c r="G251" s="3"/>
      <c r="H251" s="3"/>
      <c r="I251" s="3"/>
      <c r="K251" s="6"/>
      <c r="M251" s="5"/>
    </row>
    <row r="252" spans="1:13">
      <c r="C252" s="3" t="s">
        <v>2</v>
      </c>
      <c r="D252" s="3"/>
      <c r="E252" s="231"/>
      <c r="F252" s="3"/>
      <c r="G252" s="3"/>
      <c r="H252" s="3"/>
      <c r="I252" s="3"/>
      <c r="J252" s="5"/>
      <c r="K252" s="6"/>
      <c r="M252" s="5"/>
    </row>
    <row r="253" spans="1:13">
      <c r="C253" s="3"/>
      <c r="D253" s="3"/>
      <c r="E253" s="231"/>
      <c r="F253" s="3"/>
      <c r="G253" s="3"/>
      <c r="H253" s="3"/>
      <c r="I253" s="3"/>
      <c r="J253" s="7" t="str">
        <f>$J$7</f>
        <v>For the 12 months ended: 12/31/2021</v>
      </c>
      <c r="K253" s="6"/>
      <c r="M253" s="5"/>
    </row>
    <row r="254" spans="1:13">
      <c r="A254" s="76" t="str">
        <f>$A$8</f>
        <v>Rate Formula Template</v>
      </c>
      <c r="B254" s="9"/>
      <c r="C254" s="9"/>
      <c r="D254" s="10"/>
      <c r="E254" s="9"/>
      <c r="F254" s="10"/>
      <c r="G254" s="10"/>
      <c r="H254" s="10"/>
      <c r="I254" s="10"/>
      <c r="J254" s="9"/>
      <c r="K254" s="3"/>
      <c r="L254" s="9"/>
      <c r="M254" s="6"/>
    </row>
    <row r="255" spans="1:13">
      <c r="A255" s="74" t="s">
        <v>4</v>
      </c>
      <c r="B255" s="9"/>
      <c r="C255" s="10"/>
      <c r="D255" s="13"/>
      <c r="E255" s="9"/>
      <c r="F255" s="13"/>
      <c r="G255" s="13"/>
      <c r="H255" s="13"/>
      <c r="I255" s="10"/>
      <c r="J255" s="10"/>
      <c r="K255" s="3"/>
      <c r="L255" s="12"/>
      <c r="M255" s="6"/>
    </row>
    <row r="256" spans="1:13">
      <c r="A256" s="76"/>
      <c r="B256" s="9"/>
      <c r="C256" s="12"/>
      <c r="D256" s="12"/>
      <c r="E256" s="9"/>
      <c r="F256" s="12"/>
      <c r="G256" s="12"/>
      <c r="H256" s="12"/>
      <c r="I256" s="12"/>
      <c r="J256" s="12"/>
      <c r="K256" s="3"/>
      <c r="L256" s="12"/>
      <c r="M256" s="3"/>
    </row>
    <row r="257" spans="1:13" ht="15.75">
      <c r="A257" s="149" t="str">
        <f>$A$11</f>
        <v>DUKE ENERGY KENTUCKY (DEK)</v>
      </c>
      <c r="B257" s="9"/>
      <c r="C257" s="12"/>
      <c r="D257" s="12"/>
      <c r="E257" s="9"/>
      <c r="F257" s="12"/>
      <c r="G257" s="12"/>
      <c r="H257" s="12"/>
      <c r="I257" s="12"/>
      <c r="J257" s="12"/>
      <c r="K257" s="3"/>
      <c r="L257" s="12"/>
      <c r="M257" s="3"/>
    </row>
    <row r="258" spans="1:13" ht="15.75">
      <c r="A258" s="265"/>
      <c r="B258" s="3"/>
      <c r="C258" s="189"/>
      <c r="D258" s="20"/>
      <c r="E258" s="35"/>
      <c r="F258" s="35"/>
      <c r="G258" s="35"/>
      <c r="H258" s="35"/>
      <c r="I258" s="3"/>
      <c r="J258" s="190"/>
      <c r="K258" s="3"/>
      <c r="L258" s="191"/>
      <c r="M258" s="3"/>
    </row>
    <row r="259" spans="1:13" ht="20.25">
      <c r="A259" s="29"/>
      <c r="B259" s="3"/>
      <c r="C259" s="3" t="s">
        <v>273</v>
      </c>
      <c r="D259" s="20"/>
      <c r="E259" s="35"/>
      <c r="F259" s="35"/>
      <c r="G259" s="35"/>
      <c r="H259" s="35"/>
      <c r="I259" s="3"/>
      <c r="J259" s="35"/>
      <c r="K259" s="3"/>
      <c r="L259" s="35"/>
      <c r="M259" s="266"/>
    </row>
    <row r="260" spans="1:13" ht="20.25">
      <c r="A260" s="29"/>
      <c r="B260" s="3"/>
      <c r="C260" s="3" t="s">
        <v>404</v>
      </c>
      <c r="D260" s="3"/>
      <c r="E260" s="35"/>
      <c r="F260" s="35"/>
      <c r="G260" s="35"/>
      <c r="H260" s="35"/>
      <c r="I260" s="3"/>
      <c r="J260" s="35"/>
      <c r="K260" s="3"/>
      <c r="L260" s="35"/>
      <c r="M260" s="266"/>
    </row>
    <row r="261" spans="1:13" ht="20.25">
      <c r="A261" s="79" t="s">
        <v>405</v>
      </c>
      <c r="B261" s="3"/>
      <c r="C261" s="3"/>
      <c r="D261" s="3"/>
      <c r="E261" s="35"/>
      <c r="F261" s="35"/>
      <c r="G261" s="35"/>
      <c r="H261" s="35"/>
      <c r="I261" s="3"/>
      <c r="J261" s="35"/>
      <c r="K261" s="3"/>
      <c r="L261" s="35"/>
      <c r="M261" s="266"/>
    </row>
    <row r="262" spans="1:13" ht="20.25">
      <c r="A262" s="29" t="s">
        <v>277</v>
      </c>
      <c r="B262" s="3"/>
      <c r="C262" s="268" t="s">
        <v>410</v>
      </c>
      <c r="D262" s="3"/>
      <c r="E262" s="35"/>
      <c r="F262" s="35"/>
      <c r="G262" s="35"/>
      <c r="H262" s="35"/>
      <c r="I262" s="3"/>
      <c r="J262" s="35"/>
      <c r="K262" s="3"/>
      <c r="L262" s="35"/>
      <c r="M262" s="266"/>
    </row>
    <row r="263" spans="1:13" ht="20.25">
      <c r="A263" s="29" t="s">
        <v>281</v>
      </c>
      <c r="B263" s="3"/>
      <c r="C263" s="268" t="s">
        <v>411</v>
      </c>
      <c r="D263" s="3"/>
      <c r="E263" s="35"/>
      <c r="F263" s="35"/>
      <c r="G263" s="35"/>
      <c r="H263" s="35"/>
      <c r="I263" s="3"/>
      <c r="J263" s="35"/>
      <c r="K263" s="3"/>
      <c r="L263" s="35"/>
      <c r="M263" s="266"/>
    </row>
    <row r="264" spans="1:13" ht="20.25">
      <c r="A264" s="29" t="s">
        <v>285</v>
      </c>
      <c r="B264" s="3"/>
      <c r="C264" s="268" t="s">
        <v>33</v>
      </c>
      <c r="D264" s="3"/>
      <c r="E264" s="3"/>
      <c r="F264" s="3"/>
      <c r="G264" s="3"/>
      <c r="H264" s="3"/>
      <c r="I264" s="3"/>
      <c r="J264" s="35"/>
      <c r="K264" s="3"/>
      <c r="L264" s="3"/>
      <c r="M264" s="266"/>
    </row>
    <row r="265" spans="1:13" ht="20.25">
      <c r="A265" s="29" t="s">
        <v>286</v>
      </c>
      <c r="B265" s="3"/>
      <c r="C265" s="268" t="s">
        <v>33</v>
      </c>
      <c r="D265" s="3"/>
      <c r="E265" s="3"/>
      <c r="F265" s="3"/>
      <c r="G265" s="3"/>
      <c r="H265" s="3"/>
      <c r="I265" s="3"/>
      <c r="J265" s="35"/>
      <c r="K265" s="3"/>
      <c r="L265" s="3"/>
      <c r="M265" s="266"/>
    </row>
    <row r="266" spans="1:13" ht="20.25">
      <c r="A266" s="29" t="s">
        <v>287</v>
      </c>
      <c r="B266" s="3"/>
      <c r="C266" s="268" t="s">
        <v>544</v>
      </c>
      <c r="D266" s="3"/>
      <c r="E266" s="3"/>
      <c r="F266" s="3"/>
      <c r="G266" s="3"/>
      <c r="H266" s="3"/>
      <c r="I266" s="3"/>
      <c r="J266" s="35"/>
      <c r="K266" s="3"/>
      <c r="L266" s="3"/>
      <c r="M266" s="266"/>
    </row>
    <row r="267" spans="1:13" ht="20.25">
      <c r="A267" s="29"/>
      <c r="B267" s="3"/>
      <c r="C267" s="268" t="s">
        <v>545</v>
      </c>
      <c r="D267" s="3"/>
      <c r="E267" s="3"/>
      <c r="F267" s="3"/>
      <c r="G267" s="3"/>
      <c r="H267" s="3"/>
      <c r="I267" s="3"/>
      <c r="J267" s="35"/>
      <c r="K267" s="3"/>
      <c r="L267" s="3"/>
      <c r="M267" s="266"/>
    </row>
    <row r="268" spans="1:13" ht="20.25">
      <c r="A268" s="29"/>
      <c r="B268" s="3"/>
      <c r="C268" s="268" t="s">
        <v>546</v>
      </c>
      <c r="D268" s="3"/>
      <c r="E268" s="3"/>
      <c r="F268" s="3"/>
      <c r="G268" s="3"/>
      <c r="H268" s="3"/>
      <c r="I268" s="3"/>
      <c r="J268" s="35"/>
      <c r="K268" s="3"/>
      <c r="L268" s="3"/>
      <c r="M268" s="266"/>
    </row>
    <row r="269" spans="1:13" ht="20.25">
      <c r="A269" s="29"/>
      <c r="B269" s="3"/>
      <c r="C269" s="268" t="s">
        <v>547</v>
      </c>
      <c r="D269" s="3"/>
      <c r="E269" s="3"/>
      <c r="F269" s="3"/>
      <c r="G269" s="3"/>
      <c r="H269" s="3"/>
      <c r="I269" s="3"/>
      <c r="J269" s="35"/>
      <c r="K269" s="3"/>
      <c r="L269" s="3"/>
      <c r="M269" s="266"/>
    </row>
    <row r="270" spans="1:13" ht="20.25">
      <c r="A270" s="29"/>
      <c r="B270" s="3"/>
      <c r="C270" s="268" t="s">
        <v>548</v>
      </c>
      <c r="D270" s="3"/>
      <c r="E270" s="3"/>
      <c r="F270" s="3"/>
      <c r="G270" s="3"/>
      <c r="H270" s="3"/>
      <c r="I270" s="3"/>
      <c r="J270" s="35"/>
      <c r="K270" s="3"/>
      <c r="L270" s="3"/>
      <c r="M270" s="266"/>
    </row>
    <row r="271" spans="1:13" ht="20.25">
      <c r="A271" s="29" t="s">
        <v>290</v>
      </c>
      <c r="B271" s="3"/>
      <c r="C271" s="268" t="s">
        <v>592</v>
      </c>
      <c r="D271" s="3"/>
      <c r="E271" s="3"/>
      <c r="F271" s="3"/>
      <c r="G271" s="3"/>
      <c r="H271" s="3"/>
      <c r="I271" s="3"/>
      <c r="J271" s="35"/>
      <c r="K271" s="3"/>
      <c r="L271" s="3"/>
      <c r="M271" s="266"/>
    </row>
    <row r="272" spans="1:13" ht="20.25">
      <c r="A272" s="29"/>
      <c r="B272" s="3"/>
      <c r="C272" s="268" t="s">
        <v>593</v>
      </c>
      <c r="D272" s="3"/>
      <c r="E272" s="3"/>
      <c r="F272" s="3"/>
      <c r="G272" s="3"/>
      <c r="H272" s="3"/>
      <c r="I272" s="3"/>
      <c r="J272" s="35"/>
      <c r="K272" s="3"/>
      <c r="L272" s="3"/>
      <c r="M272" s="266"/>
    </row>
    <row r="273" spans="1:13" ht="20.25">
      <c r="A273" s="29"/>
      <c r="B273" s="3"/>
      <c r="C273" s="268" t="s">
        <v>573</v>
      </c>
      <c r="D273" s="3"/>
      <c r="E273" s="3"/>
      <c r="F273" s="3"/>
      <c r="G273" s="3"/>
      <c r="H273" s="3"/>
      <c r="I273" s="3"/>
      <c r="J273" s="3"/>
      <c r="K273" s="3"/>
      <c r="L273" s="3"/>
      <c r="M273" s="266"/>
    </row>
    <row r="274" spans="1:13" ht="20.25">
      <c r="A274" s="29"/>
      <c r="B274" s="3"/>
      <c r="C274" s="268" t="s">
        <v>574</v>
      </c>
      <c r="D274" s="3"/>
      <c r="E274" s="3"/>
      <c r="F274" s="3"/>
      <c r="G274" s="3"/>
      <c r="H274" s="3"/>
      <c r="I274" s="3"/>
      <c r="J274" s="3"/>
      <c r="K274" s="3"/>
      <c r="L274" s="3"/>
      <c r="M274" s="266"/>
    </row>
    <row r="275" spans="1:13" ht="20.25">
      <c r="A275" s="29" t="s">
        <v>294</v>
      </c>
      <c r="B275" s="3"/>
      <c r="C275" s="268" t="s">
        <v>582</v>
      </c>
      <c r="D275" s="3"/>
      <c r="E275" s="3"/>
      <c r="F275" s="3"/>
      <c r="G275" s="3"/>
      <c r="H275" s="3"/>
      <c r="I275" s="3"/>
      <c r="J275" s="3"/>
      <c r="K275" s="3"/>
      <c r="L275" s="3"/>
      <c r="M275" s="266"/>
    </row>
    <row r="276" spans="1:13" ht="20.25">
      <c r="A276" s="29" t="s">
        <v>296</v>
      </c>
      <c r="B276" s="3"/>
      <c r="C276" s="268" t="s">
        <v>297</v>
      </c>
      <c r="D276" s="3"/>
      <c r="E276" s="3"/>
      <c r="F276" s="3"/>
      <c r="G276" s="3"/>
      <c r="H276" s="3"/>
      <c r="I276" s="3"/>
      <c r="J276" s="3"/>
      <c r="K276" s="3"/>
      <c r="L276" s="3"/>
      <c r="M276" s="266"/>
    </row>
    <row r="277" spans="1:13" ht="20.25">
      <c r="A277" s="29"/>
      <c r="B277" s="3"/>
      <c r="C277" s="268" t="s">
        <v>298</v>
      </c>
      <c r="D277" s="3"/>
      <c r="E277" s="3"/>
      <c r="F277" s="3"/>
      <c r="G277" s="3"/>
      <c r="H277" s="3"/>
      <c r="I277" s="3"/>
      <c r="J277" s="3"/>
      <c r="K277" s="3"/>
      <c r="L277" s="3"/>
      <c r="M277" s="266"/>
    </row>
    <row r="278" spans="1:13" ht="20.25">
      <c r="A278" s="29" t="s">
        <v>299</v>
      </c>
      <c r="B278" s="3"/>
      <c r="C278" s="268" t="s">
        <v>300</v>
      </c>
      <c r="D278" s="3"/>
      <c r="E278" s="3"/>
      <c r="F278" s="3"/>
      <c r="G278" s="3"/>
      <c r="H278" s="3"/>
      <c r="I278" s="3"/>
      <c r="J278" s="3"/>
      <c r="K278" s="3"/>
      <c r="L278" s="3"/>
      <c r="M278" s="266"/>
    </row>
    <row r="279" spans="1:13" ht="20.25">
      <c r="A279" s="29"/>
      <c r="B279" s="3"/>
      <c r="C279" s="268" t="s">
        <v>301</v>
      </c>
      <c r="D279" s="3"/>
      <c r="E279" s="3"/>
      <c r="F279" s="3"/>
      <c r="G279" s="3"/>
      <c r="H279" s="3"/>
      <c r="I279" s="3"/>
      <c r="J279" s="3"/>
      <c r="K279" s="3"/>
      <c r="L279" s="3"/>
      <c r="M279" s="266"/>
    </row>
    <row r="280" spans="1:13" ht="20.25">
      <c r="A280" s="29" t="s">
        <v>302</v>
      </c>
      <c r="B280" s="3"/>
      <c r="C280" s="268" t="s">
        <v>303</v>
      </c>
      <c r="D280" s="3"/>
      <c r="E280" s="3"/>
      <c r="F280" s="3"/>
      <c r="G280" s="3"/>
      <c r="H280" s="3"/>
      <c r="I280" s="3"/>
      <c r="J280" s="3"/>
      <c r="K280" s="3"/>
      <c r="L280" s="3"/>
      <c r="M280" s="266"/>
    </row>
    <row r="281" spans="1:13" ht="20.25">
      <c r="A281" s="29"/>
      <c r="B281" s="3"/>
      <c r="C281" s="268" t="s">
        <v>304</v>
      </c>
      <c r="D281" s="3"/>
      <c r="E281" s="3"/>
      <c r="F281" s="3"/>
      <c r="G281" s="3"/>
      <c r="H281" s="3"/>
      <c r="I281" s="3"/>
      <c r="J281" s="3"/>
      <c r="K281" s="3"/>
      <c r="L281" s="3"/>
      <c r="M281" s="266"/>
    </row>
    <row r="282" spans="1:13" ht="20.25">
      <c r="A282" s="29" t="s">
        <v>305</v>
      </c>
      <c r="B282" s="3"/>
      <c r="C282" s="268" t="s">
        <v>306</v>
      </c>
      <c r="D282" s="3"/>
      <c r="E282" s="3"/>
      <c r="F282" s="3"/>
      <c r="G282" s="3"/>
      <c r="H282" s="3"/>
      <c r="I282" s="3"/>
      <c r="J282" s="3"/>
      <c r="K282" s="3"/>
      <c r="L282" s="3"/>
      <c r="M282" s="266"/>
    </row>
    <row r="283" spans="1:13" ht="20.25">
      <c r="A283" s="29"/>
      <c r="B283" s="3"/>
      <c r="C283" s="268" t="s">
        <v>307</v>
      </c>
      <c r="D283" s="3"/>
      <c r="E283" s="3"/>
      <c r="F283" s="3"/>
      <c r="G283" s="3"/>
      <c r="H283" s="3"/>
      <c r="I283" s="3"/>
      <c r="J283" s="3"/>
      <c r="K283" s="3"/>
      <c r="L283" s="3"/>
      <c r="M283" s="266"/>
    </row>
    <row r="284" spans="1:13" ht="20.25">
      <c r="A284" s="29"/>
      <c r="B284" s="3"/>
      <c r="C284" s="268" t="s">
        <v>308</v>
      </c>
      <c r="D284" s="3"/>
      <c r="E284" s="3"/>
      <c r="F284" s="3"/>
      <c r="G284" s="3"/>
      <c r="H284" s="3"/>
      <c r="I284" s="3"/>
      <c r="J284" s="3"/>
      <c r="K284" s="3"/>
      <c r="L284" s="3"/>
      <c r="M284" s="266"/>
    </row>
    <row r="285" spans="1:13" ht="20.25">
      <c r="A285" s="29"/>
      <c r="B285" s="3"/>
      <c r="C285" s="268" t="s">
        <v>309</v>
      </c>
      <c r="D285" s="3"/>
      <c r="E285" s="3"/>
      <c r="F285" s="3"/>
      <c r="G285" s="3"/>
      <c r="H285" s="3"/>
      <c r="I285" s="3"/>
      <c r="J285" s="3"/>
      <c r="K285" s="3"/>
      <c r="L285" s="3"/>
      <c r="M285" s="266"/>
    </row>
    <row r="286" spans="1:13" ht="20.25">
      <c r="A286" s="29"/>
      <c r="B286" s="3"/>
      <c r="C286" s="268" t="s">
        <v>575</v>
      </c>
      <c r="D286" s="3"/>
      <c r="E286" s="3"/>
      <c r="F286" s="3"/>
      <c r="G286" s="3"/>
      <c r="H286" s="3"/>
      <c r="I286" s="3"/>
      <c r="J286" s="3"/>
      <c r="K286" s="3"/>
      <c r="L286" s="3"/>
      <c r="M286" s="266"/>
    </row>
    <row r="287" spans="1:13" ht="20.25">
      <c r="A287" s="29"/>
      <c r="B287" s="3"/>
      <c r="C287" s="3"/>
      <c r="D287" s="3"/>
      <c r="E287" s="3"/>
      <c r="F287" s="3"/>
      <c r="G287" s="3"/>
      <c r="H287" s="3"/>
      <c r="I287" s="3"/>
      <c r="J287" s="3"/>
      <c r="K287" s="3"/>
      <c r="L287" s="3"/>
      <c r="M287" s="266"/>
    </row>
    <row r="288" spans="1:13" ht="20.25">
      <c r="A288" s="29" t="s">
        <v>17</v>
      </c>
      <c r="B288" s="3"/>
      <c r="C288" s="3" t="s">
        <v>311</v>
      </c>
      <c r="D288" s="3" t="s">
        <v>312</v>
      </c>
      <c r="E288" s="194">
        <v>0.21</v>
      </c>
      <c r="F288" s="3"/>
      <c r="H288" s="3"/>
      <c r="I288" s="3"/>
      <c r="J288" s="3"/>
      <c r="K288" s="3"/>
      <c r="L288" s="3"/>
      <c r="M288" s="266"/>
    </row>
    <row r="289" spans="1:13" ht="20.25">
      <c r="A289" s="29"/>
      <c r="B289" s="3"/>
      <c r="C289" s="3"/>
      <c r="D289" s="3" t="s">
        <v>313</v>
      </c>
      <c r="E289" s="195">
        <v>0.05</v>
      </c>
      <c r="F289" s="3" t="s">
        <v>314</v>
      </c>
      <c r="H289" s="3"/>
      <c r="I289" s="3"/>
      <c r="J289" s="3"/>
      <c r="K289" s="3"/>
      <c r="L289" s="3"/>
      <c r="M289" s="266"/>
    </row>
    <row r="290" spans="1:13" ht="20.25">
      <c r="A290" s="29"/>
      <c r="B290" s="3"/>
      <c r="C290" s="3"/>
      <c r="D290" s="3" t="s">
        <v>315</v>
      </c>
      <c r="E290" s="196">
        <v>0</v>
      </c>
      <c r="F290" s="3" t="s">
        <v>316</v>
      </c>
      <c r="H290" s="3"/>
      <c r="I290" s="3"/>
      <c r="J290" s="3"/>
      <c r="K290" s="3"/>
      <c r="L290" s="3"/>
      <c r="M290" s="266"/>
    </row>
    <row r="291" spans="1:13" ht="20.25">
      <c r="A291" s="29" t="s">
        <v>317</v>
      </c>
      <c r="B291" s="3"/>
      <c r="C291" s="268" t="s">
        <v>549</v>
      </c>
      <c r="D291" s="3"/>
      <c r="E291" s="3"/>
      <c r="F291" s="3"/>
      <c r="G291" s="3"/>
      <c r="H291" s="3"/>
      <c r="I291" s="3"/>
      <c r="J291" s="3"/>
      <c r="K291" s="3"/>
      <c r="L291" s="3"/>
      <c r="M291" s="266"/>
    </row>
    <row r="292" spans="1:13" ht="20.25">
      <c r="A292" s="29" t="s">
        <v>319</v>
      </c>
      <c r="B292" s="3"/>
      <c r="C292" s="268" t="s">
        <v>320</v>
      </c>
      <c r="D292" s="3"/>
      <c r="E292" s="3"/>
      <c r="F292" s="3"/>
      <c r="G292" s="3"/>
      <c r="H292" s="3"/>
      <c r="I292" s="3"/>
      <c r="J292" s="3"/>
      <c r="K292" s="3"/>
      <c r="L292" s="3"/>
      <c r="M292" s="266"/>
    </row>
    <row r="293" spans="1:13" ht="20.25">
      <c r="A293" s="29"/>
      <c r="B293" s="3"/>
      <c r="C293" s="268" t="s">
        <v>321</v>
      </c>
      <c r="D293" s="3"/>
      <c r="E293" s="3"/>
      <c r="F293" s="3"/>
      <c r="G293" s="3"/>
      <c r="H293" s="3"/>
      <c r="I293" s="3"/>
      <c r="J293" s="3"/>
      <c r="K293" s="3"/>
      <c r="L293" s="3"/>
      <c r="M293" s="266"/>
    </row>
    <row r="294" spans="1:13" ht="20.25">
      <c r="A294" s="29" t="s">
        <v>322</v>
      </c>
      <c r="B294" s="3"/>
      <c r="C294" s="268" t="s">
        <v>323</v>
      </c>
      <c r="D294" s="3"/>
      <c r="E294" s="3"/>
      <c r="F294" s="3"/>
      <c r="G294" s="3"/>
      <c r="H294" s="3"/>
      <c r="I294" s="3"/>
      <c r="J294" s="3"/>
      <c r="K294" s="3"/>
      <c r="L294" s="3"/>
      <c r="M294" s="266"/>
    </row>
    <row r="295" spans="1:13" ht="20.25">
      <c r="A295" s="29"/>
      <c r="B295" s="3"/>
      <c r="C295" s="268" t="s">
        <v>324</v>
      </c>
      <c r="D295" s="3"/>
      <c r="E295" s="3"/>
      <c r="F295" s="3"/>
      <c r="G295" s="3"/>
      <c r="H295" s="3"/>
      <c r="I295" s="3"/>
      <c r="J295" s="3"/>
      <c r="K295" s="3"/>
      <c r="L295" s="3"/>
      <c r="M295" s="266"/>
    </row>
    <row r="296" spans="1:13" ht="20.25">
      <c r="A296" s="29"/>
      <c r="B296" s="3"/>
      <c r="C296" s="268" t="s">
        <v>325</v>
      </c>
      <c r="D296" s="3"/>
      <c r="E296" s="3"/>
      <c r="F296" s="3"/>
      <c r="G296" s="3"/>
      <c r="H296" s="3"/>
      <c r="I296" s="3"/>
      <c r="J296" s="3"/>
      <c r="K296" s="3"/>
      <c r="L296" s="3"/>
      <c r="M296" s="266"/>
    </row>
    <row r="297" spans="1:13" ht="20.25">
      <c r="A297" s="29" t="s">
        <v>326</v>
      </c>
      <c r="B297" s="3"/>
      <c r="C297" s="268" t="s">
        <v>576</v>
      </c>
      <c r="D297" s="3"/>
      <c r="E297" s="3"/>
      <c r="F297" s="3"/>
      <c r="G297" s="3"/>
      <c r="H297" s="3"/>
      <c r="I297" s="3"/>
      <c r="J297" s="3"/>
      <c r="K297" s="3"/>
      <c r="L297" s="3"/>
      <c r="M297" s="266"/>
    </row>
    <row r="298" spans="1:13" ht="20.25">
      <c r="A298" s="29"/>
      <c r="B298" s="3"/>
      <c r="C298" s="268" t="s">
        <v>577</v>
      </c>
      <c r="D298" s="3"/>
      <c r="E298" s="3"/>
      <c r="F298" s="3"/>
      <c r="G298" s="3"/>
      <c r="H298" s="3"/>
      <c r="I298" s="3"/>
      <c r="J298" s="3"/>
      <c r="K298" s="3"/>
      <c r="L298" s="3"/>
      <c r="M298" s="266"/>
    </row>
    <row r="299" spans="1:13" ht="20.25">
      <c r="A299" s="29"/>
      <c r="B299" s="3"/>
      <c r="C299" s="268" t="s">
        <v>594</v>
      </c>
      <c r="D299" s="299"/>
      <c r="E299" s="299"/>
      <c r="F299" s="3"/>
      <c r="G299" s="3"/>
      <c r="H299" s="3"/>
      <c r="I299" s="3"/>
      <c r="J299" s="3"/>
      <c r="K299" s="3"/>
      <c r="L299" s="3"/>
      <c r="M299" s="266"/>
    </row>
    <row r="300" spans="1:13" ht="20.25">
      <c r="A300" s="29" t="s">
        <v>328</v>
      </c>
      <c r="B300" s="3"/>
      <c r="C300" s="268" t="s">
        <v>329</v>
      </c>
      <c r="D300" s="3"/>
      <c r="E300" s="3"/>
      <c r="F300" s="3"/>
      <c r="G300" s="3"/>
      <c r="H300" s="3"/>
      <c r="I300" s="3"/>
      <c r="J300" s="3"/>
      <c r="K300" s="3"/>
      <c r="L300" s="3"/>
      <c r="M300" s="266"/>
    </row>
    <row r="301" spans="1:13" ht="20.25">
      <c r="A301" s="29"/>
      <c r="B301" s="3"/>
      <c r="C301" s="268" t="s">
        <v>330</v>
      </c>
      <c r="D301" s="3"/>
      <c r="E301" s="3"/>
      <c r="F301" s="3"/>
      <c r="G301" s="3"/>
      <c r="H301" s="3"/>
      <c r="I301" s="3"/>
      <c r="J301" s="3"/>
      <c r="K301" s="3"/>
      <c r="L301" s="3"/>
      <c r="M301" s="266"/>
    </row>
    <row r="302" spans="1:13" ht="20.25">
      <c r="A302" s="29" t="s">
        <v>331</v>
      </c>
      <c r="B302" s="3"/>
      <c r="C302" s="268" t="s">
        <v>332</v>
      </c>
      <c r="D302" s="3"/>
      <c r="E302" s="3"/>
      <c r="F302" s="3"/>
      <c r="G302" s="3"/>
      <c r="H302" s="3"/>
      <c r="I302" s="3"/>
      <c r="J302" s="3"/>
      <c r="K302" s="3"/>
      <c r="L302" s="3"/>
      <c r="M302" s="266"/>
    </row>
    <row r="303" spans="1:13" ht="20.25">
      <c r="A303" s="29"/>
      <c r="B303" s="3"/>
      <c r="C303" s="268" t="s">
        <v>333</v>
      </c>
      <c r="D303" s="3"/>
      <c r="E303" s="3"/>
      <c r="F303" s="3"/>
      <c r="G303" s="3"/>
      <c r="H303" s="3"/>
      <c r="I303" s="3"/>
      <c r="J303" s="3"/>
      <c r="K303" s="3"/>
      <c r="L303" s="3"/>
      <c r="M303" s="266"/>
    </row>
    <row r="304" spans="1:13" ht="20.25" customHeight="1">
      <c r="A304" s="29" t="s">
        <v>334</v>
      </c>
      <c r="B304" s="3"/>
      <c r="C304" s="268" t="s">
        <v>335</v>
      </c>
      <c r="D304" s="3"/>
      <c r="E304" s="3"/>
      <c r="F304" s="3"/>
      <c r="G304" s="3"/>
      <c r="H304" s="3"/>
      <c r="I304" s="3"/>
      <c r="J304" s="3"/>
      <c r="K304" s="3"/>
      <c r="L304" s="3"/>
      <c r="M304" s="3"/>
    </row>
    <row r="305" spans="1:13" ht="20.25" customHeight="1">
      <c r="A305" s="29" t="s">
        <v>336</v>
      </c>
      <c r="C305" s="268" t="s">
        <v>33</v>
      </c>
      <c r="D305" s="6"/>
      <c r="E305" s="6"/>
      <c r="F305" s="6"/>
      <c r="G305" s="6"/>
      <c r="H305" s="6"/>
      <c r="I305" s="6"/>
      <c r="J305" s="6"/>
      <c r="K305" s="6"/>
      <c r="L305" s="6"/>
      <c r="M305" s="6"/>
    </row>
    <row r="306" spans="1:13" ht="20.25" customHeight="1">
      <c r="A306" s="99" t="s">
        <v>337</v>
      </c>
      <c r="C306" s="268" t="s">
        <v>550</v>
      </c>
      <c r="D306" s="197"/>
      <c r="E306" s="6"/>
      <c r="F306" s="6"/>
      <c r="G306" s="6"/>
      <c r="H306" s="6"/>
      <c r="I306" s="6"/>
      <c r="J306" s="6"/>
      <c r="K306" s="6"/>
      <c r="L306" s="6"/>
      <c r="M306" s="6"/>
    </row>
    <row r="307" spans="1:13" ht="20.25" customHeight="1">
      <c r="C307" s="268" t="s">
        <v>551</v>
      </c>
      <c r="D307" s="6"/>
      <c r="E307" s="6"/>
      <c r="F307" s="6"/>
      <c r="G307" s="6"/>
      <c r="H307" s="6"/>
      <c r="I307" s="6"/>
      <c r="J307" s="6"/>
      <c r="K307" s="6"/>
      <c r="L307" s="6"/>
      <c r="M307" s="269"/>
    </row>
    <row r="308" spans="1:13" ht="20.25" customHeight="1">
      <c r="C308" s="268" t="s">
        <v>340</v>
      </c>
      <c r="D308" s="6"/>
      <c r="E308" s="197"/>
      <c r="F308" s="6"/>
      <c r="G308" s="6"/>
      <c r="H308" s="6"/>
      <c r="I308" s="6"/>
      <c r="J308" s="6"/>
      <c r="K308" s="6"/>
      <c r="L308" s="6"/>
      <c r="M308" s="269"/>
    </row>
    <row r="309" spans="1:13" ht="20.25" customHeight="1">
      <c r="C309" s="268" t="s">
        <v>341</v>
      </c>
      <c r="D309" s="6"/>
      <c r="E309" s="197"/>
      <c r="F309" s="6"/>
      <c r="G309" s="6"/>
      <c r="H309" s="6"/>
      <c r="I309" s="6"/>
      <c r="J309" s="6"/>
      <c r="K309" s="6"/>
      <c r="L309" s="6"/>
      <c r="M309" s="269"/>
    </row>
    <row r="310" spans="1:13" ht="18">
      <c r="A310" s="230"/>
      <c r="C310" s="3"/>
      <c r="D310" s="3"/>
      <c r="E310" s="231"/>
      <c r="F310" s="3"/>
      <c r="G310" s="3"/>
      <c r="H310" s="3"/>
      <c r="I310" s="3"/>
      <c r="J310" s="5" t="s">
        <v>0</v>
      </c>
      <c r="K310" s="4"/>
      <c r="M310" s="4"/>
    </row>
    <row r="311" spans="1:13">
      <c r="C311" s="3"/>
      <c r="D311" s="3"/>
      <c r="E311" s="231"/>
      <c r="F311" s="3"/>
      <c r="G311" s="3"/>
      <c r="H311" s="3"/>
      <c r="I311" s="3"/>
      <c r="J311" s="5" t="s">
        <v>342</v>
      </c>
      <c r="M311" s="5"/>
    </row>
    <row r="312" spans="1:13">
      <c r="C312" s="3"/>
      <c r="D312" s="3"/>
      <c r="E312" s="231"/>
      <c r="F312" s="3"/>
      <c r="G312" s="3"/>
      <c r="H312" s="3"/>
      <c r="I312" s="3"/>
      <c r="J312" s="5"/>
      <c r="M312" s="5"/>
    </row>
    <row r="313" spans="1:13">
      <c r="C313" s="3"/>
      <c r="D313" s="3"/>
      <c r="E313" s="231"/>
      <c r="F313" s="3"/>
      <c r="G313" s="3"/>
      <c r="H313" s="3"/>
      <c r="I313" s="3"/>
      <c r="M313" s="5"/>
    </row>
    <row r="314" spans="1:13">
      <c r="C314" s="3"/>
      <c r="D314" s="3"/>
      <c r="E314" s="231"/>
      <c r="F314" s="3"/>
      <c r="G314" s="3"/>
      <c r="H314" s="3"/>
      <c r="I314" s="3"/>
      <c r="K314" s="6"/>
      <c r="M314" s="5"/>
    </row>
    <row r="315" spans="1:13">
      <c r="C315" s="3" t="s">
        <v>2</v>
      </c>
      <c r="D315" s="3"/>
      <c r="E315" s="231"/>
      <c r="F315" s="3"/>
      <c r="G315" s="3"/>
      <c r="H315" s="3"/>
      <c r="I315" s="3"/>
      <c r="J315" s="5"/>
      <c r="K315" s="6"/>
      <c r="M315" s="5"/>
    </row>
    <row r="316" spans="1:13">
      <c r="C316" s="3"/>
      <c r="D316" s="3"/>
      <c r="E316" s="231"/>
      <c r="F316" s="3"/>
      <c r="G316" s="3"/>
      <c r="H316" s="3"/>
      <c r="I316" s="3"/>
      <c r="J316" s="7" t="str">
        <f>$J$7</f>
        <v>For the 12 months ended: 12/31/2021</v>
      </c>
      <c r="K316" s="6"/>
      <c r="M316" s="5"/>
    </row>
    <row r="317" spans="1:13">
      <c r="A317" s="76" t="str">
        <f>$A$8</f>
        <v>Rate Formula Template</v>
      </c>
      <c r="B317" s="9"/>
      <c r="C317" s="9"/>
      <c r="D317" s="10"/>
      <c r="E317" s="9"/>
      <c r="F317" s="10"/>
      <c r="G317" s="10"/>
      <c r="H317" s="10"/>
      <c r="I317" s="10"/>
      <c r="J317" s="9"/>
      <c r="K317" s="3"/>
      <c r="L317" s="9"/>
      <c r="M317" s="6"/>
    </row>
    <row r="318" spans="1:13">
      <c r="A318" s="74" t="s">
        <v>4</v>
      </c>
      <c r="B318" s="9"/>
      <c r="C318" s="10"/>
      <c r="D318" s="13"/>
      <c r="E318" s="9"/>
      <c r="F318" s="13"/>
      <c r="G318" s="13"/>
      <c r="H318" s="13"/>
      <c r="I318" s="10"/>
      <c r="J318" s="10"/>
      <c r="K318" s="3"/>
      <c r="L318" s="12"/>
      <c r="M318" s="6"/>
    </row>
    <row r="319" spans="1:13">
      <c r="A319" s="76"/>
      <c r="B319" s="9"/>
      <c r="C319" s="12"/>
      <c r="D319" s="12"/>
      <c r="E319" s="9"/>
      <c r="F319" s="12"/>
      <c r="G319" s="12"/>
      <c r="H319" s="12"/>
      <c r="I319" s="12"/>
      <c r="J319" s="12"/>
      <c r="K319" s="3"/>
      <c r="L319" s="12"/>
      <c r="M319" s="3"/>
    </row>
    <row r="320" spans="1:13" ht="15.75">
      <c r="A320" s="149" t="str">
        <f>$A$11</f>
        <v>DUKE ENERGY KENTUCKY (DEK)</v>
      </c>
      <c r="B320" s="9"/>
      <c r="C320" s="12"/>
      <c r="D320" s="12"/>
      <c r="E320" s="9"/>
      <c r="F320" s="12"/>
      <c r="G320" s="12"/>
      <c r="H320" s="12"/>
      <c r="I320" s="12"/>
      <c r="J320" s="12"/>
      <c r="K320" s="3"/>
      <c r="L320" s="12"/>
      <c r="M320" s="3"/>
    </row>
    <row r="321" spans="1:13" ht="15.75">
      <c r="A321" s="265"/>
      <c r="B321" s="3"/>
      <c r="C321" s="189"/>
      <c r="D321" s="20"/>
      <c r="E321" s="35"/>
      <c r="F321" s="35"/>
      <c r="G321" s="35"/>
      <c r="H321" s="35"/>
      <c r="I321" s="3"/>
      <c r="J321" s="190"/>
      <c r="K321" s="3"/>
      <c r="L321" s="191"/>
      <c r="M321" s="3"/>
    </row>
    <row r="322" spans="1:13" ht="20.25">
      <c r="A322" s="29"/>
      <c r="B322" s="3"/>
      <c r="C322" s="3" t="s">
        <v>273</v>
      </c>
      <c r="D322" s="20"/>
      <c r="E322" s="35"/>
      <c r="F322" s="35"/>
      <c r="G322" s="35"/>
      <c r="H322" s="35"/>
      <c r="I322" s="3"/>
      <c r="J322" s="35"/>
      <c r="K322" s="3"/>
      <c r="L322" s="35"/>
      <c r="M322" s="266"/>
    </row>
    <row r="323" spans="1:13" ht="20.25">
      <c r="A323" s="29"/>
      <c r="B323" s="3"/>
      <c r="C323" s="3" t="s">
        <v>404</v>
      </c>
      <c r="D323" s="3"/>
      <c r="E323" s="35"/>
      <c r="F323" s="35"/>
      <c r="G323" s="35"/>
      <c r="H323" s="35"/>
      <c r="I323" s="3"/>
      <c r="J323" s="35"/>
      <c r="K323" s="3"/>
      <c r="L323" s="35"/>
      <c r="M323" s="266"/>
    </row>
    <row r="324" spans="1:13" ht="20.25">
      <c r="A324" s="79" t="s">
        <v>405</v>
      </c>
      <c r="B324" s="3"/>
      <c r="C324" s="3"/>
      <c r="D324" s="3"/>
      <c r="E324" s="35"/>
      <c r="F324" s="35"/>
      <c r="G324" s="35"/>
      <c r="H324" s="35"/>
      <c r="I324" s="3"/>
      <c r="J324" s="35"/>
      <c r="K324" s="3"/>
      <c r="L324" s="35"/>
      <c r="M324" s="266"/>
    </row>
    <row r="325" spans="1:13" ht="20.25" customHeight="1">
      <c r="A325" s="99" t="s">
        <v>343</v>
      </c>
      <c r="C325" s="268" t="s">
        <v>344</v>
      </c>
      <c r="D325" s="6"/>
      <c r="E325" s="6"/>
      <c r="F325" s="6"/>
      <c r="G325" s="6"/>
      <c r="H325" s="6"/>
      <c r="I325" s="6"/>
      <c r="J325" s="6"/>
      <c r="K325" s="6"/>
      <c r="L325" s="6"/>
      <c r="M325" s="269"/>
    </row>
    <row r="326" spans="1:13" ht="20.25" customHeight="1">
      <c r="A326" s="99"/>
      <c r="C326" s="268" t="s">
        <v>553</v>
      </c>
      <c r="D326" s="6"/>
      <c r="E326" s="6"/>
      <c r="F326" s="6"/>
      <c r="G326" s="6"/>
      <c r="H326" s="6"/>
      <c r="I326" s="6"/>
      <c r="J326" s="6"/>
      <c r="K326" s="6"/>
      <c r="L326" s="6"/>
      <c r="M326" s="269"/>
    </row>
    <row r="327" spans="1:13" ht="20.25" customHeight="1">
      <c r="A327" s="99"/>
      <c r="C327" s="268" t="s">
        <v>346</v>
      </c>
      <c r="D327" s="6"/>
      <c r="E327" s="6"/>
      <c r="F327" s="6"/>
      <c r="G327" s="6"/>
      <c r="H327" s="6"/>
      <c r="I327" s="6"/>
      <c r="J327" s="6"/>
      <c r="K327" s="6"/>
      <c r="L327" s="6"/>
      <c r="M327" s="269"/>
    </row>
    <row r="328" spans="1:13" ht="20.25" customHeight="1">
      <c r="A328" s="99" t="s">
        <v>347</v>
      </c>
      <c r="C328" s="268" t="s">
        <v>554</v>
      </c>
      <c r="D328" s="269"/>
      <c r="E328" s="269"/>
      <c r="F328" s="269"/>
      <c r="G328" s="269"/>
      <c r="H328" s="269"/>
      <c r="I328" s="269"/>
      <c r="J328" s="269"/>
      <c r="K328" s="269"/>
      <c r="L328" s="269"/>
      <c r="M328" s="269"/>
    </row>
    <row r="329" spans="1:13" ht="20.25" customHeight="1">
      <c r="A329" s="99" t="s">
        <v>349</v>
      </c>
      <c r="C329" s="268" t="s">
        <v>555</v>
      </c>
    </row>
    <row r="330" spans="1:13" ht="20.25" customHeight="1">
      <c r="A330" s="99"/>
      <c r="C330" s="268" t="s">
        <v>556</v>
      </c>
    </row>
    <row r="331" spans="1:13" ht="20.25" customHeight="1">
      <c r="A331" s="99" t="s">
        <v>350</v>
      </c>
      <c r="C331" s="268" t="s">
        <v>579</v>
      </c>
    </row>
    <row r="332" spans="1:13" ht="20.25" customHeight="1">
      <c r="C332" s="268" t="s">
        <v>580</v>
      </c>
    </row>
    <row r="333" spans="1:13" ht="20.25" customHeight="1">
      <c r="A333" s="99" t="s">
        <v>353</v>
      </c>
      <c r="C333" s="268" t="s">
        <v>354</v>
      </c>
    </row>
    <row r="334" spans="1:13" ht="20.25" customHeight="1">
      <c r="A334" s="99"/>
      <c r="C334" s="268" t="s">
        <v>355</v>
      </c>
    </row>
    <row r="335" spans="1:13" ht="20.25" customHeight="1">
      <c r="A335" s="99" t="s">
        <v>356</v>
      </c>
      <c r="C335" s="268" t="s">
        <v>595</v>
      </c>
    </row>
    <row r="336" spans="1:13" ht="20.25" customHeight="1">
      <c r="C336" s="268" t="s">
        <v>596</v>
      </c>
    </row>
    <row r="337" spans="3:3" ht="20.25" customHeight="1">
      <c r="C337" s="268" t="s">
        <v>597</v>
      </c>
    </row>
    <row r="338" spans="3:3" ht="20.25" customHeight="1">
      <c r="C338" s="268" t="s">
        <v>598</v>
      </c>
    </row>
    <row r="339" spans="3:3" ht="20.25" customHeight="1">
      <c r="C339" s="268"/>
    </row>
    <row r="340" spans="3:3" ht="20.25" customHeight="1"/>
  </sheetData>
  <printOptions horizontalCentered="1"/>
  <pageMargins left="0.45" right="0.4" top="0.75" bottom="0.5" header="0.25" footer="0.25"/>
  <pageSetup scale="45" orientation="portrait" blackAndWhite="1" r:id="rId1"/>
  <headerFooter alignWithMargins="0"/>
  <rowBreaks count="5" manualBreakCount="5">
    <brk id="34" max="11" man="1"/>
    <brk id="95" max="11" man="1"/>
    <brk id="169" max="11" man="1"/>
    <brk id="246" max="11" man="1"/>
    <brk id="309" max="11"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902E-79BF-4E9F-9C65-ABCCBE31B13D}">
  <sheetPr>
    <tabColor theme="6" tint="0.59999389629810485"/>
  </sheetPr>
  <dimension ref="A1:R332"/>
  <sheetViews>
    <sheetView topLeftCell="A71" zoomScale="75" zoomScaleNormal="75" zoomScaleSheetLayoutView="75" workbookViewId="0">
      <selection activeCell="D26" sqref="D26"/>
    </sheetView>
  </sheetViews>
  <sheetFormatPr defaultColWidth="8.77734375" defaultRowHeight="15"/>
  <cols>
    <col min="1" max="1" width="5.77734375" style="65" customWidth="1"/>
    <col min="2" max="2" width="1.44140625" style="2" customWidth="1"/>
    <col min="3" max="3" width="62.21875" style="2" customWidth="1"/>
    <col min="4" max="4" width="24.44140625" style="2" customWidth="1"/>
    <col min="5" max="5" width="15.5546875" style="2" customWidth="1"/>
    <col min="6" max="6" width="8.21875" style="2" customWidth="1"/>
    <col min="7" max="7" width="5.77734375" style="2" customWidth="1"/>
    <col min="8" max="8" width="13.21875" style="2" customWidth="1"/>
    <col min="9" max="9" width="5.77734375" style="2" customWidth="1"/>
    <col min="10" max="10" width="16.21875" style="2" customWidth="1"/>
    <col min="11" max="11" width="3.44140625" style="2" customWidth="1"/>
    <col min="12" max="12" width="14" style="2" customWidth="1"/>
    <col min="13" max="13" width="1.77734375" style="2" customWidth="1"/>
    <col min="14" max="15" width="18" style="2" customWidth="1"/>
    <col min="16" max="18" width="8.77734375" style="2"/>
    <col min="19" max="19" width="12.77734375" style="2" bestFit="1" customWidth="1"/>
    <col min="20" max="16384" width="8.77734375" style="2"/>
  </cols>
  <sheetData>
    <row r="1" spans="1:15" ht="18">
      <c r="A1" s="230"/>
      <c r="C1" s="3"/>
      <c r="D1" s="3"/>
      <c r="E1" s="231"/>
      <c r="F1" s="3"/>
      <c r="G1" s="3"/>
      <c r="H1" s="3"/>
      <c r="I1" s="3"/>
      <c r="J1" s="5" t="s">
        <v>0</v>
      </c>
      <c r="K1" s="4"/>
      <c r="M1" s="4"/>
    </row>
    <row r="2" spans="1:15">
      <c r="C2" s="3"/>
      <c r="D2" s="3"/>
      <c r="E2" s="231"/>
      <c r="F2" s="3"/>
      <c r="G2" s="3"/>
      <c r="H2" s="3"/>
      <c r="I2" s="3"/>
      <c r="J2" s="5" t="s">
        <v>56</v>
      </c>
      <c r="M2" s="5"/>
    </row>
    <row r="3" spans="1:15">
      <c r="C3" s="3"/>
      <c r="D3" s="3"/>
      <c r="E3" s="231"/>
      <c r="F3" s="3"/>
      <c r="G3" s="3"/>
      <c r="H3" s="3"/>
      <c r="I3" s="3"/>
      <c r="K3" s="6"/>
      <c r="M3" s="5"/>
    </row>
    <row r="4" spans="1:15">
      <c r="C4" s="3"/>
      <c r="D4" s="3"/>
      <c r="E4" s="231"/>
      <c r="F4" s="3"/>
      <c r="G4" s="3"/>
      <c r="H4" s="3"/>
      <c r="I4" s="3"/>
      <c r="K4" s="6"/>
      <c r="M4" s="5"/>
    </row>
    <row r="5" spans="1:15">
      <c r="C5" s="3"/>
      <c r="D5" s="3"/>
      <c r="E5" s="231"/>
      <c r="F5" s="3"/>
      <c r="G5" s="3"/>
      <c r="H5" s="3"/>
      <c r="I5" s="3"/>
      <c r="K5" s="6"/>
      <c r="M5" s="5"/>
    </row>
    <row r="6" spans="1:15">
      <c r="C6" s="3"/>
      <c r="D6" s="3"/>
      <c r="E6" s="231"/>
      <c r="F6" s="3"/>
      <c r="G6" s="3"/>
      <c r="H6" s="3"/>
      <c r="I6" s="3"/>
      <c r="J6" s="6"/>
      <c r="K6" s="6"/>
      <c r="M6" s="6"/>
    </row>
    <row r="7" spans="1:15">
      <c r="C7" s="3" t="s">
        <v>2</v>
      </c>
      <c r="D7" s="3"/>
      <c r="E7" s="231"/>
      <c r="F7" s="3"/>
      <c r="G7" s="3"/>
      <c r="H7" s="3"/>
      <c r="I7" s="3"/>
      <c r="J7" s="7" t="s">
        <v>500</v>
      </c>
      <c r="K7" s="6"/>
      <c r="M7" s="6"/>
    </row>
    <row r="8" spans="1:15">
      <c r="A8" s="74" t="s">
        <v>3</v>
      </c>
      <c r="B8" s="9"/>
      <c r="C8" s="9"/>
      <c r="D8" s="10"/>
      <c r="E8" s="9"/>
      <c r="F8" s="10"/>
      <c r="G8" s="10"/>
      <c r="H8" s="10"/>
      <c r="I8" s="10"/>
      <c r="J8" s="9"/>
      <c r="K8" s="6"/>
      <c r="L8" s="9"/>
      <c r="M8" s="6"/>
    </row>
    <row r="9" spans="1:15">
      <c r="A9" s="76" t="s">
        <v>4</v>
      </c>
      <c r="B9" s="9"/>
      <c r="C9" s="10"/>
      <c r="D9" s="13"/>
      <c r="E9" s="9"/>
      <c r="F9" s="13"/>
      <c r="G9" s="13"/>
      <c r="H9" s="13"/>
      <c r="I9" s="10"/>
      <c r="J9" s="10"/>
      <c r="K9" s="6"/>
      <c r="L9" s="12"/>
      <c r="M9" s="6"/>
    </row>
    <row r="10" spans="1:15">
      <c r="A10" s="76"/>
      <c r="B10" s="9"/>
      <c r="C10" s="12"/>
      <c r="D10" s="12"/>
      <c r="E10" s="9"/>
      <c r="F10" s="12"/>
      <c r="G10" s="12"/>
      <c r="H10" s="12"/>
      <c r="I10" s="12"/>
      <c r="J10" s="12"/>
      <c r="K10" s="6"/>
      <c r="L10" s="12"/>
      <c r="M10" s="6"/>
    </row>
    <row r="11" spans="1:15" ht="15.75">
      <c r="A11" s="232" t="s">
        <v>403</v>
      </c>
      <c r="B11" s="15"/>
      <c r="C11" s="16"/>
      <c r="D11" s="16"/>
      <c r="E11" s="15"/>
      <c r="F11" s="16"/>
      <c r="G11" s="16"/>
      <c r="H11" s="16"/>
      <c r="I11" s="16"/>
      <c r="J11" s="16"/>
      <c r="K11" s="6"/>
      <c r="L11" s="12"/>
      <c r="M11" s="6"/>
      <c r="N11" s="18"/>
      <c r="O11" s="18"/>
    </row>
    <row r="12" spans="1:15">
      <c r="A12" s="29"/>
      <c r="C12" s="21" t="s">
        <v>6</v>
      </c>
      <c r="D12" s="21" t="s">
        <v>7</v>
      </c>
      <c r="E12" s="21" t="s">
        <v>8</v>
      </c>
      <c r="F12" s="35" t="s">
        <v>17</v>
      </c>
      <c r="G12" s="270" t="s">
        <v>9</v>
      </c>
      <c r="H12" s="9"/>
      <c r="I12" s="35"/>
      <c r="J12" s="101" t="s">
        <v>10</v>
      </c>
      <c r="K12" s="6"/>
      <c r="L12" s="6"/>
      <c r="M12" s="6"/>
      <c r="N12" s="23"/>
    </row>
    <row r="13" spans="1:15">
      <c r="A13" s="29" t="s">
        <v>11</v>
      </c>
      <c r="C13" s="6"/>
      <c r="D13" s="6"/>
      <c r="E13" s="78"/>
      <c r="F13" s="6"/>
      <c r="G13" s="6"/>
      <c r="H13" s="6"/>
      <c r="I13" s="6"/>
      <c r="J13" s="20" t="s">
        <v>12</v>
      </c>
      <c r="K13" s="6"/>
      <c r="L13" s="6"/>
      <c r="M13" s="6"/>
      <c r="N13" s="24"/>
    </row>
    <row r="14" spans="1:15" ht="15.75">
      <c r="A14" s="79" t="s">
        <v>13</v>
      </c>
      <c r="C14" s="6"/>
      <c r="D14" s="6"/>
      <c r="E14" s="6"/>
      <c r="F14" s="6"/>
      <c r="G14" s="6"/>
      <c r="H14" s="6"/>
      <c r="I14" s="6"/>
      <c r="J14" s="25" t="s">
        <v>14</v>
      </c>
      <c r="K14" s="6"/>
      <c r="L14" s="6"/>
      <c r="M14" s="6"/>
      <c r="N14" s="24"/>
      <c r="O14" s="28"/>
    </row>
    <row r="15" spans="1:15">
      <c r="A15" s="29">
        <v>1</v>
      </c>
      <c r="C15" s="6" t="s">
        <v>15</v>
      </c>
      <c r="D15" s="52" t="s">
        <v>557</v>
      </c>
      <c r="E15" s="35"/>
      <c r="F15" s="6"/>
      <c r="G15" s="6"/>
      <c r="H15" s="6"/>
      <c r="I15" s="6"/>
      <c r="J15" s="31">
        <f>J164</f>
        <v>9347159</v>
      </c>
      <c r="K15" s="6"/>
      <c r="L15" s="6"/>
      <c r="M15" s="6"/>
      <c r="N15" s="33"/>
      <c r="O15" s="31"/>
    </row>
    <row r="16" spans="1:15">
      <c r="A16" s="29"/>
      <c r="C16" s="6"/>
      <c r="D16" s="51"/>
      <c r="E16" s="6"/>
      <c r="F16" s="6"/>
      <c r="G16" s="6"/>
      <c r="H16" s="6"/>
      <c r="I16" s="6"/>
      <c r="J16" s="31"/>
      <c r="K16" s="6"/>
      <c r="L16" s="6"/>
      <c r="M16" s="6"/>
      <c r="N16" s="36"/>
      <c r="O16" s="35"/>
    </row>
    <row r="17" spans="1:15">
      <c r="A17" s="29"/>
      <c r="C17" s="6"/>
      <c r="D17" s="51"/>
      <c r="E17" s="6"/>
      <c r="F17" s="6"/>
      <c r="G17" s="6"/>
      <c r="H17" s="6"/>
      <c r="I17" s="6"/>
      <c r="J17" s="31"/>
      <c r="K17" s="6"/>
      <c r="L17" s="6"/>
      <c r="M17" s="6"/>
      <c r="N17" s="36"/>
      <c r="O17" s="35"/>
    </row>
    <row r="18" spans="1:15" ht="15.75" thickBot="1">
      <c r="A18" s="29" t="s">
        <v>17</v>
      </c>
      <c r="C18" s="6" t="s">
        <v>58</v>
      </c>
      <c r="D18" s="233"/>
      <c r="E18" s="234" t="s">
        <v>59</v>
      </c>
      <c r="F18" s="35"/>
      <c r="G18" s="235" t="s">
        <v>60</v>
      </c>
      <c r="H18" s="235"/>
      <c r="I18" s="6"/>
      <c r="J18" s="31"/>
      <c r="K18" s="6"/>
      <c r="L18" s="6"/>
      <c r="M18" s="6"/>
      <c r="N18" s="36"/>
      <c r="O18" s="35"/>
    </row>
    <row r="19" spans="1:15">
      <c r="A19" s="29">
        <v>2</v>
      </c>
      <c r="C19" s="6" t="s">
        <v>19</v>
      </c>
      <c r="D19" s="52" t="s">
        <v>61</v>
      </c>
      <c r="E19" s="31">
        <f>J240</f>
        <v>114984</v>
      </c>
      <c r="F19" s="31"/>
      <c r="G19" s="31" t="s">
        <v>62</v>
      </c>
      <c r="H19" s="84">
        <f>DEK_TP_Alloc</f>
        <v>0.82594000000000001</v>
      </c>
      <c r="I19" s="31"/>
      <c r="J19" s="31">
        <f>ROUND(H19*E19,0)</f>
        <v>94970</v>
      </c>
      <c r="K19" s="6"/>
      <c r="L19" s="6"/>
      <c r="M19" s="6"/>
      <c r="N19" s="33"/>
      <c r="O19" s="31"/>
    </row>
    <row r="20" spans="1:15">
      <c r="A20" s="29">
        <v>3</v>
      </c>
      <c r="C20" s="6" t="s">
        <v>20</v>
      </c>
      <c r="D20" s="52" t="s">
        <v>63</v>
      </c>
      <c r="E20" s="54">
        <f>J242</f>
        <v>69581</v>
      </c>
      <c r="F20" s="31"/>
      <c r="G20" s="31" t="str">
        <f>G$19</f>
        <v>TP</v>
      </c>
      <c r="H20" s="84">
        <f>DEK_TP_Alloc</f>
        <v>0.82594000000000001</v>
      </c>
      <c r="I20" s="31"/>
      <c r="J20" s="54">
        <f>ROUND(H20*E20,0)</f>
        <v>57470</v>
      </c>
      <c r="K20" s="6"/>
      <c r="L20" s="6"/>
      <c r="M20" s="6"/>
      <c r="N20" s="45"/>
      <c r="O20" s="54"/>
    </row>
    <row r="21" spans="1:15">
      <c r="A21" s="29" t="s">
        <v>21</v>
      </c>
      <c r="C21" s="6" t="s">
        <v>22</v>
      </c>
      <c r="D21" s="52"/>
      <c r="E21" s="85">
        <v>0</v>
      </c>
      <c r="F21" s="31"/>
      <c r="G21" s="31" t="str">
        <f>G$19</f>
        <v>TP</v>
      </c>
      <c r="H21" s="84">
        <f>DEK_TP_Alloc</f>
        <v>0.82594000000000001</v>
      </c>
      <c r="I21" s="31"/>
      <c r="J21" s="54">
        <f t="shared" ref="J21:J23" si="0">ROUND(H21*E21,0)</f>
        <v>0</v>
      </c>
      <c r="K21" s="6"/>
      <c r="L21" s="6"/>
      <c r="M21" s="6"/>
      <c r="N21" s="45"/>
      <c r="O21" s="54"/>
    </row>
    <row r="22" spans="1:15">
      <c r="A22" s="29" t="s">
        <v>23</v>
      </c>
      <c r="C22" s="6" t="s">
        <v>24</v>
      </c>
      <c r="D22" s="52"/>
      <c r="E22" s="85">
        <v>0</v>
      </c>
      <c r="F22" s="31"/>
      <c r="G22" s="31" t="str">
        <f>G$19</f>
        <v>TP</v>
      </c>
      <c r="H22" s="84">
        <f>DEK_TP_Alloc</f>
        <v>0.82594000000000001</v>
      </c>
      <c r="I22" s="31"/>
      <c r="J22" s="54">
        <f t="shared" si="0"/>
        <v>0</v>
      </c>
      <c r="K22" s="6"/>
      <c r="L22" s="6"/>
      <c r="M22" s="6"/>
      <c r="N22" s="45"/>
      <c r="O22" s="54"/>
    </row>
    <row r="23" spans="1:15">
      <c r="A23" s="29">
        <v>5</v>
      </c>
      <c r="C23" s="6" t="s">
        <v>25</v>
      </c>
      <c r="D23" s="52" t="s">
        <v>505</v>
      </c>
      <c r="E23" s="45">
        <v>0</v>
      </c>
      <c r="F23" s="31"/>
      <c r="G23" s="31"/>
      <c r="H23" s="86">
        <v>1</v>
      </c>
      <c r="I23" s="31"/>
      <c r="J23" s="54">
        <f t="shared" si="0"/>
        <v>0</v>
      </c>
      <c r="K23" s="6"/>
      <c r="L23" s="6"/>
      <c r="M23" s="6"/>
      <c r="N23" s="45"/>
      <c r="O23" s="54"/>
    </row>
    <row r="24" spans="1:15">
      <c r="A24" s="29"/>
      <c r="C24" s="6"/>
      <c r="D24" s="52"/>
      <c r="E24" s="54"/>
      <c r="F24" s="31"/>
      <c r="G24" s="31"/>
      <c r="H24" s="86"/>
      <c r="I24" s="31"/>
      <c r="J24" s="31"/>
      <c r="K24" s="6"/>
      <c r="L24" s="6"/>
      <c r="M24" s="6"/>
      <c r="N24" s="45"/>
      <c r="O24" s="54"/>
    </row>
    <row r="25" spans="1:15">
      <c r="A25" s="29"/>
      <c r="C25" s="6"/>
      <c r="D25" s="52"/>
      <c r="E25" s="54"/>
      <c r="F25" s="31"/>
      <c r="G25" s="31"/>
      <c r="H25" s="86"/>
      <c r="I25" s="31"/>
      <c r="J25" s="31"/>
      <c r="K25" s="6"/>
      <c r="L25" s="6"/>
      <c r="M25" s="6"/>
      <c r="N25" s="45"/>
      <c r="O25" s="54"/>
    </row>
    <row r="26" spans="1:15">
      <c r="A26" s="29"/>
      <c r="C26" s="6"/>
      <c r="D26" s="52"/>
      <c r="E26" s="54"/>
      <c r="F26" s="31"/>
      <c r="G26" s="31"/>
      <c r="H26" s="86"/>
      <c r="I26" s="31"/>
      <c r="J26" s="31"/>
      <c r="K26" s="6"/>
      <c r="L26" s="6"/>
      <c r="M26" s="6"/>
      <c r="N26" s="45"/>
      <c r="O26" s="54"/>
    </row>
    <row r="27" spans="1:15">
      <c r="A27" s="29">
        <v>6</v>
      </c>
      <c r="C27" s="6" t="s">
        <v>27</v>
      </c>
      <c r="D27" s="51"/>
      <c r="E27" s="91" t="s">
        <v>17</v>
      </c>
      <c r="F27" s="35"/>
      <c r="G27" s="35"/>
      <c r="H27" s="84"/>
      <c r="I27" s="35"/>
      <c r="J27" s="236">
        <f>SUM(J19:J23)</f>
        <v>152440</v>
      </c>
      <c r="K27" s="6"/>
      <c r="L27" s="6"/>
      <c r="M27" s="6"/>
      <c r="N27" s="33"/>
      <c r="O27" s="31"/>
    </row>
    <row r="28" spans="1:15">
      <c r="A28" s="29"/>
      <c r="D28" s="51"/>
      <c r="E28" s="35" t="s">
        <v>17</v>
      </c>
      <c r="F28" s="6"/>
      <c r="G28" s="6"/>
      <c r="H28" s="84"/>
      <c r="I28" s="6"/>
      <c r="J28" s="31"/>
      <c r="K28" s="6"/>
      <c r="L28" s="6"/>
      <c r="M28" s="6"/>
      <c r="N28" s="46"/>
    </row>
    <row r="29" spans="1:15">
      <c r="A29" s="29"/>
      <c r="C29" s="6"/>
      <c r="D29" s="51"/>
      <c r="J29" s="31"/>
      <c r="K29" s="6"/>
      <c r="L29" s="6"/>
      <c r="M29" s="6"/>
      <c r="N29" s="36"/>
      <c r="O29" s="35"/>
    </row>
    <row r="30" spans="1:15" ht="15.75" thickBot="1">
      <c r="A30" s="29">
        <v>7</v>
      </c>
      <c r="C30" s="6" t="s">
        <v>28</v>
      </c>
      <c r="D30" s="52" t="s">
        <v>29</v>
      </c>
      <c r="E30" s="91" t="s">
        <v>17</v>
      </c>
      <c r="F30" s="35"/>
      <c r="G30" s="35"/>
      <c r="H30" s="35"/>
      <c r="I30" s="35"/>
      <c r="J30" s="48">
        <f>J15-J27</f>
        <v>9194719</v>
      </c>
      <c r="K30" s="6"/>
      <c r="L30" s="6"/>
      <c r="M30" s="6"/>
      <c r="N30" s="49"/>
      <c r="O30" s="50"/>
    </row>
    <row r="31" spans="1:15" ht="15.75" thickTop="1">
      <c r="A31" s="29"/>
      <c r="D31" s="51"/>
      <c r="E31" s="91"/>
      <c r="F31" s="35"/>
      <c r="G31" s="35"/>
      <c r="H31" s="35"/>
      <c r="I31" s="35"/>
      <c r="K31" s="6"/>
      <c r="L31" s="6"/>
      <c r="M31" s="6"/>
      <c r="N31" s="46"/>
    </row>
    <row r="32" spans="1:15">
      <c r="A32" s="29"/>
      <c r="D32" s="52"/>
      <c r="J32" s="35"/>
      <c r="K32" s="6"/>
      <c r="L32" s="6"/>
      <c r="M32" s="6"/>
      <c r="N32" s="36"/>
      <c r="O32" s="35"/>
    </row>
    <row r="33" spans="1:15">
      <c r="A33" s="29"/>
      <c r="C33" s="6"/>
      <c r="D33" s="51"/>
      <c r="E33" s="31"/>
      <c r="F33" s="31"/>
      <c r="G33" s="31"/>
      <c r="H33" s="31"/>
      <c r="I33" s="31"/>
      <c r="J33" s="31"/>
      <c r="K33" s="6"/>
      <c r="L33" s="6"/>
      <c r="M33" s="6"/>
      <c r="N33" s="33"/>
      <c r="O33" s="31"/>
    </row>
    <row r="34" spans="1:15">
      <c r="C34" s="3"/>
      <c r="D34" s="3"/>
      <c r="E34" s="231"/>
      <c r="F34" s="3"/>
      <c r="G34" s="3"/>
      <c r="H34" s="3"/>
      <c r="I34" s="3"/>
      <c r="K34" s="20"/>
      <c r="L34" s="7"/>
      <c r="M34" s="20"/>
      <c r="N34" s="46"/>
    </row>
    <row r="35" spans="1:15" ht="18">
      <c r="A35" s="230"/>
      <c r="C35" s="3"/>
      <c r="D35" s="3"/>
      <c r="E35" s="231"/>
      <c r="F35" s="3"/>
      <c r="G35" s="3"/>
      <c r="H35" s="3"/>
      <c r="I35" s="3"/>
      <c r="J35" s="5" t="s">
        <v>0</v>
      </c>
      <c r="K35" s="4"/>
      <c r="M35" s="4"/>
      <c r="N35" s="272"/>
      <c r="O35" s="5"/>
    </row>
    <row r="36" spans="1:15">
      <c r="C36" s="3"/>
      <c r="D36" s="3"/>
      <c r="E36" s="231"/>
      <c r="F36" s="3"/>
      <c r="G36" s="3"/>
      <c r="H36" s="3"/>
      <c r="I36" s="3"/>
      <c r="J36" s="5" t="s">
        <v>73</v>
      </c>
      <c r="M36" s="5"/>
      <c r="N36" s="272"/>
      <c r="O36" s="5"/>
    </row>
    <row r="37" spans="1:15">
      <c r="C37" s="3"/>
      <c r="D37" s="3"/>
      <c r="E37" s="231"/>
      <c r="F37" s="3"/>
      <c r="G37" s="3"/>
      <c r="H37" s="3"/>
      <c r="I37" s="3"/>
      <c r="K37" s="6"/>
      <c r="M37" s="5"/>
      <c r="N37" s="46"/>
    </row>
    <row r="38" spans="1:15">
      <c r="C38" s="3"/>
      <c r="D38" s="3"/>
      <c r="E38" s="231"/>
      <c r="F38" s="3"/>
      <c r="G38" s="3"/>
      <c r="H38" s="3"/>
      <c r="I38" s="3"/>
      <c r="K38" s="6"/>
      <c r="M38" s="5"/>
      <c r="N38" s="46"/>
    </row>
    <row r="39" spans="1:15">
      <c r="C39" s="3"/>
      <c r="D39" s="3"/>
      <c r="E39" s="231"/>
      <c r="F39" s="3"/>
      <c r="G39" s="3"/>
      <c r="H39" s="3"/>
      <c r="I39" s="3"/>
      <c r="K39" s="6"/>
      <c r="M39" s="5"/>
      <c r="N39" s="46"/>
    </row>
    <row r="40" spans="1:15">
      <c r="C40" s="3"/>
      <c r="D40" s="3"/>
      <c r="E40" s="231"/>
      <c r="F40" s="3"/>
      <c r="G40" s="3"/>
      <c r="H40" s="3"/>
      <c r="I40" s="3"/>
      <c r="J40" s="5"/>
      <c r="K40" s="6"/>
      <c r="M40" s="5"/>
      <c r="N40" s="272"/>
      <c r="O40" s="5"/>
    </row>
    <row r="41" spans="1:15">
      <c r="C41" s="3" t="s">
        <v>2</v>
      </c>
      <c r="D41" s="3"/>
      <c r="E41" s="231"/>
      <c r="F41" s="3"/>
      <c r="G41" s="3"/>
      <c r="H41" s="3"/>
      <c r="I41" s="3"/>
      <c r="J41" s="7" t="str">
        <f>J7</f>
        <v>For the 12 months ended: 12/31/2020</v>
      </c>
      <c r="K41" s="35"/>
      <c r="M41" s="5"/>
      <c r="N41" s="273"/>
      <c r="O41" s="7"/>
    </row>
    <row r="42" spans="1:15">
      <c r="A42" s="75" t="str">
        <f>A8</f>
        <v>Rate Formula Template</v>
      </c>
      <c r="B42" s="9"/>
      <c r="C42" s="9"/>
      <c r="D42" s="10"/>
      <c r="E42" s="9"/>
      <c r="F42" s="10"/>
      <c r="G42" s="10"/>
      <c r="H42" s="10"/>
      <c r="I42" s="10"/>
      <c r="J42" s="9"/>
      <c r="K42" s="35"/>
      <c r="L42" s="9"/>
      <c r="M42" s="6"/>
      <c r="N42" s="11"/>
      <c r="O42" s="9"/>
    </row>
    <row r="43" spans="1:15">
      <c r="A43" s="76" t="s">
        <v>4</v>
      </c>
      <c r="B43" s="9"/>
      <c r="C43" s="10"/>
      <c r="D43" s="13"/>
      <c r="E43" s="9"/>
      <c r="F43" s="13"/>
      <c r="G43" s="13"/>
      <c r="H43" s="13"/>
      <c r="I43" s="10"/>
      <c r="J43" s="10"/>
      <c r="K43" s="35"/>
      <c r="L43" s="12"/>
      <c r="M43" s="6"/>
      <c r="N43" s="8"/>
      <c r="O43" s="10"/>
    </row>
    <row r="44" spans="1:15">
      <c r="A44" s="76"/>
      <c r="B44" s="9"/>
      <c r="C44" s="12"/>
      <c r="D44" s="12"/>
      <c r="E44" s="9"/>
      <c r="F44" s="12"/>
      <c r="G44" s="12"/>
      <c r="H44" s="12"/>
      <c r="I44" s="12"/>
      <c r="J44" s="12"/>
      <c r="K44" s="35"/>
      <c r="L44" s="12"/>
      <c r="M44" s="6"/>
      <c r="N44" s="274"/>
      <c r="O44" s="12"/>
    </row>
    <row r="45" spans="1:15" ht="15.75">
      <c r="A45" s="149" t="str">
        <f>$A$11</f>
        <v>DUKE ENERGY KENTUCKY (DEK)</v>
      </c>
      <c r="B45" s="9"/>
      <c r="C45" s="12"/>
      <c r="D45" s="12"/>
      <c r="E45" s="9"/>
      <c r="F45" s="12"/>
      <c r="G45" s="12"/>
      <c r="H45" s="12"/>
      <c r="I45" s="12"/>
      <c r="J45" s="12"/>
      <c r="K45" s="35"/>
      <c r="L45" s="12"/>
      <c r="M45" s="35"/>
      <c r="N45" s="274"/>
      <c r="O45" s="12"/>
    </row>
    <row r="46" spans="1:15" ht="15.75">
      <c r="B46" s="9"/>
      <c r="C46" s="12"/>
      <c r="D46" s="12"/>
      <c r="E46" s="9"/>
      <c r="F46" s="12"/>
      <c r="G46" s="12"/>
      <c r="H46" s="12"/>
      <c r="I46" s="12"/>
      <c r="J46" s="12"/>
      <c r="K46" s="35"/>
      <c r="L46" s="12"/>
      <c r="M46" s="35"/>
      <c r="N46" s="275"/>
      <c r="O46" s="18"/>
    </row>
    <row r="47" spans="1:15">
      <c r="C47" s="21" t="s">
        <v>6</v>
      </c>
      <c r="D47" s="21" t="s">
        <v>7</v>
      </c>
      <c r="E47" s="21" t="s">
        <v>8</v>
      </c>
      <c r="F47" s="35" t="s">
        <v>17</v>
      </c>
      <c r="G47" s="270" t="s">
        <v>9</v>
      </c>
      <c r="H47" s="9"/>
      <c r="I47" s="35"/>
      <c r="J47" s="101" t="s">
        <v>10</v>
      </c>
      <c r="K47" s="35"/>
      <c r="L47" s="21"/>
      <c r="M47" s="35"/>
      <c r="N47" s="23"/>
    </row>
    <row r="48" spans="1:15">
      <c r="A48" s="29" t="s">
        <v>11</v>
      </c>
      <c r="C48" s="6"/>
      <c r="D48" s="126" t="s">
        <v>74</v>
      </c>
      <c r="E48" s="35"/>
      <c r="F48" s="35"/>
      <c r="G48" s="35"/>
      <c r="H48" s="20"/>
      <c r="I48" s="35"/>
      <c r="J48" s="20" t="s">
        <v>75</v>
      </c>
      <c r="K48" s="35"/>
      <c r="L48" s="21"/>
      <c r="M48" s="35"/>
      <c r="N48" s="24"/>
    </row>
    <row r="49" spans="1:15" ht="16.5" thickBot="1">
      <c r="A49" s="79" t="s">
        <v>13</v>
      </c>
      <c r="C49" s="27" t="s">
        <v>363</v>
      </c>
      <c r="D49" s="237" t="s">
        <v>77</v>
      </c>
      <c r="E49" s="234" t="s">
        <v>78</v>
      </c>
      <c r="F49" s="128"/>
      <c r="G49" s="235" t="s">
        <v>60</v>
      </c>
      <c r="H49" s="235"/>
      <c r="I49" s="128"/>
      <c r="J49" s="238" t="s">
        <v>79</v>
      </c>
      <c r="K49" s="35"/>
      <c r="L49" s="21"/>
      <c r="M49" s="6"/>
      <c r="N49" s="24"/>
      <c r="O49" s="28"/>
    </row>
    <row r="50" spans="1:15">
      <c r="D50" s="35"/>
      <c r="E50" s="35"/>
      <c r="F50" s="35"/>
      <c r="G50" s="35"/>
      <c r="H50" s="35"/>
      <c r="I50" s="35"/>
      <c r="J50" s="35"/>
      <c r="K50" s="35"/>
      <c r="L50" s="35"/>
      <c r="M50" s="6"/>
      <c r="N50" s="36"/>
      <c r="O50" s="35"/>
    </row>
    <row r="51" spans="1:15">
      <c r="A51" s="29"/>
      <c r="C51" s="6"/>
      <c r="D51" s="35"/>
      <c r="E51" s="35"/>
      <c r="F51" s="35"/>
      <c r="G51" s="35"/>
      <c r="H51" s="35"/>
      <c r="I51" s="35"/>
      <c r="J51" s="35"/>
      <c r="K51" s="35"/>
      <c r="L51" s="35"/>
      <c r="M51" s="6"/>
      <c r="N51" s="36"/>
      <c r="O51" s="35"/>
    </row>
    <row r="52" spans="1:15">
      <c r="A52" s="29"/>
      <c r="C52" s="6" t="s">
        <v>80</v>
      </c>
      <c r="D52" s="35"/>
      <c r="E52" s="35"/>
      <c r="F52" s="35"/>
      <c r="G52" s="35"/>
      <c r="H52" s="35"/>
      <c r="I52" s="35"/>
      <c r="J52" s="35"/>
      <c r="K52" s="35"/>
      <c r="L52" s="35"/>
      <c r="M52" s="6"/>
      <c r="N52" s="36"/>
      <c r="O52" s="35"/>
    </row>
    <row r="53" spans="1:15">
      <c r="A53" s="29">
        <v>1</v>
      </c>
      <c r="C53" s="6" t="s">
        <v>81</v>
      </c>
      <c r="D53" s="51" t="s">
        <v>82</v>
      </c>
      <c r="E53" s="116">
        <v>1357909909</v>
      </c>
      <c r="F53" s="35"/>
      <c r="G53" s="35" t="s">
        <v>83</v>
      </c>
      <c r="H53" s="117" t="s">
        <v>17</v>
      </c>
      <c r="I53" s="35"/>
      <c r="J53" s="54"/>
      <c r="K53" s="35"/>
      <c r="L53" s="35"/>
      <c r="M53" s="6"/>
      <c r="N53" s="45"/>
      <c r="O53" s="54"/>
    </row>
    <row r="54" spans="1:15">
      <c r="A54" s="29">
        <v>2</v>
      </c>
      <c r="C54" s="6" t="s">
        <v>84</v>
      </c>
      <c r="D54" s="51" t="s">
        <v>85</v>
      </c>
      <c r="E54" s="85">
        <v>94399794</v>
      </c>
      <c r="F54" s="35"/>
      <c r="G54" s="35" t="s">
        <v>62</v>
      </c>
      <c r="H54" s="84">
        <f>DEK_TP_Alloc</f>
        <v>0.82594000000000001</v>
      </c>
      <c r="I54" s="35"/>
      <c r="J54" s="31">
        <f>ROUND(H54*E54,0)</f>
        <v>77968566</v>
      </c>
      <c r="K54" s="35"/>
      <c r="L54" s="35"/>
      <c r="M54" s="6"/>
      <c r="N54" s="33"/>
      <c r="O54" s="31"/>
    </row>
    <row r="55" spans="1:15">
      <c r="A55" s="29">
        <v>3</v>
      </c>
      <c r="C55" s="6" t="s">
        <v>86</v>
      </c>
      <c r="D55" s="51" t="s">
        <v>87</v>
      </c>
      <c r="E55" s="85">
        <v>591716376</v>
      </c>
      <c r="F55" s="35"/>
      <c r="G55" s="35" t="s">
        <v>83</v>
      </c>
      <c r="H55" s="117" t="s">
        <v>17</v>
      </c>
      <c r="I55" s="35"/>
      <c r="J55" s="54"/>
      <c r="K55" s="35"/>
      <c r="L55" s="35"/>
      <c r="M55" s="6"/>
      <c r="N55" s="45"/>
      <c r="O55" s="54"/>
    </row>
    <row r="56" spans="1:15">
      <c r="A56" s="29">
        <v>4</v>
      </c>
      <c r="C56" s="6" t="s">
        <v>88</v>
      </c>
      <c r="D56" s="51" t="s">
        <v>89</v>
      </c>
      <c r="E56" s="85">
        <v>43625455</v>
      </c>
      <c r="F56" s="35"/>
      <c r="G56" s="35" t="s">
        <v>232</v>
      </c>
      <c r="H56" s="117">
        <f>DEK_WS_Alloc</f>
        <v>3.7969999999999997E-2</v>
      </c>
      <c r="I56" s="35"/>
      <c r="J56" s="54">
        <f>ROUND(H56*E56,0)</f>
        <v>1656459</v>
      </c>
      <c r="K56" s="35"/>
      <c r="L56" s="35"/>
      <c r="M56" s="35"/>
      <c r="N56" s="45"/>
      <c r="O56" s="54"/>
    </row>
    <row r="57" spans="1:15" ht="15.75" thickBot="1">
      <c r="A57" s="29">
        <v>5</v>
      </c>
      <c r="C57" s="6" t="s">
        <v>91</v>
      </c>
      <c r="D57" s="51" t="s">
        <v>506</v>
      </c>
      <c r="E57" s="118">
        <v>33213285</v>
      </c>
      <c r="F57" s="35"/>
      <c r="G57" s="35" t="s">
        <v>93</v>
      </c>
      <c r="H57" s="117">
        <f>DEK_CE_Alloc</f>
        <v>2.8469999999999999E-2</v>
      </c>
      <c r="I57" s="35"/>
      <c r="J57" s="119">
        <f>ROUND(H57*E57,0)</f>
        <v>945582</v>
      </c>
      <c r="K57" s="35"/>
      <c r="L57" s="35"/>
      <c r="M57" s="35"/>
      <c r="N57" s="45"/>
      <c r="O57" s="54"/>
    </row>
    <row r="58" spans="1:15">
      <c r="A58" s="29">
        <v>6</v>
      </c>
      <c r="C58" s="6" t="s">
        <v>94</v>
      </c>
      <c r="D58" s="52"/>
      <c r="E58" s="31">
        <f>SUM(E53:E57)</f>
        <v>2120864819</v>
      </c>
      <c r="F58" s="35"/>
      <c r="G58" s="35" t="s">
        <v>95</v>
      </c>
      <c r="H58" s="117">
        <f>IF(J58&gt;0,ROUND(J58/E58,5),0)</f>
        <v>3.7990000000000003E-2</v>
      </c>
      <c r="I58" s="35"/>
      <c r="J58" s="31">
        <f>SUM(J53:J57)</f>
        <v>80570607</v>
      </c>
      <c r="K58" s="35"/>
      <c r="L58" s="121"/>
      <c r="M58" s="6"/>
      <c r="N58" s="33"/>
      <c r="O58" s="31"/>
    </row>
    <row r="59" spans="1:15">
      <c r="C59" s="6"/>
      <c r="D59" s="52"/>
      <c r="E59" s="54"/>
      <c r="F59" s="35"/>
      <c r="G59" s="35"/>
      <c r="H59" s="121"/>
      <c r="I59" s="35"/>
      <c r="J59" s="54"/>
      <c r="K59" s="35"/>
      <c r="L59" s="121"/>
      <c r="M59" s="6"/>
      <c r="N59" s="45"/>
      <c r="O59" s="54"/>
    </row>
    <row r="60" spans="1:15">
      <c r="C60" s="6" t="s">
        <v>507</v>
      </c>
      <c r="D60" s="52"/>
      <c r="E60" s="54"/>
      <c r="F60" s="35"/>
      <c r="G60" s="35"/>
      <c r="H60" s="35"/>
      <c r="I60" s="35"/>
      <c r="J60" s="54"/>
      <c r="K60" s="35"/>
      <c r="L60" s="35"/>
      <c r="M60" s="6"/>
      <c r="N60" s="45"/>
      <c r="O60" s="54"/>
    </row>
    <row r="61" spans="1:15">
      <c r="A61" s="29">
        <v>7</v>
      </c>
      <c r="C61" s="6" t="s">
        <v>81</v>
      </c>
      <c r="D61" s="51" t="s">
        <v>508</v>
      </c>
      <c r="E61" s="116">
        <v>632550319</v>
      </c>
      <c r="F61" s="35"/>
      <c r="G61" s="35" t="str">
        <f t="shared" ref="G61:G65" si="1">G53</f>
        <v>NA</v>
      </c>
      <c r="H61" s="117"/>
      <c r="I61" s="35"/>
      <c r="J61" s="54"/>
      <c r="K61" s="35"/>
      <c r="L61" s="35"/>
      <c r="M61" s="6"/>
      <c r="N61" s="45"/>
      <c r="O61" s="54"/>
    </row>
    <row r="62" spans="1:15">
      <c r="A62" s="29">
        <v>8</v>
      </c>
      <c r="C62" s="6" t="s">
        <v>84</v>
      </c>
      <c r="D62" s="51" t="s">
        <v>98</v>
      </c>
      <c r="E62" s="85">
        <v>16571557</v>
      </c>
      <c r="F62" s="35"/>
      <c r="G62" s="35" t="str">
        <f t="shared" si="1"/>
        <v>TP</v>
      </c>
      <c r="H62" s="84">
        <f>DEK_TP_Alloc</f>
        <v>0.82594000000000001</v>
      </c>
      <c r="I62" s="35"/>
      <c r="J62" s="31">
        <f>ROUND(H62*E62,0)</f>
        <v>13687112</v>
      </c>
      <c r="K62" s="35"/>
      <c r="L62" s="35"/>
      <c r="M62" s="6"/>
      <c r="N62" s="33"/>
      <c r="O62" s="31"/>
    </row>
    <row r="63" spans="1:15">
      <c r="A63" s="29">
        <v>9</v>
      </c>
      <c r="C63" s="6" t="s">
        <v>86</v>
      </c>
      <c r="D63" s="51" t="s">
        <v>99</v>
      </c>
      <c r="E63" s="85">
        <v>149863967</v>
      </c>
      <c r="F63" s="35"/>
      <c r="G63" s="35" t="str">
        <f t="shared" si="1"/>
        <v>NA</v>
      </c>
      <c r="H63" s="117"/>
      <c r="I63" s="35"/>
      <c r="J63" s="54"/>
      <c r="K63" s="35"/>
      <c r="L63" s="35"/>
      <c r="M63" s="6"/>
      <c r="N63" s="45"/>
      <c r="O63" s="54"/>
    </row>
    <row r="64" spans="1:15">
      <c r="A64" s="29">
        <v>10</v>
      </c>
      <c r="C64" s="6" t="s">
        <v>88</v>
      </c>
      <c r="D64" s="51" t="s">
        <v>509</v>
      </c>
      <c r="E64" s="85">
        <v>21708373</v>
      </c>
      <c r="F64" s="35"/>
      <c r="G64" s="35" t="str">
        <f t="shared" si="1"/>
        <v>WS</v>
      </c>
      <c r="H64" s="117">
        <f>DEK_WS_Alloc</f>
        <v>3.7969999999999997E-2</v>
      </c>
      <c r="I64" s="35"/>
      <c r="J64" s="54">
        <f>ROUND(H64*E64,0)</f>
        <v>824267</v>
      </c>
      <c r="K64" s="35"/>
      <c r="L64" s="35"/>
      <c r="M64" s="6"/>
      <c r="N64" s="45"/>
      <c r="O64" s="54"/>
    </row>
    <row r="65" spans="1:15" ht="15.75" thickBot="1">
      <c r="A65" s="29">
        <v>11</v>
      </c>
      <c r="C65" s="6" t="s">
        <v>91</v>
      </c>
      <c r="D65" s="51" t="s">
        <v>506</v>
      </c>
      <c r="E65" s="118">
        <v>22250331</v>
      </c>
      <c r="F65" s="35"/>
      <c r="G65" s="35" t="str">
        <f t="shared" si="1"/>
        <v>CE</v>
      </c>
      <c r="H65" s="117">
        <f>DEK_CE_Alloc</f>
        <v>2.8469999999999999E-2</v>
      </c>
      <c r="I65" s="35"/>
      <c r="J65" s="119">
        <f>ROUND(H65*E65,0)</f>
        <v>633467</v>
      </c>
      <c r="K65" s="35"/>
      <c r="L65" s="35"/>
      <c r="M65" s="6"/>
      <c r="N65" s="45"/>
      <c r="O65" s="54"/>
    </row>
    <row r="66" spans="1:15">
      <c r="A66" s="29">
        <v>12</v>
      </c>
      <c r="C66" s="6" t="s">
        <v>510</v>
      </c>
      <c r="D66" s="52"/>
      <c r="E66" s="31">
        <f>SUM(E61:E65)</f>
        <v>842944547</v>
      </c>
      <c r="F66" s="35"/>
      <c r="G66" s="35"/>
      <c r="H66" s="35"/>
      <c r="I66" s="35"/>
      <c r="J66" s="31">
        <f>SUM(J61:J65)</f>
        <v>15144846</v>
      </c>
      <c r="K66" s="35"/>
      <c r="L66" s="35"/>
      <c r="M66" s="6"/>
      <c r="N66" s="33"/>
      <c r="O66" s="31"/>
    </row>
    <row r="67" spans="1:15">
      <c r="A67" s="29"/>
      <c r="C67"/>
      <c r="D67" s="52" t="s">
        <v>17</v>
      </c>
      <c r="E67" s="54"/>
      <c r="F67" s="35"/>
      <c r="G67" s="35"/>
      <c r="H67" s="121"/>
      <c r="I67" s="35"/>
      <c r="J67" s="54"/>
      <c r="K67" s="35"/>
      <c r="L67" s="121"/>
      <c r="M67" s="6"/>
      <c r="N67" s="45"/>
      <c r="O67" s="54"/>
    </row>
    <row r="68" spans="1:15">
      <c r="A68" s="29"/>
      <c r="C68" s="6" t="s">
        <v>102</v>
      </c>
      <c r="D68" s="52"/>
      <c r="E68" s="54"/>
      <c r="F68" s="35"/>
      <c r="G68" s="35"/>
      <c r="H68" s="35"/>
      <c r="I68" s="35"/>
      <c r="J68" s="54"/>
      <c r="K68" s="35"/>
      <c r="L68" s="35"/>
      <c r="M68" s="6"/>
      <c r="N68" s="45"/>
      <c r="O68" s="54"/>
    </row>
    <row r="69" spans="1:15">
      <c r="A69" s="29">
        <v>13</v>
      </c>
      <c r="C69" s="6" t="s">
        <v>81</v>
      </c>
      <c r="D69" s="51" t="s">
        <v>511</v>
      </c>
      <c r="E69" s="31">
        <f>E53-E61</f>
        <v>725359590</v>
      </c>
      <c r="F69" s="35"/>
      <c r="G69" s="35"/>
      <c r="H69" s="121"/>
      <c r="I69" s="35"/>
      <c r="J69" s="54" t="s">
        <v>17</v>
      </c>
      <c r="K69" s="35"/>
      <c r="L69" s="121"/>
      <c r="M69" s="6"/>
      <c r="N69" s="45"/>
      <c r="O69" s="54"/>
    </row>
    <row r="70" spans="1:15">
      <c r="A70" s="29">
        <v>14</v>
      </c>
      <c r="C70" s="6" t="s">
        <v>84</v>
      </c>
      <c r="D70" s="51" t="s">
        <v>512</v>
      </c>
      <c r="E70" s="54">
        <f>E54-E62</f>
        <v>77828237</v>
      </c>
      <c r="F70" s="35"/>
      <c r="G70" s="35"/>
      <c r="H70" s="117"/>
      <c r="I70" s="35"/>
      <c r="J70" s="31">
        <f>J54-J62</f>
        <v>64281454</v>
      </c>
      <c r="K70" s="35"/>
      <c r="L70" s="121"/>
      <c r="M70" s="6"/>
      <c r="N70" s="33"/>
      <c r="O70" s="31"/>
    </row>
    <row r="71" spans="1:15">
      <c r="A71" s="29">
        <v>15</v>
      </c>
      <c r="C71" s="6" t="s">
        <v>86</v>
      </c>
      <c r="D71" s="51" t="s">
        <v>513</v>
      </c>
      <c r="E71" s="54">
        <f>E55-E63</f>
        <v>441852409</v>
      </c>
      <c r="F71" s="35"/>
      <c r="G71" s="35"/>
      <c r="H71" s="121"/>
      <c r="I71" s="35"/>
      <c r="J71" s="54" t="s">
        <v>17</v>
      </c>
      <c r="K71" s="35"/>
      <c r="L71" s="121"/>
      <c r="M71" s="6"/>
      <c r="N71" s="45"/>
      <c r="O71" s="54"/>
    </row>
    <row r="72" spans="1:15">
      <c r="A72" s="29">
        <v>16</v>
      </c>
      <c r="C72" s="6" t="s">
        <v>88</v>
      </c>
      <c r="D72" s="51" t="s">
        <v>514</v>
      </c>
      <c r="E72" s="54">
        <f>E56-E64</f>
        <v>21917082</v>
      </c>
      <c r="F72" s="35"/>
      <c r="G72" s="35"/>
      <c r="H72" s="121"/>
      <c r="I72" s="35"/>
      <c r="J72" s="54">
        <f>J56-J64</f>
        <v>832192</v>
      </c>
      <c r="K72" s="35"/>
      <c r="L72" s="121"/>
      <c r="M72" s="6"/>
      <c r="N72" s="45"/>
      <c r="O72" s="54"/>
    </row>
    <row r="73" spans="1:15" ht="15.75" thickBot="1">
      <c r="A73" s="29">
        <v>17</v>
      </c>
      <c r="C73" s="6" t="s">
        <v>91</v>
      </c>
      <c r="D73" s="51" t="s">
        <v>515</v>
      </c>
      <c r="E73" s="119">
        <f>E57-E65</f>
        <v>10962954</v>
      </c>
      <c r="F73" s="35"/>
      <c r="G73" s="35"/>
      <c r="H73" s="121"/>
      <c r="I73" s="35"/>
      <c r="J73" s="119">
        <f>J57-J65</f>
        <v>312115</v>
      </c>
      <c r="K73" s="35"/>
      <c r="L73" s="121"/>
      <c r="M73" s="6"/>
      <c r="N73" s="45"/>
      <c r="O73" s="54"/>
    </row>
    <row r="74" spans="1:15">
      <c r="A74" s="29">
        <v>18</v>
      </c>
      <c r="C74" s="6" t="s">
        <v>108</v>
      </c>
      <c r="D74" s="52"/>
      <c r="E74" s="31">
        <f>SUM(E69:E73)</f>
        <v>1277920272</v>
      </c>
      <c r="F74" s="35"/>
      <c r="G74" s="35" t="s">
        <v>109</v>
      </c>
      <c r="H74" s="117">
        <f>IF(J74&gt;0,ROUND(J74/E74,5),0)</f>
        <v>5.1200000000000002E-2</v>
      </c>
      <c r="I74" s="35"/>
      <c r="J74" s="31">
        <f>SUM(J69:J73)</f>
        <v>65425761</v>
      </c>
      <c r="K74" s="35"/>
      <c r="L74" s="117"/>
      <c r="M74" s="6"/>
      <c r="N74" s="33"/>
      <c r="O74" s="31"/>
    </row>
    <row r="75" spans="1:15">
      <c r="A75" s="29"/>
      <c r="C75"/>
      <c r="D75" s="52"/>
      <c r="E75" s="54"/>
      <c r="F75" s="35"/>
      <c r="I75" s="35"/>
      <c r="J75" s="54"/>
      <c r="K75" s="35"/>
      <c r="L75" s="121"/>
      <c r="M75" s="6"/>
      <c r="N75" s="45"/>
      <c r="O75" s="54"/>
    </row>
    <row r="76" spans="1:15">
      <c r="A76" s="29"/>
      <c r="C76" s="6" t="s">
        <v>516</v>
      </c>
      <c r="D76" s="52"/>
      <c r="E76" s="54"/>
      <c r="F76" s="35"/>
      <c r="G76" s="35"/>
      <c r="H76" s="35"/>
      <c r="I76" s="35"/>
      <c r="J76" s="54"/>
      <c r="K76" s="35"/>
      <c r="L76" s="35"/>
      <c r="M76" s="6"/>
      <c r="N76" s="45"/>
      <c r="O76" s="54"/>
    </row>
    <row r="77" spans="1:15">
      <c r="A77" s="29">
        <v>19</v>
      </c>
      <c r="C77" s="6" t="s">
        <v>111</v>
      </c>
      <c r="D77" s="51" t="s">
        <v>112</v>
      </c>
      <c r="E77" s="116">
        <v>0</v>
      </c>
      <c r="F77" s="35"/>
      <c r="G77" s="35" t="str">
        <f>G61</f>
        <v>NA</v>
      </c>
      <c r="H77" s="123" t="s">
        <v>113</v>
      </c>
      <c r="I77" s="35"/>
      <c r="J77" s="31">
        <v>0</v>
      </c>
      <c r="K77" s="35"/>
      <c r="L77" s="121"/>
      <c r="M77" s="6"/>
      <c r="N77" s="33"/>
      <c r="O77" s="31"/>
    </row>
    <row r="78" spans="1:15">
      <c r="A78" s="29">
        <v>20</v>
      </c>
      <c r="C78" s="6" t="s">
        <v>114</v>
      </c>
      <c r="D78" s="51" t="s">
        <v>517</v>
      </c>
      <c r="E78" s="85">
        <v>-186604247</v>
      </c>
      <c r="F78" s="35"/>
      <c r="G78" s="35" t="s">
        <v>116</v>
      </c>
      <c r="H78" s="117">
        <f>DEK_NP_Alloc</f>
        <v>5.1200000000000002E-2</v>
      </c>
      <c r="I78" s="35"/>
      <c r="J78" s="54">
        <f>ROUND(H78*E78,0)</f>
        <v>-9554137</v>
      </c>
      <c r="K78" s="35"/>
      <c r="L78" s="121"/>
      <c r="M78" s="6"/>
      <c r="N78" s="45"/>
      <c r="O78" s="54"/>
    </row>
    <row r="79" spans="1:15">
      <c r="A79" s="29">
        <v>21</v>
      </c>
      <c r="C79" s="6" t="s">
        <v>117</v>
      </c>
      <c r="D79" s="51" t="s">
        <v>518</v>
      </c>
      <c r="E79" s="85">
        <v>-25431172</v>
      </c>
      <c r="F79" s="35"/>
      <c r="G79" s="35" t="s">
        <v>116</v>
      </c>
      <c r="H79" s="117">
        <f>DEK_NP_Alloc</f>
        <v>5.1200000000000002E-2</v>
      </c>
      <c r="I79" s="35"/>
      <c r="J79" s="54">
        <f>ROUND(H79*E79,0)</f>
        <v>-1302076</v>
      </c>
      <c r="K79" s="35"/>
      <c r="L79" s="121"/>
      <c r="M79" s="6"/>
      <c r="N79" s="45"/>
      <c r="O79" s="54"/>
    </row>
    <row r="80" spans="1:15">
      <c r="A80" s="29">
        <v>22</v>
      </c>
      <c r="C80" s="6" t="s">
        <v>119</v>
      </c>
      <c r="D80" s="51" t="s">
        <v>519</v>
      </c>
      <c r="E80" s="85">
        <v>32975485</v>
      </c>
      <c r="F80" s="35"/>
      <c r="G80" s="35" t="str">
        <f>G79</f>
        <v>NP</v>
      </c>
      <c r="H80" s="117">
        <f>DEK_NP_Alloc</f>
        <v>5.1200000000000002E-2</v>
      </c>
      <c r="I80" s="35"/>
      <c r="J80" s="54">
        <f>ROUND(H80*E80,0)</f>
        <v>1688345</v>
      </c>
      <c r="K80" s="35"/>
      <c r="L80" s="121"/>
      <c r="M80" s="6"/>
      <c r="N80" s="45"/>
      <c r="O80" s="54"/>
    </row>
    <row r="81" spans="1:15">
      <c r="A81" s="29">
        <v>23</v>
      </c>
      <c r="C81" s="6" t="s">
        <v>558</v>
      </c>
      <c r="D81" s="51" t="s">
        <v>559</v>
      </c>
      <c r="E81" s="85">
        <v>-63415409.900000006</v>
      </c>
      <c r="F81" s="35"/>
      <c r="G81" s="35" t="str">
        <f>G80</f>
        <v>NP</v>
      </c>
      <c r="H81" s="117">
        <f>DEK_NP_Alloc</f>
        <v>5.1200000000000002E-2</v>
      </c>
      <c r="I81" s="35"/>
      <c r="J81" s="54">
        <f>ROUND(H81*E81,0)</f>
        <v>-3246869</v>
      </c>
      <c r="K81" s="35"/>
      <c r="L81" s="121"/>
      <c r="M81" s="6"/>
      <c r="N81" s="45"/>
      <c r="O81" s="54"/>
    </row>
    <row r="82" spans="1:15" ht="15.75" thickBot="1">
      <c r="A82" s="29">
        <v>24</v>
      </c>
      <c r="C82" s="6" t="s">
        <v>520</v>
      </c>
      <c r="D82" s="51" t="s">
        <v>122</v>
      </c>
      <c r="E82" s="85">
        <v>0</v>
      </c>
      <c r="F82" s="35"/>
      <c r="G82" s="35" t="s">
        <v>116</v>
      </c>
      <c r="H82" s="117">
        <f>DEK_NP_Alloc</f>
        <v>5.1200000000000002E-2</v>
      </c>
      <c r="I82" s="35"/>
      <c r="J82" s="54">
        <f>ROUND(H82*E82,0)</f>
        <v>0</v>
      </c>
      <c r="K82" s="35"/>
      <c r="L82" s="121"/>
      <c r="M82" s="6"/>
      <c r="N82" s="45"/>
      <c r="O82" s="54"/>
    </row>
    <row r="83" spans="1:15">
      <c r="A83" s="29">
        <v>25</v>
      </c>
      <c r="C83" s="6" t="s">
        <v>560</v>
      </c>
      <c r="D83" s="52"/>
      <c r="E83" s="239">
        <f>SUM(E77:E82)</f>
        <v>-242475343.90000001</v>
      </c>
      <c r="F83" s="35"/>
      <c r="G83" s="35"/>
      <c r="H83" s="35"/>
      <c r="I83" s="35"/>
      <c r="J83" s="239">
        <f>SUM(J77:J82)</f>
        <v>-12414737</v>
      </c>
      <c r="K83" s="35"/>
      <c r="L83" s="35"/>
      <c r="M83" s="6"/>
      <c r="N83" s="33"/>
      <c r="O83" s="31"/>
    </row>
    <row r="84" spans="1:15">
      <c r="A84" s="29"/>
      <c r="C84"/>
      <c r="D84" s="52"/>
      <c r="E84" s="54"/>
      <c r="F84" s="35"/>
      <c r="G84" s="35"/>
      <c r="H84" s="121"/>
      <c r="I84" s="35"/>
      <c r="J84" s="54"/>
      <c r="K84" s="35"/>
      <c r="L84" s="121"/>
      <c r="M84" s="6"/>
      <c r="N84" s="45"/>
      <c r="O84" s="54"/>
    </row>
    <row r="85" spans="1:15">
      <c r="A85" s="29">
        <v>26</v>
      </c>
      <c r="C85" s="6" t="s">
        <v>124</v>
      </c>
      <c r="D85" s="51" t="s">
        <v>125</v>
      </c>
      <c r="E85" s="116">
        <v>0</v>
      </c>
      <c r="F85" s="35"/>
      <c r="G85" s="35" t="s">
        <v>62</v>
      </c>
      <c r="H85" s="124">
        <v>1</v>
      </c>
      <c r="I85" s="35"/>
      <c r="J85" s="31">
        <f>ROUND(H85*E85,0)</f>
        <v>0</v>
      </c>
      <c r="K85" s="35"/>
      <c r="L85" s="35"/>
      <c r="M85" s="6"/>
      <c r="N85" s="33"/>
      <c r="O85" s="31"/>
    </row>
    <row r="86" spans="1:15">
      <c r="A86" s="29"/>
      <c r="C86" s="6"/>
      <c r="D86" s="52"/>
      <c r="E86" s="54"/>
      <c r="F86" s="35"/>
      <c r="G86" s="35"/>
      <c r="H86" s="35"/>
      <c r="I86" s="35"/>
      <c r="J86" s="54"/>
      <c r="K86" s="35"/>
      <c r="L86" s="35"/>
      <c r="M86" s="6"/>
      <c r="N86" s="45"/>
      <c r="O86" s="54"/>
    </row>
    <row r="87" spans="1:15">
      <c r="A87" s="29"/>
      <c r="C87" s="6" t="s">
        <v>126</v>
      </c>
      <c r="D87" s="52" t="s">
        <v>17</v>
      </c>
      <c r="E87" s="54"/>
      <c r="F87" s="35"/>
      <c r="G87" s="35"/>
      <c r="H87" s="35"/>
      <c r="I87" s="35"/>
      <c r="J87" s="54"/>
      <c r="K87" s="35"/>
      <c r="L87" s="35"/>
      <c r="M87" s="6"/>
      <c r="N87" s="45"/>
      <c r="O87" s="54"/>
    </row>
    <row r="88" spans="1:15">
      <c r="A88" s="29">
        <v>27</v>
      </c>
      <c r="C88" s="6" t="s">
        <v>127</v>
      </c>
      <c r="D88" s="51" t="s">
        <v>128</v>
      </c>
      <c r="E88" s="31">
        <f>ROUND(E127/8,0)</f>
        <v>3190200</v>
      </c>
      <c r="F88" s="35"/>
      <c r="G88" s="35"/>
      <c r="H88" s="121"/>
      <c r="I88" s="35"/>
      <c r="J88" s="31">
        <f>ROUND(J127/8,0)</f>
        <v>333636</v>
      </c>
      <c r="K88" s="6"/>
      <c r="L88" s="121"/>
      <c r="M88" s="6"/>
      <c r="N88" s="45"/>
      <c r="O88" s="54"/>
    </row>
    <row r="89" spans="1:15">
      <c r="A89" s="29">
        <v>28</v>
      </c>
      <c r="C89" s="6" t="s">
        <v>129</v>
      </c>
      <c r="D89" s="51" t="s">
        <v>581</v>
      </c>
      <c r="E89" s="85">
        <v>1736</v>
      </c>
      <c r="F89" s="35"/>
      <c r="G89" s="35" t="s">
        <v>131</v>
      </c>
      <c r="H89" s="117">
        <f>DEK_TE_Alloc</f>
        <v>0.80820000000000003</v>
      </c>
      <c r="I89" s="35"/>
      <c r="J89" s="54">
        <f>ROUND(H89*E89,0)</f>
        <v>1403</v>
      </c>
      <c r="K89" s="35" t="s">
        <v>17</v>
      </c>
      <c r="L89" s="121"/>
      <c r="M89" s="6"/>
      <c r="N89" s="45"/>
      <c r="O89" s="54"/>
    </row>
    <row r="90" spans="1:15" ht="15.75" thickBot="1">
      <c r="A90" s="29">
        <v>29</v>
      </c>
      <c r="C90" s="6" t="s">
        <v>132</v>
      </c>
      <c r="D90" s="51" t="s">
        <v>133</v>
      </c>
      <c r="E90" s="118">
        <v>428870</v>
      </c>
      <c r="F90" s="35"/>
      <c r="G90" s="35" t="s">
        <v>134</v>
      </c>
      <c r="H90" s="117">
        <f>DEK_GP_Alloc</f>
        <v>3.7990000000000003E-2</v>
      </c>
      <c r="I90" s="35"/>
      <c r="J90" s="119">
        <f>ROUND(H90*E90,0)</f>
        <v>16293</v>
      </c>
      <c r="K90" s="35"/>
      <c r="L90" s="121"/>
      <c r="M90" s="6"/>
      <c r="N90" s="45"/>
      <c r="O90" s="54"/>
    </row>
    <row r="91" spans="1:15">
      <c r="A91" s="29">
        <v>30</v>
      </c>
      <c r="C91" s="6" t="s">
        <v>561</v>
      </c>
      <c r="D91" s="51"/>
      <c r="E91" s="31">
        <f>E88+E89+E90</f>
        <v>3620806</v>
      </c>
      <c r="F91" s="6"/>
      <c r="G91" s="6"/>
      <c r="H91" s="6"/>
      <c r="I91" s="6"/>
      <c r="J91" s="31">
        <f>J88+J89+J90</f>
        <v>351332</v>
      </c>
      <c r="K91" s="6"/>
      <c r="L91" s="6"/>
      <c r="M91" s="6"/>
      <c r="N91" s="33"/>
      <c r="O91" s="31"/>
    </row>
    <row r="92" spans="1:15" ht="15.75" thickBot="1">
      <c r="C92"/>
      <c r="D92" s="52"/>
      <c r="E92" s="119"/>
      <c r="F92" s="35"/>
      <c r="G92" s="35"/>
      <c r="H92" s="35"/>
      <c r="I92" s="35"/>
      <c r="J92" s="119"/>
      <c r="K92" s="35"/>
      <c r="L92" s="35"/>
      <c r="M92" s="6"/>
      <c r="N92" s="45"/>
      <c r="O92" s="54"/>
    </row>
    <row r="93" spans="1:15" ht="15.75" thickBot="1">
      <c r="A93" s="29">
        <v>31</v>
      </c>
      <c r="C93" s="6" t="s">
        <v>562</v>
      </c>
      <c r="D93" s="52"/>
      <c r="E93" s="125">
        <f>E91+E85+E83+E74</f>
        <v>1039065734.1</v>
      </c>
      <c r="F93" s="35"/>
      <c r="G93" s="35"/>
      <c r="H93" s="121"/>
      <c r="I93" s="35"/>
      <c r="J93" s="125">
        <f>J91+J85+J83+J74</f>
        <v>53362356</v>
      </c>
      <c r="K93" s="35"/>
      <c r="L93" s="121"/>
      <c r="M93" s="35"/>
      <c r="N93" s="33"/>
      <c r="O93" s="31"/>
    </row>
    <row r="94" spans="1:15" ht="15.75" thickTop="1">
      <c r="A94" s="29"/>
      <c r="C94" s="6"/>
      <c r="D94" s="35"/>
      <c r="E94" s="35"/>
      <c r="F94" s="35"/>
      <c r="G94" s="35"/>
      <c r="H94" s="35"/>
      <c r="I94" s="35"/>
      <c r="J94" s="35"/>
      <c r="K94" s="35"/>
      <c r="L94" s="35"/>
      <c r="M94" s="35"/>
      <c r="N94" s="36"/>
      <c r="O94" s="35"/>
    </row>
    <row r="95" spans="1:15">
      <c r="A95" s="29"/>
      <c r="C95" s="3"/>
      <c r="D95" s="3"/>
      <c r="E95" s="231"/>
      <c r="F95" s="3"/>
      <c r="G95" s="3"/>
      <c r="H95" s="3"/>
      <c r="I95" s="3"/>
      <c r="K95" s="20"/>
      <c r="L95" s="7"/>
      <c r="M95" s="20"/>
      <c r="N95" s="46"/>
    </row>
    <row r="96" spans="1:15" ht="18">
      <c r="A96" s="230"/>
      <c r="C96" s="3"/>
      <c r="D96" s="3"/>
      <c r="E96" s="231"/>
      <c r="F96" s="3"/>
      <c r="G96" s="3"/>
      <c r="H96" s="3"/>
      <c r="I96" s="3"/>
      <c r="J96" s="5" t="s">
        <v>0</v>
      </c>
      <c r="K96" s="4"/>
      <c r="M96" s="4"/>
      <c r="N96" s="272"/>
      <c r="O96" s="5"/>
    </row>
    <row r="97" spans="1:15">
      <c r="C97" s="3"/>
      <c r="D97" s="3"/>
      <c r="E97" s="231"/>
      <c r="F97" s="3"/>
      <c r="G97" s="3"/>
      <c r="H97" s="3"/>
      <c r="I97" s="3"/>
      <c r="J97" s="5" t="s">
        <v>137</v>
      </c>
      <c r="M97" s="5"/>
      <c r="N97" s="272"/>
      <c r="O97" s="5"/>
    </row>
    <row r="98" spans="1:15">
      <c r="C98" s="3"/>
      <c r="D98" s="3"/>
      <c r="E98" s="231"/>
      <c r="F98" s="3"/>
      <c r="G98" s="3"/>
      <c r="H98" s="3"/>
      <c r="I98" s="3"/>
      <c r="J98" s="5"/>
      <c r="M98" s="5"/>
      <c r="N98" s="272"/>
      <c r="O98" s="5"/>
    </row>
    <row r="99" spans="1:15">
      <c r="C99" s="3"/>
      <c r="D99" s="3"/>
      <c r="E99" s="231"/>
      <c r="F99" s="3"/>
      <c r="G99" s="3"/>
      <c r="H99" s="3"/>
      <c r="I99" s="3"/>
      <c r="M99" s="5"/>
      <c r="N99" s="46"/>
    </row>
    <row r="100" spans="1:15">
      <c r="C100" s="3"/>
      <c r="D100" s="3"/>
      <c r="E100" s="231"/>
      <c r="F100" s="3"/>
      <c r="G100" s="3"/>
      <c r="H100" s="3"/>
      <c r="I100" s="3"/>
      <c r="K100" s="6"/>
      <c r="M100" s="5"/>
      <c r="N100" s="46"/>
    </row>
    <row r="101" spans="1:15">
      <c r="C101" s="3"/>
      <c r="D101" s="3"/>
      <c r="E101" s="231"/>
      <c r="F101" s="3"/>
      <c r="G101" s="3"/>
      <c r="H101" s="3"/>
      <c r="I101" s="3"/>
      <c r="J101" s="5"/>
      <c r="K101" s="6"/>
      <c r="M101" s="5"/>
      <c r="N101" s="272"/>
      <c r="O101" s="5"/>
    </row>
    <row r="102" spans="1:15">
      <c r="C102" s="3" t="s">
        <v>2</v>
      </c>
      <c r="D102" s="3"/>
      <c r="E102" s="231"/>
      <c r="F102" s="3"/>
      <c r="G102" s="3"/>
      <c r="H102" s="3"/>
      <c r="I102" s="3"/>
      <c r="J102" s="7" t="str">
        <f>J7</f>
        <v>For the 12 months ended: 12/31/2020</v>
      </c>
      <c r="K102" s="6"/>
      <c r="M102" s="5"/>
      <c r="N102" s="273"/>
      <c r="O102" s="7"/>
    </row>
    <row r="103" spans="1:15">
      <c r="A103" s="75" t="str">
        <f>A8</f>
        <v>Rate Formula Template</v>
      </c>
      <c r="B103" s="9"/>
      <c r="C103" s="9"/>
      <c r="D103" s="10"/>
      <c r="E103" s="9"/>
      <c r="F103" s="10"/>
      <c r="G103" s="10"/>
      <c r="H103" s="10"/>
      <c r="I103" s="10"/>
      <c r="J103" s="9"/>
      <c r="K103" s="35"/>
      <c r="L103" s="9"/>
      <c r="M103" s="6"/>
      <c r="N103" s="11"/>
      <c r="O103" s="9"/>
    </row>
    <row r="104" spans="1:15">
      <c r="A104" s="76" t="s">
        <v>4</v>
      </c>
      <c r="B104" s="9"/>
      <c r="C104" s="10"/>
      <c r="D104" s="13"/>
      <c r="E104" s="9"/>
      <c r="F104" s="13"/>
      <c r="G104" s="13"/>
      <c r="H104" s="13"/>
      <c r="I104" s="10"/>
      <c r="J104" s="10"/>
      <c r="K104" s="35"/>
      <c r="L104" s="12"/>
      <c r="M104" s="6"/>
      <c r="N104" s="8"/>
      <c r="O104" s="10"/>
    </row>
    <row r="105" spans="1:15">
      <c r="A105" s="76"/>
      <c r="B105" s="9"/>
      <c r="C105" s="12"/>
      <c r="D105" s="12"/>
      <c r="E105" s="9"/>
      <c r="F105" s="12"/>
      <c r="G105" s="12"/>
      <c r="H105" s="12"/>
      <c r="I105" s="12"/>
      <c r="J105" s="12"/>
      <c r="K105" s="35"/>
      <c r="L105" s="12"/>
      <c r="M105" s="6"/>
      <c r="N105" s="274"/>
      <c r="O105" s="12"/>
    </row>
    <row r="106" spans="1:15" ht="15.75">
      <c r="A106" s="149" t="str">
        <f>$A$11</f>
        <v>DUKE ENERGY KENTUCKY (DEK)</v>
      </c>
      <c r="B106" s="9"/>
      <c r="C106" s="12"/>
      <c r="D106" s="12"/>
      <c r="E106" s="9"/>
      <c r="F106" s="12"/>
      <c r="G106" s="12"/>
      <c r="H106" s="12"/>
      <c r="I106" s="12"/>
      <c r="J106" s="12"/>
      <c r="K106" s="35"/>
      <c r="L106" s="12"/>
      <c r="M106" s="35"/>
      <c r="N106" s="274"/>
      <c r="O106" s="12"/>
    </row>
    <row r="107" spans="1:15" ht="15.75">
      <c r="A107" s="29"/>
      <c r="K107" s="35"/>
      <c r="L107" s="35"/>
      <c r="M107" s="35"/>
      <c r="N107" s="275"/>
      <c r="O107" s="18"/>
    </row>
    <row r="108" spans="1:15" ht="15.75">
      <c r="A108" s="29"/>
      <c r="C108" s="21" t="s">
        <v>6</v>
      </c>
      <c r="D108" s="21" t="s">
        <v>7</v>
      </c>
      <c r="E108" s="21" t="s">
        <v>8</v>
      </c>
      <c r="F108" s="35" t="s">
        <v>17</v>
      </c>
      <c r="G108" s="270" t="s">
        <v>9</v>
      </c>
      <c r="H108" s="9"/>
      <c r="I108" s="35"/>
      <c r="J108" s="101" t="s">
        <v>10</v>
      </c>
      <c r="K108" s="35"/>
      <c r="L108" s="240"/>
      <c r="M108" s="3"/>
      <c r="N108" s="23"/>
    </row>
    <row r="109" spans="1:15" ht="15.75">
      <c r="A109" s="29" t="s">
        <v>11</v>
      </c>
      <c r="C109" s="6"/>
      <c r="D109" s="126" t="s">
        <v>74</v>
      </c>
      <c r="E109" s="35"/>
      <c r="F109" s="35"/>
      <c r="G109" s="35"/>
      <c r="H109" s="20"/>
      <c r="I109" s="35"/>
      <c r="J109" s="20" t="s">
        <v>75</v>
      </c>
      <c r="K109" s="35"/>
      <c r="L109" s="240"/>
      <c r="M109" s="35"/>
      <c r="N109" s="24"/>
    </row>
    <row r="110" spans="1:15" ht="15.75">
      <c r="A110" s="79" t="s">
        <v>13</v>
      </c>
      <c r="B110" s="26"/>
      <c r="C110" s="27"/>
      <c r="D110" s="127" t="s">
        <v>77</v>
      </c>
      <c r="E110" s="25" t="s">
        <v>78</v>
      </c>
      <c r="F110" s="128"/>
      <c r="G110" s="241" t="s">
        <v>60</v>
      </c>
      <c r="H110" s="130"/>
      <c r="I110" s="128"/>
      <c r="J110" s="242" t="s">
        <v>79</v>
      </c>
      <c r="K110" s="35"/>
      <c r="L110" s="240"/>
      <c r="M110" s="243"/>
      <c r="N110" s="24"/>
      <c r="O110" s="28"/>
    </row>
    <row r="111" spans="1:15" ht="15.75">
      <c r="C111" s="6"/>
      <c r="D111" s="35"/>
      <c r="E111" s="244"/>
      <c r="F111" s="112"/>
      <c r="G111" s="245"/>
      <c r="I111" s="112"/>
      <c r="J111" s="244"/>
      <c r="K111" s="35"/>
      <c r="L111" s="35"/>
      <c r="M111" s="35"/>
      <c r="N111" s="276"/>
      <c r="O111" s="244"/>
    </row>
    <row r="112" spans="1:15">
      <c r="A112" s="29"/>
      <c r="C112" s="6" t="s">
        <v>138</v>
      </c>
      <c r="D112" s="35"/>
      <c r="E112" s="35"/>
      <c r="F112" s="35"/>
      <c r="G112" s="35"/>
      <c r="H112" s="35"/>
      <c r="I112" s="35"/>
      <c r="J112" s="35"/>
      <c r="K112" s="35"/>
      <c r="L112" s="35"/>
      <c r="M112" s="35"/>
      <c r="N112" s="36"/>
      <c r="O112" s="35"/>
    </row>
    <row r="113" spans="1:18">
      <c r="A113" s="29">
        <v>1</v>
      </c>
      <c r="C113" s="6" t="s">
        <v>139</v>
      </c>
      <c r="D113" s="51" t="s">
        <v>140</v>
      </c>
      <c r="E113" s="31">
        <v>25812503</v>
      </c>
      <c r="F113" s="35"/>
      <c r="G113" s="35" t="s">
        <v>131</v>
      </c>
      <c r="H113" s="117">
        <f>DEK_TE_Alloc</f>
        <v>0.80820000000000003</v>
      </c>
      <c r="I113" s="35"/>
      <c r="J113" s="31">
        <f>ROUND(H113*E113,0)</f>
        <v>20861665</v>
      </c>
      <c r="K113" s="6"/>
      <c r="L113" s="35"/>
      <c r="M113" s="35"/>
      <c r="N113" s="33"/>
      <c r="O113" s="31"/>
    </row>
    <row r="114" spans="1:18">
      <c r="A114" s="29" t="s">
        <v>141</v>
      </c>
      <c r="C114" s="53" t="s">
        <v>142</v>
      </c>
      <c r="D114" s="51" t="s">
        <v>521</v>
      </c>
      <c r="E114" s="85">
        <v>3408755</v>
      </c>
      <c r="F114" s="35"/>
      <c r="G114" s="35"/>
      <c r="H114" s="117">
        <v>1</v>
      </c>
      <c r="I114" s="35"/>
      <c r="J114" s="54">
        <f>ROUND(H114*E114,0)</f>
        <v>3408755</v>
      </c>
      <c r="K114" s="6"/>
      <c r="L114" s="35"/>
      <c r="M114" s="35"/>
      <c r="N114" s="45"/>
      <c r="O114" s="54"/>
    </row>
    <row r="115" spans="1:18">
      <c r="A115" s="29" t="s">
        <v>144</v>
      </c>
      <c r="C115" s="246" t="s">
        <v>145</v>
      </c>
      <c r="D115" s="51" t="s">
        <v>146</v>
      </c>
      <c r="E115" s="85">
        <v>0</v>
      </c>
      <c r="F115" s="35"/>
      <c r="G115" s="35" t="s">
        <v>131</v>
      </c>
      <c r="H115" s="117">
        <f>DEK_TE_Alloc</f>
        <v>0.80820000000000003</v>
      </c>
      <c r="I115" s="35"/>
      <c r="J115" s="54">
        <f>ROUND(H115*E115,0)</f>
        <v>0</v>
      </c>
      <c r="K115" s="6"/>
      <c r="L115" s="35"/>
      <c r="M115" s="35"/>
      <c r="N115" s="45"/>
      <c r="O115" s="54"/>
    </row>
    <row r="116" spans="1:18">
      <c r="A116" s="29" t="s">
        <v>147</v>
      </c>
      <c r="C116" s="246" t="s">
        <v>148</v>
      </c>
      <c r="D116" s="51" t="s">
        <v>149</v>
      </c>
      <c r="E116" s="85">
        <v>64492</v>
      </c>
      <c r="F116" s="35"/>
      <c r="G116" s="35" t="s">
        <v>131</v>
      </c>
      <c r="H116" s="117">
        <f>DEK_TE_Alloc</f>
        <v>0.80820000000000003</v>
      </c>
      <c r="I116" s="35"/>
      <c r="J116" s="54">
        <f>ROUND(H116*E116,0)</f>
        <v>52122</v>
      </c>
      <c r="K116" s="6"/>
      <c r="L116" s="35"/>
      <c r="M116" s="35"/>
      <c r="N116" s="45"/>
      <c r="O116" s="54"/>
    </row>
    <row r="117" spans="1:18">
      <c r="A117" s="29">
        <v>2</v>
      </c>
      <c r="C117" s="246" t="s">
        <v>150</v>
      </c>
      <c r="D117" s="51" t="s">
        <v>151</v>
      </c>
      <c r="E117" s="85">
        <v>19283242</v>
      </c>
      <c r="F117" s="35"/>
      <c r="G117" s="35" t="s">
        <v>131</v>
      </c>
      <c r="H117" s="117">
        <f>DEK_TE_Alloc</f>
        <v>0.80820000000000003</v>
      </c>
      <c r="I117" s="35"/>
      <c r="J117" s="54">
        <f t="shared" ref="J117:J126" si="2">ROUND(H117*E117,0)</f>
        <v>15584716</v>
      </c>
      <c r="K117" s="6"/>
      <c r="L117" s="35"/>
      <c r="M117" s="35"/>
      <c r="N117" s="45"/>
      <c r="O117" s="54"/>
    </row>
    <row r="118" spans="1:18">
      <c r="A118" s="29">
        <v>3</v>
      </c>
      <c r="C118" s="6" t="s">
        <v>152</v>
      </c>
      <c r="D118" s="51" t="s">
        <v>153</v>
      </c>
      <c r="E118" s="54">
        <v>23472897</v>
      </c>
      <c r="F118" s="35"/>
      <c r="G118" s="35" t="s">
        <v>232</v>
      </c>
      <c r="H118" s="117">
        <f>DEK_WS_Alloc</f>
        <v>3.7969999999999997E-2</v>
      </c>
      <c r="I118" s="35"/>
      <c r="J118" s="54">
        <f t="shared" si="2"/>
        <v>891266</v>
      </c>
      <c r="K118" s="35"/>
      <c r="L118" s="35" t="s">
        <v>17</v>
      </c>
      <c r="M118" s="35"/>
      <c r="N118" s="45"/>
      <c r="O118" s="54"/>
    </row>
    <row r="119" spans="1:18" ht="30">
      <c r="A119" s="247" t="s">
        <v>154</v>
      </c>
      <c r="C119" s="248" t="s">
        <v>522</v>
      </c>
      <c r="D119" s="52" t="s">
        <v>156</v>
      </c>
      <c r="E119" s="249">
        <v>869418</v>
      </c>
      <c r="F119" s="52"/>
      <c r="G119" s="35" t="s">
        <v>232</v>
      </c>
      <c r="H119" s="250"/>
      <c r="I119" s="52"/>
      <c r="J119" s="251"/>
      <c r="K119" s="35"/>
      <c r="L119" s="35"/>
      <c r="M119" s="35"/>
      <c r="N119" s="277"/>
      <c r="O119" s="251"/>
    </row>
    <row r="120" spans="1:18">
      <c r="A120" s="29" t="s">
        <v>157</v>
      </c>
      <c r="C120" s="246" t="s">
        <v>160</v>
      </c>
      <c r="D120" s="51" t="s">
        <v>161</v>
      </c>
      <c r="E120" s="85">
        <v>0</v>
      </c>
      <c r="F120" s="35"/>
      <c r="G120" s="35" t="s">
        <v>232</v>
      </c>
      <c r="H120" s="117">
        <f>DEK_WS_Alloc</f>
        <v>3.7969999999999997E-2</v>
      </c>
      <c r="I120" s="35"/>
      <c r="J120" s="54">
        <f t="shared" si="2"/>
        <v>0</v>
      </c>
      <c r="K120" s="35"/>
      <c r="L120" s="35"/>
      <c r="M120" s="35"/>
      <c r="N120" s="45"/>
      <c r="O120" s="54"/>
      <c r="R120" s="65"/>
    </row>
    <row r="121" spans="1:18">
      <c r="A121" s="29"/>
      <c r="C121" s="246" t="s">
        <v>162</v>
      </c>
      <c r="D121" s="52"/>
      <c r="E121" s="54"/>
      <c r="F121" s="35"/>
      <c r="G121" s="35"/>
      <c r="H121" s="117"/>
      <c r="I121" s="35"/>
      <c r="J121" s="54"/>
      <c r="K121" s="35"/>
      <c r="L121" s="35"/>
      <c r="M121" s="35"/>
      <c r="N121" s="45"/>
      <c r="O121" s="54"/>
      <c r="R121" s="65"/>
    </row>
    <row r="122" spans="1:18">
      <c r="A122" s="29">
        <v>4</v>
      </c>
      <c r="C122" s="246" t="s">
        <v>163</v>
      </c>
      <c r="D122" s="51" t="s">
        <v>523</v>
      </c>
      <c r="E122" s="85">
        <v>0</v>
      </c>
      <c r="F122" s="35"/>
      <c r="G122" s="35" t="s">
        <v>232</v>
      </c>
      <c r="H122" s="117">
        <f>DEK_WS_Alloc</f>
        <v>3.7969999999999997E-2</v>
      </c>
      <c r="I122" s="35"/>
      <c r="J122" s="54">
        <f t="shared" si="2"/>
        <v>0</v>
      </c>
      <c r="K122" s="35"/>
      <c r="L122" s="35"/>
      <c r="M122" s="35"/>
      <c r="N122" s="45"/>
      <c r="O122" s="54"/>
    </row>
    <row r="123" spans="1:18">
      <c r="A123" s="29">
        <v>5</v>
      </c>
      <c r="C123" s="53" t="s">
        <v>563</v>
      </c>
      <c r="D123" s="52"/>
      <c r="E123" s="85">
        <v>1007315</v>
      </c>
      <c r="F123" s="35"/>
      <c r="G123" s="35" t="s">
        <v>232</v>
      </c>
      <c r="H123" s="117">
        <f>DEK_WS_Alloc</f>
        <v>3.7969999999999997E-2</v>
      </c>
      <c r="I123" s="35"/>
      <c r="J123" s="54">
        <f t="shared" si="2"/>
        <v>38248</v>
      </c>
      <c r="K123" s="35"/>
      <c r="L123" s="35"/>
      <c r="M123" s="35"/>
      <c r="N123" s="45"/>
      <c r="O123" s="54"/>
    </row>
    <row r="124" spans="1:18">
      <c r="A124" s="136" t="s">
        <v>64</v>
      </c>
      <c r="C124" s="53" t="s">
        <v>166</v>
      </c>
      <c r="D124" s="52"/>
      <c r="E124" s="85">
        <v>0</v>
      </c>
      <c r="F124" s="35"/>
      <c r="G124" s="137" t="str">
        <f>G113</f>
        <v>TE</v>
      </c>
      <c r="H124" s="117">
        <f>DEK_TE_Alloc</f>
        <v>0.80820000000000003</v>
      </c>
      <c r="I124" s="35"/>
      <c r="J124" s="54">
        <f t="shared" si="2"/>
        <v>0</v>
      </c>
      <c r="K124" s="35"/>
      <c r="L124" s="35"/>
      <c r="M124" s="35"/>
      <c r="N124" s="45"/>
      <c r="O124" s="54"/>
    </row>
    <row r="125" spans="1:18">
      <c r="A125" s="29">
        <v>6</v>
      </c>
      <c r="C125" s="6" t="s">
        <v>91</v>
      </c>
      <c r="D125" s="51" t="s">
        <v>506</v>
      </c>
      <c r="E125" s="85">
        <v>0</v>
      </c>
      <c r="F125" s="35"/>
      <c r="G125" s="35" t="s">
        <v>93</v>
      </c>
      <c r="H125" s="117">
        <f>DEK_CE_Alloc</f>
        <v>2.8469999999999999E-2</v>
      </c>
      <c r="I125" s="35"/>
      <c r="J125" s="54">
        <f t="shared" si="2"/>
        <v>0</v>
      </c>
      <c r="K125" s="35"/>
      <c r="L125" s="35"/>
      <c r="M125" s="35"/>
      <c r="N125" s="45"/>
      <c r="O125" s="54"/>
    </row>
    <row r="126" spans="1:18" ht="15.75" thickBot="1">
      <c r="A126" s="29">
        <v>7</v>
      </c>
      <c r="C126" s="6" t="s">
        <v>167</v>
      </c>
      <c r="D126" s="52"/>
      <c r="E126" s="118">
        <v>0</v>
      </c>
      <c r="F126" s="35"/>
      <c r="G126" s="35" t="s">
        <v>17</v>
      </c>
      <c r="H126" s="124">
        <v>1</v>
      </c>
      <c r="I126" s="35"/>
      <c r="J126" s="119">
        <f t="shared" si="2"/>
        <v>0</v>
      </c>
      <c r="K126" s="35"/>
      <c r="L126" s="35"/>
      <c r="M126" s="35"/>
      <c r="N126" s="45"/>
      <c r="O126" s="54"/>
    </row>
    <row r="127" spans="1:18">
      <c r="A127" s="29">
        <v>8</v>
      </c>
      <c r="C127" s="6" t="s">
        <v>524</v>
      </c>
      <c r="D127" s="52"/>
      <c r="E127" s="31">
        <f>E113-E114-E115-E116-E117+E118-E120-E122-E123+E124+E125+E126</f>
        <v>25521596</v>
      </c>
      <c r="F127" s="35"/>
      <c r="G127" s="35"/>
      <c r="H127" s="35"/>
      <c r="I127" s="35"/>
      <c r="J127" s="31">
        <f>J113-J114-J115-J116-J117+J118-J120-J122-J123+J124+J125+J126</f>
        <v>2669090</v>
      </c>
      <c r="K127" s="35"/>
      <c r="L127" s="35"/>
      <c r="M127" s="35"/>
      <c r="N127" s="33"/>
      <c r="O127" s="31"/>
    </row>
    <row r="128" spans="1:18">
      <c r="A128" s="29"/>
      <c r="D128" s="52"/>
      <c r="E128" s="54"/>
      <c r="F128" s="35"/>
      <c r="G128" s="35"/>
      <c r="H128" s="35"/>
      <c r="I128" s="35"/>
      <c r="J128" s="54"/>
      <c r="K128" s="35"/>
      <c r="L128" s="35"/>
      <c r="M128" s="35"/>
      <c r="N128" s="45"/>
      <c r="O128" s="54"/>
    </row>
    <row r="129" spans="1:15">
      <c r="A129" s="29"/>
      <c r="C129" s="6" t="s">
        <v>525</v>
      </c>
      <c r="D129" s="52"/>
      <c r="E129" s="54"/>
      <c r="F129" s="35"/>
      <c r="G129" s="35"/>
      <c r="H129" s="35"/>
      <c r="I129" s="35"/>
      <c r="J129" s="54"/>
      <c r="K129" s="35"/>
      <c r="L129" s="35"/>
      <c r="M129" s="35"/>
      <c r="N129" s="45"/>
      <c r="O129" s="54"/>
    </row>
    <row r="130" spans="1:15">
      <c r="A130" s="29">
        <v>9</v>
      </c>
      <c r="C130" s="6" t="s">
        <v>139</v>
      </c>
      <c r="D130" s="51" t="s">
        <v>526</v>
      </c>
      <c r="E130" s="116">
        <v>1555549</v>
      </c>
      <c r="F130" s="35"/>
      <c r="G130" s="35" t="s">
        <v>62</v>
      </c>
      <c r="H130" s="84">
        <f>DEK_TP_Alloc</f>
        <v>0.82594000000000001</v>
      </c>
      <c r="I130" s="35"/>
      <c r="J130" s="31">
        <f>ROUND(H130*E130,0)</f>
        <v>1284790</v>
      </c>
      <c r="K130" s="35"/>
      <c r="L130" s="121"/>
      <c r="M130" s="35"/>
      <c r="N130" s="33"/>
      <c r="O130" s="31"/>
    </row>
    <row r="131" spans="1:15">
      <c r="A131" s="29">
        <v>10</v>
      </c>
      <c r="C131" s="6" t="s">
        <v>88</v>
      </c>
      <c r="D131" s="51" t="s">
        <v>527</v>
      </c>
      <c r="E131" s="85">
        <v>4016783</v>
      </c>
      <c r="F131" s="35"/>
      <c r="G131" s="35" t="s">
        <v>232</v>
      </c>
      <c r="H131" s="117">
        <f>DEK_WS_Alloc</f>
        <v>3.7969999999999997E-2</v>
      </c>
      <c r="I131" s="35"/>
      <c r="J131" s="54">
        <f>ROUND(H131*E131,0)</f>
        <v>152517</v>
      </c>
      <c r="K131" s="35"/>
      <c r="L131" s="121"/>
      <c r="M131" s="35"/>
      <c r="N131" s="45"/>
      <c r="O131" s="54"/>
    </row>
    <row r="132" spans="1:15" ht="15.75" thickBot="1">
      <c r="A132" s="29">
        <v>11</v>
      </c>
      <c r="C132" s="6" t="s">
        <v>91</v>
      </c>
      <c r="D132" s="51" t="s">
        <v>528</v>
      </c>
      <c r="E132" s="118">
        <v>69584</v>
      </c>
      <c r="F132" s="35"/>
      <c r="G132" s="35" t="s">
        <v>93</v>
      </c>
      <c r="H132" s="117">
        <f>DEK_CE_Alloc</f>
        <v>2.8469999999999999E-2</v>
      </c>
      <c r="I132" s="35"/>
      <c r="J132" s="119">
        <f>ROUND(H132*E132,0)</f>
        <v>1981</v>
      </c>
      <c r="K132" s="35"/>
      <c r="L132" s="121"/>
      <c r="M132" s="35"/>
      <c r="N132" s="45"/>
      <c r="O132" s="54"/>
    </row>
    <row r="133" spans="1:15">
      <c r="A133" s="29">
        <v>12</v>
      </c>
      <c r="C133" s="6" t="s">
        <v>564</v>
      </c>
      <c r="D133" s="52"/>
      <c r="E133" s="31">
        <f>SUM(E130:E132)</f>
        <v>5641916</v>
      </c>
      <c r="F133" s="35"/>
      <c r="G133" s="35"/>
      <c r="H133" s="35"/>
      <c r="I133" s="35"/>
      <c r="J133" s="31">
        <f>SUM(J130:J132)</f>
        <v>1439288</v>
      </c>
      <c r="K133" s="35"/>
      <c r="L133" s="35"/>
      <c r="M133" s="35"/>
      <c r="N133" s="33"/>
      <c r="O133" s="31"/>
    </row>
    <row r="134" spans="1:15">
      <c r="A134" s="29"/>
      <c r="C134" s="6"/>
      <c r="D134" s="52"/>
      <c r="E134" s="54"/>
      <c r="F134" s="35"/>
      <c r="G134" s="35"/>
      <c r="H134" s="35"/>
      <c r="I134" s="35"/>
      <c r="J134" s="54"/>
      <c r="K134" s="35"/>
      <c r="L134" s="35"/>
      <c r="M134" s="35"/>
      <c r="N134" s="45"/>
      <c r="O134" s="54"/>
    </row>
    <row r="135" spans="1:15">
      <c r="A135" s="29" t="s">
        <v>17</v>
      </c>
      <c r="C135" s="37" t="s">
        <v>175</v>
      </c>
      <c r="D135" s="233"/>
      <c r="E135" s="54"/>
      <c r="F135" s="35"/>
      <c r="G135" s="35"/>
      <c r="H135" s="35"/>
      <c r="I135" s="35"/>
      <c r="J135" s="54"/>
      <c r="K135" s="35"/>
      <c r="L135" s="35"/>
      <c r="M135" s="35"/>
      <c r="N135" s="45"/>
      <c r="O135" s="54"/>
    </row>
    <row r="136" spans="1:15">
      <c r="A136" s="29"/>
      <c r="C136" s="6" t="s">
        <v>176</v>
      </c>
      <c r="D136" s="233"/>
      <c r="E136" s="54"/>
      <c r="F136" s="35"/>
      <c r="G136" s="35"/>
      <c r="I136" s="35"/>
      <c r="J136" s="54"/>
      <c r="K136" s="35"/>
      <c r="L136" s="121"/>
      <c r="M136" s="35"/>
      <c r="N136" s="45"/>
      <c r="O136" s="54"/>
    </row>
    <row r="137" spans="1:15">
      <c r="A137" s="29">
        <v>13</v>
      </c>
      <c r="C137" s="252" t="s">
        <v>177</v>
      </c>
      <c r="D137" s="51" t="s">
        <v>178</v>
      </c>
      <c r="E137" s="116">
        <v>1822924</v>
      </c>
      <c r="F137" s="35"/>
      <c r="G137" s="35" t="s">
        <v>232</v>
      </c>
      <c r="H137" s="117">
        <f>DEK_WS_Alloc</f>
        <v>3.7969999999999997E-2</v>
      </c>
      <c r="I137" s="35"/>
      <c r="J137" s="31">
        <f>ROUND(H137*E137,0)</f>
        <v>69216</v>
      </c>
      <c r="K137" s="35"/>
      <c r="L137" s="121"/>
      <c r="M137" s="35"/>
      <c r="N137" s="33"/>
      <c r="O137" s="31"/>
    </row>
    <row r="138" spans="1:15">
      <c r="A138" s="29">
        <v>14</v>
      </c>
      <c r="C138" s="252" t="s">
        <v>179</v>
      </c>
      <c r="D138" s="51" t="s">
        <v>178</v>
      </c>
      <c r="E138" s="85">
        <v>692</v>
      </c>
      <c r="F138" s="35"/>
      <c r="G138" s="35" t="s">
        <v>232</v>
      </c>
      <c r="H138" s="117">
        <f>DEK_WS_Alloc</f>
        <v>3.7969999999999997E-2</v>
      </c>
      <c r="I138" s="35"/>
      <c r="J138" s="54">
        <f>ROUND(H138*E138,0)</f>
        <v>26</v>
      </c>
      <c r="K138" s="35"/>
      <c r="L138" s="121"/>
      <c r="M138" s="35"/>
      <c r="N138" s="45"/>
      <c r="O138" s="54"/>
    </row>
    <row r="139" spans="1:15">
      <c r="A139" s="29">
        <v>15</v>
      </c>
      <c r="C139" s="6" t="s">
        <v>180</v>
      </c>
      <c r="D139" s="253" t="s">
        <v>17</v>
      </c>
      <c r="E139" s="85"/>
      <c r="F139" s="35"/>
      <c r="G139" s="35"/>
      <c r="I139" s="35"/>
      <c r="J139" s="54"/>
      <c r="K139" s="35"/>
      <c r="L139" s="121"/>
      <c r="M139" s="35"/>
      <c r="N139" s="45"/>
      <c r="O139" s="54"/>
    </row>
    <row r="140" spans="1:15">
      <c r="A140" s="29">
        <v>16</v>
      </c>
      <c r="C140" s="252" t="s">
        <v>530</v>
      </c>
      <c r="D140" s="51" t="s">
        <v>178</v>
      </c>
      <c r="E140" s="85">
        <v>11377272</v>
      </c>
      <c r="F140" s="35"/>
      <c r="G140" s="35" t="s">
        <v>134</v>
      </c>
      <c r="H140" s="84">
        <f>DEK_GP_Alloc</f>
        <v>3.7990000000000003E-2</v>
      </c>
      <c r="I140" s="35"/>
      <c r="J140" s="54">
        <f>ROUND(H140*E140,0)</f>
        <v>432223</v>
      </c>
      <c r="K140" s="35"/>
      <c r="L140" s="121"/>
      <c r="M140" s="35"/>
      <c r="N140" s="45"/>
      <c r="O140" s="54"/>
    </row>
    <row r="141" spans="1:15">
      <c r="A141" s="29">
        <v>17</v>
      </c>
      <c r="C141" s="252" t="s">
        <v>531</v>
      </c>
      <c r="D141" s="51" t="s">
        <v>178</v>
      </c>
      <c r="E141" s="85">
        <v>0</v>
      </c>
      <c r="F141" s="35"/>
      <c r="G141" s="35" t="str">
        <f>G77</f>
        <v>NA</v>
      </c>
      <c r="H141" s="139" t="s">
        <v>113</v>
      </c>
      <c r="I141" s="35"/>
      <c r="J141" s="140">
        <v>0</v>
      </c>
      <c r="K141" s="35"/>
      <c r="L141" s="121"/>
      <c r="M141" s="35"/>
      <c r="N141" s="45"/>
      <c r="O141" s="140"/>
    </row>
    <row r="142" spans="1:15">
      <c r="A142" s="29">
        <v>18</v>
      </c>
      <c r="C142" s="252" t="s">
        <v>532</v>
      </c>
      <c r="D142" s="51" t="s">
        <v>178</v>
      </c>
      <c r="E142" s="85">
        <v>0</v>
      </c>
      <c r="F142" s="35"/>
      <c r="G142" s="35" t="str">
        <f>G140</f>
        <v>GP</v>
      </c>
      <c r="H142" s="84">
        <f>DEK_GP_Alloc</f>
        <v>3.7990000000000003E-2</v>
      </c>
      <c r="I142" s="35"/>
      <c r="J142" s="54">
        <f>ROUND(H142*E142,0)</f>
        <v>0</v>
      </c>
      <c r="K142" s="35"/>
      <c r="L142" s="121"/>
      <c r="M142" s="35"/>
      <c r="N142" s="45"/>
      <c r="O142" s="54"/>
    </row>
    <row r="143" spans="1:15" ht="15.75" thickBot="1">
      <c r="A143" s="29">
        <v>19</v>
      </c>
      <c r="C143" s="252" t="s">
        <v>533</v>
      </c>
      <c r="D143" s="52"/>
      <c r="E143" s="118">
        <v>0</v>
      </c>
      <c r="F143" s="35"/>
      <c r="G143" s="35" t="s">
        <v>134</v>
      </c>
      <c r="H143" s="84">
        <f>DEK_GP_Alloc</f>
        <v>3.7990000000000003E-2</v>
      </c>
      <c r="I143" s="35"/>
      <c r="J143" s="119">
        <f>ROUND(H143*E143,0)</f>
        <v>0</v>
      </c>
      <c r="K143" s="35"/>
      <c r="L143" s="121"/>
      <c r="M143" s="35"/>
      <c r="N143" s="45"/>
      <c r="O143" s="54"/>
    </row>
    <row r="144" spans="1:15">
      <c r="A144" s="29">
        <v>20</v>
      </c>
      <c r="C144" s="6" t="s">
        <v>185</v>
      </c>
      <c r="D144" s="52"/>
      <c r="E144" s="31">
        <f>E137+E138+E140+E141+E142+E143</f>
        <v>13200888</v>
      </c>
      <c r="F144" s="35"/>
      <c r="G144" s="35"/>
      <c r="H144" s="84"/>
      <c r="I144" s="35"/>
      <c r="J144" s="31">
        <f>J137+J138+J140+J141+J142+J143</f>
        <v>501465</v>
      </c>
      <c r="K144" s="35"/>
      <c r="L144" s="35"/>
      <c r="M144" s="35"/>
      <c r="N144" s="33"/>
      <c r="O144" s="31"/>
    </row>
    <row r="145" spans="1:15">
      <c r="A145" s="29"/>
      <c r="C145" s="6"/>
      <c r="D145" s="52"/>
      <c r="E145" s="54"/>
      <c r="F145" s="35"/>
      <c r="G145" s="35"/>
      <c r="H145" s="84"/>
      <c r="I145" s="35"/>
      <c r="J145" s="35"/>
      <c r="K145" s="35"/>
      <c r="L145" s="35"/>
      <c r="M145" s="35"/>
      <c r="N145" s="36"/>
      <c r="O145" s="35"/>
    </row>
    <row r="146" spans="1:15">
      <c r="A146" s="29" t="s">
        <v>186</v>
      </c>
      <c r="C146" s="6"/>
      <c r="D146" s="52"/>
      <c r="E146" s="35"/>
      <c r="F146" s="35"/>
      <c r="G146" s="35"/>
      <c r="H146" s="84"/>
      <c r="I146" s="35"/>
      <c r="J146" s="35"/>
      <c r="K146" s="35"/>
      <c r="L146" s="35"/>
      <c r="M146" s="35"/>
      <c r="N146" s="36"/>
      <c r="O146" s="35"/>
    </row>
    <row r="147" spans="1:15">
      <c r="A147" s="29" t="s">
        <v>17</v>
      </c>
      <c r="C147" s="6" t="s">
        <v>187</v>
      </c>
      <c r="D147" s="52"/>
      <c r="E147" s="35"/>
      <c r="F147" s="35"/>
      <c r="H147" s="141"/>
      <c r="I147" s="35"/>
      <c r="K147" s="35"/>
      <c r="M147" s="35"/>
      <c r="N147" s="46"/>
    </row>
    <row r="148" spans="1:15">
      <c r="A148" s="29">
        <v>21</v>
      </c>
      <c r="C148" s="6" t="s">
        <v>188</v>
      </c>
      <c r="D148" s="52"/>
      <c r="E148" s="203">
        <v>0.24950000000000006</v>
      </c>
      <c r="F148" s="35"/>
      <c r="H148" s="141"/>
      <c r="I148" s="35"/>
      <c r="K148" s="35"/>
      <c r="M148" s="35"/>
      <c r="N148" s="46"/>
    </row>
    <row r="149" spans="1:15">
      <c r="A149" s="29">
        <v>22</v>
      </c>
      <c r="C149" s="6" t="s">
        <v>189</v>
      </c>
      <c r="D149" s="52"/>
      <c r="E149" s="143">
        <f>IF(J230&gt;0,(E148/(1-E148))*(1-WCLTD_DEK/R_DEK),0)</f>
        <v>0.25235397128697523</v>
      </c>
      <c r="F149" s="35"/>
      <c r="H149" s="141"/>
      <c r="I149" s="35"/>
      <c r="K149" s="35"/>
      <c r="M149" s="35"/>
      <c r="N149" s="46"/>
    </row>
    <row r="150" spans="1:15">
      <c r="A150" s="29"/>
      <c r="C150" s="6" t="s">
        <v>190</v>
      </c>
      <c r="D150" s="52"/>
      <c r="E150" s="35"/>
      <c r="F150" s="35"/>
      <c r="H150" s="141"/>
      <c r="I150" s="35"/>
      <c r="K150" s="35"/>
      <c r="M150" s="35"/>
      <c r="N150" s="46"/>
    </row>
    <row r="151" spans="1:15">
      <c r="A151" s="29"/>
      <c r="C151" s="6" t="s">
        <v>191</v>
      </c>
      <c r="D151" s="52"/>
      <c r="E151" s="35"/>
      <c r="F151" s="35"/>
      <c r="H151" s="141"/>
      <c r="I151" s="35"/>
      <c r="K151" s="35"/>
      <c r="M151" s="35"/>
      <c r="N151" s="46"/>
    </row>
    <row r="152" spans="1:15">
      <c r="A152" s="29">
        <v>23</v>
      </c>
      <c r="C152" s="6" t="s">
        <v>192</v>
      </c>
      <c r="D152" s="52"/>
      <c r="E152" s="144">
        <f>IF(E148&gt;0,1/(1-E148),0)</f>
        <v>1.3324450366422387</v>
      </c>
      <c r="F152" s="35"/>
      <c r="H152" s="141"/>
      <c r="I152" s="35"/>
      <c r="J152" s="54"/>
      <c r="K152" s="35"/>
      <c r="M152" s="35"/>
      <c r="N152" s="45"/>
      <c r="O152" s="54"/>
    </row>
    <row r="153" spans="1:15">
      <c r="A153" s="29">
        <v>24</v>
      </c>
      <c r="C153" s="6" t="s">
        <v>193</v>
      </c>
      <c r="D153" s="51" t="s">
        <v>194</v>
      </c>
      <c r="E153" s="116">
        <v>-428</v>
      </c>
      <c r="F153" s="35"/>
      <c r="H153" s="141"/>
      <c r="I153" s="35"/>
      <c r="J153" s="54"/>
      <c r="K153" s="35"/>
      <c r="M153" s="35"/>
      <c r="N153" s="45"/>
      <c r="O153" s="54"/>
    </row>
    <row r="154" spans="1:15">
      <c r="A154" s="29">
        <v>25</v>
      </c>
      <c r="C154" s="6" t="s">
        <v>565</v>
      </c>
      <c r="D154" s="51" t="s">
        <v>566</v>
      </c>
      <c r="E154" s="85">
        <v>-3342313.5999999987</v>
      </c>
      <c r="F154" s="35"/>
      <c r="H154" s="141"/>
      <c r="I154" s="35"/>
      <c r="J154" s="54"/>
      <c r="K154" s="35"/>
      <c r="M154" s="35"/>
      <c r="N154" s="45"/>
      <c r="O154" s="54"/>
    </row>
    <row r="155" spans="1:15">
      <c r="A155" s="29"/>
      <c r="C155" s="6"/>
      <c r="D155" s="52"/>
      <c r="E155" s="54"/>
      <c r="F155" s="35"/>
      <c r="H155" s="141"/>
      <c r="I155" s="35"/>
      <c r="J155" s="54"/>
      <c r="K155" s="35"/>
      <c r="M155" s="35"/>
      <c r="N155" s="45"/>
      <c r="O155" s="54"/>
    </row>
    <row r="156" spans="1:15">
      <c r="A156" s="29">
        <v>26</v>
      </c>
      <c r="C156" s="6" t="s">
        <v>567</v>
      </c>
      <c r="D156" s="254"/>
      <c r="E156" s="31">
        <f>ROUND(E149*E161,0)</f>
        <v>19482379</v>
      </c>
      <c r="F156" s="35"/>
      <c r="G156" s="35" t="s">
        <v>83</v>
      </c>
      <c r="H156" s="84"/>
      <c r="I156" s="35"/>
      <c r="J156" s="31">
        <f>ROUND(E149*J161,0)</f>
        <v>1000539</v>
      </c>
      <c r="K156" s="35"/>
      <c r="L156" s="87" t="s">
        <v>17</v>
      </c>
      <c r="M156" s="35"/>
      <c r="N156" s="33"/>
      <c r="O156" s="31"/>
    </row>
    <row r="157" spans="1:15">
      <c r="A157" s="29">
        <v>27</v>
      </c>
      <c r="C157" s="6" t="s">
        <v>196</v>
      </c>
      <c r="D157" s="254"/>
      <c r="E157" s="54">
        <f>ROUND(E152*E153,0)</f>
        <v>-570</v>
      </c>
      <c r="F157" s="35"/>
      <c r="G157" s="2" t="s">
        <v>116</v>
      </c>
      <c r="H157" s="84">
        <f>DEK_NP_Alloc</f>
        <v>5.1200000000000002E-2</v>
      </c>
      <c r="I157" s="35"/>
      <c r="J157" s="54">
        <f>ROUND(H157*E157,0)</f>
        <v>-29</v>
      </c>
      <c r="K157" s="35"/>
      <c r="L157" s="87"/>
      <c r="M157" s="35"/>
      <c r="N157" s="45"/>
      <c r="O157" s="54"/>
    </row>
    <row r="158" spans="1:15" ht="15.75" thickBot="1">
      <c r="A158" s="29">
        <v>28</v>
      </c>
      <c r="C158" s="6" t="s">
        <v>568</v>
      </c>
      <c r="D158" s="254"/>
      <c r="E158" s="54">
        <f>ROUND(E152*E154,0)</f>
        <v>-4453449</v>
      </c>
      <c r="F158" s="35"/>
      <c r="G158" s="2" t="s">
        <v>116</v>
      </c>
      <c r="H158" s="84">
        <f>DEK_NP_Alloc</f>
        <v>5.1200000000000002E-2</v>
      </c>
      <c r="I158" s="35"/>
      <c r="J158" s="54">
        <f>ROUND(H158*E158,0)</f>
        <v>-228017</v>
      </c>
      <c r="K158" s="35"/>
      <c r="L158" s="87"/>
      <c r="M158" s="35"/>
      <c r="N158" s="45"/>
      <c r="O158" s="54"/>
    </row>
    <row r="159" spans="1:15">
      <c r="A159" s="29">
        <v>29</v>
      </c>
      <c r="C159" s="6" t="s">
        <v>569</v>
      </c>
      <c r="D159" s="51"/>
      <c r="E159" s="278">
        <f>SUM(E156:E158)</f>
        <v>15028360</v>
      </c>
      <c r="F159" s="35"/>
      <c r="G159" s="35" t="s">
        <v>17</v>
      </c>
      <c r="H159" s="84" t="s">
        <v>17</v>
      </c>
      <c r="I159" s="35"/>
      <c r="J159" s="278">
        <f>SUM(J156:J158)</f>
        <v>772493</v>
      </c>
      <c r="K159" s="35"/>
      <c r="L159" s="35"/>
      <c r="M159" s="35"/>
      <c r="N159" s="279"/>
      <c r="O159" s="147"/>
    </row>
    <row r="160" spans="1:15">
      <c r="A160" s="29" t="s">
        <v>17</v>
      </c>
      <c r="C160"/>
      <c r="D160" s="255"/>
      <c r="E160" s="54"/>
      <c r="F160" s="35"/>
      <c r="G160" s="35"/>
      <c r="H160" s="84"/>
      <c r="I160" s="35"/>
      <c r="J160" s="54"/>
      <c r="K160" s="35"/>
      <c r="L160" s="35"/>
      <c r="M160" s="35"/>
      <c r="N160" s="45"/>
      <c r="O160" s="54"/>
    </row>
    <row r="161" spans="1:15">
      <c r="A161" s="29">
        <v>30</v>
      </c>
      <c r="C161" s="6" t="s">
        <v>199</v>
      </c>
      <c r="D161" s="256"/>
      <c r="E161" s="31">
        <f>ROUND($J230*E93,0)</f>
        <v>77202584</v>
      </c>
      <c r="F161" s="35"/>
      <c r="G161" s="35" t="s">
        <v>83</v>
      </c>
      <c r="H161" s="141"/>
      <c r="I161" s="35"/>
      <c r="J161" s="31">
        <f>ROUND($J230*J93,0)</f>
        <v>3964823</v>
      </c>
      <c r="K161" s="35"/>
      <c r="M161" s="35"/>
      <c r="N161" s="33"/>
      <c r="O161" s="31"/>
    </row>
    <row r="162" spans="1:15">
      <c r="A162" s="29"/>
      <c r="C162" s="146" t="s">
        <v>570</v>
      </c>
      <c r="D162" s="233"/>
      <c r="E162" s="54"/>
      <c r="F162" s="35"/>
      <c r="G162" s="35"/>
      <c r="H162" s="141"/>
      <c r="I162" s="35"/>
      <c r="J162" s="54"/>
      <c r="K162" s="35"/>
      <c r="L162" s="121"/>
      <c r="M162" s="35"/>
      <c r="N162" s="45"/>
      <c r="O162" s="54"/>
    </row>
    <row r="163" spans="1:15">
      <c r="A163" s="29"/>
      <c r="C163" s="6"/>
      <c r="D163" s="233"/>
      <c r="E163" s="54"/>
      <c r="F163" s="35"/>
      <c r="G163" s="35"/>
      <c r="H163" s="141"/>
      <c r="I163" s="35"/>
      <c r="J163" s="54"/>
      <c r="K163" s="35"/>
      <c r="L163" s="121"/>
      <c r="M163" s="35"/>
      <c r="N163" s="45"/>
      <c r="O163" s="54"/>
    </row>
    <row r="164" spans="1:15" ht="15.75" thickBot="1">
      <c r="A164" s="29">
        <v>31</v>
      </c>
      <c r="C164" s="6" t="s">
        <v>571</v>
      </c>
      <c r="D164" s="52"/>
      <c r="E164" s="125">
        <f>E161+E159+E144+E133+E127</f>
        <v>136595344</v>
      </c>
      <c r="F164" s="35"/>
      <c r="G164" s="35"/>
      <c r="H164" s="35"/>
      <c r="I164" s="35"/>
      <c r="J164" s="125">
        <f>J161+J159+J144+J133+J127</f>
        <v>9347159</v>
      </c>
      <c r="K164" s="6"/>
      <c r="L164" s="6"/>
      <c r="M164" s="6"/>
      <c r="N164" s="33"/>
      <c r="O164" s="31"/>
    </row>
    <row r="165" spans="1:15" ht="15.75" thickTop="1">
      <c r="A165" s="29"/>
      <c r="C165" s="6"/>
      <c r="D165" s="35"/>
      <c r="E165" s="35"/>
      <c r="F165" s="35"/>
      <c r="G165" s="35"/>
      <c r="H165" s="35"/>
      <c r="I165" s="35"/>
      <c r="J165" s="35"/>
      <c r="K165" s="6"/>
      <c r="L165" s="6"/>
      <c r="M165" s="6"/>
      <c r="N165" s="36"/>
      <c r="O165" s="35"/>
    </row>
    <row r="166" spans="1:15">
      <c r="A166" s="29"/>
      <c r="C166" s="6"/>
      <c r="D166" s="35"/>
      <c r="E166" s="35"/>
      <c r="F166" s="35"/>
      <c r="G166" s="35"/>
      <c r="H166" s="35"/>
      <c r="I166" s="35"/>
      <c r="J166" s="35"/>
      <c r="K166" s="6"/>
      <c r="L166" s="6"/>
      <c r="M166" s="6"/>
      <c r="N166" s="46"/>
    </row>
    <row r="167" spans="1:15">
      <c r="A167" s="29"/>
      <c r="C167" s="3"/>
      <c r="D167" s="3"/>
      <c r="E167" s="231"/>
      <c r="F167" s="3"/>
      <c r="G167" s="3"/>
      <c r="H167" s="3"/>
      <c r="I167" s="3"/>
      <c r="K167" s="20"/>
      <c r="L167" s="7"/>
      <c r="M167" s="20"/>
      <c r="N167" s="272"/>
      <c r="O167" s="5"/>
    </row>
    <row r="168" spans="1:15" ht="18">
      <c r="A168" s="230"/>
      <c r="C168" s="3"/>
      <c r="D168" s="3"/>
      <c r="E168" s="231"/>
      <c r="F168" s="3"/>
      <c r="G168" s="3"/>
      <c r="H168" s="3"/>
      <c r="I168" s="3"/>
      <c r="J168" s="5" t="s">
        <v>0</v>
      </c>
      <c r="M168" s="4"/>
      <c r="N168" s="272"/>
      <c r="O168" s="5"/>
    </row>
    <row r="169" spans="1:15">
      <c r="C169" s="3"/>
      <c r="D169" s="3"/>
      <c r="E169" s="231"/>
      <c r="F169" s="3"/>
      <c r="G169" s="3"/>
      <c r="H169" s="3"/>
      <c r="I169" s="3"/>
      <c r="J169" s="5" t="s">
        <v>202</v>
      </c>
      <c r="M169" s="5"/>
      <c r="N169" s="46"/>
    </row>
    <row r="170" spans="1:15">
      <c r="C170" s="3"/>
      <c r="D170" s="3"/>
      <c r="E170" s="231"/>
      <c r="F170" s="3"/>
      <c r="G170" s="3"/>
      <c r="H170" s="3"/>
      <c r="I170" s="3"/>
      <c r="M170" s="5"/>
      <c r="N170" s="46"/>
    </row>
    <row r="171" spans="1:15">
      <c r="C171" s="3"/>
      <c r="D171" s="3"/>
      <c r="E171" s="231"/>
      <c r="F171" s="3"/>
      <c r="G171" s="3"/>
      <c r="H171" s="3"/>
      <c r="I171" s="3"/>
      <c r="M171" s="5"/>
      <c r="N171" s="46"/>
    </row>
    <row r="172" spans="1:15">
      <c r="C172" s="3"/>
      <c r="D172" s="3"/>
      <c r="E172" s="231"/>
      <c r="F172" s="3"/>
      <c r="G172" s="3"/>
      <c r="H172" s="3"/>
      <c r="I172" s="3"/>
      <c r="M172" s="5"/>
      <c r="N172" s="272"/>
      <c r="O172" s="5"/>
    </row>
    <row r="173" spans="1:15">
      <c r="C173" s="3"/>
      <c r="D173" s="3"/>
      <c r="E173" s="231"/>
      <c r="F173" s="3"/>
      <c r="G173" s="3"/>
      <c r="H173" s="3"/>
      <c r="I173" s="3"/>
      <c r="J173" s="5"/>
      <c r="M173" s="5"/>
      <c r="N173" s="273"/>
      <c r="O173" s="7"/>
    </row>
    <row r="174" spans="1:15">
      <c r="C174" s="3" t="s">
        <v>2</v>
      </c>
      <c r="D174" s="3"/>
      <c r="E174" s="231"/>
      <c r="F174" s="3"/>
      <c r="G174" s="3"/>
      <c r="H174" s="3"/>
      <c r="I174" s="3"/>
      <c r="J174" s="7" t="str">
        <f>J7</f>
        <v>For the 12 months ended: 12/31/2020</v>
      </c>
      <c r="M174" s="5"/>
      <c r="N174" s="11"/>
      <c r="O174" s="9"/>
    </row>
    <row r="175" spans="1:15">
      <c r="A175" s="75" t="str">
        <f>A8</f>
        <v>Rate Formula Template</v>
      </c>
      <c r="B175" s="9"/>
      <c r="C175" s="9"/>
      <c r="D175" s="10"/>
      <c r="E175" s="9"/>
      <c r="F175" s="10"/>
      <c r="G175" s="10"/>
      <c r="H175" s="10"/>
      <c r="I175" s="10"/>
      <c r="J175" s="9"/>
      <c r="K175" s="12"/>
      <c r="L175" s="9"/>
      <c r="M175" s="6"/>
      <c r="N175" s="8"/>
      <c r="O175" s="10"/>
    </row>
    <row r="176" spans="1:15">
      <c r="A176" s="76" t="s">
        <v>4</v>
      </c>
      <c r="B176" s="9"/>
      <c r="C176" s="10"/>
      <c r="D176" s="13"/>
      <c r="E176" s="9"/>
      <c r="F176" s="13"/>
      <c r="G176" s="13"/>
      <c r="H176" s="13"/>
      <c r="I176" s="10"/>
      <c r="J176" s="10"/>
      <c r="K176" s="12"/>
      <c r="L176" s="12"/>
      <c r="M176" s="6"/>
      <c r="N176" s="274"/>
      <c r="O176" s="12"/>
    </row>
    <row r="177" spans="1:15" ht="15.75">
      <c r="A177" s="76"/>
      <c r="B177" s="9"/>
      <c r="C177" s="12"/>
      <c r="D177" s="12"/>
      <c r="E177" s="9"/>
      <c r="F177" s="12"/>
      <c r="G177" s="12"/>
      <c r="H177" s="12"/>
      <c r="I177" s="12"/>
      <c r="J177" s="12"/>
      <c r="K177" s="12"/>
      <c r="L177" s="12"/>
      <c r="M177" s="35"/>
      <c r="N177" s="275"/>
      <c r="O177" s="18"/>
    </row>
    <row r="178" spans="1:15" ht="15.75">
      <c r="A178" s="149" t="str">
        <f>$A$11</f>
        <v>DUKE ENERGY KENTUCKY (DEK)</v>
      </c>
      <c r="B178" s="9"/>
      <c r="C178" s="12"/>
      <c r="D178" s="12"/>
      <c r="E178" s="9"/>
      <c r="F178" s="12"/>
      <c r="G178" s="12"/>
      <c r="H178" s="12"/>
      <c r="I178" s="12"/>
      <c r="J178" s="12"/>
      <c r="K178" s="12"/>
      <c r="L178" s="12"/>
      <c r="M178" s="35"/>
      <c r="N178" s="23"/>
    </row>
    <row r="179" spans="1:15" ht="15.75">
      <c r="A179" s="149" t="s">
        <v>203</v>
      </c>
      <c r="B179" s="9"/>
      <c r="C179" s="9"/>
      <c r="D179" s="9"/>
      <c r="E179" s="9"/>
      <c r="F179" s="12"/>
      <c r="G179" s="12"/>
      <c r="H179" s="12"/>
      <c r="I179" s="12"/>
      <c r="J179" s="12"/>
      <c r="K179" s="13"/>
      <c r="L179" s="13"/>
      <c r="M179" s="35"/>
      <c r="N179" s="24"/>
    </row>
    <row r="180" spans="1:15" ht="15.75">
      <c r="A180" s="29" t="s">
        <v>11</v>
      </c>
      <c r="C180" s="257"/>
      <c r="D180" s="6"/>
      <c r="E180" s="6"/>
      <c r="F180" s="6"/>
      <c r="G180" s="6"/>
      <c r="H180" s="6"/>
      <c r="I180" s="6"/>
      <c r="J180" s="6"/>
      <c r="K180" s="35"/>
      <c r="L180" s="35"/>
      <c r="M180" s="35"/>
      <c r="N180" s="24"/>
      <c r="O180" s="28"/>
    </row>
    <row r="181" spans="1:15" ht="15.75">
      <c r="A181" s="79" t="s">
        <v>13</v>
      </c>
      <c r="B181" s="26"/>
      <c r="C181" s="243" t="s">
        <v>204</v>
      </c>
      <c r="D181" s="6"/>
      <c r="E181" s="6"/>
      <c r="F181" s="6"/>
      <c r="G181" s="6"/>
      <c r="H181" s="6"/>
      <c r="K181" s="35"/>
      <c r="L181" s="35"/>
      <c r="M181" s="35"/>
      <c r="N181" s="280"/>
      <c r="O181" s="6"/>
    </row>
    <row r="182" spans="1:15">
      <c r="A182" s="29"/>
      <c r="C182" s="3"/>
      <c r="D182" s="6"/>
      <c r="E182" s="6"/>
      <c r="F182" s="6"/>
      <c r="G182" s="6"/>
      <c r="H182" s="6"/>
      <c r="I182" s="6"/>
      <c r="J182" s="6"/>
      <c r="K182" s="35"/>
      <c r="L182" s="35"/>
      <c r="M182" s="35"/>
      <c r="N182" s="33"/>
      <c r="O182" s="31"/>
    </row>
    <row r="183" spans="1:15">
      <c r="A183" s="29">
        <v>1</v>
      </c>
      <c r="C183" s="3" t="s">
        <v>205</v>
      </c>
      <c r="D183" s="6"/>
      <c r="E183" s="35"/>
      <c r="F183" s="35"/>
      <c r="G183" s="35"/>
      <c r="H183" s="35"/>
      <c r="I183" s="35"/>
      <c r="J183" s="31">
        <f>E54</f>
        <v>94399794</v>
      </c>
      <c r="K183" s="35"/>
      <c r="L183" s="35"/>
      <c r="M183" s="35"/>
      <c r="N183" s="33"/>
      <c r="O183" s="31"/>
    </row>
    <row r="184" spans="1:15">
      <c r="A184" s="29">
        <v>2</v>
      </c>
      <c r="C184" s="258" t="s">
        <v>535</v>
      </c>
      <c r="J184" s="150">
        <v>0</v>
      </c>
      <c r="K184" s="35"/>
      <c r="L184" s="35"/>
      <c r="M184" s="35"/>
      <c r="N184" s="45"/>
      <c r="O184" s="45"/>
    </row>
    <row r="185" spans="1:15" ht="15.75" thickBot="1">
      <c r="A185" s="29">
        <v>3</v>
      </c>
      <c r="C185" s="259" t="s">
        <v>536</v>
      </c>
      <c r="D185" s="260"/>
      <c r="E185" s="153"/>
      <c r="F185" s="35"/>
      <c r="G185" s="35"/>
      <c r="H185" s="126"/>
      <c r="I185" s="35"/>
      <c r="J185" s="154">
        <v>16430924</v>
      </c>
      <c r="K185" s="35"/>
      <c r="L185" s="35"/>
      <c r="M185" s="35"/>
      <c r="N185" s="45"/>
      <c r="O185" s="54"/>
    </row>
    <row r="186" spans="1:15">
      <c r="A186" s="29">
        <v>4</v>
      </c>
      <c r="C186" s="3" t="s">
        <v>208</v>
      </c>
      <c r="D186" s="6"/>
      <c r="E186" s="35"/>
      <c r="F186" s="35"/>
      <c r="G186" s="35"/>
      <c r="H186" s="126"/>
      <c r="I186" s="35"/>
      <c r="J186" s="31">
        <f>J183-J184-J185</f>
        <v>77968870</v>
      </c>
      <c r="K186" s="35"/>
      <c r="L186" s="35"/>
      <c r="M186" s="35"/>
      <c r="N186" s="33"/>
      <c r="O186" s="31"/>
    </row>
    <row r="187" spans="1:15">
      <c r="A187" s="29"/>
      <c r="D187" s="6"/>
      <c r="E187" s="35"/>
      <c r="F187" s="35"/>
      <c r="G187" s="35"/>
      <c r="H187" s="126"/>
      <c r="I187" s="35"/>
      <c r="K187" s="35"/>
      <c r="L187" s="35"/>
      <c r="M187" s="35"/>
      <c r="N187" s="46"/>
    </row>
    <row r="188" spans="1:15">
      <c r="A188" s="29">
        <v>5</v>
      </c>
      <c r="C188" s="3" t="s">
        <v>209</v>
      </c>
      <c r="D188" s="78"/>
      <c r="E188" s="78"/>
      <c r="F188" s="78"/>
      <c r="G188" s="78"/>
      <c r="H188" s="101"/>
      <c r="I188" s="35" t="s">
        <v>210</v>
      </c>
      <c r="J188" s="155">
        <f>IF(J183&gt;0,ROUND(J186/J183,5),0)</f>
        <v>0.82594000000000001</v>
      </c>
      <c r="K188" s="35"/>
      <c r="L188" s="35"/>
      <c r="M188" s="35"/>
      <c r="N188" s="281"/>
      <c r="O188" s="155"/>
    </row>
    <row r="189" spans="1:15">
      <c r="A189" s="29"/>
      <c r="K189" s="35"/>
      <c r="L189" s="35"/>
      <c r="M189" s="35"/>
      <c r="N189" s="46"/>
    </row>
    <row r="190" spans="1:15" ht="15.75">
      <c r="A190" s="29"/>
      <c r="C190" s="257" t="s">
        <v>211</v>
      </c>
      <c r="K190" s="35"/>
      <c r="L190" s="35"/>
      <c r="M190" s="35"/>
      <c r="N190" s="46"/>
    </row>
    <row r="191" spans="1:15">
      <c r="A191" s="29"/>
      <c r="K191" s="35"/>
      <c r="L191" s="35"/>
      <c r="M191" s="35"/>
      <c r="N191" s="46"/>
    </row>
    <row r="192" spans="1:15">
      <c r="A192" s="29">
        <v>6</v>
      </c>
      <c r="C192" s="2" t="s">
        <v>212</v>
      </c>
      <c r="E192" s="6"/>
      <c r="F192" s="6"/>
      <c r="G192" s="6"/>
      <c r="H192" s="21"/>
      <c r="I192" s="6"/>
      <c r="J192" s="31">
        <f>E113</f>
        <v>25812503</v>
      </c>
      <c r="K192" s="35"/>
      <c r="L192" s="35"/>
      <c r="M192" s="35"/>
      <c r="N192" s="33"/>
      <c r="O192" s="31"/>
    </row>
    <row r="193" spans="1:15" ht="15.75" thickBot="1">
      <c r="A193" s="29">
        <v>7</v>
      </c>
      <c r="C193" s="259" t="s">
        <v>537</v>
      </c>
      <c r="D193" s="260"/>
      <c r="E193" s="153"/>
      <c r="F193" s="153"/>
      <c r="G193" s="35"/>
      <c r="H193" s="35"/>
      <c r="I193" s="35"/>
      <c r="J193" s="154">
        <v>554461</v>
      </c>
      <c r="K193" s="35"/>
      <c r="L193" s="35"/>
      <c r="M193" s="35"/>
      <c r="N193" s="45"/>
      <c r="O193" s="54"/>
    </row>
    <row r="194" spans="1:15">
      <c r="A194" s="29">
        <v>8</v>
      </c>
      <c r="C194" s="3" t="s">
        <v>214</v>
      </c>
      <c r="D194" s="78"/>
      <c r="E194" s="78"/>
      <c r="F194" s="78"/>
      <c r="G194" s="78"/>
      <c r="H194" s="101"/>
      <c r="I194" s="78"/>
      <c r="J194" s="31">
        <f>J192-J193</f>
        <v>25258042</v>
      </c>
      <c r="M194" s="35"/>
      <c r="N194" s="33"/>
      <c r="O194" s="31"/>
    </row>
    <row r="195" spans="1:15">
      <c r="A195" s="29"/>
      <c r="C195" s="3"/>
      <c r="D195" s="6"/>
      <c r="E195" s="35"/>
      <c r="F195" s="35"/>
      <c r="G195" s="35"/>
      <c r="H195" s="35"/>
      <c r="M195" s="35"/>
      <c r="N195" s="46"/>
    </row>
    <row r="196" spans="1:15">
      <c r="A196" s="29">
        <v>9</v>
      </c>
      <c r="C196" s="3" t="s">
        <v>215</v>
      </c>
      <c r="D196" s="6"/>
      <c r="E196" s="35"/>
      <c r="F196" s="35"/>
      <c r="G196" s="35"/>
      <c r="H196" s="35"/>
      <c r="I196" s="35"/>
      <c r="J196" s="117">
        <f>IF(J192&gt;0,ROUND(J194/J192,5),0)</f>
        <v>0.97851999999999995</v>
      </c>
      <c r="M196" s="35"/>
      <c r="N196" s="282"/>
      <c r="O196" s="117"/>
    </row>
    <row r="197" spans="1:15">
      <c r="A197" s="29">
        <v>10</v>
      </c>
      <c r="C197" s="3" t="s">
        <v>216</v>
      </c>
      <c r="D197" s="6"/>
      <c r="E197" s="35"/>
      <c r="F197" s="35"/>
      <c r="G197" s="35"/>
      <c r="H197" s="35"/>
      <c r="I197" s="6" t="s">
        <v>62</v>
      </c>
      <c r="J197" s="84">
        <f>DEK_TP_Alloc</f>
        <v>0.82594000000000001</v>
      </c>
      <c r="M197" s="35"/>
      <c r="N197" s="282"/>
      <c r="O197" s="117"/>
    </row>
    <row r="198" spans="1:15">
      <c r="A198" s="29">
        <v>11</v>
      </c>
      <c r="C198" s="3" t="s">
        <v>217</v>
      </c>
      <c r="D198" s="6"/>
      <c r="E198" s="6"/>
      <c r="F198" s="6"/>
      <c r="G198" s="6"/>
      <c r="H198" s="6"/>
      <c r="I198" s="6" t="s">
        <v>218</v>
      </c>
      <c r="J198" s="84">
        <f>ROUND(J197*J196,5)</f>
        <v>0.80820000000000003</v>
      </c>
      <c r="M198" s="35"/>
      <c r="N198" s="86"/>
      <c r="O198" s="84"/>
    </row>
    <row r="199" spans="1:15">
      <c r="A199" s="29"/>
      <c r="D199" s="6"/>
      <c r="E199" s="35"/>
      <c r="F199" s="35"/>
      <c r="G199" s="35"/>
      <c r="H199" s="126"/>
      <c r="I199" s="35"/>
      <c r="M199" s="35"/>
      <c r="N199" s="36"/>
      <c r="O199" s="35"/>
    </row>
    <row r="200" spans="1:15" ht="15.75">
      <c r="A200" s="29" t="s">
        <v>17</v>
      </c>
      <c r="C200" s="257" t="s">
        <v>538</v>
      </c>
      <c r="D200" s="35"/>
      <c r="E200" s="35"/>
      <c r="F200" s="35"/>
      <c r="G200" s="35"/>
      <c r="H200" s="35"/>
      <c r="I200" s="35"/>
      <c r="J200" s="35"/>
      <c r="K200" s="35"/>
      <c r="L200" s="35"/>
      <c r="M200" s="35"/>
      <c r="N200" s="36"/>
      <c r="O200" s="35"/>
    </row>
    <row r="201" spans="1:15" ht="15.75" thickBot="1">
      <c r="A201" s="29" t="s">
        <v>17</v>
      </c>
      <c r="C201" s="6"/>
      <c r="D201" s="153" t="s">
        <v>220</v>
      </c>
      <c r="E201" s="156" t="s">
        <v>221</v>
      </c>
      <c r="F201" s="156" t="s">
        <v>62</v>
      </c>
      <c r="G201" s="35"/>
      <c r="H201" s="156" t="s">
        <v>222</v>
      </c>
      <c r="I201" s="35"/>
      <c r="J201" s="35"/>
      <c r="K201" s="35"/>
      <c r="L201" s="35"/>
      <c r="M201" s="35"/>
      <c r="N201" s="36"/>
      <c r="O201" s="35"/>
    </row>
    <row r="202" spans="1:15">
      <c r="A202" s="29">
        <v>12</v>
      </c>
      <c r="C202" s="6" t="s">
        <v>81</v>
      </c>
      <c r="D202" s="6" t="s">
        <v>223</v>
      </c>
      <c r="E202" s="85">
        <v>13092463</v>
      </c>
      <c r="F202" s="157">
        <v>0</v>
      </c>
      <c r="G202" s="158"/>
      <c r="H202" s="54">
        <f>E202*F202</f>
        <v>0</v>
      </c>
      <c r="I202" s="35"/>
      <c r="J202" s="35"/>
      <c r="K202" s="35"/>
      <c r="L202" s="35"/>
      <c r="M202" s="35"/>
      <c r="N202" s="36"/>
      <c r="O202" s="35"/>
    </row>
    <row r="203" spans="1:15">
      <c r="A203" s="29">
        <v>13</v>
      </c>
      <c r="C203" s="6" t="s">
        <v>84</v>
      </c>
      <c r="D203" s="6" t="s">
        <v>224</v>
      </c>
      <c r="E203" s="85">
        <v>900288</v>
      </c>
      <c r="F203" s="117">
        <f>J188</f>
        <v>0.82594000000000001</v>
      </c>
      <c r="G203" s="158"/>
      <c r="H203" s="54">
        <f>E203*F203</f>
        <v>743583.87072000001</v>
      </c>
      <c r="I203" s="35"/>
      <c r="J203" s="35"/>
      <c r="K203" s="35"/>
      <c r="L203" s="35"/>
      <c r="M203" s="6"/>
      <c r="N203" s="283"/>
      <c r="O203" s="126"/>
    </row>
    <row r="204" spans="1:15">
      <c r="A204" s="29">
        <v>14</v>
      </c>
      <c r="C204" s="6" t="s">
        <v>86</v>
      </c>
      <c r="D204" s="6" t="s">
        <v>225</v>
      </c>
      <c r="E204" s="85">
        <v>3500886</v>
      </c>
      <c r="F204" s="157">
        <v>0</v>
      </c>
      <c r="G204" s="158"/>
      <c r="H204" s="54">
        <f>E204*F204</f>
        <v>0</v>
      </c>
      <c r="I204" s="35"/>
      <c r="J204" s="126" t="s">
        <v>543</v>
      </c>
      <c r="K204" s="35"/>
      <c r="L204" s="35"/>
      <c r="M204" s="35"/>
      <c r="N204" s="283"/>
      <c r="O204" s="126"/>
    </row>
    <row r="205" spans="1:15" ht="15.75" thickBot="1">
      <c r="A205" s="29">
        <v>15</v>
      </c>
      <c r="C205" s="6" t="s">
        <v>227</v>
      </c>
      <c r="D205" s="6" t="s">
        <v>228</v>
      </c>
      <c r="E205" s="154">
        <v>2087533</v>
      </c>
      <c r="F205" s="157">
        <v>0</v>
      </c>
      <c r="G205" s="158"/>
      <c r="H205" s="119">
        <f>E205*F205</f>
        <v>0</v>
      </c>
      <c r="I205" s="35"/>
      <c r="J205" s="234" t="s">
        <v>229</v>
      </c>
      <c r="K205" s="35"/>
      <c r="L205" s="35"/>
      <c r="M205" s="35"/>
      <c r="N205" s="284"/>
      <c r="O205" s="20"/>
    </row>
    <row r="206" spans="1:15">
      <c r="A206" s="29">
        <v>16</v>
      </c>
      <c r="C206" s="6" t="s">
        <v>539</v>
      </c>
      <c r="D206" s="35"/>
      <c r="E206" s="54">
        <f>SUM(E202:E205)</f>
        <v>19581170</v>
      </c>
      <c r="F206" s="35"/>
      <c r="G206" s="35"/>
      <c r="H206" s="54">
        <f>SUM(H202:H205)</f>
        <v>743583.87072000001</v>
      </c>
      <c r="I206" s="21" t="s">
        <v>231</v>
      </c>
      <c r="J206" s="117">
        <f>IF(H206&gt;0,ROUND(H206/E206,5),0)</f>
        <v>3.7969999999999997E-2</v>
      </c>
      <c r="K206" s="126" t="s">
        <v>231</v>
      </c>
      <c r="L206" s="35" t="s">
        <v>232</v>
      </c>
      <c r="M206" s="35"/>
      <c r="N206" s="282"/>
      <c r="O206" s="117"/>
    </row>
    <row r="207" spans="1:15">
      <c r="A207" s="29"/>
      <c r="C207" s="6"/>
      <c r="D207" s="35"/>
      <c r="E207" s="35"/>
      <c r="F207" s="35"/>
      <c r="G207" s="35"/>
      <c r="H207" s="35"/>
      <c r="I207" s="35"/>
      <c r="J207" s="35"/>
      <c r="K207" s="35"/>
      <c r="L207" s="35"/>
      <c r="M207" s="35" t="s">
        <v>17</v>
      </c>
      <c r="N207" s="36"/>
      <c r="O207" s="35"/>
    </row>
    <row r="208" spans="1:15" ht="15.75">
      <c r="A208" s="29"/>
      <c r="C208" s="261" t="s">
        <v>370</v>
      </c>
      <c r="D208" s="35"/>
      <c r="E208" s="35"/>
      <c r="F208" s="35"/>
      <c r="G208" s="35"/>
      <c r="M208" s="35"/>
      <c r="N208" s="46"/>
    </row>
    <row r="209" spans="1:15" ht="15.75" thickBot="1">
      <c r="A209" s="29"/>
      <c r="C209" s="6"/>
      <c r="D209" s="35"/>
      <c r="E209" s="156" t="s">
        <v>221</v>
      </c>
      <c r="F209" s="35"/>
      <c r="G209" s="35"/>
      <c r="H209" s="126" t="s">
        <v>234</v>
      </c>
      <c r="I209" s="141" t="s">
        <v>17</v>
      </c>
      <c r="J209" s="126" t="s">
        <v>543</v>
      </c>
      <c r="M209" s="35"/>
      <c r="N209" s="285"/>
      <c r="O209" s="121"/>
    </row>
    <row r="210" spans="1:15">
      <c r="A210" s="29">
        <v>17</v>
      </c>
      <c r="C210" s="6" t="s">
        <v>237</v>
      </c>
      <c r="D210" s="6" t="s">
        <v>238</v>
      </c>
      <c r="E210" s="85">
        <v>1779353280</v>
      </c>
      <c r="F210" s="35"/>
      <c r="H210" s="126" t="s">
        <v>235</v>
      </c>
      <c r="I210" s="160"/>
      <c r="J210" s="126" t="s">
        <v>236</v>
      </c>
      <c r="K210" s="35"/>
      <c r="L210" s="262" t="s">
        <v>93</v>
      </c>
      <c r="M210" s="35"/>
      <c r="N210" s="286"/>
      <c r="O210" s="20"/>
    </row>
    <row r="211" spans="1:15">
      <c r="A211" s="29">
        <v>18</v>
      </c>
      <c r="C211" s="6" t="s">
        <v>240</v>
      </c>
      <c r="D211" s="6" t="s">
        <v>241</v>
      </c>
      <c r="E211" s="85">
        <v>593363800</v>
      </c>
      <c r="F211" s="35"/>
      <c r="H211" s="84">
        <f>IF(E213&gt;0,ROUND(E210/E213,5),0)</f>
        <v>0.74992000000000003</v>
      </c>
      <c r="I211" s="126" t="s">
        <v>239</v>
      </c>
      <c r="J211" s="84">
        <f>DEK_WS_Alloc</f>
        <v>3.7969999999999997E-2</v>
      </c>
      <c r="K211" s="141" t="s">
        <v>231</v>
      </c>
      <c r="L211" s="162">
        <f>ROUND(J211*H211,5)</f>
        <v>2.8469999999999999E-2</v>
      </c>
      <c r="M211" s="35"/>
      <c r="N211" s="86"/>
      <c r="O211" s="84"/>
    </row>
    <row r="212" spans="1:15" ht="15.75" thickBot="1">
      <c r="A212" s="29">
        <v>19</v>
      </c>
      <c r="C212" s="260" t="s">
        <v>242</v>
      </c>
      <c r="D212" s="260" t="s">
        <v>243</v>
      </c>
      <c r="E212" s="154">
        <v>0</v>
      </c>
      <c r="F212" s="35"/>
      <c r="G212" s="35"/>
      <c r="H212" s="35" t="s">
        <v>17</v>
      </c>
      <c r="I212" s="35"/>
      <c r="J212" s="35"/>
      <c r="K212" s="35"/>
      <c r="L212" s="35"/>
      <c r="M212" s="35"/>
      <c r="N212" s="36"/>
      <c r="O212" s="35"/>
    </row>
    <row r="213" spans="1:15">
      <c r="A213" s="29">
        <v>20</v>
      </c>
      <c r="C213" s="6" t="s">
        <v>244</v>
      </c>
      <c r="D213" s="35"/>
      <c r="E213" s="54">
        <f>E210+E211+E212</f>
        <v>2372717080</v>
      </c>
      <c r="F213" s="35"/>
      <c r="G213" s="35"/>
      <c r="H213" s="35"/>
      <c r="I213" s="35"/>
      <c r="J213" s="35"/>
      <c r="K213" s="35"/>
      <c r="L213" s="35"/>
      <c r="M213" s="35"/>
      <c r="N213" s="36"/>
      <c r="O213" s="35"/>
    </row>
    <row r="214" spans="1:15">
      <c r="A214" s="29"/>
      <c r="C214" s="6"/>
      <c r="D214" s="35"/>
      <c r="F214" s="35"/>
      <c r="G214" s="35"/>
      <c r="H214" s="35"/>
      <c r="I214" s="35"/>
      <c r="J214" s="35"/>
      <c r="K214" s="35"/>
      <c r="L214" s="35"/>
      <c r="M214" s="35"/>
      <c r="N214" s="36"/>
      <c r="O214" s="35"/>
    </row>
    <row r="215" spans="1:15" ht="16.5" thickBot="1">
      <c r="A215" s="29"/>
      <c r="B215" s="3"/>
      <c r="C215" s="243" t="s">
        <v>245</v>
      </c>
      <c r="D215" s="35"/>
      <c r="E215" s="35"/>
      <c r="F215" s="35"/>
      <c r="G215" s="35"/>
      <c r="H215" s="35"/>
      <c r="I215" s="35"/>
      <c r="J215" s="156" t="s">
        <v>221</v>
      </c>
      <c r="K215" s="35"/>
      <c r="L215" s="35"/>
      <c r="M215" s="35"/>
      <c r="N215" s="283"/>
      <c r="O215" s="126"/>
    </row>
    <row r="216" spans="1:15">
      <c r="A216" s="29">
        <v>21</v>
      </c>
      <c r="B216" s="3"/>
      <c r="C216" s="3"/>
      <c r="D216" s="6" t="s">
        <v>246</v>
      </c>
      <c r="E216" s="35"/>
      <c r="F216" s="35"/>
      <c r="G216" s="35"/>
      <c r="H216" s="35"/>
      <c r="I216" s="35"/>
      <c r="J216" s="164">
        <v>25986192</v>
      </c>
      <c r="K216" s="35"/>
      <c r="L216" s="35"/>
      <c r="M216" s="35"/>
      <c r="N216" s="287"/>
      <c r="O216" s="288"/>
    </row>
    <row r="217" spans="1:15">
      <c r="A217" s="29"/>
      <c r="C217" s="6"/>
      <c r="D217" s="35"/>
      <c r="E217" s="35"/>
      <c r="F217" s="35"/>
      <c r="G217" s="35"/>
      <c r="H217" s="35"/>
      <c r="I217" s="35"/>
      <c r="J217" s="54"/>
      <c r="K217" s="35"/>
      <c r="L217" s="35"/>
      <c r="M217" s="35"/>
      <c r="N217" s="45"/>
      <c r="O217" s="54"/>
    </row>
    <row r="218" spans="1:15">
      <c r="A218" s="29">
        <v>22</v>
      </c>
      <c r="B218" s="3"/>
      <c r="C218" s="3"/>
      <c r="D218" s="6" t="s">
        <v>540</v>
      </c>
      <c r="E218" s="35"/>
      <c r="F218" s="35"/>
      <c r="G218" s="35"/>
      <c r="H218" s="35"/>
      <c r="I218" s="35"/>
      <c r="J218" s="165">
        <v>0</v>
      </c>
      <c r="K218" s="35"/>
      <c r="L218" s="35"/>
      <c r="M218" s="35"/>
      <c r="N218" s="289"/>
      <c r="O218" s="166"/>
    </row>
    <row r="219" spans="1:15">
      <c r="A219" s="29"/>
      <c r="B219" s="3"/>
      <c r="C219" s="3"/>
      <c r="D219" s="35"/>
      <c r="E219" s="35"/>
      <c r="F219" s="35"/>
      <c r="G219" s="35"/>
      <c r="H219" s="35"/>
      <c r="I219" s="35"/>
      <c r="J219" s="54"/>
      <c r="K219" s="35"/>
      <c r="L219" s="35"/>
      <c r="M219" s="35"/>
      <c r="N219" s="45"/>
      <c r="O219" s="54"/>
    </row>
    <row r="220" spans="1:15">
      <c r="A220" s="29"/>
      <c r="B220" s="3"/>
      <c r="C220" s="3" t="s">
        <v>248</v>
      </c>
      <c r="D220" s="35"/>
      <c r="E220" s="35"/>
      <c r="F220" s="35"/>
      <c r="G220" s="35"/>
      <c r="H220" s="35"/>
      <c r="I220" s="35"/>
      <c r="J220" s="54"/>
      <c r="K220" s="35"/>
      <c r="L220" s="35"/>
      <c r="M220" s="35"/>
      <c r="N220" s="45"/>
      <c r="O220" s="54"/>
    </row>
    <row r="221" spans="1:15">
      <c r="A221" s="29">
        <v>23</v>
      </c>
      <c r="B221" s="3"/>
      <c r="C221" s="3"/>
      <c r="D221" s="6" t="s">
        <v>249</v>
      </c>
      <c r="E221" s="3"/>
      <c r="F221" s="35"/>
      <c r="G221" s="35"/>
      <c r="H221" s="35"/>
      <c r="I221" s="35"/>
      <c r="J221" s="85">
        <v>718236888</v>
      </c>
      <c r="K221" s="35"/>
      <c r="L221" s="35"/>
      <c r="M221" s="35"/>
      <c r="N221" s="45"/>
      <c r="O221" s="54"/>
    </row>
    <row r="222" spans="1:15">
      <c r="A222" s="29">
        <v>24</v>
      </c>
      <c r="B222" s="3"/>
      <c r="C222" s="3"/>
      <c r="D222" s="6" t="s">
        <v>250</v>
      </c>
      <c r="E222" s="35"/>
      <c r="F222" s="35"/>
      <c r="G222" s="35"/>
      <c r="H222" s="35"/>
      <c r="I222" s="35"/>
      <c r="J222" s="166">
        <v>0</v>
      </c>
      <c r="K222" s="35"/>
      <c r="L222" s="35"/>
      <c r="M222" s="35"/>
      <c r="N222" s="45"/>
      <c r="O222" s="54"/>
    </row>
    <row r="223" spans="1:15" ht="15.75" thickBot="1">
      <c r="A223" s="29">
        <v>25</v>
      </c>
      <c r="B223" s="3"/>
      <c r="C223" s="3"/>
      <c r="D223" s="6" t="s">
        <v>251</v>
      </c>
      <c r="E223" s="35"/>
      <c r="F223" s="35"/>
      <c r="G223" s="35"/>
      <c r="H223" s="35"/>
      <c r="I223" s="35"/>
      <c r="J223" s="154">
        <v>0</v>
      </c>
      <c r="K223" s="35"/>
      <c r="L223" s="35"/>
      <c r="M223" s="35"/>
      <c r="N223" s="45"/>
      <c r="O223" s="54"/>
    </row>
    <row r="224" spans="1:15">
      <c r="A224" s="29">
        <v>26</v>
      </c>
      <c r="B224" s="3"/>
      <c r="C224" s="3"/>
      <c r="D224" s="6" t="s">
        <v>252</v>
      </c>
      <c r="E224" s="3"/>
      <c r="F224" s="3"/>
      <c r="G224" s="3"/>
      <c r="H224" s="3"/>
      <c r="I224" s="3"/>
      <c r="J224" s="54">
        <f>J221+J222+J223</f>
        <v>718236888</v>
      </c>
      <c r="K224" s="35"/>
      <c r="L224" s="35"/>
      <c r="M224" s="35"/>
      <c r="N224" s="45"/>
      <c r="O224" s="54"/>
    </row>
    <row r="225" spans="1:15">
      <c r="A225" s="29"/>
      <c r="C225" s="6"/>
      <c r="D225" s="35"/>
      <c r="E225" s="35"/>
      <c r="F225" s="35"/>
      <c r="G225" s="35"/>
      <c r="H225" s="126"/>
      <c r="I225" s="35"/>
      <c r="J225" s="35"/>
      <c r="K225" s="35"/>
      <c r="L225" s="35"/>
      <c r="M225" s="35"/>
      <c r="N225" s="284"/>
      <c r="O225" s="20"/>
    </row>
    <row r="226" spans="1:15" ht="15.75" thickBot="1">
      <c r="A226" s="29"/>
      <c r="C226" s="6"/>
      <c r="D226" s="6" t="s">
        <v>253</v>
      </c>
      <c r="E226" s="234" t="s">
        <v>221</v>
      </c>
      <c r="F226" s="234" t="s">
        <v>254</v>
      </c>
      <c r="G226" s="35"/>
      <c r="H226" s="234" t="s">
        <v>255</v>
      </c>
      <c r="I226" s="35"/>
      <c r="J226" s="234" t="s">
        <v>256</v>
      </c>
      <c r="K226" s="35"/>
      <c r="L226" s="35"/>
      <c r="M226" s="35"/>
      <c r="N226" s="290"/>
      <c r="O226" s="168"/>
    </row>
    <row r="227" spans="1:15">
      <c r="A227" s="29">
        <v>27</v>
      </c>
      <c r="C227" s="3" t="s">
        <v>257</v>
      </c>
      <c r="E227" s="85">
        <v>731720000</v>
      </c>
      <c r="F227" s="167">
        <f>IF($E$230&gt;0,E227/$E$230,0)</f>
        <v>0.50464948720599478</v>
      </c>
      <c r="G227" s="168"/>
      <c r="H227" s="168">
        <f>IF(E227&gt;0,J216/E227,0)</f>
        <v>3.5513846826655003E-2</v>
      </c>
      <c r="J227" s="168">
        <f>ROUND(H227*F227,4)</f>
        <v>1.7899999999999999E-2</v>
      </c>
      <c r="K227" s="169" t="s">
        <v>258</v>
      </c>
      <c r="M227" s="35"/>
      <c r="N227" s="290"/>
      <c r="O227" s="168"/>
    </row>
    <row r="228" spans="1:15">
      <c r="A228" s="29">
        <v>28</v>
      </c>
      <c r="C228" s="3" t="s">
        <v>259</v>
      </c>
      <c r="E228" s="85">
        <v>0</v>
      </c>
      <c r="F228" s="167">
        <f>IF($E$230&gt;0,E228/$E$230,0)</f>
        <v>0</v>
      </c>
      <c r="G228" s="168"/>
      <c r="H228" s="168">
        <f>IF(E228&gt;0,J218/E228,0)</f>
        <v>0</v>
      </c>
      <c r="J228" s="168">
        <f>ROUND(H228*F228,4)</f>
        <v>0</v>
      </c>
      <c r="K228" s="35"/>
      <c r="M228" s="35"/>
      <c r="N228" s="290"/>
      <c r="O228" s="168"/>
    </row>
    <row r="229" spans="1:15" ht="16.5" thickBot="1">
      <c r="A229" s="29">
        <v>29</v>
      </c>
      <c r="C229" s="3" t="s">
        <v>260</v>
      </c>
      <c r="E229" s="119">
        <f>J224</f>
        <v>718236888</v>
      </c>
      <c r="F229" s="167">
        <f>IF($E$230&gt;0,E229/$E$230,0)</f>
        <v>0.49535051279400522</v>
      </c>
      <c r="G229" s="168"/>
      <c r="H229" s="204">
        <v>0.1138</v>
      </c>
      <c r="J229" s="171">
        <f>ROUND(H229*F229,4)</f>
        <v>5.6399999999999999E-2</v>
      </c>
      <c r="K229" s="35"/>
      <c r="M229" s="35"/>
      <c r="N229" s="290"/>
      <c r="O229" s="168"/>
    </row>
    <row r="230" spans="1:15">
      <c r="A230" s="29">
        <v>30</v>
      </c>
      <c r="C230" s="6" t="s">
        <v>261</v>
      </c>
      <c r="E230" s="54">
        <f>E229+E228+E227</f>
        <v>1449956888</v>
      </c>
      <c r="F230" s="35" t="s">
        <v>17</v>
      </c>
      <c r="G230" s="35"/>
      <c r="H230" s="35"/>
      <c r="I230" s="35"/>
      <c r="J230" s="168">
        <f>SUM(J227:J229)</f>
        <v>7.4300000000000005E-2</v>
      </c>
      <c r="K230" s="169" t="s">
        <v>262</v>
      </c>
      <c r="M230" s="35"/>
      <c r="N230" s="290"/>
      <c r="O230" s="168"/>
    </row>
    <row r="231" spans="1:15">
      <c r="F231" s="35"/>
      <c r="G231" s="35"/>
      <c r="H231" s="35"/>
      <c r="I231" s="35"/>
      <c r="M231" s="35"/>
      <c r="N231" s="46"/>
    </row>
    <row r="232" spans="1:15">
      <c r="L232" s="35"/>
      <c r="M232" s="35"/>
      <c r="N232" s="291"/>
      <c r="O232" s="3"/>
    </row>
    <row r="233" spans="1:15" ht="15.75">
      <c r="A233" s="29"/>
      <c r="C233" s="243" t="s">
        <v>18</v>
      </c>
      <c r="D233" s="3"/>
      <c r="E233" s="3"/>
      <c r="F233" s="3"/>
      <c r="G233" s="3"/>
      <c r="H233" s="3"/>
      <c r="I233" s="3"/>
      <c r="J233" s="3"/>
      <c r="K233" s="3"/>
      <c r="L233" s="3"/>
      <c r="M233" s="35"/>
      <c r="N233" s="284"/>
      <c r="O233" s="20"/>
    </row>
    <row r="234" spans="1:15" ht="15.75" thickBot="1">
      <c r="A234" s="29"/>
      <c r="C234" s="3"/>
      <c r="D234" s="3"/>
      <c r="E234" s="3"/>
      <c r="F234" s="3"/>
      <c r="G234" s="3"/>
      <c r="H234" s="3"/>
      <c r="I234" s="3"/>
      <c r="J234" s="234" t="s">
        <v>263</v>
      </c>
      <c r="K234" s="20"/>
      <c r="N234" s="292"/>
      <c r="O234" s="174"/>
    </row>
    <row r="235" spans="1:15">
      <c r="A235" s="29"/>
      <c r="C235" s="258" t="s">
        <v>541</v>
      </c>
      <c r="D235" s="3"/>
      <c r="E235" s="3" t="s">
        <v>265</v>
      </c>
      <c r="F235" s="3"/>
      <c r="G235" s="3"/>
      <c r="H235" s="263" t="s">
        <v>17</v>
      </c>
      <c r="I235" s="173"/>
      <c r="J235" s="174"/>
      <c r="K235" s="174"/>
      <c r="N235" s="293"/>
      <c r="O235" s="294"/>
    </row>
    <row r="236" spans="1:15">
      <c r="A236" s="29">
        <v>31</v>
      </c>
      <c r="C236" s="2" t="s">
        <v>266</v>
      </c>
      <c r="D236" s="3"/>
      <c r="E236" s="3"/>
      <c r="G236" s="3"/>
      <c r="I236" s="173"/>
      <c r="J236" s="175">
        <v>0</v>
      </c>
      <c r="K236" s="176"/>
      <c r="N236" s="293"/>
      <c r="O236" s="294"/>
    </row>
    <row r="237" spans="1:15" ht="15.75" thickBot="1">
      <c r="A237" s="29">
        <v>32</v>
      </c>
      <c r="C237" s="177" t="s">
        <v>267</v>
      </c>
      <c r="D237" s="260"/>
      <c r="E237" s="177"/>
      <c r="F237" s="264"/>
      <c r="G237" s="264"/>
      <c r="H237" s="264"/>
      <c r="I237" s="3"/>
      <c r="J237" s="179">
        <v>0</v>
      </c>
      <c r="K237" s="180"/>
      <c r="N237" s="295"/>
      <c r="O237" s="176"/>
    </row>
    <row r="238" spans="1:15">
      <c r="A238" s="29">
        <v>33</v>
      </c>
      <c r="C238" s="2" t="s">
        <v>268</v>
      </c>
      <c r="D238" s="6"/>
      <c r="F238" s="3"/>
      <c r="G238" s="3"/>
      <c r="H238" s="3"/>
      <c r="I238" s="3"/>
      <c r="J238" s="181">
        <f>J236-J237</f>
        <v>0</v>
      </c>
      <c r="K238" s="176"/>
      <c r="N238" s="45"/>
      <c r="O238" s="181"/>
    </row>
    <row r="239" spans="1:15">
      <c r="A239" s="29"/>
      <c r="C239" s="2" t="s">
        <v>17</v>
      </c>
      <c r="D239" s="6"/>
      <c r="F239" s="3"/>
      <c r="G239" s="3"/>
      <c r="H239" s="182"/>
      <c r="I239" s="3"/>
      <c r="J239" s="183" t="s">
        <v>17</v>
      </c>
      <c r="K239" s="174"/>
      <c r="L239" s="184"/>
      <c r="M239" s="35"/>
      <c r="N239" s="45"/>
      <c r="O239" s="181"/>
    </row>
    <row r="240" spans="1:15">
      <c r="A240" s="29">
        <v>34</v>
      </c>
      <c r="C240" s="258" t="s">
        <v>372</v>
      </c>
      <c r="D240" s="6"/>
      <c r="F240" s="3"/>
      <c r="G240" s="3"/>
      <c r="H240" s="185"/>
      <c r="I240" s="3"/>
      <c r="J240" s="186">
        <v>114984</v>
      </c>
      <c r="K240" s="174"/>
      <c r="L240" s="184"/>
      <c r="M240" s="35"/>
      <c r="N240" s="45"/>
      <c r="O240" s="181"/>
    </row>
    <row r="241" spans="1:15">
      <c r="A241" s="29"/>
      <c r="D241" s="3"/>
      <c r="E241" s="3"/>
      <c r="F241" s="3"/>
      <c r="G241" s="3"/>
      <c r="H241" s="3"/>
      <c r="I241" s="3"/>
      <c r="J241" s="187"/>
      <c r="K241" s="174"/>
      <c r="L241" s="184"/>
      <c r="M241" s="35"/>
      <c r="N241" s="45"/>
      <c r="O241" s="188"/>
    </row>
    <row r="242" spans="1:15">
      <c r="A242" s="29">
        <v>35</v>
      </c>
      <c r="C242" s="258" t="s">
        <v>270</v>
      </c>
      <c r="D242" s="3"/>
      <c r="E242" s="3" t="s">
        <v>271</v>
      </c>
      <c r="F242" s="3"/>
      <c r="G242" s="3"/>
      <c r="H242" s="3"/>
      <c r="I242" s="3"/>
      <c r="J242" s="186">
        <v>69581</v>
      </c>
      <c r="L242" s="184"/>
      <c r="M242" s="35"/>
      <c r="N242" s="45"/>
      <c r="O242" s="181"/>
    </row>
    <row r="243" spans="1:15">
      <c r="A243" s="29">
        <v>36</v>
      </c>
      <c r="C243" s="258" t="s">
        <v>542</v>
      </c>
      <c r="D243" s="3"/>
      <c r="E243" s="3" t="s">
        <v>271</v>
      </c>
      <c r="F243" s="3"/>
      <c r="G243" s="3"/>
      <c r="H243" s="3"/>
      <c r="I243" s="3"/>
      <c r="J243" s="186">
        <v>0</v>
      </c>
      <c r="K243" s="20"/>
      <c r="L243" s="7"/>
      <c r="M243" s="20"/>
      <c r="N243" s="45"/>
      <c r="O243" s="181"/>
    </row>
    <row r="244" spans="1:15">
      <c r="A244" s="29"/>
      <c r="C244" s="3"/>
      <c r="D244" s="3"/>
      <c r="E244" s="231"/>
      <c r="F244" s="3"/>
      <c r="G244" s="3"/>
      <c r="H244" s="3"/>
      <c r="I244" s="3"/>
      <c r="K244" s="20"/>
      <c r="L244" s="7"/>
      <c r="M244" s="20"/>
      <c r="N244" s="46"/>
    </row>
    <row r="245" spans="1:15" ht="18">
      <c r="A245" s="230"/>
      <c r="C245" s="3"/>
      <c r="D245" s="3"/>
      <c r="E245" s="231"/>
      <c r="F245" s="3"/>
      <c r="G245" s="3"/>
      <c r="H245" s="3"/>
      <c r="I245" s="3"/>
      <c r="J245" s="5" t="s">
        <v>0</v>
      </c>
      <c r="K245" s="4"/>
      <c r="M245" s="4"/>
      <c r="N245" s="272"/>
      <c r="O245" s="5"/>
    </row>
    <row r="246" spans="1:15">
      <c r="C246" s="3"/>
      <c r="D246" s="3"/>
      <c r="E246" s="231"/>
      <c r="F246" s="3"/>
      <c r="G246" s="3"/>
      <c r="H246" s="3"/>
      <c r="I246" s="3"/>
      <c r="J246" s="5" t="s">
        <v>272</v>
      </c>
      <c r="M246" s="5"/>
      <c r="N246" s="272"/>
      <c r="O246" s="5"/>
    </row>
    <row r="247" spans="1:15">
      <c r="C247" s="3"/>
      <c r="D247" s="3"/>
      <c r="E247" s="231"/>
      <c r="F247" s="3"/>
      <c r="G247" s="3"/>
      <c r="H247" s="3"/>
      <c r="I247" s="3"/>
      <c r="J247" s="5"/>
      <c r="M247" s="5"/>
      <c r="N247" s="272"/>
      <c r="O247" s="5"/>
    </row>
    <row r="248" spans="1:15">
      <c r="C248" s="3"/>
      <c r="D248" s="3"/>
      <c r="E248" s="231"/>
      <c r="F248" s="3"/>
      <c r="G248" s="3"/>
      <c r="H248" s="3"/>
      <c r="I248" s="3"/>
      <c r="M248" s="5"/>
      <c r="N248" s="46"/>
    </row>
    <row r="249" spans="1:15">
      <c r="C249" s="3"/>
      <c r="D249" s="3"/>
      <c r="E249" s="231"/>
      <c r="F249" s="3"/>
      <c r="G249" s="3"/>
      <c r="H249" s="3"/>
      <c r="I249" s="3"/>
      <c r="K249" s="6"/>
      <c r="M249" s="5"/>
      <c r="N249" s="46"/>
    </row>
    <row r="250" spans="1:15">
      <c r="C250" s="3" t="s">
        <v>2</v>
      </c>
      <c r="D250" s="3"/>
      <c r="E250" s="231"/>
      <c r="F250" s="3"/>
      <c r="G250" s="3"/>
      <c r="H250" s="3"/>
      <c r="I250" s="3"/>
      <c r="J250" s="5"/>
      <c r="K250" s="6"/>
      <c r="M250" s="5"/>
      <c r="N250" s="272"/>
      <c r="O250" s="5"/>
    </row>
    <row r="251" spans="1:15">
      <c r="C251" s="3"/>
      <c r="D251" s="3"/>
      <c r="E251" s="231"/>
      <c r="F251" s="3"/>
      <c r="G251" s="3"/>
      <c r="H251" s="3"/>
      <c r="I251" s="3"/>
      <c r="J251" s="7" t="str">
        <f>$J$7</f>
        <v>For the 12 months ended: 12/31/2020</v>
      </c>
      <c r="K251" s="6"/>
      <c r="M251" s="5"/>
      <c r="N251" s="273"/>
      <c r="O251" s="7"/>
    </row>
    <row r="252" spans="1:15">
      <c r="A252" s="76" t="str">
        <f>$A$8</f>
        <v>Rate Formula Template</v>
      </c>
      <c r="B252" s="9"/>
      <c r="C252" s="9"/>
      <c r="D252" s="10"/>
      <c r="E252" s="9"/>
      <c r="F252" s="10"/>
      <c r="G252" s="10"/>
      <c r="H252" s="10"/>
      <c r="I252" s="10"/>
      <c r="J252" s="9"/>
      <c r="K252" s="3"/>
      <c r="L252" s="9"/>
      <c r="M252" s="6"/>
      <c r="N252" s="8"/>
      <c r="O252" s="10"/>
    </row>
    <row r="253" spans="1:15">
      <c r="A253" s="74" t="s">
        <v>4</v>
      </c>
      <c r="B253" s="9"/>
      <c r="C253" s="10"/>
      <c r="D253" s="13"/>
      <c r="E253" s="9"/>
      <c r="F253" s="13"/>
      <c r="G253" s="13"/>
      <c r="H253" s="13"/>
      <c r="I253" s="10"/>
      <c r="J253" s="10"/>
      <c r="K253" s="3"/>
      <c r="L253" s="12"/>
      <c r="M253" s="6"/>
      <c r="N253" s="274"/>
      <c r="O253" s="12"/>
    </row>
    <row r="254" spans="1:15">
      <c r="A254" s="76"/>
      <c r="B254" s="9"/>
      <c r="C254" s="12"/>
      <c r="D254" s="12"/>
      <c r="E254" s="9"/>
      <c r="F254" s="12"/>
      <c r="G254" s="12"/>
      <c r="H254" s="12"/>
      <c r="I254" s="12"/>
      <c r="J254" s="12"/>
      <c r="K254" s="3"/>
      <c r="L254" s="12"/>
      <c r="M254" s="3"/>
      <c r="N254" s="274"/>
      <c r="O254" s="12"/>
    </row>
    <row r="255" spans="1:15" ht="15.75">
      <c r="A255" s="149" t="str">
        <f>$A$11</f>
        <v>DUKE ENERGY KENTUCKY (DEK)</v>
      </c>
      <c r="B255" s="9"/>
      <c r="C255" s="12"/>
      <c r="D255" s="12"/>
      <c r="E255" s="9"/>
      <c r="F255" s="12"/>
      <c r="G255" s="12"/>
      <c r="H255" s="12"/>
      <c r="I255" s="12"/>
      <c r="J255" s="12"/>
      <c r="K255" s="3"/>
      <c r="L255" s="12"/>
      <c r="M255" s="3"/>
      <c r="N255" s="296"/>
      <c r="O255" s="190"/>
    </row>
    <row r="256" spans="1:15" ht="15.75">
      <c r="A256" s="265"/>
      <c r="B256" s="3"/>
      <c r="C256" s="189"/>
      <c r="D256" s="20"/>
      <c r="E256" s="35"/>
      <c r="F256" s="35"/>
      <c r="G256" s="35"/>
      <c r="H256" s="35"/>
      <c r="I256" s="3"/>
      <c r="J256" s="190"/>
      <c r="K256" s="3"/>
      <c r="L256" s="191"/>
      <c r="M256" s="3"/>
      <c r="N256" s="36"/>
      <c r="O256" s="35"/>
    </row>
    <row r="257" spans="1:16" ht="20.25">
      <c r="A257" s="29"/>
      <c r="B257" s="3"/>
      <c r="C257" s="3" t="s">
        <v>273</v>
      </c>
      <c r="D257" s="20"/>
      <c r="E257" s="35"/>
      <c r="F257" s="35"/>
      <c r="G257" s="35"/>
      <c r="H257" s="35"/>
      <c r="I257" s="3"/>
      <c r="J257" s="35"/>
      <c r="K257" s="3"/>
      <c r="L257" s="35"/>
      <c r="M257" s="266"/>
      <c r="N257" s="36"/>
      <c r="O257" s="35"/>
    </row>
    <row r="258" spans="1:16" ht="20.25">
      <c r="A258" s="29"/>
      <c r="B258" s="3"/>
      <c r="C258" s="3" t="s">
        <v>404</v>
      </c>
      <c r="D258" s="3"/>
      <c r="E258" s="35"/>
      <c r="F258" s="35"/>
      <c r="G258" s="35"/>
      <c r="H258" s="35"/>
      <c r="I258" s="3"/>
      <c r="J258" s="35"/>
      <c r="K258" s="3"/>
      <c r="L258" s="35"/>
      <c r="M258" s="266"/>
      <c r="N258" s="36"/>
      <c r="O258" s="35"/>
    </row>
    <row r="259" spans="1:16" ht="20.25">
      <c r="A259" s="79" t="s">
        <v>405</v>
      </c>
      <c r="B259" s="3"/>
      <c r="C259" s="3"/>
      <c r="D259" s="3"/>
      <c r="E259" s="35"/>
      <c r="F259" s="35"/>
      <c r="G259" s="35"/>
      <c r="H259" s="35"/>
      <c r="I259" s="3"/>
      <c r="J259" s="35"/>
      <c r="K259" s="3"/>
      <c r="L259" s="35"/>
      <c r="M259" s="266"/>
      <c r="N259" s="36"/>
      <c r="O259" s="35"/>
    </row>
    <row r="260" spans="1:16" ht="21">
      <c r="A260" s="29" t="s">
        <v>277</v>
      </c>
      <c r="B260" s="3"/>
      <c r="C260" s="268" t="s">
        <v>410</v>
      </c>
      <c r="D260" s="3"/>
      <c r="E260" s="35"/>
      <c r="F260" s="35"/>
      <c r="G260" s="35"/>
      <c r="H260" s="35"/>
      <c r="I260" s="3"/>
      <c r="J260" s="35"/>
      <c r="K260" s="3"/>
      <c r="L260" s="35"/>
      <c r="M260" s="266"/>
      <c r="N260" s="36"/>
      <c r="O260" s="35"/>
      <c r="P260" s="271"/>
    </row>
    <row r="261" spans="1:16" ht="20.25">
      <c r="A261" s="29" t="s">
        <v>281</v>
      </c>
      <c r="B261" s="3"/>
      <c r="C261" s="268" t="s">
        <v>411</v>
      </c>
      <c r="D261" s="3"/>
      <c r="E261" s="35"/>
      <c r="F261" s="35"/>
      <c r="G261" s="35"/>
      <c r="H261" s="35"/>
      <c r="I261" s="3"/>
      <c r="J261" s="35"/>
      <c r="K261" s="3"/>
      <c r="L261" s="35"/>
      <c r="M261" s="266"/>
      <c r="N261" s="36"/>
      <c r="O261" s="35"/>
    </row>
    <row r="262" spans="1:16" ht="20.25">
      <c r="A262" s="29" t="s">
        <v>285</v>
      </c>
      <c r="B262" s="3"/>
      <c r="C262" s="268" t="s">
        <v>33</v>
      </c>
      <c r="D262" s="3"/>
      <c r="E262" s="3"/>
      <c r="F262" s="3"/>
      <c r="G262" s="3"/>
      <c r="H262" s="3"/>
      <c r="I262" s="3"/>
      <c r="J262" s="35"/>
      <c r="K262" s="3"/>
      <c r="L262" s="3"/>
      <c r="M262" s="266"/>
      <c r="N262" s="36"/>
      <c r="O262" s="35"/>
    </row>
    <row r="263" spans="1:16" ht="20.25">
      <c r="A263" s="29" t="s">
        <v>286</v>
      </c>
      <c r="B263" s="3"/>
      <c r="C263" s="268" t="s">
        <v>33</v>
      </c>
      <c r="D263" s="3"/>
      <c r="E263" s="3"/>
      <c r="F263" s="3"/>
      <c r="G263" s="3"/>
      <c r="H263" s="3"/>
      <c r="I263" s="3"/>
      <c r="J263" s="35"/>
      <c r="K263" s="3"/>
      <c r="L263" s="3"/>
      <c r="M263" s="266"/>
      <c r="N263" s="36"/>
      <c r="O263" s="35"/>
    </row>
    <row r="264" spans="1:16" ht="20.25">
      <c r="A264" s="29" t="s">
        <v>287</v>
      </c>
      <c r="B264" s="3"/>
      <c r="C264" s="268" t="s">
        <v>544</v>
      </c>
      <c r="D264" s="3"/>
      <c r="E264" s="3"/>
      <c r="F264" s="3"/>
      <c r="G264" s="3"/>
      <c r="H264" s="3"/>
      <c r="I264" s="3"/>
      <c r="J264" s="35"/>
      <c r="K264" s="3"/>
      <c r="L264" s="3"/>
      <c r="M264" s="266"/>
      <c r="N264" s="36"/>
      <c r="O264" s="35"/>
    </row>
    <row r="265" spans="1:16" ht="20.25">
      <c r="A265" s="29"/>
      <c r="B265" s="3"/>
      <c r="C265" s="268" t="s">
        <v>545</v>
      </c>
      <c r="D265" s="3"/>
      <c r="E265" s="3"/>
      <c r="F265" s="3"/>
      <c r="G265" s="3"/>
      <c r="H265" s="3"/>
      <c r="I265" s="3"/>
      <c r="J265" s="35"/>
      <c r="K265" s="3"/>
      <c r="L265" s="3"/>
      <c r="M265" s="266"/>
      <c r="N265" s="36"/>
      <c r="O265" s="35"/>
    </row>
    <row r="266" spans="1:16" ht="20.25">
      <c r="A266" s="29"/>
      <c r="B266" s="3"/>
      <c r="C266" s="268" t="s">
        <v>546</v>
      </c>
      <c r="D266" s="3"/>
      <c r="E266" s="3"/>
      <c r="F266" s="3"/>
      <c r="G266" s="3"/>
      <c r="H266" s="3"/>
      <c r="I266" s="3"/>
      <c r="J266" s="35"/>
      <c r="K266" s="3"/>
      <c r="L266" s="3"/>
      <c r="M266" s="266"/>
      <c r="N266" s="36"/>
      <c r="O266" s="35"/>
    </row>
    <row r="267" spans="1:16" ht="20.25">
      <c r="A267" s="29"/>
      <c r="B267" s="3"/>
      <c r="C267" s="268" t="s">
        <v>547</v>
      </c>
      <c r="D267" s="3"/>
      <c r="E267" s="3"/>
      <c r="F267" s="3"/>
      <c r="G267" s="3"/>
      <c r="H267" s="3"/>
      <c r="I267" s="3"/>
      <c r="J267" s="35"/>
      <c r="K267" s="3"/>
      <c r="L267" s="3"/>
      <c r="M267" s="266"/>
      <c r="N267" s="36"/>
      <c r="O267" s="35"/>
    </row>
    <row r="268" spans="1:16" ht="20.25">
      <c r="A268" s="29"/>
      <c r="B268" s="3"/>
      <c r="C268" s="268" t="s">
        <v>548</v>
      </c>
      <c r="D268" s="3"/>
      <c r="E268" s="3"/>
      <c r="F268" s="3"/>
      <c r="G268" s="3"/>
      <c r="H268" s="3"/>
      <c r="I268" s="3"/>
      <c r="J268" s="35"/>
      <c r="K268" s="3"/>
      <c r="L268" s="3"/>
      <c r="M268" s="266"/>
      <c r="N268" s="36"/>
      <c r="O268" s="35"/>
    </row>
    <row r="269" spans="1:16" ht="20.25">
      <c r="A269" s="29" t="s">
        <v>290</v>
      </c>
      <c r="B269" s="3"/>
      <c r="C269" s="268" t="s">
        <v>291</v>
      </c>
      <c r="D269" s="3"/>
      <c r="E269" s="3"/>
      <c r="F269" s="3"/>
      <c r="G269" s="3"/>
      <c r="H269" s="3"/>
      <c r="I269" s="3"/>
      <c r="J269" s="35"/>
      <c r="K269" s="3"/>
      <c r="L269" s="3"/>
      <c r="M269" s="266"/>
      <c r="N269" s="35"/>
      <c r="O269" s="35"/>
    </row>
    <row r="270" spans="1:16" ht="20.25">
      <c r="A270" s="29"/>
      <c r="B270" s="3"/>
      <c r="C270" s="268" t="s">
        <v>572</v>
      </c>
      <c r="D270" s="3"/>
      <c r="E270" s="3"/>
      <c r="F270" s="3"/>
      <c r="G270" s="3"/>
      <c r="H270" s="3"/>
      <c r="I270" s="3"/>
      <c r="J270" s="35"/>
      <c r="K270" s="3"/>
      <c r="L270" s="3"/>
      <c r="M270" s="266"/>
      <c r="N270" s="3"/>
      <c r="O270" s="3"/>
    </row>
    <row r="271" spans="1:16" ht="20.25">
      <c r="A271" s="29"/>
      <c r="B271" s="3"/>
      <c r="C271" s="268" t="s">
        <v>573</v>
      </c>
      <c r="D271" s="3"/>
      <c r="E271" s="3"/>
      <c r="F271" s="3"/>
      <c r="G271" s="3"/>
      <c r="H271" s="3"/>
      <c r="I271" s="3"/>
      <c r="J271" s="3"/>
      <c r="K271" s="3"/>
      <c r="L271" s="3"/>
      <c r="M271" s="266"/>
      <c r="N271" s="3"/>
      <c r="O271" s="3"/>
    </row>
    <row r="272" spans="1:16" ht="20.25">
      <c r="A272" s="29"/>
      <c r="B272" s="3"/>
      <c r="C272" s="268" t="s">
        <v>574</v>
      </c>
      <c r="D272" s="3"/>
      <c r="E272" s="3"/>
      <c r="F272" s="3"/>
      <c r="G272" s="3"/>
      <c r="H272" s="3"/>
      <c r="I272" s="3"/>
      <c r="J272" s="3"/>
      <c r="K272" s="3"/>
      <c r="L272" s="3"/>
      <c r="M272" s="266"/>
      <c r="N272" s="3"/>
      <c r="O272" s="3"/>
    </row>
    <row r="273" spans="1:15" ht="20.25">
      <c r="A273" s="29" t="s">
        <v>294</v>
      </c>
      <c r="B273" s="3"/>
      <c r="C273" s="268" t="s">
        <v>582</v>
      </c>
      <c r="D273" s="3"/>
      <c r="E273" s="3"/>
      <c r="F273" s="3"/>
      <c r="G273" s="3"/>
      <c r="H273" s="3"/>
      <c r="I273" s="3"/>
      <c r="J273" s="3"/>
      <c r="K273" s="3"/>
      <c r="L273" s="3"/>
      <c r="M273" s="266"/>
      <c r="N273" s="3"/>
      <c r="O273" s="3"/>
    </row>
    <row r="274" spans="1:15" ht="20.25">
      <c r="A274" s="29" t="s">
        <v>296</v>
      </c>
      <c r="B274" s="3"/>
      <c r="C274" s="268" t="s">
        <v>297</v>
      </c>
      <c r="D274" s="3"/>
      <c r="E274" s="3"/>
      <c r="F274" s="3"/>
      <c r="G274" s="3"/>
      <c r="H274" s="3"/>
      <c r="I274" s="3"/>
      <c r="J274" s="3"/>
      <c r="K274" s="3"/>
      <c r="L274" s="3"/>
      <c r="M274" s="266"/>
      <c r="N274" s="3"/>
      <c r="O274" s="3"/>
    </row>
    <row r="275" spans="1:15" ht="20.25">
      <c r="A275" s="29"/>
      <c r="B275" s="3"/>
      <c r="C275" s="268" t="s">
        <v>298</v>
      </c>
      <c r="D275" s="3"/>
      <c r="E275" s="3"/>
      <c r="F275" s="3"/>
      <c r="G275" s="3"/>
      <c r="H275" s="3"/>
      <c r="I275" s="3"/>
      <c r="J275" s="3"/>
      <c r="K275" s="3"/>
      <c r="L275" s="3"/>
      <c r="M275" s="266"/>
      <c r="N275" s="3"/>
      <c r="O275" s="3"/>
    </row>
    <row r="276" spans="1:15" ht="20.25">
      <c r="A276" s="29" t="s">
        <v>299</v>
      </c>
      <c r="B276" s="3"/>
      <c r="C276" s="268" t="s">
        <v>300</v>
      </c>
      <c r="D276" s="3"/>
      <c r="E276" s="3"/>
      <c r="F276" s="3"/>
      <c r="G276" s="3"/>
      <c r="H276" s="3"/>
      <c r="I276" s="3"/>
      <c r="J276" s="3"/>
      <c r="K276" s="3"/>
      <c r="L276" s="3"/>
      <c r="M276" s="266"/>
      <c r="N276" s="3"/>
      <c r="O276" s="3"/>
    </row>
    <row r="277" spans="1:15" ht="20.25">
      <c r="A277" s="29"/>
      <c r="B277" s="3"/>
      <c r="C277" s="268" t="s">
        <v>301</v>
      </c>
      <c r="D277" s="3"/>
      <c r="E277" s="3"/>
      <c r="F277" s="3"/>
      <c r="G277" s="3"/>
      <c r="H277" s="3"/>
      <c r="I277" s="3"/>
      <c r="J277" s="3"/>
      <c r="K277" s="3"/>
      <c r="L277" s="3"/>
      <c r="M277" s="266"/>
      <c r="N277" s="3"/>
      <c r="O277" s="3"/>
    </row>
    <row r="278" spans="1:15" ht="20.25">
      <c r="A278" s="29" t="s">
        <v>302</v>
      </c>
      <c r="B278" s="3"/>
      <c r="C278" s="268" t="s">
        <v>303</v>
      </c>
      <c r="D278" s="3"/>
      <c r="E278" s="3"/>
      <c r="F278" s="3"/>
      <c r="G278" s="3"/>
      <c r="H278" s="3"/>
      <c r="I278" s="3"/>
      <c r="J278" s="3"/>
      <c r="K278" s="3"/>
      <c r="L278" s="3"/>
      <c r="M278" s="266"/>
      <c r="N278" s="3"/>
      <c r="O278" s="3"/>
    </row>
    <row r="279" spans="1:15" ht="20.25">
      <c r="A279" s="29"/>
      <c r="B279" s="3"/>
      <c r="C279" s="268" t="s">
        <v>304</v>
      </c>
      <c r="D279" s="3"/>
      <c r="E279" s="3"/>
      <c r="F279" s="3"/>
      <c r="G279" s="3"/>
      <c r="H279" s="3"/>
      <c r="I279" s="3"/>
      <c r="J279" s="3"/>
      <c r="K279" s="3"/>
      <c r="L279" s="3"/>
      <c r="M279" s="266"/>
      <c r="N279" s="3"/>
      <c r="O279" s="3"/>
    </row>
    <row r="280" spans="1:15" ht="20.25">
      <c r="A280" s="29" t="s">
        <v>305</v>
      </c>
      <c r="B280" s="3"/>
      <c r="C280" s="268" t="s">
        <v>306</v>
      </c>
      <c r="D280" s="3"/>
      <c r="E280" s="3"/>
      <c r="F280" s="3"/>
      <c r="G280" s="3"/>
      <c r="H280" s="3"/>
      <c r="I280" s="3"/>
      <c r="J280" s="3"/>
      <c r="K280" s="3"/>
      <c r="L280" s="3"/>
      <c r="M280" s="266"/>
      <c r="N280" s="3"/>
      <c r="O280" s="3"/>
    </row>
    <row r="281" spans="1:15" ht="20.25">
      <c r="A281" s="29"/>
      <c r="B281" s="3"/>
      <c r="C281" s="268" t="s">
        <v>307</v>
      </c>
      <c r="D281" s="3"/>
      <c r="E281" s="3"/>
      <c r="F281" s="3"/>
      <c r="G281" s="3"/>
      <c r="H281" s="3"/>
      <c r="I281" s="3"/>
      <c r="J281" s="3"/>
      <c r="K281" s="3"/>
      <c r="L281" s="3"/>
      <c r="M281" s="266"/>
      <c r="N281" s="3"/>
      <c r="O281" s="3"/>
    </row>
    <row r="282" spans="1:15" ht="20.25">
      <c r="A282" s="29"/>
      <c r="B282" s="3"/>
      <c r="C282" s="268" t="s">
        <v>308</v>
      </c>
      <c r="D282" s="3"/>
      <c r="E282" s="3"/>
      <c r="F282" s="3"/>
      <c r="G282" s="3"/>
      <c r="H282" s="3"/>
      <c r="I282" s="3"/>
      <c r="J282" s="3"/>
      <c r="K282" s="3"/>
      <c r="L282" s="3"/>
      <c r="M282" s="266"/>
      <c r="N282" s="3"/>
      <c r="O282" s="3"/>
    </row>
    <row r="283" spans="1:15" ht="20.25">
      <c r="A283" s="29"/>
      <c r="B283" s="3"/>
      <c r="C283" s="268" t="s">
        <v>309</v>
      </c>
      <c r="D283" s="3"/>
      <c r="E283" s="3"/>
      <c r="F283" s="3"/>
      <c r="G283" s="3"/>
      <c r="H283" s="3"/>
      <c r="I283" s="3"/>
      <c r="J283" s="3"/>
      <c r="K283" s="3"/>
      <c r="L283" s="3"/>
      <c r="M283" s="266"/>
      <c r="N283" s="3"/>
      <c r="O283" s="3"/>
    </row>
    <row r="284" spans="1:15" ht="20.25">
      <c r="A284" s="29"/>
      <c r="B284" s="3"/>
      <c r="C284" s="268" t="s">
        <v>575</v>
      </c>
      <c r="D284" s="3"/>
      <c r="E284" s="3"/>
      <c r="F284" s="3"/>
      <c r="G284" s="3"/>
      <c r="H284" s="3"/>
      <c r="I284" s="3"/>
      <c r="J284" s="3"/>
      <c r="K284" s="3"/>
      <c r="L284" s="3"/>
      <c r="M284" s="266"/>
      <c r="N284" s="3"/>
      <c r="O284" s="3"/>
    </row>
    <row r="285" spans="1:15" ht="20.25">
      <c r="A285" s="29"/>
      <c r="B285" s="3"/>
      <c r="C285" s="3"/>
      <c r="D285" s="3"/>
      <c r="E285" s="3"/>
      <c r="F285" s="3"/>
      <c r="G285" s="3"/>
      <c r="H285" s="3"/>
      <c r="I285" s="3"/>
      <c r="J285" s="3"/>
      <c r="K285" s="3"/>
      <c r="L285" s="3"/>
      <c r="M285" s="266"/>
      <c r="N285" s="3"/>
      <c r="O285" s="3"/>
    </row>
    <row r="286" spans="1:15" ht="20.25">
      <c r="A286" s="29" t="s">
        <v>17</v>
      </c>
      <c r="B286" s="3"/>
      <c r="C286" s="3" t="s">
        <v>311</v>
      </c>
      <c r="D286" s="3" t="s">
        <v>312</v>
      </c>
      <c r="E286" s="194">
        <v>0.21</v>
      </c>
      <c r="F286" s="3"/>
      <c r="H286" s="3"/>
      <c r="I286" s="3"/>
      <c r="J286" s="3"/>
      <c r="K286" s="3"/>
      <c r="L286" s="3"/>
      <c r="M286" s="266"/>
      <c r="N286" s="3"/>
      <c r="O286" s="3"/>
    </row>
    <row r="287" spans="1:15" ht="20.25">
      <c r="A287" s="29"/>
      <c r="B287" s="3"/>
      <c r="C287" s="3"/>
      <c r="D287" s="3" t="s">
        <v>313</v>
      </c>
      <c r="E287" s="195">
        <v>0.05</v>
      </c>
      <c r="F287" s="3" t="s">
        <v>314</v>
      </c>
      <c r="H287" s="3"/>
      <c r="I287" s="3"/>
      <c r="J287" s="3"/>
      <c r="K287" s="3"/>
      <c r="L287" s="3"/>
      <c r="M287" s="266"/>
      <c r="N287" s="3"/>
      <c r="O287" s="3"/>
    </row>
    <row r="288" spans="1:15" ht="20.25">
      <c r="A288" s="29"/>
      <c r="B288" s="3"/>
      <c r="C288" s="3"/>
      <c r="D288" s="3" t="s">
        <v>315</v>
      </c>
      <c r="E288" s="196">
        <v>0</v>
      </c>
      <c r="F288" s="3" t="s">
        <v>316</v>
      </c>
      <c r="H288" s="3"/>
      <c r="I288" s="3"/>
      <c r="J288" s="3"/>
      <c r="K288" s="3"/>
      <c r="L288" s="3"/>
      <c r="M288" s="266"/>
      <c r="N288" s="3"/>
      <c r="O288" s="3"/>
    </row>
    <row r="289" spans="1:15" ht="20.25">
      <c r="A289" s="29" t="s">
        <v>317</v>
      </c>
      <c r="B289" s="3"/>
      <c r="C289" s="268" t="s">
        <v>549</v>
      </c>
      <c r="D289" s="3"/>
      <c r="E289" s="3"/>
      <c r="F289" s="3"/>
      <c r="G289" s="3"/>
      <c r="H289" s="3"/>
      <c r="I289" s="3"/>
      <c r="J289" s="3"/>
      <c r="K289" s="3"/>
      <c r="L289" s="3"/>
      <c r="M289" s="266"/>
      <c r="N289" s="3"/>
      <c r="O289" s="3"/>
    </row>
    <row r="290" spans="1:15" ht="20.25">
      <c r="A290" s="29" t="s">
        <v>319</v>
      </c>
      <c r="B290" s="3"/>
      <c r="C290" s="268" t="s">
        <v>320</v>
      </c>
      <c r="D290" s="3"/>
      <c r="E290" s="3"/>
      <c r="F290" s="3"/>
      <c r="G290" s="3"/>
      <c r="H290" s="3"/>
      <c r="I290" s="3"/>
      <c r="J290" s="3"/>
      <c r="K290" s="3"/>
      <c r="L290" s="3"/>
      <c r="M290" s="266"/>
      <c r="N290" s="3"/>
      <c r="O290" s="3"/>
    </row>
    <row r="291" spans="1:15" ht="20.25">
      <c r="A291" s="29"/>
      <c r="B291" s="3"/>
      <c r="C291" s="268" t="s">
        <v>321</v>
      </c>
      <c r="D291" s="3"/>
      <c r="E291" s="3"/>
      <c r="F291" s="3"/>
      <c r="G291" s="3"/>
      <c r="H291" s="3"/>
      <c r="I291" s="3"/>
      <c r="J291" s="3"/>
      <c r="K291" s="3"/>
      <c r="L291" s="3"/>
      <c r="M291" s="266"/>
      <c r="N291" s="3"/>
      <c r="O291" s="3"/>
    </row>
    <row r="292" spans="1:15" ht="20.25">
      <c r="A292" s="29" t="s">
        <v>322</v>
      </c>
      <c r="B292" s="3"/>
      <c r="C292" s="268" t="s">
        <v>323</v>
      </c>
      <c r="D292" s="3"/>
      <c r="E292" s="3"/>
      <c r="F292" s="3"/>
      <c r="G292" s="3"/>
      <c r="H292" s="3"/>
      <c r="I292" s="3"/>
      <c r="J292" s="3"/>
      <c r="K292" s="3"/>
      <c r="L292" s="3"/>
      <c r="M292" s="266"/>
      <c r="N292" s="3"/>
      <c r="O292" s="3"/>
    </row>
    <row r="293" spans="1:15" ht="20.25">
      <c r="A293" s="29"/>
      <c r="B293" s="3"/>
      <c r="C293" s="268" t="s">
        <v>324</v>
      </c>
      <c r="D293" s="3"/>
      <c r="E293" s="3"/>
      <c r="F293" s="3"/>
      <c r="G293" s="3"/>
      <c r="H293" s="3"/>
      <c r="I293" s="3"/>
      <c r="J293" s="3"/>
      <c r="K293" s="3"/>
      <c r="L293" s="3"/>
      <c r="M293" s="266"/>
      <c r="N293" s="3"/>
      <c r="O293" s="3"/>
    </row>
    <row r="294" spans="1:15" ht="20.25">
      <c r="A294" s="29"/>
      <c r="B294" s="3"/>
      <c r="C294" s="268" t="s">
        <v>325</v>
      </c>
      <c r="D294" s="3"/>
      <c r="E294" s="3"/>
      <c r="F294" s="3"/>
      <c r="G294" s="3"/>
      <c r="H294" s="3"/>
      <c r="I294" s="3"/>
      <c r="J294" s="3"/>
      <c r="K294" s="3"/>
      <c r="L294" s="3"/>
      <c r="M294" s="266"/>
      <c r="N294" s="3"/>
      <c r="O294" s="3"/>
    </row>
    <row r="295" spans="1:15" ht="20.25">
      <c r="A295" s="29" t="s">
        <v>326</v>
      </c>
      <c r="B295" s="3"/>
      <c r="C295" s="268" t="s">
        <v>576</v>
      </c>
      <c r="D295" s="3"/>
      <c r="E295" s="3"/>
      <c r="F295" s="3"/>
      <c r="G295" s="3"/>
      <c r="H295" s="3"/>
      <c r="I295" s="3"/>
      <c r="J295" s="3"/>
      <c r="K295" s="3"/>
      <c r="L295" s="3"/>
      <c r="M295" s="266"/>
      <c r="N295" s="3"/>
      <c r="O295" s="3"/>
    </row>
    <row r="296" spans="1:15" ht="20.25">
      <c r="A296" s="29"/>
      <c r="B296" s="3"/>
      <c r="C296" s="268" t="s">
        <v>577</v>
      </c>
      <c r="D296" s="3"/>
      <c r="E296" s="3"/>
      <c r="F296" s="3"/>
      <c r="G296" s="3"/>
      <c r="H296" s="3"/>
      <c r="I296" s="3"/>
      <c r="J296" s="3"/>
      <c r="K296" s="3"/>
      <c r="L296" s="3"/>
      <c r="M296" s="266"/>
      <c r="N296" s="3"/>
      <c r="O296" s="3"/>
    </row>
    <row r="297" spans="1:15" ht="20.25">
      <c r="A297" s="29"/>
      <c r="B297" s="3"/>
      <c r="C297" s="268" t="s">
        <v>578</v>
      </c>
      <c r="D297" s="3"/>
      <c r="E297" s="3"/>
      <c r="F297" s="3"/>
      <c r="G297" s="3"/>
      <c r="H297" s="3"/>
      <c r="I297" s="3"/>
      <c r="J297" s="3"/>
      <c r="K297" s="3"/>
      <c r="L297" s="3"/>
      <c r="M297" s="266"/>
      <c r="N297" s="3"/>
      <c r="O297" s="3"/>
    </row>
    <row r="298" spans="1:15" ht="20.25">
      <c r="A298" s="29" t="s">
        <v>328</v>
      </c>
      <c r="B298" s="3"/>
      <c r="C298" s="268" t="s">
        <v>329</v>
      </c>
      <c r="D298" s="3"/>
      <c r="E298" s="3"/>
      <c r="F298" s="3"/>
      <c r="G298" s="3"/>
      <c r="H298" s="3"/>
      <c r="I298" s="3"/>
      <c r="J298" s="3"/>
      <c r="K298" s="3"/>
      <c r="L298" s="3"/>
      <c r="M298" s="266"/>
      <c r="N298" s="3"/>
      <c r="O298" s="3"/>
    </row>
    <row r="299" spans="1:15" ht="20.25">
      <c r="A299" s="29"/>
      <c r="B299" s="3"/>
      <c r="C299" s="268" t="s">
        <v>330</v>
      </c>
      <c r="D299" s="3"/>
      <c r="E299" s="3"/>
      <c r="F299" s="3"/>
      <c r="G299" s="3"/>
      <c r="H299" s="3"/>
      <c r="I299" s="3"/>
      <c r="J299" s="3"/>
      <c r="K299" s="3"/>
      <c r="L299" s="3"/>
      <c r="M299" s="266"/>
      <c r="N299" s="3"/>
      <c r="O299" s="3"/>
    </row>
    <row r="300" spans="1:15" ht="20.25">
      <c r="A300" s="29" t="s">
        <v>331</v>
      </c>
      <c r="B300" s="3"/>
      <c r="C300" s="268" t="s">
        <v>332</v>
      </c>
      <c r="D300" s="3"/>
      <c r="E300" s="3"/>
      <c r="F300" s="3"/>
      <c r="G300" s="3"/>
      <c r="H300" s="3"/>
      <c r="I300" s="3"/>
      <c r="J300" s="3"/>
      <c r="K300" s="3"/>
      <c r="L300" s="3"/>
      <c r="M300" s="266"/>
      <c r="N300" s="3"/>
      <c r="O300" s="3"/>
    </row>
    <row r="301" spans="1:15" ht="20.25">
      <c r="A301" s="29"/>
      <c r="B301" s="3"/>
      <c r="C301" s="268" t="s">
        <v>333</v>
      </c>
      <c r="D301" s="3"/>
      <c r="E301" s="3"/>
      <c r="F301" s="3"/>
      <c r="G301" s="3"/>
      <c r="H301" s="3"/>
      <c r="I301" s="3"/>
      <c r="J301" s="3"/>
      <c r="K301" s="3"/>
      <c r="L301" s="3"/>
      <c r="M301" s="266"/>
      <c r="N301" s="3"/>
      <c r="O301" s="3"/>
    </row>
    <row r="302" spans="1:15" ht="20.25" customHeight="1">
      <c r="A302" s="29" t="s">
        <v>334</v>
      </c>
      <c r="B302" s="3"/>
      <c r="C302" s="268" t="s">
        <v>335</v>
      </c>
      <c r="D302" s="3"/>
      <c r="E302" s="3"/>
      <c r="F302" s="3"/>
      <c r="G302" s="3"/>
      <c r="H302" s="3"/>
      <c r="I302" s="3"/>
      <c r="J302" s="3"/>
      <c r="K302" s="3"/>
      <c r="L302" s="3"/>
      <c r="M302" s="3"/>
      <c r="N302" s="6"/>
      <c r="O302" s="6"/>
    </row>
    <row r="303" spans="1:15" ht="20.25" customHeight="1">
      <c r="A303" s="29" t="s">
        <v>336</v>
      </c>
      <c r="C303" s="268" t="s">
        <v>33</v>
      </c>
      <c r="D303" s="6"/>
      <c r="E303" s="6"/>
      <c r="F303" s="6"/>
      <c r="G303" s="6"/>
      <c r="H303" s="6"/>
      <c r="I303" s="6"/>
      <c r="J303" s="6"/>
      <c r="K303" s="6"/>
      <c r="L303" s="6"/>
      <c r="M303" s="6"/>
      <c r="N303" s="6"/>
      <c r="O303" s="6"/>
    </row>
    <row r="304" spans="1:15" ht="20.25" customHeight="1">
      <c r="A304" s="99" t="s">
        <v>337</v>
      </c>
      <c r="C304" s="268" t="s">
        <v>550</v>
      </c>
      <c r="D304" s="197"/>
      <c r="E304" s="6"/>
      <c r="F304" s="6"/>
      <c r="G304" s="6"/>
      <c r="H304" s="6"/>
      <c r="I304" s="6"/>
      <c r="J304" s="6"/>
      <c r="K304" s="6"/>
      <c r="L304" s="6"/>
      <c r="M304" s="6"/>
      <c r="N304" s="6"/>
      <c r="O304" s="6"/>
    </row>
    <row r="305" spans="1:15" ht="20.25" customHeight="1">
      <c r="C305" s="268" t="s">
        <v>551</v>
      </c>
      <c r="D305" s="6"/>
      <c r="E305" s="6"/>
      <c r="F305" s="6"/>
      <c r="G305" s="6"/>
      <c r="H305" s="6"/>
      <c r="I305" s="6"/>
      <c r="J305" s="6"/>
      <c r="K305" s="6"/>
      <c r="L305" s="6"/>
      <c r="M305" s="269"/>
      <c r="N305" s="6"/>
      <c r="O305" s="6"/>
    </row>
    <row r="306" spans="1:15" ht="20.25" customHeight="1">
      <c r="C306" s="268" t="s">
        <v>340</v>
      </c>
      <c r="D306" s="6"/>
      <c r="E306" s="197"/>
      <c r="F306" s="6"/>
      <c r="G306" s="6"/>
      <c r="H306" s="6"/>
      <c r="I306" s="6"/>
      <c r="J306" s="6"/>
      <c r="K306" s="6"/>
      <c r="L306" s="6"/>
      <c r="M306" s="269"/>
      <c r="N306" s="6"/>
      <c r="O306" s="6"/>
    </row>
    <row r="307" spans="1:15" ht="20.25" customHeight="1">
      <c r="C307" s="268" t="s">
        <v>341</v>
      </c>
      <c r="D307" s="6"/>
      <c r="E307" s="197"/>
      <c r="F307" s="6"/>
      <c r="G307" s="6"/>
      <c r="H307" s="6"/>
      <c r="I307" s="6"/>
      <c r="J307" s="6"/>
      <c r="K307" s="6"/>
      <c r="L307" s="6"/>
      <c r="M307" s="269"/>
      <c r="N307" s="5"/>
      <c r="O307" s="5"/>
    </row>
    <row r="308" spans="1:15" ht="18">
      <c r="A308" s="230"/>
      <c r="C308" s="3"/>
      <c r="D308" s="3"/>
      <c r="E308" s="231"/>
      <c r="F308" s="3"/>
      <c r="G308" s="3"/>
      <c r="H308" s="3"/>
      <c r="I308" s="3"/>
      <c r="J308" s="5" t="s">
        <v>0</v>
      </c>
      <c r="K308" s="4"/>
      <c r="M308" s="4"/>
      <c r="N308" s="5"/>
      <c r="O308" s="5"/>
    </row>
    <row r="309" spans="1:15">
      <c r="C309" s="3"/>
      <c r="D309" s="3"/>
      <c r="E309" s="231"/>
      <c r="F309" s="3"/>
      <c r="G309" s="3"/>
      <c r="H309" s="3"/>
      <c r="I309" s="3"/>
      <c r="J309" s="5" t="s">
        <v>342</v>
      </c>
      <c r="M309" s="5"/>
      <c r="N309" s="5"/>
      <c r="O309" s="5"/>
    </row>
    <row r="310" spans="1:15">
      <c r="C310" s="3"/>
      <c r="D310" s="3"/>
      <c r="E310" s="231"/>
      <c r="F310" s="3"/>
      <c r="G310" s="3"/>
      <c r="H310" s="3"/>
      <c r="I310" s="3"/>
      <c r="J310" s="5"/>
      <c r="M310" s="5"/>
    </row>
    <row r="311" spans="1:15">
      <c r="C311" s="3"/>
      <c r="D311" s="3"/>
      <c r="E311" s="231"/>
      <c r="F311" s="3"/>
      <c r="G311" s="3"/>
      <c r="H311" s="3"/>
      <c r="I311" s="3"/>
      <c r="M311" s="5"/>
    </row>
    <row r="312" spans="1:15">
      <c r="C312" s="3"/>
      <c r="D312" s="3"/>
      <c r="E312" s="231"/>
      <c r="F312" s="3"/>
      <c r="G312" s="3"/>
      <c r="H312" s="3"/>
      <c r="I312" s="3"/>
      <c r="K312" s="6"/>
      <c r="M312" s="5"/>
      <c r="N312" s="5"/>
      <c r="O312" s="5"/>
    </row>
    <row r="313" spans="1:15">
      <c r="C313" s="3" t="s">
        <v>2</v>
      </c>
      <c r="D313" s="3"/>
      <c r="E313" s="231"/>
      <c r="F313" s="3"/>
      <c r="G313" s="3"/>
      <c r="H313" s="3"/>
      <c r="I313" s="3"/>
      <c r="J313" s="5"/>
      <c r="K313" s="6"/>
      <c r="M313" s="5"/>
      <c r="N313" s="7"/>
      <c r="O313" s="7"/>
    </row>
    <row r="314" spans="1:15">
      <c r="C314" s="3"/>
      <c r="D314" s="3"/>
      <c r="E314" s="231"/>
      <c r="F314" s="3"/>
      <c r="G314" s="3"/>
      <c r="H314" s="3"/>
      <c r="I314" s="3"/>
      <c r="J314" s="7" t="str">
        <f>$J$7</f>
        <v>For the 12 months ended: 12/31/2020</v>
      </c>
      <c r="K314" s="6"/>
      <c r="M314" s="5"/>
      <c r="N314" s="9"/>
      <c r="O314" s="9"/>
    </row>
    <row r="315" spans="1:15">
      <c r="A315" s="76" t="str">
        <f>$A$8</f>
        <v>Rate Formula Template</v>
      </c>
      <c r="B315" s="9"/>
      <c r="C315" s="9"/>
      <c r="D315" s="10"/>
      <c r="E315" s="9"/>
      <c r="F315" s="10"/>
      <c r="G315" s="10"/>
      <c r="H315" s="10"/>
      <c r="I315" s="10"/>
      <c r="J315" s="9"/>
      <c r="K315" s="3"/>
      <c r="L315" s="9"/>
      <c r="M315" s="6"/>
      <c r="N315" s="10"/>
      <c r="O315" s="10"/>
    </row>
    <row r="316" spans="1:15">
      <c r="A316" s="74" t="s">
        <v>4</v>
      </c>
      <c r="B316" s="9"/>
      <c r="C316" s="10"/>
      <c r="D316" s="13"/>
      <c r="E316" s="9"/>
      <c r="F316" s="13"/>
      <c r="G316" s="13"/>
      <c r="H316" s="13"/>
      <c r="I316" s="10"/>
      <c r="J316" s="10"/>
      <c r="K316" s="3"/>
      <c r="L316" s="12"/>
      <c r="M316" s="6"/>
      <c r="N316" s="12"/>
      <c r="O316" s="12"/>
    </row>
    <row r="317" spans="1:15">
      <c r="A317" s="76"/>
      <c r="B317" s="9"/>
      <c r="C317" s="12"/>
      <c r="D317" s="12"/>
      <c r="E317" s="9"/>
      <c r="F317" s="12"/>
      <c r="G317" s="12"/>
      <c r="H317" s="12"/>
      <c r="I317" s="12"/>
      <c r="J317" s="12"/>
      <c r="K317" s="3"/>
      <c r="L317" s="12"/>
      <c r="M317" s="3"/>
      <c r="N317" s="12"/>
      <c r="O317" s="12"/>
    </row>
    <row r="318" spans="1:15" ht="15.75">
      <c r="A318" s="149" t="str">
        <f>$A$11</f>
        <v>DUKE ENERGY KENTUCKY (DEK)</v>
      </c>
      <c r="B318" s="9"/>
      <c r="C318" s="12"/>
      <c r="D318" s="12"/>
      <c r="E318" s="9"/>
      <c r="F318" s="12"/>
      <c r="G318" s="12"/>
      <c r="H318" s="12"/>
      <c r="I318" s="12"/>
      <c r="J318" s="12"/>
      <c r="K318" s="3"/>
      <c r="L318" s="12"/>
      <c r="M318" s="3"/>
      <c r="N318" s="190"/>
      <c r="O318" s="190"/>
    </row>
    <row r="319" spans="1:15" ht="15.75">
      <c r="A319" s="265"/>
      <c r="B319" s="3"/>
      <c r="C319" s="189"/>
      <c r="D319" s="20"/>
      <c r="E319" s="35"/>
      <c r="F319" s="35"/>
      <c r="G319" s="35"/>
      <c r="H319" s="35"/>
      <c r="I319" s="3"/>
      <c r="J319" s="190"/>
      <c r="K319" s="3"/>
      <c r="L319" s="191"/>
      <c r="M319" s="3"/>
      <c r="N319" s="35"/>
      <c r="O319" s="35"/>
    </row>
    <row r="320" spans="1:15" ht="20.25">
      <c r="A320" s="29"/>
      <c r="B320" s="3"/>
      <c r="C320" s="3" t="s">
        <v>273</v>
      </c>
      <c r="D320" s="20"/>
      <c r="E320" s="35"/>
      <c r="F320" s="35"/>
      <c r="G320" s="35"/>
      <c r="H320" s="35"/>
      <c r="I320" s="3"/>
      <c r="J320" s="35"/>
      <c r="K320" s="3"/>
      <c r="L320" s="35"/>
      <c r="M320" s="266"/>
      <c r="N320" s="35"/>
      <c r="O320" s="35"/>
    </row>
    <row r="321" spans="1:15" ht="20.25">
      <c r="A321" s="29"/>
      <c r="B321" s="3"/>
      <c r="C321" s="3" t="s">
        <v>404</v>
      </c>
      <c r="D321" s="3"/>
      <c r="E321" s="35"/>
      <c r="F321" s="35"/>
      <c r="G321" s="35"/>
      <c r="H321" s="35"/>
      <c r="I321" s="3"/>
      <c r="J321" s="35"/>
      <c r="K321" s="3"/>
      <c r="L321" s="35"/>
      <c r="M321" s="266"/>
      <c r="N321" s="35"/>
      <c r="O321" s="35"/>
    </row>
    <row r="322" spans="1:15" ht="20.25">
      <c r="A322" s="79" t="s">
        <v>405</v>
      </c>
      <c r="B322" s="3"/>
      <c r="C322" s="3"/>
      <c r="D322" s="3"/>
      <c r="E322" s="35"/>
      <c r="F322" s="35"/>
      <c r="G322" s="35"/>
      <c r="H322" s="35"/>
      <c r="I322" s="3"/>
      <c r="J322" s="35"/>
      <c r="K322" s="3"/>
      <c r="L322" s="35"/>
      <c r="M322" s="266"/>
      <c r="N322" s="6"/>
      <c r="O322" s="6"/>
    </row>
    <row r="323" spans="1:15" ht="20.25" customHeight="1">
      <c r="A323" s="99" t="s">
        <v>343</v>
      </c>
      <c r="C323" s="268" t="s">
        <v>344</v>
      </c>
      <c r="D323" s="6"/>
      <c r="E323" s="6"/>
      <c r="F323" s="6"/>
      <c r="G323" s="6"/>
      <c r="H323" s="6"/>
      <c r="I323" s="6"/>
      <c r="J323" s="6"/>
      <c r="K323" s="6"/>
      <c r="L323" s="6"/>
      <c r="M323" s="269"/>
      <c r="N323" s="6"/>
      <c r="O323" s="6"/>
    </row>
    <row r="324" spans="1:15" ht="20.25" customHeight="1">
      <c r="A324" s="99"/>
      <c r="C324" s="268" t="s">
        <v>553</v>
      </c>
      <c r="D324" s="6"/>
      <c r="E324" s="6"/>
      <c r="F324" s="6"/>
      <c r="G324" s="6"/>
      <c r="H324" s="6"/>
      <c r="I324" s="6"/>
      <c r="J324" s="6"/>
      <c r="K324" s="6"/>
      <c r="L324" s="6"/>
      <c r="M324" s="269"/>
      <c r="N324" s="6"/>
      <c r="O324" s="6"/>
    </row>
    <row r="325" spans="1:15" ht="20.25" customHeight="1">
      <c r="A325" s="99"/>
      <c r="C325" s="268" t="s">
        <v>346</v>
      </c>
      <c r="D325" s="6"/>
      <c r="E325" s="6"/>
      <c r="F325" s="6"/>
      <c r="G325" s="6"/>
      <c r="H325" s="6"/>
      <c r="I325" s="6"/>
      <c r="J325" s="6"/>
      <c r="K325" s="6"/>
      <c r="L325" s="6"/>
      <c r="M325" s="269"/>
      <c r="N325" s="6"/>
      <c r="O325" s="6"/>
    </row>
    <row r="326" spans="1:15" ht="20.25" customHeight="1">
      <c r="A326" s="99" t="s">
        <v>347</v>
      </c>
      <c r="C326" s="268" t="s">
        <v>554</v>
      </c>
      <c r="D326" s="269"/>
      <c r="E326" s="269"/>
      <c r="F326" s="269"/>
      <c r="G326" s="269"/>
      <c r="H326" s="269"/>
      <c r="I326" s="269"/>
      <c r="J326" s="269"/>
      <c r="K326" s="269"/>
      <c r="L326" s="269"/>
      <c r="M326" s="269"/>
      <c r="N326" s="6"/>
      <c r="O326" s="6"/>
    </row>
    <row r="327" spans="1:15" ht="20.25" customHeight="1">
      <c r="A327" s="99" t="s">
        <v>349</v>
      </c>
      <c r="C327" s="268" t="s">
        <v>555</v>
      </c>
      <c r="N327" s="6"/>
      <c r="O327" s="6"/>
    </row>
    <row r="328" spans="1:15" ht="20.25" customHeight="1">
      <c r="A328" s="99"/>
      <c r="C328" s="268" t="s">
        <v>556</v>
      </c>
      <c r="N328" s="6"/>
      <c r="O328" s="6"/>
    </row>
    <row r="329" spans="1:15" ht="20.25" customHeight="1">
      <c r="A329" s="99" t="s">
        <v>350</v>
      </c>
      <c r="C329" s="268" t="s">
        <v>579</v>
      </c>
      <c r="N329" s="6"/>
      <c r="O329" s="6"/>
    </row>
    <row r="330" spans="1:15" ht="20.25" customHeight="1">
      <c r="C330" s="268" t="s">
        <v>580</v>
      </c>
      <c r="N330" s="6"/>
      <c r="O330" s="6"/>
    </row>
    <row r="331" spans="1:15" ht="20.25" customHeight="1">
      <c r="A331" s="99" t="s">
        <v>353</v>
      </c>
      <c r="C331" s="268" t="s">
        <v>354</v>
      </c>
    </row>
    <row r="332" spans="1:15" ht="20.25" customHeight="1">
      <c r="A332" s="99"/>
      <c r="C332" s="268" t="s">
        <v>355</v>
      </c>
    </row>
  </sheetData>
  <printOptions horizontalCentered="1"/>
  <pageMargins left="0.5" right="0.5" top="0.75" bottom="0.5" header="0.25" footer="0.25"/>
  <pageSetup scale="45" orientation="portrait" blackAndWhite="1" r:id="rId1"/>
  <headerFooter alignWithMargins="0"/>
  <rowBreaks count="5" manualBreakCount="5">
    <brk id="34" max="11" man="1"/>
    <brk id="95" max="11" man="1"/>
    <brk id="167" max="11" man="1"/>
    <brk id="244" max="11" man="1"/>
    <brk id="307" max="11"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4B8B9-7185-47C6-B6DD-B8E943F61274}">
  <sheetPr>
    <tabColor theme="6" tint="0.59999389629810485"/>
    <pageSetUpPr fitToPage="1"/>
  </sheetPr>
  <dimension ref="A1:R337"/>
  <sheetViews>
    <sheetView zoomScale="75" zoomScaleNormal="75" zoomScaleSheetLayoutView="75" workbookViewId="0">
      <selection activeCell="D26" sqref="D26"/>
    </sheetView>
  </sheetViews>
  <sheetFormatPr defaultColWidth="8.88671875" defaultRowHeight="15"/>
  <cols>
    <col min="1" max="1" width="5.88671875" style="65" customWidth="1"/>
    <col min="2" max="2" width="1.44140625" style="2" customWidth="1"/>
    <col min="3" max="3" width="62.109375" style="2" customWidth="1"/>
    <col min="4" max="4" width="24.44140625" style="2" customWidth="1"/>
    <col min="5" max="5" width="15.5546875" style="2" customWidth="1"/>
    <col min="6" max="6" width="8.109375" style="2" customWidth="1"/>
    <col min="7" max="7" width="5.6640625" style="2" customWidth="1"/>
    <col min="8" max="8" width="13.109375" style="2" customWidth="1"/>
    <col min="9" max="9" width="5.88671875" style="2" customWidth="1"/>
    <col min="10" max="10" width="16.33203125" style="2" customWidth="1"/>
    <col min="11" max="11" width="3.44140625" style="2" customWidth="1"/>
    <col min="12" max="12" width="14" style="2" customWidth="1"/>
    <col min="13" max="13" width="1.88671875" style="2" customWidth="1"/>
    <col min="14" max="15" width="18" style="2" customWidth="1"/>
    <col min="16" max="18" width="8.88671875" style="2"/>
    <col min="19" max="19" width="12.88671875" style="2" bestFit="1" customWidth="1"/>
    <col min="20" max="16384" width="8.88671875" style="2"/>
  </cols>
  <sheetData>
    <row r="1" spans="1:15" ht="18">
      <c r="A1" s="230"/>
      <c r="C1" s="3"/>
      <c r="D1" s="3"/>
      <c r="E1" s="231"/>
      <c r="F1" s="3"/>
      <c r="G1" s="3"/>
      <c r="H1" s="3"/>
      <c r="I1" s="3"/>
      <c r="J1" s="5" t="s">
        <v>0</v>
      </c>
      <c r="K1" s="4"/>
      <c r="M1" s="4"/>
    </row>
    <row r="2" spans="1:15">
      <c r="C2" s="3"/>
      <c r="D2" s="3"/>
      <c r="E2" s="231"/>
      <c r="F2" s="3"/>
      <c r="G2" s="3"/>
      <c r="H2" s="3"/>
      <c r="I2" s="3"/>
      <c r="J2" s="5" t="s">
        <v>56</v>
      </c>
      <c r="M2" s="5"/>
    </row>
    <row r="3" spans="1:15">
      <c r="C3" s="3"/>
      <c r="D3" s="3"/>
      <c r="E3" s="231"/>
      <c r="F3" s="3"/>
      <c r="G3" s="3"/>
      <c r="H3" s="3"/>
      <c r="I3" s="3"/>
      <c r="K3" s="6"/>
      <c r="M3" s="5"/>
    </row>
    <row r="4" spans="1:15">
      <c r="C4" s="3"/>
      <c r="D4" s="3"/>
      <c r="E4" s="231"/>
      <c r="F4" s="3"/>
      <c r="G4" s="3"/>
      <c r="H4" s="3"/>
      <c r="I4" s="3"/>
      <c r="K4" s="6"/>
      <c r="M4" s="5"/>
    </row>
    <row r="5" spans="1:15">
      <c r="C5" s="3"/>
      <c r="D5" s="3"/>
      <c r="E5" s="231"/>
      <c r="F5" s="3"/>
      <c r="G5" s="3"/>
      <c r="H5" s="3"/>
      <c r="I5" s="3"/>
      <c r="K5" s="6"/>
      <c r="M5" s="5"/>
    </row>
    <row r="6" spans="1:15">
      <c r="C6" s="3"/>
      <c r="D6" s="3"/>
      <c r="E6" s="231"/>
      <c r="F6" s="3"/>
      <c r="G6" s="3"/>
      <c r="H6" s="3"/>
      <c r="I6" s="3"/>
      <c r="J6" s="6"/>
      <c r="K6" s="6"/>
      <c r="M6" s="6"/>
    </row>
    <row r="7" spans="1:15">
      <c r="C7" s="3" t="s">
        <v>2</v>
      </c>
      <c r="D7" s="3"/>
      <c r="E7" s="231"/>
      <c r="F7" s="3"/>
      <c r="G7" s="3"/>
      <c r="H7" s="3"/>
      <c r="I7" s="3"/>
      <c r="J7" s="7" t="s">
        <v>499</v>
      </c>
      <c r="K7" s="6"/>
      <c r="M7" s="6"/>
    </row>
    <row r="8" spans="1:15">
      <c r="A8" s="74" t="s">
        <v>3</v>
      </c>
      <c r="B8" s="9"/>
      <c r="C8" s="9"/>
      <c r="D8" s="10"/>
      <c r="E8" s="9"/>
      <c r="F8" s="10"/>
      <c r="G8" s="10"/>
      <c r="H8" s="10"/>
      <c r="I8" s="10"/>
      <c r="J8" s="9"/>
      <c r="K8" s="6"/>
      <c r="L8" s="9"/>
      <c r="M8" s="6"/>
    </row>
    <row r="9" spans="1:15">
      <c r="A9" s="76" t="s">
        <v>4</v>
      </c>
      <c r="B9" s="9"/>
      <c r="C9" s="10"/>
      <c r="D9" s="13"/>
      <c r="E9" s="9"/>
      <c r="F9" s="13"/>
      <c r="G9" s="13"/>
      <c r="H9" s="13"/>
      <c r="I9" s="10"/>
      <c r="J9" s="10"/>
      <c r="K9" s="6"/>
      <c r="L9" s="12"/>
      <c r="M9" s="6"/>
    </row>
    <row r="10" spans="1:15">
      <c r="A10" s="76"/>
      <c r="B10" s="9"/>
      <c r="C10" s="12"/>
      <c r="D10" s="12"/>
      <c r="E10" s="9"/>
      <c r="F10" s="12"/>
      <c r="G10" s="12"/>
      <c r="H10" s="12"/>
      <c r="I10" s="12"/>
      <c r="J10" s="12"/>
      <c r="K10" s="6"/>
      <c r="L10" s="12"/>
      <c r="M10" s="6"/>
    </row>
    <row r="11" spans="1:15" ht="15.75">
      <c r="A11" s="232" t="s">
        <v>403</v>
      </c>
      <c r="B11" s="15"/>
      <c r="C11" s="16"/>
      <c r="D11" s="16"/>
      <c r="E11" s="15"/>
      <c r="F11" s="16"/>
      <c r="G11" s="16"/>
      <c r="H11" s="16"/>
      <c r="I11" s="16"/>
      <c r="J11" s="16"/>
      <c r="K11" s="6"/>
      <c r="L11" s="12"/>
      <c r="M11" s="6"/>
      <c r="N11" s="18"/>
      <c r="O11" s="18"/>
    </row>
    <row r="12" spans="1:15" ht="15.75">
      <c r="A12" s="29"/>
      <c r="C12" s="21" t="s">
        <v>6</v>
      </c>
      <c r="D12" s="21" t="s">
        <v>7</v>
      </c>
      <c r="E12" s="21" t="s">
        <v>8</v>
      </c>
      <c r="F12" s="35" t="s">
        <v>17</v>
      </c>
      <c r="G12" s="270" t="s">
        <v>9</v>
      </c>
      <c r="H12" s="9"/>
      <c r="I12" s="35"/>
      <c r="J12" s="101" t="s">
        <v>10</v>
      </c>
      <c r="K12" s="6"/>
      <c r="L12" s="6"/>
      <c r="M12" s="6"/>
      <c r="N12" s="19"/>
    </row>
    <row r="13" spans="1:15" ht="15.75">
      <c r="A13" s="29" t="s">
        <v>11</v>
      </c>
      <c r="C13" s="6"/>
      <c r="D13" s="6"/>
      <c r="E13" s="78"/>
      <c r="F13" s="6"/>
      <c r="G13" s="6"/>
      <c r="H13" s="6"/>
      <c r="I13" s="6"/>
      <c r="J13" s="20" t="s">
        <v>12</v>
      </c>
      <c r="K13" s="6"/>
      <c r="L13" s="6"/>
      <c r="M13" s="6"/>
      <c r="N13" s="19"/>
    </row>
    <row r="14" spans="1:15" ht="15.75">
      <c r="A14" s="79" t="s">
        <v>13</v>
      </c>
      <c r="C14" s="6"/>
      <c r="D14" s="6"/>
      <c r="E14" s="6"/>
      <c r="F14" s="6"/>
      <c r="G14" s="6"/>
      <c r="H14" s="6"/>
      <c r="I14" s="6"/>
      <c r="J14" s="25" t="s">
        <v>14</v>
      </c>
      <c r="K14" s="6"/>
      <c r="L14" s="6"/>
      <c r="M14" s="6"/>
      <c r="N14" s="67"/>
      <c r="O14" s="28"/>
    </row>
    <row r="15" spans="1:15">
      <c r="A15" s="29">
        <v>1</v>
      </c>
      <c r="C15" s="6" t="s">
        <v>15</v>
      </c>
      <c r="D15" s="52" t="s">
        <v>557</v>
      </c>
      <c r="E15" s="35"/>
      <c r="F15" s="6"/>
      <c r="G15" s="6"/>
      <c r="H15" s="6"/>
      <c r="I15" s="6"/>
      <c r="J15" s="31">
        <f>J164</f>
        <v>5915783</v>
      </c>
      <c r="K15" s="6"/>
      <c r="L15" s="6"/>
      <c r="M15" s="6"/>
      <c r="N15" s="33"/>
      <c r="O15" s="31"/>
    </row>
    <row r="16" spans="1:15">
      <c r="A16" s="29"/>
      <c r="C16" s="6"/>
      <c r="D16" s="51"/>
      <c r="E16" s="6"/>
      <c r="F16" s="6"/>
      <c r="G16" s="6"/>
      <c r="H16" s="6"/>
      <c r="I16" s="6"/>
      <c r="J16" s="31"/>
      <c r="K16" s="6"/>
      <c r="L16" s="6"/>
      <c r="M16" s="6"/>
      <c r="N16" s="36"/>
      <c r="O16" s="35"/>
    </row>
    <row r="17" spans="1:15">
      <c r="A17" s="29"/>
      <c r="C17" s="6"/>
      <c r="D17" s="51"/>
      <c r="E17" s="6"/>
      <c r="F17" s="6"/>
      <c r="G17" s="6"/>
      <c r="H17" s="6"/>
      <c r="I17" s="6"/>
      <c r="J17" s="31"/>
      <c r="K17" s="6"/>
      <c r="L17" s="6"/>
      <c r="M17" s="6"/>
      <c r="N17" s="36"/>
      <c r="O17" s="35"/>
    </row>
    <row r="18" spans="1:15" ht="15.75" thickBot="1">
      <c r="A18" s="29" t="s">
        <v>17</v>
      </c>
      <c r="C18" s="6" t="s">
        <v>58</v>
      </c>
      <c r="D18" s="233"/>
      <c r="E18" s="234" t="s">
        <v>59</v>
      </c>
      <c r="F18" s="35"/>
      <c r="G18" s="235" t="s">
        <v>60</v>
      </c>
      <c r="H18" s="235"/>
      <c r="I18" s="6"/>
      <c r="J18" s="31"/>
      <c r="K18" s="6"/>
      <c r="L18" s="6"/>
      <c r="M18" s="6"/>
      <c r="N18" s="36"/>
      <c r="O18" s="35"/>
    </row>
    <row r="19" spans="1:15">
      <c r="A19" s="29">
        <v>2</v>
      </c>
      <c r="C19" s="6" t="s">
        <v>19</v>
      </c>
      <c r="D19" s="52" t="s">
        <v>61</v>
      </c>
      <c r="E19" s="31">
        <f>J240</f>
        <v>26029</v>
      </c>
      <c r="F19" s="31"/>
      <c r="G19" s="31" t="s">
        <v>62</v>
      </c>
      <c r="H19" s="84">
        <f>DEK_TP_Alloc</f>
        <v>0.74682000000000004</v>
      </c>
      <c r="I19" s="31"/>
      <c r="J19" s="31">
        <f>ROUND(H19*E19,0)</f>
        <v>19439</v>
      </c>
      <c r="K19" s="6"/>
      <c r="L19" s="6"/>
      <c r="M19" s="6"/>
      <c r="N19" s="33"/>
      <c r="O19" s="31"/>
    </row>
    <row r="20" spans="1:15">
      <c r="A20" s="29">
        <v>3</v>
      </c>
      <c r="C20" s="6" t="s">
        <v>20</v>
      </c>
      <c r="D20" s="52" t="s">
        <v>63</v>
      </c>
      <c r="E20" s="54">
        <f>J242</f>
        <v>34726</v>
      </c>
      <c r="F20" s="31"/>
      <c r="G20" s="31" t="str">
        <f>G$19</f>
        <v>TP</v>
      </c>
      <c r="H20" s="84">
        <f>DEK_TP_Alloc</f>
        <v>0.74682000000000004</v>
      </c>
      <c r="I20" s="31"/>
      <c r="J20" s="54">
        <f>ROUND(H20*E20,0)</f>
        <v>25934</v>
      </c>
      <c r="K20" s="6"/>
      <c r="L20" s="6"/>
      <c r="M20" s="6"/>
      <c r="N20" s="45"/>
      <c r="O20" s="54"/>
    </row>
    <row r="21" spans="1:15">
      <c r="A21" s="29" t="s">
        <v>21</v>
      </c>
      <c r="C21" s="6" t="s">
        <v>22</v>
      </c>
      <c r="D21" s="52"/>
      <c r="E21" s="85">
        <v>0</v>
      </c>
      <c r="F21" s="31"/>
      <c r="G21" s="31" t="str">
        <f>G$19</f>
        <v>TP</v>
      </c>
      <c r="H21" s="84">
        <f>DEK_TP_Alloc</f>
        <v>0.74682000000000004</v>
      </c>
      <c r="I21" s="31"/>
      <c r="J21" s="54">
        <f t="shared" ref="J21:J23" si="0">ROUND(H21*E21,0)</f>
        <v>0</v>
      </c>
      <c r="K21" s="6"/>
      <c r="L21" s="6"/>
      <c r="M21" s="6"/>
      <c r="N21" s="45"/>
      <c r="O21" s="54"/>
    </row>
    <row r="22" spans="1:15">
      <c r="A22" s="29" t="s">
        <v>23</v>
      </c>
      <c r="C22" s="6" t="s">
        <v>24</v>
      </c>
      <c r="D22" s="52"/>
      <c r="E22" s="85">
        <v>0</v>
      </c>
      <c r="F22" s="31"/>
      <c r="G22" s="31" t="str">
        <f>G$19</f>
        <v>TP</v>
      </c>
      <c r="H22" s="84">
        <f>DEK_TP_Alloc</f>
        <v>0.74682000000000004</v>
      </c>
      <c r="I22" s="31"/>
      <c r="J22" s="54">
        <f t="shared" si="0"/>
        <v>0</v>
      </c>
      <c r="K22" s="6"/>
      <c r="L22" s="6"/>
      <c r="M22" s="6"/>
      <c r="N22" s="45"/>
      <c r="O22" s="54"/>
    </row>
    <row r="23" spans="1:15">
      <c r="A23" s="29">
        <v>5</v>
      </c>
      <c r="C23" s="6" t="s">
        <v>25</v>
      </c>
      <c r="D23" s="52" t="s">
        <v>505</v>
      </c>
      <c r="E23" s="45">
        <v>0</v>
      </c>
      <c r="F23" s="31"/>
      <c r="G23" s="31"/>
      <c r="H23" s="86">
        <v>1</v>
      </c>
      <c r="I23" s="31"/>
      <c r="J23" s="54">
        <f t="shared" si="0"/>
        <v>0</v>
      </c>
      <c r="K23" s="6"/>
      <c r="L23" s="6"/>
      <c r="M23" s="6"/>
      <c r="N23" s="45"/>
      <c r="O23" s="54"/>
    </row>
    <row r="24" spans="1:15">
      <c r="A24" s="29"/>
      <c r="C24" s="6"/>
      <c r="D24" s="52"/>
      <c r="E24" s="54"/>
      <c r="F24" s="31"/>
      <c r="G24" s="31"/>
      <c r="H24" s="86"/>
      <c r="I24" s="31"/>
      <c r="J24" s="31"/>
      <c r="K24" s="6"/>
      <c r="L24" s="6"/>
      <c r="M24" s="6"/>
      <c r="N24" s="45"/>
      <c r="O24" s="54"/>
    </row>
    <row r="25" spans="1:15">
      <c r="A25" s="29"/>
      <c r="C25" s="6"/>
      <c r="D25" s="52"/>
      <c r="E25" s="54"/>
      <c r="F25" s="31"/>
      <c r="G25" s="31"/>
      <c r="H25" s="86"/>
      <c r="I25" s="31"/>
      <c r="J25" s="31"/>
      <c r="K25" s="6"/>
      <c r="L25" s="6"/>
      <c r="M25" s="6"/>
      <c r="N25" s="45"/>
      <c r="O25" s="54"/>
    </row>
    <row r="26" spans="1:15">
      <c r="A26" s="29"/>
      <c r="C26" s="6"/>
      <c r="D26" s="52"/>
      <c r="E26" s="54"/>
      <c r="F26" s="31"/>
      <c r="G26" s="31"/>
      <c r="H26" s="86"/>
      <c r="I26" s="31"/>
      <c r="J26" s="31"/>
      <c r="K26" s="6"/>
      <c r="L26" s="6"/>
      <c r="M26" s="6"/>
      <c r="N26" s="45"/>
      <c r="O26" s="54"/>
    </row>
    <row r="27" spans="1:15">
      <c r="A27" s="29">
        <v>6</v>
      </c>
      <c r="C27" s="6" t="s">
        <v>27</v>
      </c>
      <c r="D27" s="51"/>
      <c r="E27" s="91" t="s">
        <v>17</v>
      </c>
      <c r="F27" s="35"/>
      <c r="G27" s="35"/>
      <c r="H27" s="84"/>
      <c r="I27" s="35"/>
      <c r="J27" s="236">
        <f>SUM(J19:J23)</f>
        <v>45373</v>
      </c>
      <c r="K27" s="6"/>
      <c r="L27" s="6"/>
      <c r="M27" s="6"/>
      <c r="N27" s="33"/>
      <c r="O27" s="31"/>
    </row>
    <row r="28" spans="1:15">
      <c r="A28" s="29"/>
      <c r="D28" s="51"/>
      <c r="E28" s="35" t="s">
        <v>17</v>
      </c>
      <c r="F28" s="6"/>
      <c r="G28" s="6"/>
      <c r="H28" s="84"/>
      <c r="I28" s="6"/>
      <c r="J28" s="31"/>
      <c r="K28" s="6"/>
      <c r="L28" s="6"/>
      <c r="M28" s="6"/>
      <c r="N28" s="46"/>
    </row>
    <row r="29" spans="1:15">
      <c r="A29" s="29"/>
      <c r="C29" s="6"/>
      <c r="D29" s="51"/>
      <c r="J29" s="31"/>
      <c r="K29" s="6"/>
      <c r="L29" s="6"/>
      <c r="M29" s="6"/>
      <c r="N29" s="36"/>
      <c r="O29" s="35"/>
    </row>
    <row r="30" spans="1:15" ht="15.75" thickBot="1">
      <c r="A30" s="29">
        <v>7</v>
      </c>
      <c r="C30" s="6" t="s">
        <v>28</v>
      </c>
      <c r="D30" s="52" t="s">
        <v>29</v>
      </c>
      <c r="E30" s="91" t="s">
        <v>17</v>
      </c>
      <c r="F30" s="35"/>
      <c r="G30" s="35"/>
      <c r="H30" s="35"/>
      <c r="I30" s="35"/>
      <c r="J30" s="48">
        <f>J15-J27</f>
        <v>5870410</v>
      </c>
      <c r="K30" s="6"/>
      <c r="L30" s="6"/>
      <c r="M30" s="6"/>
      <c r="N30" s="49"/>
      <c r="O30" s="50"/>
    </row>
    <row r="31" spans="1:15" ht="15.75" thickTop="1">
      <c r="A31" s="29"/>
      <c r="D31" s="51"/>
      <c r="E31" s="91"/>
      <c r="F31" s="35"/>
      <c r="G31" s="35"/>
      <c r="H31" s="35"/>
      <c r="I31" s="35"/>
      <c r="K31" s="6"/>
      <c r="L31" s="6"/>
      <c r="M31" s="6"/>
      <c r="N31" s="46"/>
    </row>
    <row r="32" spans="1:15">
      <c r="A32" s="29"/>
      <c r="D32" s="52"/>
      <c r="J32" s="35"/>
      <c r="K32" s="6"/>
      <c r="L32" s="6"/>
      <c r="M32" s="6"/>
      <c r="N32" s="36"/>
      <c r="O32" s="35"/>
    </row>
    <row r="33" spans="1:15">
      <c r="A33" s="29"/>
      <c r="C33" s="6"/>
      <c r="D33" s="51"/>
      <c r="E33" s="31"/>
      <c r="F33" s="31"/>
      <c r="G33" s="31"/>
      <c r="H33" s="31"/>
      <c r="I33" s="31"/>
      <c r="J33" s="31"/>
      <c r="K33" s="6"/>
      <c r="L33" s="6"/>
      <c r="M33" s="6"/>
      <c r="N33" s="33"/>
      <c r="O33" s="31"/>
    </row>
    <row r="34" spans="1:15">
      <c r="C34" s="3"/>
      <c r="D34" s="3"/>
      <c r="E34" s="231"/>
      <c r="F34" s="3"/>
      <c r="G34" s="3"/>
      <c r="H34" s="3"/>
      <c r="I34" s="3"/>
      <c r="K34" s="20"/>
      <c r="L34" s="7"/>
      <c r="M34" s="20"/>
      <c r="N34" s="46"/>
    </row>
    <row r="35" spans="1:15" ht="18">
      <c r="A35" s="230"/>
      <c r="C35" s="3"/>
      <c r="D35" s="3"/>
      <c r="E35" s="231"/>
      <c r="F35" s="3"/>
      <c r="G35" s="3"/>
      <c r="H35" s="3"/>
      <c r="I35" s="3"/>
      <c r="J35" s="5" t="s">
        <v>0</v>
      </c>
      <c r="K35" s="4"/>
      <c r="M35" s="4"/>
      <c r="N35" s="272"/>
      <c r="O35" s="5"/>
    </row>
    <row r="36" spans="1:15">
      <c r="C36" s="3"/>
      <c r="D36" s="3"/>
      <c r="E36" s="231"/>
      <c r="F36" s="3"/>
      <c r="G36" s="3"/>
      <c r="H36" s="3"/>
      <c r="I36" s="3"/>
      <c r="J36" s="5" t="s">
        <v>73</v>
      </c>
      <c r="M36" s="5"/>
      <c r="N36" s="272"/>
      <c r="O36" s="5"/>
    </row>
    <row r="37" spans="1:15">
      <c r="C37" s="3"/>
      <c r="D37" s="3"/>
      <c r="E37" s="231"/>
      <c r="F37" s="3"/>
      <c r="G37" s="3"/>
      <c r="H37" s="3"/>
      <c r="I37" s="3"/>
      <c r="K37" s="6"/>
      <c r="M37" s="5"/>
      <c r="N37" s="46"/>
    </row>
    <row r="38" spans="1:15">
      <c r="C38" s="3"/>
      <c r="D38" s="3"/>
      <c r="E38" s="231"/>
      <c r="F38" s="3"/>
      <c r="G38" s="3"/>
      <c r="H38" s="3"/>
      <c r="I38" s="3"/>
      <c r="K38" s="6"/>
      <c r="M38" s="5"/>
      <c r="N38" s="46"/>
    </row>
    <row r="39" spans="1:15">
      <c r="C39" s="3"/>
      <c r="D39" s="3"/>
      <c r="E39" s="231"/>
      <c r="F39" s="3"/>
      <c r="G39" s="3"/>
      <c r="H39" s="3"/>
      <c r="I39" s="3"/>
      <c r="K39" s="6"/>
      <c r="M39" s="5"/>
      <c r="N39" s="46"/>
    </row>
    <row r="40" spans="1:15">
      <c r="C40" s="3"/>
      <c r="D40" s="3"/>
      <c r="E40" s="231"/>
      <c r="F40" s="3"/>
      <c r="G40" s="3"/>
      <c r="H40" s="3"/>
      <c r="I40" s="3"/>
      <c r="J40" s="5"/>
      <c r="K40" s="6"/>
      <c r="M40" s="5"/>
      <c r="N40" s="272"/>
      <c r="O40" s="5"/>
    </row>
    <row r="41" spans="1:15">
      <c r="C41" s="3" t="s">
        <v>2</v>
      </c>
      <c r="D41" s="3"/>
      <c r="E41" s="231"/>
      <c r="F41" s="3"/>
      <c r="G41" s="3"/>
      <c r="H41" s="3"/>
      <c r="I41" s="3"/>
      <c r="J41" s="7" t="str">
        <f>J7</f>
        <v>For the 12 months ended: 12/31/2019</v>
      </c>
      <c r="K41" s="35"/>
      <c r="M41" s="5"/>
      <c r="N41" s="273"/>
      <c r="O41" s="7"/>
    </row>
    <row r="42" spans="1:15">
      <c r="A42" s="75" t="str">
        <f>A8</f>
        <v>Rate Formula Template</v>
      </c>
      <c r="B42" s="9"/>
      <c r="C42" s="9"/>
      <c r="D42" s="10"/>
      <c r="E42" s="9"/>
      <c r="F42" s="10"/>
      <c r="G42" s="10"/>
      <c r="H42" s="10"/>
      <c r="I42" s="10"/>
      <c r="J42" s="9"/>
      <c r="K42" s="35"/>
      <c r="L42" s="9"/>
      <c r="M42" s="6"/>
      <c r="N42" s="11"/>
      <c r="O42" s="9"/>
    </row>
    <row r="43" spans="1:15">
      <c r="A43" s="76" t="s">
        <v>4</v>
      </c>
      <c r="B43" s="9"/>
      <c r="C43" s="10"/>
      <c r="D43" s="13"/>
      <c r="E43" s="9"/>
      <c r="F43" s="13"/>
      <c r="G43" s="13"/>
      <c r="H43" s="13"/>
      <c r="I43" s="10"/>
      <c r="J43" s="10"/>
      <c r="K43" s="35"/>
      <c r="L43" s="12"/>
      <c r="M43" s="6"/>
      <c r="N43" s="8"/>
      <c r="O43" s="10"/>
    </row>
    <row r="44" spans="1:15">
      <c r="A44" s="76"/>
      <c r="B44" s="9"/>
      <c r="C44" s="12"/>
      <c r="D44" s="12"/>
      <c r="E44" s="9"/>
      <c r="F44" s="12"/>
      <c r="G44" s="12"/>
      <c r="H44" s="12"/>
      <c r="I44" s="12"/>
      <c r="J44" s="12"/>
      <c r="K44" s="35"/>
      <c r="L44" s="12"/>
      <c r="M44" s="6"/>
      <c r="N44" s="274"/>
      <c r="O44" s="12"/>
    </row>
    <row r="45" spans="1:15" ht="15.75">
      <c r="A45" s="149" t="str">
        <f>$A$11</f>
        <v>DUKE ENERGY KENTUCKY (DEK)</v>
      </c>
      <c r="B45" s="9"/>
      <c r="C45" s="12"/>
      <c r="D45" s="12"/>
      <c r="E45" s="9"/>
      <c r="F45" s="12"/>
      <c r="G45" s="12"/>
      <c r="H45" s="12"/>
      <c r="I45" s="12"/>
      <c r="J45" s="12"/>
      <c r="K45" s="35"/>
      <c r="L45" s="12"/>
      <c r="M45" s="35"/>
      <c r="N45" s="274"/>
      <c r="O45" s="12"/>
    </row>
    <row r="46" spans="1:15" ht="15.75">
      <c r="B46" s="9"/>
      <c r="C46" s="12"/>
      <c r="D46" s="12"/>
      <c r="E46" s="9"/>
      <c r="F46" s="12"/>
      <c r="G46" s="12"/>
      <c r="H46" s="12"/>
      <c r="I46" s="12"/>
      <c r="J46" s="12"/>
      <c r="K46" s="35"/>
      <c r="L46" s="12"/>
      <c r="M46" s="35"/>
      <c r="N46" s="275"/>
      <c r="O46" s="18"/>
    </row>
    <row r="47" spans="1:15" ht="15.75">
      <c r="C47" s="21" t="s">
        <v>6</v>
      </c>
      <c r="D47" s="21" t="s">
        <v>7</v>
      </c>
      <c r="E47" s="21" t="s">
        <v>8</v>
      </c>
      <c r="F47" s="35" t="s">
        <v>17</v>
      </c>
      <c r="G47" s="270" t="s">
        <v>9</v>
      </c>
      <c r="H47" s="9"/>
      <c r="I47" s="35"/>
      <c r="J47" s="101" t="s">
        <v>10</v>
      </c>
      <c r="K47" s="35"/>
      <c r="L47" s="21"/>
      <c r="M47" s="35"/>
      <c r="N47" s="297"/>
    </row>
    <row r="48" spans="1:15" ht="15.75">
      <c r="A48" s="29" t="s">
        <v>11</v>
      </c>
      <c r="C48" s="6"/>
      <c r="D48" s="126" t="s">
        <v>74</v>
      </c>
      <c r="E48" s="35"/>
      <c r="F48" s="35"/>
      <c r="G48" s="35"/>
      <c r="H48" s="20"/>
      <c r="I48" s="35"/>
      <c r="J48" s="20" t="s">
        <v>75</v>
      </c>
      <c r="K48" s="35"/>
      <c r="L48" s="21"/>
      <c r="M48" s="35"/>
      <c r="N48" s="297"/>
    </row>
    <row r="49" spans="1:15" ht="16.5" thickBot="1">
      <c r="A49" s="79" t="s">
        <v>13</v>
      </c>
      <c r="C49" s="27" t="s">
        <v>363</v>
      </c>
      <c r="D49" s="237" t="s">
        <v>77</v>
      </c>
      <c r="E49" s="234" t="s">
        <v>78</v>
      </c>
      <c r="F49" s="128"/>
      <c r="G49" s="235" t="s">
        <v>60</v>
      </c>
      <c r="H49" s="235"/>
      <c r="I49" s="128"/>
      <c r="J49" s="238" t="s">
        <v>79</v>
      </c>
      <c r="K49" s="35"/>
      <c r="L49" s="21"/>
      <c r="M49" s="6"/>
      <c r="N49" s="298"/>
      <c r="O49" s="28"/>
    </row>
    <row r="50" spans="1:15">
      <c r="D50" s="35"/>
      <c r="E50" s="35"/>
      <c r="F50" s="35"/>
      <c r="G50" s="35"/>
      <c r="H50" s="35"/>
      <c r="I50" s="35"/>
      <c r="J50" s="35"/>
      <c r="K50" s="35"/>
      <c r="L50" s="35"/>
      <c r="M50" s="6"/>
      <c r="N50" s="36"/>
      <c r="O50" s="35"/>
    </row>
    <row r="51" spans="1:15">
      <c r="A51" s="29"/>
      <c r="C51" s="6"/>
      <c r="D51" s="35"/>
      <c r="E51" s="35"/>
      <c r="F51" s="35"/>
      <c r="G51" s="35"/>
      <c r="H51" s="35"/>
      <c r="I51" s="35"/>
      <c r="J51" s="35"/>
      <c r="K51" s="35"/>
      <c r="L51" s="35"/>
      <c r="M51" s="6"/>
      <c r="N51" s="36"/>
      <c r="O51" s="35"/>
    </row>
    <row r="52" spans="1:15">
      <c r="A52" s="29"/>
      <c r="C52" s="6" t="s">
        <v>80</v>
      </c>
      <c r="D52" s="35"/>
      <c r="E52" s="35"/>
      <c r="F52" s="35"/>
      <c r="G52" s="35"/>
      <c r="H52" s="35"/>
      <c r="I52" s="35"/>
      <c r="J52" s="35"/>
      <c r="K52" s="35"/>
      <c r="L52" s="35"/>
      <c r="M52" s="6"/>
      <c r="N52" s="36"/>
      <c r="O52" s="35"/>
    </row>
    <row r="53" spans="1:15">
      <c r="A53" s="29">
        <v>1</v>
      </c>
      <c r="C53" s="6" t="s">
        <v>81</v>
      </c>
      <c r="D53" s="51" t="s">
        <v>82</v>
      </c>
      <c r="E53" s="116">
        <v>1299945527</v>
      </c>
      <c r="F53" s="35"/>
      <c r="G53" s="35" t="s">
        <v>83</v>
      </c>
      <c r="H53" s="117" t="s">
        <v>17</v>
      </c>
      <c r="I53" s="35"/>
      <c r="J53" s="54"/>
      <c r="K53" s="35"/>
      <c r="L53" s="35"/>
      <c r="M53" s="6"/>
      <c r="N53" s="45"/>
      <c r="O53" s="54"/>
    </row>
    <row r="54" spans="1:15">
      <c r="A54" s="29">
        <v>2</v>
      </c>
      <c r="C54" s="6" t="s">
        <v>84</v>
      </c>
      <c r="D54" s="51" t="s">
        <v>85</v>
      </c>
      <c r="E54" s="85">
        <v>65186534</v>
      </c>
      <c r="F54" s="35"/>
      <c r="G54" s="35" t="s">
        <v>62</v>
      </c>
      <c r="H54" s="84">
        <f>DEK_TP_Alloc</f>
        <v>0.74682000000000004</v>
      </c>
      <c r="I54" s="35"/>
      <c r="J54" s="31">
        <f>ROUND(H54*E54,0)</f>
        <v>48682607</v>
      </c>
      <c r="K54" s="35"/>
      <c r="L54" s="35"/>
      <c r="M54" s="6"/>
      <c r="N54" s="33"/>
      <c r="O54" s="31"/>
    </row>
    <row r="55" spans="1:15">
      <c r="A55" s="29">
        <v>3</v>
      </c>
      <c r="C55" s="6" t="s">
        <v>86</v>
      </c>
      <c r="D55" s="51" t="s">
        <v>87</v>
      </c>
      <c r="E55" s="85">
        <v>530273159</v>
      </c>
      <c r="F55" s="35"/>
      <c r="G55" s="35" t="s">
        <v>83</v>
      </c>
      <c r="H55" s="117" t="s">
        <v>17</v>
      </c>
      <c r="I55" s="35"/>
      <c r="J55" s="54"/>
      <c r="K55" s="35"/>
      <c r="L55" s="35"/>
      <c r="M55" s="6"/>
      <c r="N55" s="45"/>
      <c r="O55" s="54"/>
    </row>
    <row r="56" spans="1:15">
      <c r="A56" s="29">
        <v>4</v>
      </c>
      <c r="C56" s="6" t="s">
        <v>88</v>
      </c>
      <c r="D56" s="51" t="s">
        <v>89</v>
      </c>
      <c r="E56" s="85">
        <v>34584382</v>
      </c>
      <c r="F56" s="35"/>
      <c r="G56" s="35" t="s">
        <v>232</v>
      </c>
      <c r="H56" s="117">
        <f>DEK_WS_Alloc</f>
        <v>3.5749999999999997E-2</v>
      </c>
      <c r="I56" s="35"/>
      <c r="J56" s="54">
        <f>ROUND(H56*E56,0)</f>
        <v>1236392</v>
      </c>
      <c r="K56" s="35"/>
      <c r="L56" s="35"/>
      <c r="M56" s="35"/>
      <c r="N56" s="45"/>
      <c r="O56" s="54"/>
    </row>
    <row r="57" spans="1:15" ht="15.75" thickBot="1">
      <c r="A57" s="29">
        <v>5</v>
      </c>
      <c r="C57" s="6" t="s">
        <v>91</v>
      </c>
      <c r="D57" s="51" t="s">
        <v>506</v>
      </c>
      <c r="E57" s="118">
        <v>33870745</v>
      </c>
      <c r="F57" s="35"/>
      <c r="G57" s="35" t="s">
        <v>93</v>
      </c>
      <c r="H57" s="117">
        <f>DEK_CE_Alloc</f>
        <v>2.7550000000000002E-2</v>
      </c>
      <c r="I57" s="35"/>
      <c r="J57" s="119">
        <f>ROUND(H57*E57,0)</f>
        <v>933139</v>
      </c>
      <c r="K57" s="35"/>
      <c r="L57" s="35"/>
      <c r="M57" s="35"/>
      <c r="N57" s="45"/>
      <c r="O57" s="54"/>
    </row>
    <row r="58" spans="1:15">
      <c r="A58" s="29">
        <v>6</v>
      </c>
      <c r="C58" s="6" t="s">
        <v>94</v>
      </c>
      <c r="D58" s="52"/>
      <c r="E58" s="31">
        <f>SUM(E53:E57)</f>
        <v>1963860347</v>
      </c>
      <c r="F58" s="35"/>
      <c r="G58" s="35" t="s">
        <v>95</v>
      </c>
      <c r="H58" s="117">
        <f>IF(J58&gt;0,ROUND(J58/E58,5),0)</f>
        <v>2.589E-2</v>
      </c>
      <c r="I58" s="35"/>
      <c r="J58" s="31">
        <f>SUM(J53:J57)</f>
        <v>50852138</v>
      </c>
      <c r="K58" s="35"/>
      <c r="L58" s="121"/>
      <c r="M58" s="6"/>
      <c r="N58" s="33"/>
      <c r="O58" s="31"/>
    </row>
    <row r="59" spans="1:15">
      <c r="C59" s="6"/>
      <c r="D59" s="52"/>
      <c r="E59" s="54"/>
      <c r="F59" s="35"/>
      <c r="G59" s="35"/>
      <c r="H59" s="121"/>
      <c r="I59" s="35"/>
      <c r="J59" s="54"/>
      <c r="K59" s="35"/>
      <c r="L59" s="121"/>
      <c r="M59" s="6"/>
      <c r="N59" s="45"/>
      <c r="O59" s="54"/>
    </row>
    <row r="60" spans="1:15">
      <c r="C60" s="6" t="s">
        <v>507</v>
      </c>
      <c r="D60" s="52"/>
      <c r="E60" s="54"/>
      <c r="F60" s="35"/>
      <c r="G60" s="35"/>
      <c r="H60" s="35"/>
      <c r="I60" s="35"/>
      <c r="J60" s="54"/>
      <c r="K60" s="35"/>
      <c r="L60" s="35"/>
      <c r="M60" s="6"/>
      <c r="N60" s="45"/>
      <c r="O60" s="54"/>
    </row>
    <row r="61" spans="1:15">
      <c r="A61" s="29">
        <v>7</v>
      </c>
      <c r="C61" s="6" t="s">
        <v>81</v>
      </c>
      <c r="D61" s="51" t="s">
        <v>508</v>
      </c>
      <c r="E61" s="116">
        <v>614773639</v>
      </c>
      <c r="F61" s="35"/>
      <c r="G61" s="35" t="str">
        <f t="shared" ref="G61:G65" si="1">G53</f>
        <v>NA</v>
      </c>
      <c r="H61" s="117"/>
      <c r="I61" s="35"/>
      <c r="J61" s="54"/>
      <c r="K61" s="35"/>
      <c r="L61" s="35"/>
      <c r="M61" s="6"/>
      <c r="N61" s="45"/>
      <c r="O61" s="54"/>
    </row>
    <row r="62" spans="1:15">
      <c r="A62" s="29">
        <v>8</v>
      </c>
      <c r="C62" s="6" t="s">
        <v>84</v>
      </c>
      <c r="D62" s="51" t="s">
        <v>98</v>
      </c>
      <c r="E62" s="85">
        <v>18662145</v>
      </c>
      <c r="F62" s="35"/>
      <c r="G62" s="35" t="str">
        <f t="shared" si="1"/>
        <v>TP</v>
      </c>
      <c r="H62" s="84">
        <f>DEK_TP_Alloc</f>
        <v>0.74682000000000004</v>
      </c>
      <c r="I62" s="35"/>
      <c r="J62" s="31">
        <f>ROUND(H62*E62,0)</f>
        <v>13937263</v>
      </c>
      <c r="K62" s="35"/>
      <c r="L62" s="35"/>
      <c r="M62" s="6"/>
      <c r="N62" s="33"/>
      <c r="O62" s="31"/>
    </row>
    <row r="63" spans="1:15">
      <c r="A63" s="29">
        <v>9</v>
      </c>
      <c r="C63" s="6" t="s">
        <v>86</v>
      </c>
      <c r="D63" s="51" t="s">
        <v>99</v>
      </c>
      <c r="E63" s="85">
        <v>146549643</v>
      </c>
      <c r="F63" s="35"/>
      <c r="G63" s="35" t="str">
        <f t="shared" si="1"/>
        <v>NA</v>
      </c>
      <c r="H63" s="117"/>
      <c r="I63" s="35"/>
      <c r="J63" s="54"/>
      <c r="K63" s="35"/>
      <c r="L63" s="35"/>
      <c r="M63" s="6"/>
      <c r="N63" s="45"/>
      <c r="O63" s="54"/>
    </row>
    <row r="64" spans="1:15">
      <c r="A64" s="29">
        <v>10</v>
      </c>
      <c r="C64" s="6" t="s">
        <v>88</v>
      </c>
      <c r="D64" s="51" t="s">
        <v>509</v>
      </c>
      <c r="E64" s="85">
        <v>17535646</v>
      </c>
      <c r="F64" s="35"/>
      <c r="G64" s="35" t="str">
        <f t="shared" si="1"/>
        <v>WS</v>
      </c>
      <c r="H64" s="117">
        <f>DEK_WS_Alloc</f>
        <v>3.5749999999999997E-2</v>
      </c>
      <c r="I64" s="35"/>
      <c r="J64" s="54">
        <f>ROUND(H64*E64,0)</f>
        <v>626899</v>
      </c>
      <c r="K64" s="35"/>
      <c r="L64" s="35"/>
      <c r="M64" s="6"/>
      <c r="N64" s="45"/>
      <c r="O64" s="54"/>
    </row>
    <row r="65" spans="1:15" ht="15.75" thickBot="1">
      <c r="A65" s="29">
        <v>11</v>
      </c>
      <c r="C65" s="6" t="s">
        <v>91</v>
      </c>
      <c r="D65" s="51" t="s">
        <v>506</v>
      </c>
      <c r="E65" s="118">
        <v>22998633</v>
      </c>
      <c r="F65" s="35"/>
      <c r="G65" s="35" t="str">
        <f t="shared" si="1"/>
        <v>CE</v>
      </c>
      <c r="H65" s="117">
        <f>DEK_CE_Alloc</f>
        <v>2.7550000000000002E-2</v>
      </c>
      <c r="I65" s="35"/>
      <c r="J65" s="119">
        <f>ROUND(H65*E65,0)</f>
        <v>633612</v>
      </c>
      <c r="K65" s="35"/>
      <c r="L65" s="35"/>
      <c r="M65" s="6"/>
      <c r="N65" s="45"/>
      <c r="O65" s="54"/>
    </row>
    <row r="66" spans="1:15">
      <c r="A66" s="29">
        <v>12</v>
      </c>
      <c r="C66" s="6" t="s">
        <v>510</v>
      </c>
      <c r="D66" s="52"/>
      <c r="E66" s="31">
        <f>SUM(E61:E65)</f>
        <v>820519706</v>
      </c>
      <c r="F66" s="35"/>
      <c r="G66" s="35"/>
      <c r="H66" s="35"/>
      <c r="I66" s="35"/>
      <c r="J66" s="31">
        <f>SUM(J61:J65)</f>
        <v>15197774</v>
      </c>
      <c r="K66" s="35"/>
      <c r="L66" s="35"/>
      <c r="M66" s="6"/>
      <c r="N66" s="33"/>
      <c r="O66" s="31"/>
    </row>
    <row r="67" spans="1:15">
      <c r="A67" s="29"/>
      <c r="C67"/>
      <c r="D67" s="52" t="s">
        <v>17</v>
      </c>
      <c r="E67" s="54"/>
      <c r="F67" s="35"/>
      <c r="G67" s="35"/>
      <c r="H67" s="121"/>
      <c r="I67" s="35"/>
      <c r="J67" s="54"/>
      <c r="K67" s="35"/>
      <c r="L67" s="121"/>
      <c r="M67" s="6"/>
      <c r="N67" s="45"/>
      <c r="O67" s="54"/>
    </row>
    <row r="68" spans="1:15">
      <c r="A68" s="29"/>
      <c r="C68" s="6" t="s">
        <v>102</v>
      </c>
      <c r="D68" s="52"/>
      <c r="E68" s="54"/>
      <c r="F68" s="35"/>
      <c r="G68" s="35"/>
      <c r="H68" s="35"/>
      <c r="I68" s="35"/>
      <c r="J68" s="54"/>
      <c r="K68" s="35"/>
      <c r="L68" s="35"/>
      <c r="M68" s="6"/>
      <c r="N68" s="45"/>
      <c r="O68" s="54"/>
    </row>
    <row r="69" spans="1:15">
      <c r="A69" s="29">
        <v>13</v>
      </c>
      <c r="C69" s="6" t="s">
        <v>81</v>
      </c>
      <c r="D69" s="51" t="s">
        <v>511</v>
      </c>
      <c r="E69" s="31">
        <f>E53-E61</f>
        <v>685171888</v>
      </c>
      <c r="F69" s="35"/>
      <c r="G69" s="35"/>
      <c r="H69" s="121"/>
      <c r="I69" s="35"/>
      <c r="J69" s="54" t="s">
        <v>17</v>
      </c>
      <c r="K69" s="35"/>
      <c r="L69" s="121"/>
      <c r="M69" s="6"/>
      <c r="N69" s="45"/>
      <c r="O69" s="54"/>
    </row>
    <row r="70" spans="1:15">
      <c r="A70" s="29">
        <v>14</v>
      </c>
      <c r="C70" s="6" t="s">
        <v>84</v>
      </c>
      <c r="D70" s="51" t="s">
        <v>512</v>
      </c>
      <c r="E70" s="54">
        <f>E54-E62</f>
        <v>46524389</v>
      </c>
      <c r="F70" s="35"/>
      <c r="G70" s="35"/>
      <c r="H70" s="117"/>
      <c r="I70" s="35"/>
      <c r="J70" s="31">
        <f>J54-J62</f>
        <v>34745344</v>
      </c>
      <c r="K70" s="35"/>
      <c r="L70" s="121"/>
      <c r="M70" s="6"/>
      <c r="N70" s="33"/>
      <c r="O70" s="31"/>
    </row>
    <row r="71" spans="1:15">
      <c r="A71" s="29">
        <v>15</v>
      </c>
      <c r="C71" s="6" t="s">
        <v>86</v>
      </c>
      <c r="D71" s="51" t="s">
        <v>513</v>
      </c>
      <c r="E71" s="54">
        <f>E55-E63</f>
        <v>383723516</v>
      </c>
      <c r="F71" s="35"/>
      <c r="G71" s="35"/>
      <c r="H71" s="121"/>
      <c r="I71" s="35"/>
      <c r="J71" s="54" t="s">
        <v>17</v>
      </c>
      <c r="K71" s="35"/>
      <c r="L71" s="121"/>
      <c r="M71" s="6"/>
      <c r="N71" s="45"/>
      <c r="O71" s="54"/>
    </row>
    <row r="72" spans="1:15">
      <c r="A72" s="29">
        <v>16</v>
      </c>
      <c r="C72" s="6" t="s">
        <v>88</v>
      </c>
      <c r="D72" s="51" t="s">
        <v>514</v>
      </c>
      <c r="E72" s="54">
        <f>E56-E64</f>
        <v>17048736</v>
      </c>
      <c r="F72" s="35"/>
      <c r="G72" s="35"/>
      <c r="H72" s="121"/>
      <c r="I72" s="35"/>
      <c r="J72" s="54">
        <f>J56-J64</f>
        <v>609493</v>
      </c>
      <c r="K72" s="35"/>
      <c r="L72" s="121"/>
      <c r="M72" s="6"/>
      <c r="N72" s="45"/>
      <c r="O72" s="54"/>
    </row>
    <row r="73" spans="1:15" ht="15.75" thickBot="1">
      <c r="A73" s="29">
        <v>17</v>
      </c>
      <c r="C73" s="6" t="s">
        <v>91</v>
      </c>
      <c r="D73" s="51" t="s">
        <v>515</v>
      </c>
      <c r="E73" s="119">
        <f>E57-E65</f>
        <v>10872112</v>
      </c>
      <c r="F73" s="35"/>
      <c r="G73" s="35"/>
      <c r="H73" s="121"/>
      <c r="I73" s="35"/>
      <c r="J73" s="119">
        <f>J57-J65</f>
        <v>299527</v>
      </c>
      <c r="K73" s="35"/>
      <c r="L73" s="121"/>
      <c r="M73" s="6"/>
      <c r="N73" s="45"/>
      <c r="O73" s="54"/>
    </row>
    <row r="74" spans="1:15">
      <c r="A74" s="29">
        <v>18</v>
      </c>
      <c r="C74" s="6" t="s">
        <v>108</v>
      </c>
      <c r="D74" s="52"/>
      <c r="E74" s="31">
        <f>SUM(E69:E73)</f>
        <v>1143340641</v>
      </c>
      <c r="F74" s="35"/>
      <c r="G74" s="35" t="s">
        <v>109</v>
      </c>
      <c r="H74" s="117">
        <f>IF(J74&gt;0,ROUND(J74/E74,5),0)</f>
        <v>3.1179999999999999E-2</v>
      </c>
      <c r="I74" s="35"/>
      <c r="J74" s="31">
        <f>SUM(J69:J73)</f>
        <v>35654364</v>
      </c>
      <c r="K74" s="35"/>
      <c r="L74" s="117"/>
      <c r="M74" s="6"/>
      <c r="N74" s="33"/>
      <c r="O74" s="31"/>
    </row>
    <row r="75" spans="1:15">
      <c r="A75" s="29"/>
      <c r="C75"/>
      <c r="D75" s="52"/>
      <c r="E75" s="54"/>
      <c r="F75" s="35"/>
      <c r="I75" s="35"/>
      <c r="J75" s="54"/>
      <c r="K75" s="35"/>
      <c r="L75" s="121"/>
      <c r="M75" s="6"/>
      <c r="N75" s="45"/>
      <c r="O75" s="54"/>
    </row>
    <row r="76" spans="1:15">
      <c r="A76" s="29"/>
      <c r="C76" s="6" t="s">
        <v>516</v>
      </c>
      <c r="D76" s="52"/>
      <c r="E76" s="54"/>
      <c r="F76" s="35"/>
      <c r="G76" s="35"/>
      <c r="H76" s="35"/>
      <c r="I76" s="35"/>
      <c r="J76" s="54"/>
      <c r="K76" s="35"/>
      <c r="L76" s="35"/>
      <c r="M76" s="6"/>
      <c r="N76" s="45"/>
      <c r="O76" s="54"/>
    </row>
    <row r="77" spans="1:15">
      <c r="A77" s="29">
        <v>19</v>
      </c>
      <c r="C77" s="6" t="s">
        <v>111</v>
      </c>
      <c r="D77" s="51" t="s">
        <v>112</v>
      </c>
      <c r="E77" s="116">
        <v>0</v>
      </c>
      <c r="F77" s="35"/>
      <c r="G77" s="35" t="str">
        <f>G61</f>
        <v>NA</v>
      </c>
      <c r="H77" s="123" t="s">
        <v>113</v>
      </c>
      <c r="I77" s="35"/>
      <c r="J77" s="31">
        <v>0</v>
      </c>
      <c r="K77" s="35"/>
      <c r="L77" s="121"/>
      <c r="M77" s="6"/>
      <c r="N77" s="33"/>
      <c r="O77" s="31"/>
    </row>
    <row r="78" spans="1:15">
      <c r="A78" s="29">
        <v>20</v>
      </c>
      <c r="C78" s="6" t="s">
        <v>114</v>
      </c>
      <c r="D78" s="51" t="s">
        <v>517</v>
      </c>
      <c r="E78" s="85">
        <v>-177220474</v>
      </c>
      <c r="F78" s="35"/>
      <c r="G78" s="35" t="s">
        <v>116</v>
      </c>
      <c r="H78" s="117">
        <f>DEK_NP_Alloc</f>
        <v>3.1179999999999999E-2</v>
      </c>
      <c r="I78" s="35"/>
      <c r="J78" s="54">
        <f>ROUND(H78*E78,0)</f>
        <v>-5525734</v>
      </c>
      <c r="K78" s="35"/>
      <c r="L78" s="121"/>
      <c r="M78" s="6"/>
      <c r="N78" s="45"/>
      <c r="O78" s="54"/>
    </row>
    <row r="79" spans="1:15">
      <c r="A79" s="29">
        <v>21</v>
      </c>
      <c r="C79" s="6" t="s">
        <v>117</v>
      </c>
      <c r="D79" s="51" t="s">
        <v>518</v>
      </c>
      <c r="E79" s="85">
        <v>-24793065</v>
      </c>
      <c r="F79" s="35"/>
      <c r="G79" s="35" t="s">
        <v>116</v>
      </c>
      <c r="H79" s="117">
        <f>DEK_NP_Alloc</f>
        <v>3.1179999999999999E-2</v>
      </c>
      <c r="I79" s="35"/>
      <c r="J79" s="54">
        <f>ROUND(H79*E79,0)</f>
        <v>-773048</v>
      </c>
      <c r="K79" s="35"/>
      <c r="L79" s="121"/>
      <c r="M79" s="6"/>
      <c r="N79" s="45"/>
      <c r="O79" s="54"/>
    </row>
    <row r="80" spans="1:15">
      <c r="A80" s="29">
        <v>22</v>
      </c>
      <c r="C80" s="6" t="s">
        <v>119</v>
      </c>
      <c r="D80" s="51" t="s">
        <v>519</v>
      </c>
      <c r="E80" s="85">
        <v>28613144</v>
      </c>
      <c r="F80" s="35"/>
      <c r="G80" s="35" t="str">
        <f>G79</f>
        <v>NP</v>
      </c>
      <c r="H80" s="117">
        <f>DEK_NP_Alloc</f>
        <v>3.1179999999999999E-2</v>
      </c>
      <c r="I80" s="35"/>
      <c r="J80" s="54">
        <f>ROUND(H80*E80,0)</f>
        <v>892158</v>
      </c>
      <c r="K80" s="35"/>
      <c r="L80" s="121"/>
      <c r="M80" s="6"/>
      <c r="N80" s="45"/>
      <c r="O80" s="54"/>
    </row>
    <row r="81" spans="1:15">
      <c r="A81" s="29">
        <v>23</v>
      </c>
      <c r="C81" s="6" t="s">
        <v>558</v>
      </c>
      <c r="D81" s="51" t="s">
        <v>559</v>
      </c>
      <c r="E81" s="85">
        <v>-66757723.5</v>
      </c>
      <c r="F81" s="35"/>
      <c r="G81" s="35" t="str">
        <f>G80</f>
        <v>NP</v>
      </c>
      <c r="H81" s="117">
        <f>DEK_NP_Alloc</f>
        <v>3.1179999999999999E-2</v>
      </c>
      <c r="I81" s="35"/>
      <c r="J81" s="54">
        <f>ROUND(H81*E81,0)</f>
        <v>-2081506</v>
      </c>
      <c r="K81" s="35"/>
      <c r="L81" s="121"/>
      <c r="M81" s="6"/>
      <c r="N81" s="45"/>
      <c r="O81" s="54"/>
    </row>
    <row r="82" spans="1:15" ht="15.75" thickBot="1">
      <c r="A82" s="29">
        <v>24</v>
      </c>
      <c r="C82" s="6" t="s">
        <v>520</v>
      </c>
      <c r="D82" s="51" t="s">
        <v>122</v>
      </c>
      <c r="E82" s="85">
        <v>0</v>
      </c>
      <c r="F82" s="35"/>
      <c r="G82" s="35" t="s">
        <v>116</v>
      </c>
      <c r="H82" s="117">
        <f>DEK_NP_Alloc</f>
        <v>3.1179999999999999E-2</v>
      </c>
      <c r="I82" s="35"/>
      <c r="J82" s="54">
        <f>ROUND(H82*E82,0)</f>
        <v>0</v>
      </c>
      <c r="K82" s="35"/>
      <c r="L82" s="121"/>
      <c r="M82" s="6"/>
      <c r="N82" s="45"/>
      <c r="O82" s="54"/>
    </row>
    <row r="83" spans="1:15">
      <c r="A83" s="29">
        <v>25</v>
      </c>
      <c r="C83" s="6" t="s">
        <v>560</v>
      </c>
      <c r="D83" s="52"/>
      <c r="E83" s="239">
        <f>SUM(E77:E82)</f>
        <v>-240158118.5</v>
      </c>
      <c r="F83" s="35"/>
      <c r="G83" s="35"/>
      <c r="H83" s="35"/>
      <c r="I83" s="35"/>
      <c r="J83" s="239">
        <f>SUM(J77:J82)</f>
        <v>-7488130</v>
      </c>
      <c r="K83" s="35"/>
      <c r="L83" s="35"/>
      <c r="M83" s="6"/>
      <c r="N83" s="33"/>
      <c r="O83" s="31"/>
    </row>
    <row r="84" spans="1:15">
      <c r="A84" s="29"/>
      <c r="C84"/>
      <c r="D84" s="52"/>
      <c r="E84" s="54"/>
      <c r="F84" s="35"/>
      <c r="G84" s="35"/>
      <c r="H84" s="121"/>
      <c r="I84" s="35"/>
      <c r="J84" s="54"/>
      <c r="K84" s="35"/>
      <c r="L84" s="121"/>
      <c r="M84" s="6"/>
      <c r="N84" s="45"/>
      <c r="O84" s="54"/>
    </row>
    <row r="85" spans="1:15">
      <c r="A85" s="29">
        <v>26</v>
      </c>
      <c r="C85" s="6" t="s">
        <v>124</v>
      </c>
      <c r="D85" s="51" t="s">
        <v>125</v>
      </c>
      <c r="E85" s="116">
        <v>0</v>
      </c>
      <c r="F85" s="35"/>
      <c r="G85" s="35" t="s">
        <v>17</v>
      </c>
      <c r="H85" s="124">
        <v>1</v>
      </c>
      <c r="I85" s="35"/>
      <c r="J85" s="31">
        <f>ROUND(H85*E85,0)</f>
        <v>0</v>
      </c>
      <c r="K85" s="35"/>
      <c r="L85" s="35"/>
      <c r="M85" s="6"/>
      <c r="N85" s="33"/>
      <c r="O85" s="31"/>
    </row>
    <row r="86" spans="1:15">
      <c r="A86" s="29"/>
      <c r="C86" s="6"/>
      <c r="D86" s="52"/>
      <c r="E86" s="54"/>
      <c r="F86" s="35"/>
      <c r="G86" s="35"/>
      <c r="H86" s="35"/>
      <c r="I86" s="35"/>
      <c r="J86" s="54"/>
      <c r="K86" s="35"/>
      <c r="L86" s="35"/>
      <c r="M86" s="6"/>
      <c r="N86" s="45"/>
      <c r="O86" s="54"/>
    </row>
    <row r="87" spans="1:15">
      <c r="A87" s="29"/>
      <c r="C87" s="6" t="s">
        <v>126</v>
      </c>
      <c r="D87" s="52" t="s">
        <v>17</v>
      </c>
      <c r="E87" s="54"/>
      <c r="F87" s="35"/>
      <c r="G87" s="35"/>
      <c r="H87" s="35"/>
      <c r="I87" s="35"/>
      <c r="J87" s="54"/>
      <c r="K87" s="35"/>
      <c r="L87" s="35"/>
      <c r="M87" s="6"/>
      <c r="N87" s="45"/>
      <c r="O87" s="54"/>
    </row>
    <row r="88" spans="1:15">
      <c r="A88" s="29">
        <v>27</v>
      </c>
      <c r="C88" s="6" t="s">
        <v>127</v>
      </c>
      <c r="D88" s="51" t="s">
        <v>128</v>
      </c>
      <c r="E88" s="31">
        <f>ROUND(E127/8,0)</f>
        <v>2946617</v>
      </c>
      <c r="F88" s="35"/>
      <c r="G88" s="35"/>
      <c r="H88" s="121"/>
      <c r="I88" s="35"/>
      <c r="J88" s="31">
        <f>ROUND(J127/8,0)</f>
        <v>246752</v>
      </c>
      <c r="K88" s="6"/>
      <c r="L88" s="121"/>
      <c r="M88" s="6"/>
      <c r="N88" s="45"/>
      <c r="O88" s="54"/>
    </row>
    <row r="89" spans="1:15">
      <c r="A89" s="29">
        <v>28</v>
      </c>
      <c r="C89" s="6" t="s">
        <v>129</v>
      </c>
      <c r="D89" s="51" t="s">
        <v>130</v>
      </c>
      <c r="E89" s="85">
        <v>5461</v>
      </c>
      <c r="F89" s="35"/>
      <c r="G89" s="35" t="s">
        <v>131</v>
      </c>
      <c r="H89" s="117">
        <f>DEK_TE_Alloc</f>
        <v>0.72535000000000005</v>
      </c>
      <c r="I89" s="35"/>
      <c r="J89" s="54">
        <f>ROUND(H89*E89,0)</f>
        <v>3961</v>
      </c>
      <c r="K89" s="35" t="s">
        <v>17</v>
      </c>
      <c r="L89" s="121"/>
      <c r="M89" s="6"/>
      <c r="N89" s="45"/>
      <c r="O89" s="54"/>
    </row>
    <row r="90" spans="1:15" ht="15.75" thickBot="1">
      <c r="A90" s="29">
        <v>29</v>
      </c>
      <c r="C90" s="6" t="s">
        <v>132</v>
      </c>
      <c r="D90" s="51" t="s">
        <v>133</v>
      </c>
      <c r="E90" s="118">
        <v>422679</v>
      </c>
      <c r="F90" s="35"/>
      <c r="G90" s="35" t="s">
        <v>134</v>
      </c>
      <c r="H90" s="117">
        <f>DEK_GP_Alloc</f>
        <v>2.589E-2</v>
      </c>
      <c r="I90" s="35"/>
      <c r="J90" s="119">
        <f>ROUND(H90*E90,0)</f>
        <v>10943</v>
      </c>
      <c r="K90" s="35"/>
      <c r="L90" s="121"/>
      <c r="M90" s="6"/>
      <c r="N90" s="45"/>
      <c r="O90" s="54"/>
    </row>
    <row r="91" spans="1:15">
      <c r="A91" s="29">
        <v>30</v>
      </c>
      <c r="C91" s="6" t="s">
        <v>561</v>
      </c>
      <c r="D91" s="51"/>
      <c r="E91" s="31">
        <f>E88+E89+E90</f>
        <v>3374757</v>
      </c>
      <c r="F91" s="6"/>
      <c r="G91" s="6"/>
      <c r="H91" s="6"/>
      <c r="I91" s="6"/>
      <c r="J91" s="31">
        <f>J88+J89+J90</f>
        <v>261656</v>
      </c>
      <c r="K91" s="6"/>
      <c r="L91" s="6"/>
      <c r="M91" s="6"/>
      <c r="N91" s="33"/>
      <c r="O91" s="31"/>
    </row>
    <row r="92" spans="1:15" ht="15.75" thickBot="1">
      <c r="C92"/>
      <c r="D92" s="52"/>
      <c r="E92" s="119"/>
      <c r="F92" s="35"/>
      <c r="G92" s="35"/>
      <c r="H92" s="35"/>
      <c r="I92" s="35"/>
      <c r="J92" s="119"/>
      <c r="K92" s="35"/>
      <c r="L92" s="35"/>
      <c r="M92" s="6"/>
      <c r="N92" s="45"/>
      <c r="O92" s="54"/>
    </row>
    <row r="93" spans="1:15" ht="15.75" thickBot="1">
      <c r="A93" s="29">
        <v>31</v>
      </c>
      <c r="C93" s="6" t="s">
        <v>562</v>
      </c>
      <c r="D93" s="52"/>
      <c r="E93" s="125">
        <f>E91+E85+E83+E74</f>
        <v>906557279.5</v>
      </c>
      <c r="F93" s="35"/>
      <c r="G93" s="35"/>
      <c r="H93" s="121"/>
      <c r="I93" s="35"/>
      <c r="J93" s="125">
        <f>J91+J85+J83+J74</f>
        <v>28427890</v>
      </c>
      <c r="K93" s="35"/>
      <c r="L93" s="121"/>
      <c r="M93" s="35"/>
      <c r="N93" s="33"/>
      <c r="O93" s="31"/>
    </row>
    <row r="94" spans="1:15" ht="15.75" thickTop="1">
      <c r="A94" s="29"/>
      <c r="C94" s="6"/>
      <c r="D94" s="35"/>
      <c r="E94" s="35"/>
      <c r="F94" s="35"/>
      <c r="G94" s="35"/>
      <c r="H94" s="35"/>
      <c r="I94" s="35"/>
      <c r="J94" s="35"/>
      <c r="K94" s="35"/>
      <c r="L94" s="35"/>
      <c r="M94" s="35"/>
      <c r="N94" s="36"/>
      <c r="O94" s="35"/>
    </row>
    <row r="95" spans="1:15">
      <c r="A95" s="29"/>
      <c r="C95" s="3"/>
      <c r="D95" s="3"/>
      <c r="E95" s="231"/>
      <c r="F95" s="3"/>
      <c r="G95" s="3"/>
      <c r="H95" s="3"/>
      <c r="I95" s="3"/>
      <c r="K95" s="20"/>
      <c r="L95" s="7"/>
      <c r="M95" s="20"/>
      <c r="N95" s="46"/>
    </row>
    <row r="96" spans="1:15" ht="18">
      <c r="A96" s="230"/>
      <c r="C96" s="3"/>
      <c r="D96" s="3"/>
      <c r="E96" s="231"/>
      <c r="F96" s="3"/>
      <c r="G96" s="3"/>
      <c r="H96" s="3"/>
      <c r="I96" s="3"/>
      <c r="J96" s="5" t="s">
        <v>0</v>
      </c>
      <c r="K96" s="4"/>
      <c r="M96" s="4"/>
      <c r="N96" s="272"/>
      <c r="O96" s="5"/>
    </row>
    <row r="97" spans="1:15">
      <c r="C97" s="3"/>
      <c r="D97" s="3"/>
      <c r="E97" s="231"/>
      <c r="F97" s="3"/>
      <c r="G97" s="3"/>
      <c r="H97" s="3"/>
      <c r="I97" s="3"/>
      <c r="J97" s="5" t="s">
        <v>137</v>
      </c>
      <c r="M97" s="5"/>
      <c r="N97" s="272"/>
      <c r="O97" s="5"/>
    </row>
    <row r="98" spans="1:15">
      <c r="C98" s="3"/>
      <c r="D98" s="3"/>
      <c r="E98" s="231"/>
      <c r="F98" s="3"/>
      <c r="G98" s="3"/>
      <c r="H98" s="3"/>
      <c r="I98" s="3"/>
      <c r="J98" s="5"/>
      <c r="M98" s="5"/>
      <c r="N98" s="272"/>
      <c r="O98" s="5"/>
    </row>
    <row r="99" spans="1:15">
      <c r="C99" s="3"/>
      <c r="D99" s="3"/>
      <c r="E99" s="231"/>
      <c r="F99" s="3"/>
      <c r="G99" s="3"/>
      <c r="H99" s="3"/>
      <c r="I99" s="3"/>
      <c r="M99" s="5"/>
      <c r="N99" s="46"/>
    </row>
    <row r="100" spans="1:15">
      <c r="C100" s="3"/>
      <c r="D100" s="3"/>
      <c r="E100" s="231"/>
      <c r="F100" s="3"/>
      <c r="G100" s="3"/>
      <c r="H100" s="3"/>
      <c r="I100" s="3"/>
      <c r="K100" s="6"/>
      <c r="M100" s="5"/>
      <c r="N100" s="46"/>
    </row>
    <row r="101" spans="1:15">
      <c r="C101" s="3"/>
      <c r="D101" s="3"/>
      <c r="E101" s="231"/>
      <c r="F101" s="3"/>
      <c r="G101" s="3"/>
      <c r="H101" s="3"/>
      <c r="I101" s="3"/>
      <c r="J101" s="5"/>
      <c r="K101" s="6"/>
      <c r="M101" s="5"/>
      <c r="N101" s="272"/>
      <c r="O101" s="5"/>
    </row>
    <row r="102" spans="1:15">
      <c r="C102" s="3" t="s">
        <v>2</v>
      </c>
      <c r="D102" s="3"/>
      <c r="E102" s="231"/>
      <c r="F102" s="3"/>
      <c r="G102" s="3"/>
      <c r="H102" s="3"/>
      <c r="I102" s="3"/>
      <c r="J102" s="7" t="str">
        <f>J7</f>
        <v>For the 12 months ended: 12/31/2019</v>
      </c>
      <c r="K102" s="6"/>
      <c r="M102" s="5"/>
      <c r="N102" s="273"/>
      <c r="O102" s="7"/>
    </row>
    <row r="103" spans="1:15">
      <c r="A103" s="75" t="str">
        <f>A8</f>
        <v>Rate Formula Template</v>
      </c>
      <c r="B103" s="9"/>
      <c r="C103" s="9"/>
      <c r="D103" s="10"/>
      <c r="E103" s="9"/>
      <c r="F103" s="10"/>
      <c r="G103" s="10"/>
      <c r="H103" s="10"/>
      <c r="I103" s="10"/>
      <c r="J103" s="9"/>
      <c r="K103" s="35"/>
      <c r="L103" s="9"/>
      <c r="M103" s="6"/>
      <c r="N103" s="11"/>
      <c r="O103" s="9"/>
    </row>
    <row r="104" spans="1:15">
      <c r="A104" s="76" t="s">
        <v>4</v>
      </c>
      <c r="B104" s="9"/>
      <c r="C104" s="10"/>
      <c r="D104" s="13"/>
      <c r="E104" s="9"/>
      <c r="F104" s="13"/>
      <c r="G104" s="13"/>
      <c r="H104" s="13"/>
      <c r="I104" s="10"/>
      <c r="J104" s="10"/>
      <c r="K104" s="35"/>
      <c r="L104" s="12"/>
      <c r="M104" s="6"/>
      <c r="N104" s="8"/>
      <c r="O104" s="10"/>
    </row>
    <row r="105" spans="1:15">
      <c r="A105" s="76"/>
      <c r="B105" s="9"/>
      <c r="C105" s="12"/>
      <c r="D105" s="12"/>
      <c r="E105" s="9"/>
      <c r="F105" s="12"/>
      <c r="G105" s="12"/>
      <c r="H105" s="12"/>
      <c r="I105" s="12"/>
      <c r="J105" s="12"/>
      <c r="K105" s="35"/>
      <c r="L105" s="12"/>
      <c r="M105" s="6"/>
      <c r="N105" s="274"/>
      <c r="O105" s="12"/>
    </row>
    <row r="106" spans="1:15" ht="15.75">
      <c r="A106" s="149" t="str">
        <f>$A$11</f>
        <v>DUKE ENERGY KENTUCKY (DEK)</v>
      </c>
      <c r="B106" s="9"/>
      <c r="C106" s="12"/>
      <c r="D106" s="12"/>
      <c r="E106" s="9"/>
      <c r="F106" s="12"/>
      <c r="G106" s="12"/>
      <c r="H106" s="12"/>
      <c r="I106" s="12"/>
      <c r="J106" s="12"/>
      <c r="K106" s="35"/>
      <c r="L106" s="12"/>
      <c r="M106" s="35"/>
      <c r="N106" s="274"/>
      <c r="O106" s="12"/>
    </row>
    <row r="107" spans="1:15" ht="15.75">
      <c r="A107" s="29"/>
      <c r="K107" s="35"/>
      <c r="L107" s="35"/>
      <c r="M107" s="35"/>
      <c r="N107" s="275"/>
      <c r="O107" s="18"/>
    </row>
    <row r="108" spans="1:15" ht="15.75">
      <c r="A108" s="29"/>
      <c r="C108" s="21" t="s">
        <v>6</v>
      </c>
      <c r="D108" s="21" t="s">
        <v>7</v>
      </c>
      <c r="E108" s="21" t="s">
        <v>8</v>
      </c>
      <c r="F108" s="35" t="s">
        <v>17</v>
      </c>
      <c r="G108" s="270" t="s">
        <v>9</v>
      </c>
      <c r="H108" s="9"/>
      <c r="I108" s="35"/>
      <c r="J108" s="101" t="s">
        <v>10</v>
      </c>
      <c r="K108" s="35"/>
      <c r="L108" s="240"/>
      <c r="M108" s="3"/>
      <c r="N108" s="297"/>
    </row>
    <row r="109" spans="1:15" ht="15.75">
      <c r="A109" s="29" t="s">
        <v>11</v>
      </c>
      <c r="C109" s="6"/>
      <c r="D109" s="126" t="s">
        <v>74</v>
      </c>
      <c r="E109" s="35"/>
      <c r="F109" s="35"/>
      <c r="G109" s="35"/>
      <c r="H109" s="20"/>
      <c r="I109" s="35"/>
      <c r="J109" s="20" t="s">
        <v>75</v>
      </c>
      <c r="K109" s="35"/>
      <c r="L109" s="240"/>
      <c r="M109" s="35"/>
      <c r="N109" s="297"/>
    </row>
    <row r="110" spans="1:15" ht="15.75">
      <c r="A110" s="79" t="s">
        <v>13</v>
      </c>
      <c r="B110" s="26"/>
      <c r="C110" s="27"/>
      <c r="D110" s="127" t="s">
        <v>77</v>
      </c>
      <c r="E110" s="25" t="s">
        <v>78</v>
      </c>
      <c r="F110" s="128"/>
      <c r="G110" s="241" t="s">
        <v>60</v>
      </c>
      <c r="H110" s="130"/>
      <c r="I110" s="128"/>
      <c r="J110" s="242" t="s">
        <v>79</v>
      </c>
      <c r="K110" s="35"/>
      <c r="L110" s="240"/>
      <c r="M110" s="243"/>
      <c r="N110" s="298"/>
      <c r="O110" s="28"/>
    </row>
    <row r="111" spans="1:15" ht="15.75">
      <c r="C111" s="6"/>
      <c r="D111" s="35"/>
      <c r="E111" s="244"/>
      <c r="F111" s="112"/>
      <c r="G111" s="245"/>
      <c r="I111" s="112"/>
      <c r="J111" s="244"/>
      <c r="K111" s="35"/>
      <c r="L111" s="35"/>
      <c r="M111" s="35"/>
      <c r="N111" s="276"/>
      <c r="O111" s="244"/>
    </row>
    <row r="112" spans="1:15">
      <c r="A112" s="29"/>
      <c r="C112" s="6" t="s">
        <v>138</v>
      </c>
      <c r="D112" s="35"/>
      <c r="E112" s="35"/>
      <c r="F112" s="35"/>
      <c r="G112" s="35"/>
      <c r="H112" s="35"/>
      <c r="I112" s="35"/>
      <c r="J112" s="35"/>
      <c r="K112" s="35"/>
      <c r="L112" s="35"/>
      <c r="M112" s="35"/>
      <c r="N112" s="36"/>
      <c r="O112" s="35"/>
    </row>
    <row r="113" spans="1:18">
      <c r="A113" s="29">
        <v>1</v>
      </c>
      <c r="C113" s="6" t="s">
        <v>139</v>
      </c>
      <c r="D113" s="51" t="s">
        <v>140</v>
      </c>
      <c r="E113" s="31">
        <v>21781523</v>
      </c>
      <c r="F113" s="35"/>
      <c r="G113" s="35" t="s">
        <v>131</v>
      </c>
      <c r="H113" s="117">
        <f>DEK_TE_Alloc</f>
        <v>0.72535000000000005</v>
      </c>
      <c r="I113" s="35"/>
      <c r="J113" s="31">
        <f>ROUND(H113*E113,0)</f>
        <v>15799228</v>
      </c>
      <c r="K113" s="6"/>
      <c r="L113" s="35"/>
      <c r="M113" s="35"/>
      <c r="N113" s="33"/>
      <c r="O113" s="31"/>
    </row>
    <row r="114" spans="1:18">
      <c r="A114" s="29" t="s">
        <v>141</v>
      </c>
      <c r="C114" s="53" t="s">
        <v>142</v>
      </c>
      <c r="D114" s="51" t="s">
        <v>521</v>
      </c>
      <c r="E114" s="85">
        <v>2600734</v>
      </c>
      <c r="F114" s="35"/>
      <c r="G114" s="35"/>
      <c r="H114" s="117">
        <v>1</v>
      </c>
      <c r="I114" s="35"/>
      <c r="J114" s="54">
        <f>ROUND(H114*E114,0)</f>
        <v>2600734</v>
      </c>
      <c r="K114" s="6"/>
      <c r="L114" s="35"/>
      <c r="M114" s="35"/>
      <c r="N114" s="45"/>
      <c r="O114" s="54"/>
    </row>
    <row r="115" spans="1:18">
      <c r="A115" s="29" t="s">
        <v>144</v>
      </c>
      <c r="C115" s="246" t="s">
        <v>145</v>
      </c>
      <c r="D115" s="51" t="s">
        <v>146</v>
      </c>
      <c r="E115" s="85">
        <v>0</v>
      </c>
      <c r="F115" s="35"/>
      <c r="G115" s="35" t="s">
        <v>131</v>
      </c>
      <c r="H115" s="117">
        <f>DEK_TE_Alloc</f>
        <v>0.72535000000000005</v>
      </c>
      <c r="I115" s="35"/>
      <c r="J115" s="54">
        <f>ROUND(H115*E115,0)</f>
        <v>0</v>
      </c>
      <c r="K115" s="6"/>
      <c r="L115" s="35"/>
      <c r="M115" s="35"/>
      <c r="N115" s="45"/>
      <c r="O115" s="54"/>
    </row>
    <row r="116" spans="1:18">
      <c r="A116" s="29" t="s">
        <v>147</v>
      </c>
      <c r="C116" s="246" t="s">
        <v>148</v>
      </c>
      <c r="D116" s="51" t="s">
        <v>149</v>
      </c>
      <c r="E116" s="85">
        <v>122365</v>
      </c>
      <c r="F116" s="35"/>
      <c r="G116" s="35" t="s">
        <v>131</v>
      </c>
      <c r="H116" s="117">
        <f>DEK_TE_Alloc</f>
        <v>0.72535000000000005</v>
      </c>
      <c r="I116" s="35"/>
      <c r="J116" s="54">
        <f>ROUND(H116*E116,0)</f>
        <v>88757</v>
      </c>
      <c r="K116" s="6"/>
      <c r="L116" s="35"/>
      <c r="M116" s="35"/>
      <c r="N116" s="45"/>
      <c r="O116" s="54"/>
    </row>
    <row r="117" spans="1:18">
      <c r="A117" s="29">
        <v>2</v>
      </c>
      <c r="C117" s="246" t="s">
        <v>150</v>
      </c>
      <c r="D117" s="51" t="s">
        <v>151</v>
      </c>
      <c r="E117" s="85">
        <v>16382133</v>
      </c>
      <c r="F117" s="35"/>
      <c r="G117" s="35" t="s">
        <v>131</v>
      </c>
      <c r="H117" s="117">
        <f>DEK_TE_Alloc</f>
        <v>0.72535000000000005</v>
      </c>
      <c r="I117" s="35"/>
      <c r="J117" s="54">
        <f t="shared" ref="J117:J126" si="2">ROUND(H117*E117,0)</f>
        <v>11882780</v>
      </c>
      <c r="K117" s="6"/>
      <c r="L117" s="35"/>
      <c r="M117" s="35"/>
      <c r="N117" s="45"/>
      <c r="O117" s="54"/>
    </row>
    <row r="118" spans="1:18">
      <c r="A118" s="29">
        <v>3</v>
      </c>
      <c r="C118" s="6" t="s">
        <v>152</v>
      </c>
      <c r="D118" s="51" t="s">
        <v>153</v>
      </c>
      <c r="E118" s="54">
        <v>21801699</v>
      </c>
      <c r="F118" s="35"/>
      <c r="G118" s="35" t="s">
        <v>232</v>
      </c>
      <c r="H118" s="117">
        <f>DEK_WS_Alloc</f>
        <v>3.5749999999999997E-2</v>
      </c>
      <c r="I118" s="35"/>
      <c r="J118" s="54">
        <f t="shared" si="2"/>
        <v>779411</v>
      </c>
      <c r="K118" s="35"/>
      <c r="L118" s="35"/>
      <c r="M118" s="35"/>
      <c r="N118" s="45"/>
      <c r="O118" s="54"/>
    </row>
    <row r="119" spans="1:18" ht="30">
      <c r="A119" s="247" t="s">
        <v>154</v>
      </c>
      <c r="C119" s="248" t="s">
        <v>522</v>
      </c>
      <c r="D119" s="52" t="s">
        <v>156</v>
      </c>
      <c r="E119" s="249">
        <v>413587</v>
      </c>
      <c r="F119" s="52"/>
      <c r="G119" s="35" t="s">
        <v>232</v>
      </c>
      <c r="H119" s="250">
        <f>DEK_WS_Alloc</f>
        <v>3.5749999999999997E-2</v>
      </c>
      <c r="I119" s="52"/>
      <c r="J119" s="251">
        <f t="shared" si="2"/>
        <v>14786</v>
      </c>
      <c r="K119" s="35"/>
      <c r="L119" s="35"/>
      <c r="M119" s="35"/>
      <c r="N119" s="277"/>
      <c r="O119" s="251"/>
    </row>
    <row r="120" spans="1:18">
      <c r="A120" s="29" t="s">
        <v>157</v>
      </c>
      <c r="C120" s="246" t="s">
        <v>160</v>
      </c>
      <c r="D120" s="51" t="s">
        <v>161</v>
      </c>
      <c r="E120" s="85">
        <v>0</v>
      </c>
      <c r="F120" s="35"/>
      <c r="G120" s="35" t="s">
        <v>232</v>
      </c>
      <c r="H120" s="117">
        <f>DEK_WS_Alloc</f>
        <v>3.5749999999999997E-2</v>
      </c>
      <c r="I120" s="35"/>
      <c r="J120" s="54">
        <f t="shared" si="2"/>
        <v>0</v>
      </c>
      <c r="K120" s="35"/>
      <c r="L120" s="35"/>
      <c r="M120" s="35"/>
      <c r="N120" s="45"/>
      <c r="O120" s="54"/>
      <c r="R120" s="65"/>
    </row>
    <row r="121" spans="1:18">
      <c r="A121" s="29"/>
      <c r="C121" s="246" t="s">
        <v>162</v>
      </c>
      <c r="D121" s="52"/>
      <c r="E121" s="54"/>
      <c r="F121" s="35"/>
      <c r="G121" s="35"/>
      <c r="H121" s="117"/>
      <c r="I121" s="35"/>
      <c r="J121" s="54"/>
      <c r="K121" s="35"/>
      <c r="L121" s="35"/>
      <c r="M121" s="35"/>
      <c r="N121" s="45"/>
      <c r="O121" s="54"/>
      <c r="R121" s="65"/>
    </row>
    <row r="122" spans="1:18">
      <c r="A122" s="29">
        <v>4</v>
      </c>
      <c r="C122" s="246" t="s">
        <v>163</v>
      </c>
      <c r="D122" s="51" t="s">
        <v>523</v>
      </c>
      <c r="E122" s="85">
        <v>0</v>
      </c>
      <c r="F122" s="35"/>
      <c r="G122" s="35" t="s">
        <v>232</v>
      </c>
      <c r="H122" s="117">
        <f>DEK_WS_Alloc</f>
        <v>3.5749999999999997E-2</v>
      </c>
      <c r="I122" s="35"/>
      <c r="J122" s="54">
        <f t="shared" si="2"/>
        <v>0</v>
      </c>
      <c r="K122" s="35"/>
      <c r="L122" s="35"/>
      <c r="M122" s="35"/>
      <c r="N122" s="45"/>
      <c r="O122" s="54"/>
    </row>
    <row r="123" spans="1:18">
      <c r="A123" s="29">
        <v>5</v>
      </c>
      <c r="C123" s="53" t="s">
        <v>563</v>
      </c>
      <c r="D123" s="52"/>
      <c r="E123" s="85">
        <v>905052</v>
      </c>
      <c r="F123" s="35"/>
      <c r="G123" s="35" t="s">
        <v>232</v>
      </c>
      <c r="H123" s="117">
        <f>DEK_WS_Alloc</f>
        <v>3.5749999999999997E-2</v>
      </c>
      <c r="I123" s="35"/>
      <c r="J123" s="54">
        <f t="shared" si="2"/>
        <v>32356</v>
      </c>
      <c r="K123" s="35"/>
      <c r="L123" s="35"/>
      <c r="M123" s="35"/>
      <c r="N123" s="45"/>
      <c r="O123" s="54"/>
    </row>
    <row r="124" spans="1:18">
      <c r="A124" s="136" t="s">
        <v>64</v>
      </c>
      <c r="C124" s="53" t="s">
        <v>166</v>
      </c>
      <c r="D124" s="52"/>
      <c r="E124" s="85">
        <v>0</v>
      </c>
      <c r="F124" s="35"/>
      <c r="G124" s="137" t="str">
        <f>G113</f>
        <v>TE</v>
      </c>
      <c r="H124" s="117">
        <f>DEK_TE_Alloc</f>
        <v>0.72535000000000005</v>
      </c>
      <c r="I124" s="35"/>
      <c r="J124" s="54">
        <f t="shared" si="2"/>
        <v>0</v>
      </c>
      <c r="K124" s="35"/>
      <c r="L124" s="35"/>
      <c r="M124" s="35"/>
      <c r="N124" s="45"/>
      <c r="O124" s="54"/>
    </row>
    <row r="125" spans="1:18">
      <c r="A125" s="29">
        <v>6</v>
      </c>
      <c r="C125" s="6" t="s">
        <v>91</v>
      </c>
      <c r="D125" s="51" t="s">
        <v>506</v>
      </c>
      <c r="E125" s="85">
        <v>0</v>
      </c>
      <c r="F125" s="35"/>
      <c r="G125" s="35" t="s">
        <v>93</v>
      </c>
      <c r="H125" s="117">
        <f>DEK_CE_Alloc</f>
        <v>2.7550000000000002E-2</v>
      </c>
      <c r="I125" s="35"/>
      <c r="J125" s="54">
        <f t="shared" si="2"/>
        <v>0</v>
      </c>
      <c r="K125" s="35"/>
      <c r="L125" s="35"/>
      <c r="M125" s="35"/>
      <c r="N125" s="45"/>
      <c r="O125" s="54"/>
    </row>
    <row r="126" spans="1:18" ht="15.75" thickBot="1">
      <c r="A126" s="29">
        <v>7</v>
      </c>
      <c r="C126" s="6" t="s">
        <v>167</v>
      </c>
      <c r="D126" s="52"/>
      <c r="E126" s="118">
        <v>0</v>
      </c>
      <c r="F126" s="35"/>
      <c r="G126" s="35" t="s">
        <v>17</v>
      </c>
      <c r="H126" s="124">
        <v>1</v>
      </c>
      <c r="I126" s="35"/>
      <c r="J126" s="119">
        <f t="shared" si="2"/>
        <v>0</v>
      </c>
      <c r="K126" s="35"/>
      <c r="L126" s="35"/>
      <c r="M126" s="35"/>
      <c r="N126" s="45"/>
      <c r="O126" s="54"/>
    </row>
    <row r="127" spans="1:18">
      <c r="A127" s="29">
        <v>8</v>
      </c>
      <c r="C127" s="6" t="s">
        <v>524</v>
      </c>
      <c r="D127" s="52"/>
      <c r="E127" s="31">
        <f>E113-E114-E115-E116-E117+E118-E120-E122-E123+E124+E125+E126</f>
        <v>23572938</v>
      </c>
      <c r="F127" s="35"/>
      <c r="G127" s="35"/>
      <c r="H127" s="35"/>
      <c r="I127" s="35"/>
      <c r="J127" s="31">
        <f>J113-J114-J115-J116-J117+J118-J120-J122-J123+J124+J125+J126</f>
        <v>1974012</v>
      </c>
      <c r="K127" s="35"/>
      <c r="L127" s="35"/>
      <c r="M127" s="35"/>
      <c r="N127" s="33"/>
      <c r="O127" s="31"/>
    </row>
    <row r="128" spans="1:18">
      <c r="A128" s="29"/>
      <c r="D128" s="52"/>
      <c r="E128" s="54"/>
      <c r="F128" s="35"/>
      <c r="G128" s="35"/>
      <c r="H128" s="35"/>
      <c r="I128" s="35"/>
      <c r="J128" s="54"/>
      <c r="K128" s="35"/>
      <c r="L128" s="35"/>
      <c r="M128" s="35"/>
      <c r="N128" s="45"/>
      <c r="O128" s="54"/>
    </row>
    <row r="129" spans="1:15">
      <c r="A129" s="29"/>
      <c r="C129" s="6" t="s">
        <v>525</v>
      </c>
      <c r="D129" s="52"/>
      <c r="E129" s="54"/>
      <c r="F129" s="35"/>
      <c r="G129" s="35"/>
      <c r="H129" s="35"/>
      <c r="I129" s="35"/>
      <c r="J129" s="54"/>
      <c r="K129" s="35"/>
      <c r="L129" s="35"/>
      <c r="M129" s="35"/>
      <c r="N129" s="45"/>
      <c r="O129" s="54"/>
    </row>
    <row r="130" spans="1:15">
      <c r="A130" s="29">
        <v>9</v>
      </c>
      <c r="C130" s="6" t="s">
        <v>139</v>
      </c>
      <c r="D130" s="51" t="s">
        <v>526</v>
      </c>
      <c r="E130" s="116">
        <v>1315015</v>
      </c>
      <c r="F130" s="35"/>
      <c r="G130" s="35" t="s">
        <v>62</v>
      </c>
      <c r="H130" s="84">
        <f>DEK_TP_Alloc</f>
        <v>0.74682000000000004</v>
      </c>
      <c r="I130" s="35"/>
      <c r="J130" s="31">
        <f>ROUND(H130*E130,0)</f>
        <v>982080</v>
      </c>
      <c r="K130" s="35"/>
      <c r="L130" s="121"/>
      <c r="M130" s="35"/>
      <c r="N130" s="33"/>
      <c r="O130" s="31"/>
    </row>
    <row r="131" spans="1:15">
      <c r="A131" s="29">
        <v>10</v>
      </c>
      <c r="C131" s="6" t="s">
        <v>88</v>
      </c>
      <c r="D131" s="51" t="s">
        <v>527</v>
      </c>
      <c r="E131" s="85">
        <v>3166659</v>
      </c>
      <c r="F131" s="35"/>
      <c r="G131" s="35" t="s">
        <v>232</v>
      </c>
      <c r="H131" s="117">
        <f>DEK_WS_Alloc</f>
        <v>3.5749999999999997E-2</v>
      </c>
      <c r="I131" s="35"/>
      <c r="J131" s="54">
        <f>ROUND(H131*E131,0)</f>
        <v>113208</v>
      </c>
      <c r="K131" s="35"/>
      <c r="L131" s="121"/>
      <c r="M131" s="35"/>
      <c r="N131" s="45"/>
      <c r="O131" s="54"/>
    </row>
    <row r="132" spans="1:15" ht="15.75" thickBot="1">
      <c r="A132" s="29">
        <v>11</v>
      </c>
      <c r="C132" s="6" t="s">
        <v>91</v>
      </c>
      <c r="D132" s="51" t="s">
        <v>528</v>
      </c>
      <c r="E132" s="118">
        <v>-372819</v>
      </c>
      <c r="F132" s="35"/>
      <c r="G132" s="35" t="s">
        <v>93</v>
      </c>
      <c r="H132" s="117">
        <f>DEK_CE_Alloc</f>
        <v>2.7550000000000002E-2</v>
      </c>
      <c r="I132" s="35"/>
      <c r="J132" s="119">
        <f>ROUND(H132*E132,0)</f>
        <v>-10271</v>
      </c>
      <c r="K132" s="35"/>
      <c r="L132" s="121"/>
      <c r="M132" s="35"/>
      <c r="N132" s="45"/>
      <c r="O132" s="54"/>
    </row>
    <row r="133" spans="1:15">
      <c r="A133" s="29">
        <v>12</v>
      </c>
      <c r="C133" s="6" t="s">
        <v>564</v>
      </c>
      <c r="D133" s="52"/>
      <c r="E133" s="31">
        <f>SUM(E130:E132)</f>
        <v>4108855</v>
      </c>
      <c r="F133" s="35"/>
      <c r="G133" s="35"/>
      <c r="H133" s="35"/>
      <c r="I133" s="35"/>
      <c r="J133" s="31">
        <f>SUM(J130:J132)</f>
        <v>1085017</v>
      </c>
      <c r="K133" s="35"/>
      <c r="L133" s="35"/>
      <c r="M133" s="35"/>
      <c r="N133" s="33"/>
      <c r="O133" s="31"/>
    </row>
    <row r="134" spans="1:15">
      <c r="A134" s="29"/>
      <c r="C134" s="6"/>
      <c r="D134" s="52"/>
      <c r="E134" s="54"/>
      <c r="F134" s="35"/>
      <c r="G134" s="35"/>
      <c r="H134" s="35"/>
      <c r="I134" s="35"/>
      <c r="J134" s="54"/>
      <c r="K134" s="35"/>
      <c r="L134" s="35"/>
      <c r="M134" s="35"/>
      <c r="N134" s="45"/>
      <c r="O134" s="54"/>
    </row>
    <row r="135" spans="1:15">
      <c r="A135" s="29" t="s">
        <v>17</v>
      </c>
      <c r="C135" s="37" t="s">
        <v>175</v>
      </c>
      <c r="D135" s="233"/>
      <c r="E135" s="54"/>
      <c r="F135" s="35"/>
      <c r="G135" s="35"/>
      <c r="H135" s="35"/>
      <c r="I135" s="35"/>
      <c r="J135" s="54"/>
      <c r="K135" s="35"/>
      <c r="L135" s="35"/>
      <c r="M135" s="35"/>
      <c r="N135" s="45"/>
      <c r="O135" s="54"/>
    </row>
    <row r="136" spans="1:15">
      <c r="A136" s="29"/>
      <c r="C136" s="6" t="s">
        <v>176</v>
      </c>
      <c r="D136" s="233"/>
      <c r="E136" s="54"/>
      <c r="F136" s="35"/>
      <c r="G136" s="35"/>
      <c r="I136" s="35"/>
      <c r="J136" s="54"/>
      <c r="K136" s="35"/>
      <c r="L136" s="121"/>
      <c r="M136" s="35"/>
      <c r="N136" s="45"/>
      <c r="O136" s="54"/>
    </row>
    <row r="137" spans="1:15">
      <c r="A137" s="29">
        <v>13</v>
      </c>
      <c r="C137" s="252" t="s">
        <v>177</v>
      </c>
      <c r="D137" s="51" t="s">
        <v>178</v>
      </c>
      <c r="E137" s="116">
        <v>1916181</v>
      </c>
      <c r="F137" s="35"/>
      <c r="G137" s="35" t="s">
        <v>232</v>
      </c>
      <c r="H137" s="117">
        <f>DEK_WS_Alloc</f>
        <v>3.5749999999999997E-2</v>
      </c>
      <c r="I137" s="35"/>
      <c r="J137" s="31">
        <f>ROUND(H137*E137,0)</f>
        <v>68503</v>
      </c>
      <c r="K137" s="35"/>
      <c r="L137" s="121"/>
      <c r="M137" s="35"/>
      <c r="N137" s="33"/>
      <c r="O137" s="31"/>
    </row>
    <row r="138" spans="1:15">
      <c r="A138" s="29">
        <v>14</v>
      </c>
      <c r="C138" s="252" t="s">
        <v>179</v>
      </c>
      <c r="D138" s="51" t="s">
        <v>178</v>
      </c>
      <c r="E138" s="85">
        <v>1236</v>
      </c>
      <c r="F138" s="35"/>
      <c r="G138" s="35" t="s">
        <v>232</v>
      </c>
      <c r="H138" s="117">
        <f>DEK_WS_Alloc</f>
        <v>3.5749999999999997E-2</v>
      </c>
      <c r="I138" s="35"/>
      <c r="J138" s="54">
        <f>ROUND(H138*E138,0)</f>
        <v>44</v>
      </c>
      <c r="K138" s="35"/>
      <c r="L138" s="121"/>
      <c r="M138" s="35"/>
      <c r="N138" s="45"/>
      <c r="O138" s="54"/>
    </row>
    <row r="139" spans="1:15">
      <c r="A139" s="29">
        <v>15</v>
      </c>
      <c r="C139" s="6" t="s">
        <v>180</v>
      </c>
      <c r="D139" s="253" t="s">
        <v>17</v>
      </c>
      <c r="E139" s="85"/>
      <c r="F139" s="35"/>
      <c r="G139" s="35"/>
      <c r="I139" s="35"/>
      <c r="J139" s="54"/>
      <c r="K139" s="35"/>
      <c r="L139" s="121"/>
      <c r="M139" s="35"/>
      <c r="N139" s="45"/>
      <c r="O139" s="54"/>
    </row>
    <row r="140" spans="1:15">
      <c r="A140" s="29">
        <v>16</v>
      </c>
      <c r="C140" s="252" t="s">
        <v>530</v>
      </c>
      <c r="D140" s="51" t="s">
        <v>178</v>
      </c>
      <c r="E140" s="85">
        <v>10234196</v>
      </c>
      <c r="F140" s="35"/>
      <c r="G140" s="35" t="s">
        <v>134</v>
      </c>
      <c r="H140" s="84">
        <f>DEK_GP_Alloc</f>
        <v>2.589E-2</v>
      </c>
      <c r="I140" s="35"/>
      <c r="J140" s="54">
        <f>ROUND(H140*E140,0)</f>
        <v>264963</v>
      </c>
      <c r="K140" s="35"/>
      <c r="L140" s="121"/>
      <c r="M140" s="35"/>
      <c r="N140" s="45"/>
      <c r="O140" s="54"/>
    </row>
    <row r="141" spans="1:15">
      <c r="A141" s="29">
        <v>17</v>
      </c>
      <c r="C141" s="252" t="s">
        <v>531</v>
      </c>
      <c r="D141" s="51" t="s">
        <v>178</v>
      </c>
      <c r="E141" s="85">
        <v>0</v>
      </c>
      <c r="F141" s="35"/>
      <c r="G141" s="35" t="str">
        <f>G77</f>
        <v>NA</v>
      </c>
      <c r="H141" s="139" t="s">
        <v>113</v>
      </c>
      <c r="I141" s="35"/>
      <c r="J141" s="140">
        <v>0</v>
      </c>
      <c r="K141" s="35"/>
      <c r="L141" s="121"/>
      <c r="M141" s="35"/>
      <c r="N141" s="45"/>
      <c r="O141" s="140"/>
    </row>
    <row r="142" spans="1:15">
      <c r="A142" s="29">
        <v>18</v>
      </c>
      <c r="C142" s="252" t="s">
        <v>532</v>
      </c>
      <c r="D142" s="51" t="s">
        <v>178</v>
      </c>
      <c r="E142" s="85">
        <v>0</v>
      </c>
      <c r="F142" s="35"/>
      <c r="G142" s="35" t="str">
        <f>G140</f>
        <v>GP</v>
      </c>
      <c r="H142" s="84">
        <f>DEK_GP_Alloc</f>
        <v>2.589E-2</v>
      </c>
      <c r="I142" s="35"/>
      <c r="J142" s="54">
        <f>ROUND(H142*E142,0)</f>
        <v>0</v>
      </c>
      <c r="K142" s="35"/>
      <c r="L142" s="121"/>
      <c r="M142" s="35"/>
      <c r="N142" s="45"/>
      <c r="O142" s="54"/>
    </row>
    <row r="143" spans="1:15" ht="15.75" thickBot="1">
      <c r="A143" s="29">
        <v>19</v>
      </c>
      <c r="C143" s="252" t="s">
        <v>533</v>
      </c>
      <c r="D143" s="52"/>
      <c r="E143" s="118">
        <v>0</v>
      </c>
      <c r="F143" s="35"/>
      <c r="G143" s="35" t="s">
        <v>134</v>
      </c>
      <c r="H143" s="84">
        <f>DEK_GP_Alloc</f>
        <v>2.589E-2</v>
      </c>
      <c r="I143" s="35"/>
      <c r="J143" s="119">
        <f>ROUND(H143*E143,0)</f>
        <v>0</v>
      </c>
      <c r="K143" s="35"/>
      <c r="L143" s="121"/>
      <c r="M143" s="35"/>
      <c r="N143" s="45"/>
      <c r="O143" s="54"/>
    </row>
    <row r="144" spans="1:15">
      <c r="A144" s="29">
        <v>20</v>
      </c>
      <c r="C144" s="6" t="s">
        <v>185</v>
      </c>
      <c r="D144" s="52"/>
      <c r="E144" s="31">
        <f>E137+E138+E140+E141+E142+E143</f>
        <v>12151613</v>
      </c>
      <c r="F144" s="35"/>
      <c r="G144" s="35"/>
      <c r="H144" s="84"/>
      <c r="I144" s="35"/>
      <c r="J144" s="31">
        <f>J137+J138+J140+J141+J142+J143</f>
        <v>333510</v>
      </c>
      <c r="K144" s="35"/>
      <c r="L144" s="35"/>
      <c r="M144" s="35"/>
      <c r="N144" s="33"/>
      <c r="O144" s="31"/>
    </row>
    <row r="145" spans="1:15">
      <c r="A145" s="29"/>
      <c r="C145" s="6"/>
      <c r="D145" s="52"/>
      <c r="E145" s="54"/>
      <c r="F145" s="35"/>
      <c r="G145" s="35"/>
      <c r="H145" s="84"/>
      <c r="I145" s="35"/>
      <c r="J145" s="35"/>
      <c r="K145" s="35"/>
      <c r="L145" s="35"/>
      <c r="M145" s="35"/>
      <c r="N145" s="36"/>
      <c r="O145" s="35"/>
    </row>
    <row r="146" spans="1:15">
      <c r="A146" s="29" t="s">
        <v>186</v>
      </c>
      <c r="C146" s="6"/>
      <c r="D146" s="52"/>
      <c r="E146" s="35"/>
      <c r="F146" s="35"/>
      <c r="G146" s="35"/>
      <c r="H146" s="84"/>
      <c r="I146" s="35"/>
      <c r="J146" s="35"/>
      <c r="K146" s="35"/>
      <c r="L146" s="35"/>
      <c r="M146" s="35"/>
      <c r="N146" s="36"/>
      <c r="O146" s="35"/>
    </row>
    <row r="147" spans="1:15">
      <c r="A147" s="29" t="s">
        <v>17</v>
      </c>
      <c r="C147" s="6" t="s">
        <v>187</v>
      </c>
      <c r="D147" s="52"/>
      <c r="E147" s="35"/>
      <c r="F147" s="35"/>
      <c r="H147" s="141"/>
      <c r="I147" s="35"/>
      <c r="K147" s="35"/>
      <c r="M147" s="35"/>
      <c r="N147" s="46"/>
    </row>
    <row r="148" spans="1:15">
      <c r="A148" s="29">
        <v>21</v>
      </c>
      <c r="C148" s="6" t="s">
        <v>188</v>
      </c>
      <c r="D148" s="52"/>
      <c r="E148" s="203">
        <v>0.24950000000000006</v>
      </c>
      <c r="F148" s="35"/>
      <c r="H148" s="141"/>
      <c r="I148" s="35"/>
      <c r="K148" s="35"/>
      <c r="M148" s="35"/>
      <c r="N148" s="46"/>
    </row>
    <row r="149" spans="1:15">
      <c r="A149" s="29">
        <v>22</v>
      </c>
      <c r="C149" s="6" t="s">
        <v>189</v>
      </c>
      <c r="D149" s="52"/>
      <c r="E149" s="143">
        <f>IF(J230&gt;0,(E148/(1-E148))*(1-WCLTD_DEK/R_DEK),0)</f>
        <v>0.24615824847554429</v>
      </c>
      <c r="F149" s="35"/>
      <c r="H149" s="141"/>
      <c r="I149" s="35"/>
      <c r="K149" s="35"/>
      <c r="M149" s="35"/>
      <c r="N149" s="46"/>
    </row>
    <row r="150" spans="1:15">
      <c r="A150" s="29"/>
      <c r="C150" s="6" t="s">
        <v>190</v>
      </c>
      <c r="D150" s="52"/>
      <c r="E150" s="35"/>
      <c r="F150" s="35"/>
      <c r="H150" s="141"/>
      <c r="I150" s="35"/>
      <c r="K150" s="35"/>
      <c r="M150" s="35"/>
      <c r="N150" s="46"/>
    </row>
    <row r="151" spans="1:15">
      <c r="A151" s="29"/>
      <c r="C151" s="6" t="s">
        <v>191</v>
      </c>
      <c r="D151" s="52"/>
      <c r="E151" s="35"/>
      <c r="F151" s="35"/>
      <c r="H151" s="141"/>
      <c r="I151" s="35"/>
      <c r="K151" s="35"/>
      <c r="M151" s="35"/>
      <c r="N151" s="46"/>
    </row>
    <row r="152" spans="1:15">
      <c r="A152" s="29">
        <v>23</v>
      </c>
      <c r="C152" s="6" t="s">
        <v>192</v>
      </c>
      <c r="D152" s="52"/>
      <c r="E152" s="144">
        <f>IF(E148&gt;0,1/(1-E148),0)</f>
        <v>1.3324450366422387</v>
      </c>
      <c r="F152" s="35"/>
      <c r="H152" s="141"/>
      <c r="I152" s="35"/>
      <c r="J152" s="54"/>
      <c r="K152" s="35"/>
      <c r="M152" s="35"/>
      <c r="N152" s="45"/>
      <c r="O152" s="54"/>
    </row>
    <row r="153" spans="1:15">
      <c r="A153" s="29">
        <v>24</v>
      </c>
      <c r="C153" s="6" t="s">
        <v>193</v>
      </c>
      <c r="D153" s="51" t="s">
        <v>194</v>
      </c>
      <c r="E153" s="116">
        <v>-428</v>
      </c>
      <c r="F153" s="35"/>
      <c r="H153" s="141"/>
      <c r="I153" s="35"/>
      <c r="J153" s="54"/>
      <c r="K153" s="35"/>
      <c r="M153" s="35"/>
      <c r="N153" s="45"/>
      <c r="O153" s="54"/>
    </row>
    <row r="154" spans="1:15">
      <c r="A154" s="29">
        <v>25</v>
      </c>
      <c r="C154" s="6" t="s">
        <v>565</v>
      </c>
      <c r="D154" s="51" t="s">
        <v>566</v>
      </c>
      <c r="E154" s="85">
        <v>-3984652</v>
      </c>
      <c r="F154" s="35"/>
      <c r="H154" s="141"/>
      <c r="I154" s="35"/>
      <c r="J154" s="54"/>
      <c r="K154" s="35"/>
      <c r="M154" s="35"/>
      <c r="N154" s="45"/>
      <c r="O154" s="54"/>
    </row>
    <row r="155" spans="1:15">
      <c r="A155" s="29"/>
      <c r="C155" s="6"/>
      <c r="D155" s="52"/>
      <c r="E155" s="54"/>
      <c r="F155" s="35"/>
      <c r="H155" s="141"/>
      <c r="I155" s="35"/>
      <c r="J155" s="54"/>
      <c r="K155" s="35"/>
      <c r="M155" s="35"/>
      <c r="N155" s="45"/>
      <c r="O155" s="54"/>
    </row>
    <row r="156" spans="1:15">
      <c r="A156" s="29">
        <v>26</v>
      </c>
      <c r="C156" s="6" t="s">
        <v>567</v>
      </c>
      <c r="D156" s="254"/>
      <c r="E156" s="31">
        <f>ROUND(E149*E161,0)</f>
        <v>16937582</v>
      </c>
      <c r="F156" s="35"/>
      <c r="G156" s="35" t="s">
        <v>83</v>
      </c>
      <c r="H156" s="84"/>
      <c r="I156" s="35"/>
      <c r="J156" s="31">
        <f>ROUND(E149*J161,0)</f>
        <v>531130</v>
      </c>
      <c r="K156" s="35"/>
      <c r="L156" s="87"/>
      <c r="M156" s="35"/>
      <c r="N156" s="33"/>
      <c r="O156" s="31"/>
    </row>
    <row r="157" spans="1:15">
      <c r="A157" s="29">
        <v>27</v>
      </c>
      <c r="C157" s="6" t="s">
        <v>196</v>
      </c>
      <c r="D157" s="254"/>
      <c r="E157" s="54">
        <f>ROUND(E152*E153,0)</f>
        <v>-570</v>
      </c>
      <c r="F157" s="35"/>
      <c r="G157" s="2" t="s">
        <v>116</v>
      </c>
      <c r="H157" s="84">
        <f>DEK_NP_Alloc</f>
        <v>3.1179999999999999E-2</v>
      </c>
      <c r="I157" s="35"/>
      <c r="J157" s="54">
        <f>ROUND(H157*E157,0)</f>
        <v>-18</v>
      </c>
      <c r="K157" s="35"/>
      <c r="L157" s="87"/>
      <c r="M157" s="35"/>
      <c r="N157" s="45"/>
      <c r="O157" s="54"/>
    </row>
    <row r="158" spans="1:15" ht="15.75" thickBot="1">
      <c r="A158" s="29">
        <v>28</v>
      </c>
      <c r="C158" s="6" t="s">
        <v>568</v>
      </c>
      <c r="D158" s="254"/>
      <c r="E158" s="54">
        <f>ROUND(E152*E154,0)</f>
        <v>-5309330</v>
      </c>
      <c r="F158" s="35"/>
      <c r="G158" s="2" t="s">
        <v>116</v>
      </c>
      <c r="H158" s="84">
        <f>DEK_NP_Alloc</f>
        <v>3.1179999999999999E-2</v>
      </c>
      <c r="I158" s="35"/>
      <c r="J158" s="54">
        <f>ROUND(H158*E158,0)</f>
        <v>-165545</v>
      </c>
      <c r="K158" s="35"/>
      <c r="L158" s="87"/>
      <c r="M158" s="35"/>
      <c r="N158" s="45"/>
      <c r="O158" s="54"/>
    </row>
    <row r="159" spans="1:15">
      <c r="A159" s="29">
        <v>29</v>
      </c>
      <c r="C159" s="6" t="s">
        <v>569</v>
      </c>
      <c r="D159" s="51"/>
      <c r="E159" s="278">
        <f>SUM(E156:E158)</f>
        <v>11627682</v>
      </c>
      <c r="F159" s="35"/>
      <c r="G159" s="35" t="s">
        <v>17</v>
      </c>
      <c r="H159" s="84" t="s">
        <v>17</v>
      </c>
      <c r="I159" s="35"/>
      <c r="J159" s="278">
        <f>SUM(J156:J158)</f>
        <v>365567</v>
      </c>
      <c r="K159" s="35"/>
      <c r="L159" s="35"/>
      <c r="M159" s="35"/>
      <c r="N159" s="279"/>
      <c r="O159" s="147"/>
    </row>
    <row r="160" spans="1:15">
      <c r="A160" s="29" t="s">
        <v>17</v>
      </c>
      <c r="C160"/>
      <c r="D160" s="255"/>
      <c r="E160" s="54"/>
      <c r="F160" s="35"/>
      <c r="G160" s="35"/>
      <c r="H160" s="84"/>
      <c r="I160" s="35"/>
      <c r="J160" s="54"/>
      <c r="K160" s="35"/>
      <c r="L160" s="35"/>
      <c r="M160" s="35"/>
      <c r="N160" s="45"/>
      <c r="O160" s="54"/>
    </row>
    <row r="161" spans="1:15">
      <c r="A161" s="29">
        <v>30</v>
      </c>
      <c r="C161" s="6" t="s">
        <v>199</v>
      </c>
      <c r="D161" s="256"/>
      <c r="E161" s="31">
        <f>ROUND($J230*E93,0)</f>
        <v>68807698</v>
      </c>
      <c r="F161" s="35"/>
      <c r="G161" s="35" t="s">
        <v>83</v>
      </c>
      <c r="H161" s="141"/>
      <c r="I161" s="35"/>
      <c r="J161" s="31">
        <f>ROUND($J230*J93,0)</f>
        <v>2157677</v>
      </c>
      <c r="K161" s="35"/>
      <c r="M161" s="35"/>
      <c r="N161" s="33"/>
      <c r="O161" s="31"/>
    </row>
    <row r="162" spans="1:15">
      <c r="A162" s="29"/>
      <c r="C162" s="146" t="s">
        <v>570</v>
      </c>
      <c r="D162" s="233"/>
      <c r="E162" s="54"/>
      <c r="F162" s="35"/>
      <c r="G162" s="35"/>
      <c r="H162" s="141"/>
      <c r="I162" s="35"/>
      <c r="J162" s="54"/>
      <c r="K162" s="35"/>
      <c r="L162" s="121"/>
      <c r="M162" s="35"/>
      <c r="N162" s="45"/>
      <c r="O162" s="54"/>
    </row>
    <row r="163" spans="1:15">
      <c r="A163" s="29"/>
      <c r="C163" s="6"/>
      <c r="D163" s="233"/>
      <c r="E163" s="54"/>
      <c r="F163" s="35"/>
      <c r="G163" s="35"/>
      <c r="H163" s="141"/>
      <c r="I163" s="35"/>
      <c r="J163" s="54"/>
      <c r="K163" s="35"/>
      <c r="L163" s="121"/>
      <c r="M163" s="35"/>
      <c r="N163" s="45"/>
      <c r="O163" s="54"/>
    </row>
    <row r="164" spans="1:15" ht="15.75" thickBot="1">
      <c r="A164" s="29">
        <v>31</v>
      </c>
      <c r="C164" s="6" t="s">
        <v>571</v>
      </c>
      <c r="D164" s="52"/>
      <c r="E164" s="125">
        <f>E161+E159+E144+E133+E127</f>
        <v>120268786</v>
      </c>
      <c r="F164" s="35"/>
      <c r="G164" s="35"/>
      <c r="H164" s="35"/>
      <c r="I164" s="35"/>
      <c r="J164" s="125">
        <f>J161+J159+J144+J133+J127</f>
        <v>5915783</v>
      </c>
      <c r="K164" s="6"/>
      <c r="L164" s="6"/>
      <c r="M164" s="6"/>
      <c r="N164" s="33"/>
      <c r="O164" s="31"/>
    </row>
    <row r="165" spans="1:15" ht="15.75" thickTop="1">
      <c r="A165" s="29"/>
      <c r="C165" s="6"/>
      <c r="D165" s="35"/>
      <c r="E165" s="35"/>
      <c r="F165" s="35"/>
      <c r="G165" s="35"/>
      <c r="H165" s="35"/>
      <c r="I165" s="35"/>
      <c r="J165" s="35"/>
      <c r="K165" s="6"/>
      <c r="L165" s="6"/>
      <c r="M165" s="6"/>
      <c r="N165" s="36"/>
      <c r="O165" s="35"/>
    </row>
    <row r="166" spans="1:15">
      <c r="A166" s="29"/>
      <c r="C166" s="6"/>
      <c r="D166" s="35"/>
      <c r="E166" s="35"/>
      <c r="F166" s="35"/>
      <c r="G166" s="35"/>
      <c r="H166" s="35"/>
      <c r="I166" s="35"/>
      <c r="J166" s="35"/>
      <c r="K166" s="6"/>
      <c r="L166" s="6"/>
      <c r="M166" s="6"/>
      <c r="N166" s="46"/>
    </row>
    <row r="167" spans="1:15">
      <c r="A167" s="29"/>
      <c r="C167" s="3"/>
      <c r="D167" s="3"/>
      <c r="E167" s="231"/>
      <c r="F167" s="3"/>
      <c r="G167" s="3"/>
      <c r="H167" s="3"/>
      <c r="I167" s="3"/>
      <c r="K167" s="20"/>
      <c r="L167" s="7"/>
      <c r="M167" s="20"/>
      <c r="N167" s="272"/>
      <c r="O167" s="5"/>
    </row>
    <row r="168" spans="1:15" ht="18">
      <c r="A168" s="230"/>
      <c r="C168" s="3"/>
      <c r="D168" s="3"/>
      <c r="E168" s="231"/>
      <c r="F168" s="3"/>
      <c r="G168" s="3"/>
      <c r="H168" s="3"/>
      <c r="I168" s="3"/>
      <c r="J168" s="5" t="s">
        <v>0</v>
      </c>
      <c r="M168" s="4"/>
      <c r="N168" s="272"/>
      <c r="O168" s="5"/>
    </row>
    <row r="169" spans="1:15">
      <c r="C169" s="3"/>
      <c r="D169" s="3"/>
      <c r="E169" s="231"/>
      <c r="F169" s="3"/>
      <c r="G169" s="3"/>
      <c r="H169" s="3"/>
      <c r="I169" s="3"/>
      <c r="J169" s="5" t="s">
        <v>202</v>
      </c>
      <c r="M169" s="5"/>
      <c r="N169" s="46"/>
    </row>
    <row r="170" spans="1:15">
      <c r="C170" s="3"/>
      <c r="D170" s="3"/>
      <c r="E170" s="231"/>
      <c r="F170" s="3"/>
      <c r="G170" s="3"/>
      <c r="H170" s="3"/>
      <c r="I170" s="3"/>
      <c r="M170" s="5"/>
      <c r="N170" s="46"/>
    </row>
    <row r="171" spans="1:15">
      <c r="C171" s="3"/>
      <c r="D171" s="3"/>
      <c r="E171" s="231"/>
      <c r="F171" s="3"/>
      <c r="G171" s="3"/>
      <c r="H171" s="3"/>
      <c r="I171" s="3"/>
      <c r="M171" s="5"/>
      <c r="N171" s="46"/>
    </row>
    <row r="172" spans="1:15">
      <c r="C172" s="3"/>
      <c r="D172" s="3"/>
      <c r="E172" s="231"/>
      <c r="F172" s="3"/>
      <c r="G172" s="3"/>
      <c r="H172" s="3"/>
      <c r="I172" s="3"/>
      <c r="M172" s="5"/>
      <c r="N172" s="272"/>
      <c r="O172" s="5"/>
    </row>
    <row r="173" spans="1:15">
      <c r="C173" s="3"/>
      <c r="D173" s="3"/>
      <c r="E173" s="231"/>
      <c r="F173" s="3"/>
      <c r="G173" s="3"/>
      <c r="H173" s="3"/>
      <c r="I173" s="3"/>
      <c r="J173" s="5"/>
      <c r="M173" s="5"/>
      <c r="N173" s="273"/>
      <c r="O173" s="7"/>
    </row>
    <row r="174" spans="1:15">
      <c r="C174" s="3" t="s">
        <v>2</v>
      </c>
      <c r="D174" s="3"/>
      <c r="E174" s="231"/>
      <c r="F174" s="3"/>
      <c r="G174" s="3"/>
      <c r="H174" s="3"/>
      <c r="I174" s="3"/>
      <c r="J174" s="7" t="str">
        <f>J7</f>
        <v>For the 12 months ended: 12/31/2019</v>
      </c>
      <c r="M174" s="5"/>
      <c r="N174" s="11"/>
      <c r="O174" s="9"/>
    </row>
    <row r="175" spans="1:15">
      <c r="A175" s="75" t="str">
        <f>A8</f>
        <v>Rate Formula Template</v>
      </c>
      <c r="B175" s="9"/>
      <c r="C175" s="9"/>
      <c r="D175" s="10"/>
      <c r="E175" s="9"/>
      <c r="F175" s="10"/>
      <c r="G175" s="10"/>
      <c r="H175" s="10"/>
      <c r="I175" s="10"/>
      <c r="J175" s="9"/>
      <c r="K175" s="12"/>
      <c r="L175" s="9"/>
      <c r="M175" s="6"/>
      <c r="N175" s="8"/>
      <c r="O175" s="10"/>
    </row>
    <row r="176" spans="1:15">
      <c r="A176" s="76" t="s">
        <v>4</v>
      </c>
      <c r="B176" s="9"/>
      <c r="C176" s="10"/>
      <c r="D176" s="13"/>
      <c r="E176" s="9"/>
      <c r="F176" s="13"/>
      <c r="G176" s="13"/>
      <c r="H176" s="13"/>
      <c r="I176" s="10"/>
      <c r="J176" s="10"/>
      <c r="K176" s="12"/>
      <c r="L176" s="12"/>
      <c r="M176" s="6"/>
      <c r="N176" s="274"/>
      <c r="O176" s="12"/>
    </row>
    <row r="177" spans="1:15" ht="15.75">
      <c r="A177" s="76"/>
      <c r="B177" s="9"/>
      <c r="C177" s="12"/>
      <c r="D177" s="12"/>
      <c r="E177" s="9"/>
      <c r="F177" s="12"/>
      <c r="G177" s="12"/>
      <c r="H177" s="12"/>
      <c r="I177" s="12"/>
      <c r="J177" s="12"/>
      <c r="K177" s="12"/>
      <c r="L177" s="12"/>
      <c r="M177" s="35"/>
      <c r="N177" s="275"/>
      <c r="O177" s="18"/>
    </row>
    <row r="178" spans="1:15" ht="15.75">
      <c r="A178" s="149" t="str">
        <f>$A$11</f>
        <v>DUKE ENERGY KENTUCKY (DEK)</v>
      </c>
      <c r="B178" s="9"/>
      <c r="C178" s="12"/>
      <c r="D178" s="12"/>
      <c r="E178" s="9"/>
      <c r="F178" s="12"/>
      <c r="G178" s="12"/>
      <c r="H178" s="12"/>
      <c r="I178" s="12"/>
      <c r="J178" s="12"/>
      <c r="K178" s="12"/>
      <c r="L178" s="12"/>
      <c r="M178" s="35"/>
      <c r="N178" s="297"/>
    </row>
    <row r="179" spans="1:15" ht="15.75">
      <c r="A179" s="149" t="s">
        <v>203</v>
      </c>
      <c r="B179" s="9"/>
      <c r="C179" s="9"/>
      <c r="D179" s="9"/>
      <c r="E179" s="9"/>
      <c r="F179" s="12"/>
      <c r="G179" s="12"/>
      <c r="H179" s="12"/>
      <c r="I179" s="12"/>
      <c r="J179" s="12"/>
      <c r="K179" s="13"/>
      <c r="L179" s="13"/>
      <c r="M179" s="35"/>
      <c r="N179" s="297"/>
    </row>
    <row r="180" spans="1:15" ht="15.75">
      <c r="A180" s="29" t="s">
        <v>11</v>
      </c>
      <c r="C180" s="257"/>
      <c r="D180" s="6"/>
      <c r="E180" s="6"/>
      <c r="F180" s="6"/>
      <c r="G180" s="6"/>
      <c r="H180" s="6"/>
      <c r="I180" s="6"/>
      <c r="J180" s="6"/>
      <c r="K180" s="35"/>
      <c r="L180" s="35"/>
      <c r="M180" s="35"/>
      <c r="N180" s="298"/>
      <c r="O180" s="28"/>
    </row>
    <row r="181" spans="1:15" ht="15.75">
      <c r="A181" s="79" t="s">
        <v>13</v>
      </c>
      <c r="B181" s="26"/>
      <c r="C181" s="243" t="s">
        <v>204</v>
      </c>
      <c r="D181" s="6"/>
      <c r="E181" s="6"/>
      <c r="F181" s="6"/>
      <c r="G181" s="6"/>
      <c r="H181" s="6"/>
      <c r="K181" s="35"/>
      <c r="L181" s="35"/>
      <c r="M181" s="35"/>
      <c r="N181" s="280"/>
      <c r="O181" s="6"/>
    </row>
    <row r="182" spans="1:15">
      <c r="A182" s="29"/>
      <c r="C182" s="3"/>
      <c r="D182" s="6"/>
      <c r="E182" s="6"/>
      <c r="F182" s="6"/>
      <c r="G182" s="6"/>
      <c r="H182" s="6"/>
      <c r="I182" s="6"/>
      <c r="J182" s="6"/>
      <c r="K182" s="35"/>
      <c r="L182" s="35"/>
      <c r="M182" s="35"/>
      <c r="N182" s="33"/>
      <c r="O182" s="31"/>
    </row>
    <row r="183" spans="1:15">
      <c r="A183" s="29">
        <v>1</v>
      </c>
      <c r="C183" s="3" t="s">
        <v>205</v>
      </c>
      <c r="D183" s="6"/>
      <c r="E183" s="35"/>
      <c r="F183" s="35"/>
      <c r="G183" s="35"/>
      <c r="H183" s="35"/>
      <c r="I183" s="35"/>
      <c r="J183" s="31">
        <f>E54</f>
        <v>65186534</v>
      </c>
      <c r="K183" s="35"/>
      <c r="L183" s="35"/>
      <c r="M183" s="35"/>
      <c r="N183" s="33"/>
      <c r="O183" s="31"/>
    </row>
    <row r="184" spans="1:15">
      <c r="A184" s="29">
        <v>2</v>
      </c>
      <c r="C184" s="258" t="s">
        <v>535</v>
      </c>
      <c r="J184" s="150">
        <v>0</v>
      </c>
      <c r="K184" s="35"/>
      <c r="L184" s="35"/>
      <c r="M184" s="35"/>
      <c r="N184" s="45"/>
      <c r="O184" s="45"/>
    </row>
    <row r="185" spans="1:15" ht="15.75" thickBot="1">
      <c r="A185" s="29">
        <v>3</v>
      </c>
      <c r="C185" s="259" t="s">
        <v>536</v>
      </c>
      <c r="D185" s="260"/>
      <c r="E185" s="153"/>
      <c r="F185" s="35"/>
      <c r="G185" s="35"/>
      <c r="H185" s="126"/>
      <c r="I185" s="35"/>
      <c r="J185" s="154">
        <v>16503955</v>
      </c>
      <c r="K185" s="35"/>
      <c r="L185" s="35"/>
      <c r="M185" s="35"/>
      <c r="N185" s="45"/>
      <c r="O185" s="54"/>
    </row>
    <row r="186" spans="1:15">
      <c r="A186" s="29">
        <v>4</v>
      </c>
      <c r="C186" s="3" t="s">
        <v>208</v>
      </c>
      <c r="D186" s="6"/>
      <c r="E186" s="35"/>
      <c r="F186" s="35"/>
      <c r="G186" s="35"/>
      <c r="H186" s="126"/>
      <c r="I186" s="35"/>
      <c r="J186" s="31">
        <f>J183-J184-J185</f>
        <v>48682579</v>
      </c>
      <c r="K186" s="35"/>
      <c r="L186" s="35"/>
      <c r="M186" s="35"/>
      <c r="N186" s="33"/>
      <c r="O186" s="31"/>
    </row>
    <row r="187" spans="1:15">
      <c r="A187" s="29"/>
      <c r="D187" s="6"/>
      <c r="E187" s="35"/>
      <c r="F187" s="35"/>
      <c r="G187" s="35"/>
      <c r="H187" s="126"/>
      <c r="I187" s="35"/>
      <c r="K187" s="35"/>
      <c r="L187" s="35"/>
      <c r="M187" s="35"/>
      <c r="N187" s="46"/>
    </row>
    <row r="188" spans="1:15">
      <c r="A188" s="29">
        <v>5</v>
      </c>
      <c r="C188" s="3" t="s">
        <v>209</v>
      </c>
      <c r="D188" s="78"/>
      <c r="E188" s="78"/>
      <c r="F188" s="78"/>
      <c r="G188" s="78"/>
      <c r="H188" s="101"/>
      <c r="I188" s="35" t="s">
        <v>210</v>
      </c>
      <c r="J188" s="155">
        <f>IF(J183&gt;0,ROUND(J186/J183,5),0)</f>
        <v>0.74682000000000004</v>
      </c>
      <c r="K188" s="35"/>
      <c r="L188" s="35"/>
      <c r="M188" s="35"/>
      <c r="N188" s="281"/>
      <c r="O188" s="155"/>
    </row>
    <row r="189" spans="1:15">
      <c r="A189" s="29"/>
      <c r="K189" s="35"/>
      <c r="L189" s="35"/>
      <c r="M189" s="35"/>
      <c r="N189" s="46"/>
    </row>
    <row r="190" spans="1:15" ht="15.75">
      <c r="A190" s="29"/>
      <c r="C190" s="257" t="s">
        <v>211</v>
      </c>
      <c r="K190" s="35"/>
      <c r="L190" s="35"/>
      <c r="M190" s="35"/>
      <c r="N190" s="46"/>
    </row>
    <row r="191" spans="1:15">
      <c r="A191" s="29"/>
      <c r="K191" s="35"/>
      <c r="L191" s="35"/>
      <c r="M191" s="35"/>
      <c r="N191" s="46"/>
    </row>
    <row r="192" spans="1:15">
      <c r="A192" s="29">
        <v>6</v>
      </c>
      <c r="C192" s="2" t="s">
        <v>212</v>
      </c>
      <c r="E192" s="6"/>
      <c r="F192" s="6"/>
      <c r="G192" s="6"/>
      <c r="H192" s="21"/>
      <c r="I192" s="6"/>
      <c r="J192" s="31">
        <f>E113</f>
        <v>21781523</v>
      </c>
      <c r="K192" s="35"/>
      <c r="L192" s="35"/>
      <c r="M192" s="35"/>
      <c r="N192" s="33"/>
      <c r="O192" s="31"/>
    </row>
    <row r="193" spans="1:15" ht="15.75" thickBot="1">
      <c r="A193" s="29">
        <v>7</v>
      </c>
      <c r="C193" s="259" t="s">
        <v>537</v>
      </c>
      <c r="D193" s="260"/>
      <c r="E193" s="153"/>
      <c r="F193" s="153"/>
      <c r="G193" s="35"/>
      <c r="H193" s="35"/>
      <c r="I193" s="35"/>
      <c r="J193" s="154">
        <v>626122</v>
      </c>
      <c r="K193" s="35"/>
      <c r="L193" s="35"/>
      <c r="M193" s="35"/>
      <c r="N193" s="45"/>
      <c r="O193" s="54"/>
    </row>
    <row r="194" spans="1:15">
      <c r="A194" s="29">
        <v>8</v>
      </c>
      <c r="C194" s="3" t="s">
        <v>214</v>
      </c>
      <c r="D194" s="78"/>
      <c r="E194" s="78"/>
      <c r="F194" s="78"/>
      <c r="G194" s="78"/>
      <c r="H194" s="101"/>
      <c r="I194" s="78"/>
      <c r="J194" s="31">
        <f>J192-J193</f>
        <v>21155401</v>
      </c>
      <c r="M194" s="35"/>
      <c r="N194" s="33"/>
      <c r="O194" s="31"/>
    </row>
    <row r="195" spans="1:15">
      <c r="A195" s="29"/>
      <c r="C195" s="3"/>
      <c r="D195" s="6"/>
      <c r="E195" s="35"/>
      <c r="F195" s="35"/>
      <c r="G195" s="35"/>
      <c r="H195" s="35"/>
      <c r="M195" s="35"/>
      <c r="N195" s="46"/>
    </row>
    <row r="196" spans="1:15">
      <c r="A196" s="29">
        <v>9</v>
      </c>
      <c r="C196" s="3" t="s">
        <v>215</v>
      </c>
      <c r="D196" s="6"/>
      <c r="E196" s="35"/>
      <c r="F196" s="35"/>
      <c r="G196" s="35"/>
      <c r="H196" s="35"/>
      <c r="I196" s="35"/>
      <c r="J196" s="117">
        <f>IF(J192&gt;0,ROUND(J194/J192,5),0)</f>
        <v>0.97124999999999995</v>
      </c>
      <c r="M196" s="35"/>
      <c r="N196" s="282"/>
      <c r="O196" s="117"/>
    </row>
    <row r="197" spans="1:15">
      <c r="A197" s="29">
        <v>10</v>
      </c>
      <c r="C197" s="3" t="s">
        <v>216</v>
      </c>
      <c r="D197" s="6"/>
      <c r="E197" s="35"/>
      <c r="F197" s="35"/>
      <c r="G197" s="35"/>
      <c r="H197" s="35"/>
      <c r="I197" s="6" t="s">
        <v>62</v>
      </c>
      <c r="J197" s="84">
        <f>DEK_TP_Alloc</f>
        <v>0.74682000000000004</v>
      </c>
      <c r="M197" s="35"/>
      <c r="N197" s="282"/>
      <c r="O197" s="117"/>
    </row>
    <row r="198" spans="1:15">
      <c r="A198" s="29">
        <v>11</v>
      </c>
      <c r="C198" s="3" t="s">
        <v>217</v>
      </c>
      <c r="D198" s="6"/>
      <c r="E198" s="6"/>
      <c r="F198" s="6"/>
      <c r="G198" s="6"/>
      <c r="H198" s="6"/>
      <c r="I198" s="6" t="s">
        <v>218</v>
      </c>
      <c r="J198" s="84">
        <f>ROUND(J197*J196,5)</f>
        <v>0.72535000000000005</v>
      </c>
      <c r="M198" s="35"/>
      <c r="N198" s="86"/>
      <c r="O198" s="84"/>
    </row>
    <row r="199" spans="1:15">
      <c r="A199" s="29"/>
      <c r="D199" s="6"/>
      <c r="E199" s="35"/>
      <c r="F199" s="35"/>
      <c r="G199" s="35"/>
      <c r="H199" s="126"/>
      <c r="I199" s="35"/>
      <c r="M199" s="35"/>
      <c r="N199" s="36"/>
      <c r="O199" s="35"/>
    </row>
    <row r="200" spans="1:15" ht="15.75">
      <c r="A200" s="29" t="s">
        <v>17</v>
      </c>
      <c r="C200" s="257" t="s">
        <v>538</v>
      </c>
      <c r="D200" s="35"/>
      <c r="E200" s="35"/>
      <c r="F200" s="35"/>
      <c r="G200" s="35"/>
      <c r="H200" s="35"/>
      <c r="I200" s="35"/>
      <c r="J200" s="35"/>
      <c r="K200" s="35"/>
      <c r="L200" s="35"/>
      <c r="M200" s="35"/>
      <c r="N200" s="36"/>
      <c r="O200" s="35"/>
    </row>
    <row r="201" spans="1:15" ht="15.75" thickBot="1">
      <c r="A201" s="29" t="s">
        <v>17</v>
      </c>
      <c r="C201" s="6"/>
      <c r="D201" s="153" t="s">
        <v>220</v>
      </c>
      <c r="E201" s="156" t="s">
        <v>221</v>
      </c>
      <c r="F201" s="156" t="s">
        <v>62</v>
      </c>
      <c r="G201" s="35"/>
      <c r="H201" s="156" t="s">
        <v>222</v>
      </c>
      <c r="I201" s="35"/>
      <c r="J201" s="35"/>
      <c r="K201" s="35"/>
      <c r="L201" s="35"/>
      <c r="M201" s="35"/>
      <c r="N201" s="36"/>
      <c r="O201" s="35"/>
    </row>
    <row r="202" spans="1:15">
      <c r="A202" s="29">
        <v>12</v>
      </c>
      <c r="C202" s="6" t="s">
        <v>81</v>
      </c>
      <c r="D202" s="6" t="s">
        <v>223</v>
      </c>
      <c r="E202" s="85">
        <v>13028545</v>
      </c>
      <c r="F202" s="157">
        <v>0</v>
      </c>
      <c r="G202" s="158"/>
      <c r="H202" s="54">
        <f>E202*F202</f>
        <v>0</v>
      </c>
      <c r="I202" s="35"/>
      <c r="J202" s="35"/>
      <c r="K202" s="35"/>
      <c r="L202" s="35"/>
      <c r="M202" s="35"/>
      <c r="N202" s="36"/>
      <c r="O202" s="35"/>
    </row>
    <row r="203" spans="1:15">
      <c r="A203" s="29">
        <v>13</v>
      </c>
      <c r="C203" s="6" t="s">
        <v>84</v>
      </c>
      <c r="D203" s="6" t="s">
        <v>224</v>
      </c>
      <c r="E203" s="85">
        <v>954631</v>
      </c>
      <c r="F203" s="117">
        <f>J188</f>
        <v>0.74682000000000004</v>
      </c>
      <c r="G203" s="158"/>
      <c r="H203" s="54">
        <f>E203*F203</f>
        <v>712937.52341999998</v>
      </c>
      <c r="I203" s="35"/>
      <c r="J203" s="35"/>
      <c r="K203" s="35"/>
      <c r="L203" s="35"/>
      <c r="M203" s="6"/>
      <c r="N203" s="283"/>
      <c r="O203" s="126"/>
    </row>
    <row r="204" spans="1:15">
      <c r="A204" s="29">
        <v>14</v>
      </c>
      <c r="C204" s="6" t="s">
        <v>86</v>
      </c>
      <c r="D204" s="6" t="s">
        <v>225</v>
      </c>
      <c r="E204" s="85">
        <v>3614544</v>
      </c>
      <c r="F204" s="157">
        <v>0</v>
      </c>
      <c r="G204" s="158"/>
      <c r="H204" s="54">
        <f>E204*F204</f>
        <v>0</v>
      </c>
      <c r="I204" s="35"/>
      <c r="J204" s="126" t="s">
        <v>543</v>
      </c>
      <c r="K204" s="35"/>
      <c r="L204" s="35"/>
      <c r="M204" s="35"/>
      <c r="N204" s="283"/>
      <c r="O204" s="126"/>
    </row>
    <row r="205" spans="1:15" ht="15.75" thickBot="1">
      <c r="A205" s="29">
        <v>15</v>
      </c>
      <c r="C205" s="6" t="s">
        <v>227</v>
      </c>
      <c r="D205" s="6" t="s">
        <v>228</v>
      </c>
      <c r="E205" s="154">
        <v>2343162</v>
      </c>
      <c r="F205" s="157">
        <v>0</v>
      </c>
      <c r="G205" s="158"/>
      <c r="H205" s="119">
        <f>E205*F205</f>
        <v>0</v>
      </c>
      <c r="I205" s="35"/>
      <c r="J205" s="234" t="s">
        <v>229</v>
      </c>
      <c r="K205" s="35"/>
      <c r="L205" s="35"/>
      <c r="M205" s="35"/>
      <c r="N205" s="284"/>
      <c r="O205" s="20"/>
    </row>
    <row r="206" spans="1:15">
      <c r="A206" s="29">
        <v>16</v>
      </c>
      <c r="C206" s="6" t="s">
        <v>539</v>
      </c>
      <c r="D206" s="35"/>
      <c r="E206" s="54">
        <f>SUM(E202:E205)</f>
        <v>19940882</v>
      </c>
      <c r="F206" s="35"/>
      <c r="G206" s="35"/>
      <c r="H206" s="54">
        <f>SUM(H202:H205)</f>
        <v>712937.52341999998</v>
      </c>
      <c r="I206" s="21" t="s">
        <v>231</v>
      </c>
      <c r="J206" s="117">
        <f>IF(H206&gt;0,ROUND(H206/E206,5),0)</f>
        <v>3.5749999999999997E-2</v>
      </c>
      <c r="K206" s="126" t="s">
        <v>231</v>
      </c>
      <c r="L206" s="35" t="s">
        <v>232</v>
      </c>
      <c r="M206" s="35"/>
      <c r="N206" s="282"/>
      <c r="O206" s="117"/>
    </row>
    <row r="207" spans="1:15">
      <c r="A207" s="29"/>
      <c r="C207" s="6"/>
      <c r="D207" s="35"/>
      <c r="E207" s="35"/>
      <c r="F207" s="35"/>
      <c r="G207" s="35"/>
      <c r="H207" s="35"/>
      <c r="I207" s="35"/>
      <c r="J207" s="35"/>
      <c r="K207" s="35"/>
      <c r="L207" s="35"/>
      <c r="M207" s="35"/>
      <c r="N207" s="36"/>
      <c r="O207" s="35"/>
    </row>
    <row r="208" spans="1:15" ht="15.75">
      <c r="A208" s="29"/>
      <c r="C208" s="261" t="s">
        <v>370</v>
      </c>
      <c r="D208" s="35"/>
      <c r="E208" s="35"/>
      <c r="F208" s="35"/>
      <c r="G208" s="35"/>
      <c r="M208" s="35"/>
      <c r="N208" s="46"/>
    </row>
    <row r="209" spans="1:15" ht="15.75" thickBot="1">
      <c r="A209" s="29"/>
      <c r="C209" s="6"/>
      <c r="D209" s="35"/>
      <c r="E209" s="156" t="s">
        <v>221</v>
      </c>
      <c r="F209" s="35"/>
      <c r="G209" s="35"/>
      <c r="H209" s="126" t="s">
        <v>234</v>
      </c>
      <c r="I209" s="141" t="s">
        <v>17</v>
      </c>
      <c r="J209" s="126" t="s">
        <v>543</v>
      </c>
      <c r="M209" s="35"/>
      <c r="N209" s="285"/>
      <c r="O209" s="121"/>
    </row>
    <row r="210" spans="1:15">
      <c r="A210" s="29">
        <v>17</v>
      </c>
      <c r="C210" s="6" t="s">
        <v>237</v>
      </c>
      <c r="D210" s="6" t="s">
        <v>238</v>
      </c>
      <c r="E210" s="85">
        <v>1538958960</v>
      </c>
      <c r="F210" s="35"/>
      <c r="H210" s="126" t="s">
        <v>235</v>
      </c>
      <c r="I210" s="160"/>
      <c r="J210" s="126" t="s">
        <v>236</v>
      </c>
      <c r="K210" s="35"/>
      <c r="L210" s="262" t="s">
        <v>93</v>
      </c>
      <c r="M210" s="35"/>
      <c r="N210" s="286"/>
      <c r="O210" s="20"/>
    </row>
    <row r="211" spans="1:15">
      <c r="A211" s="29">
        <v>18</v>
      </c>
      <c r="C211" s="6" t="s">
        <v>240</v>
      </c>
      <c r="D211" s="6" t="s">
        <v>241</v>
      </c>
      <c r="E211" s="85">
        <v>458349865</v>
      </c>
      <c r="F211" s="35"/>
      <c r="H211" s="84">
        <f>IF(E213&gt;0,ROUND(E210/E213,5),0)</f>
        <v>0.77051999999999998</v>
      </c>
      <c r="I211" s="126" t="s">
        <v>239</v>
      </c>
      <c r="J211" s="84">
        <f>DEK_WS_Alloc</f>
        <v>3.5749999999999997E-2</v>
      </c>
      <c r="K211" s="141" t="s">
        <v>231</v>
      </c>
      <c r="L211" s="162">
        <f>ROUND(J211*H211,5)</f>
        <v>2.7550000000000002E-2</v>
      </c>
      <c r="M211" s="35"/>
      <c r="N211" s="86"/>
      <c r="O211" s="84"/>
    </row>
    <row r="212" spans="1:15" ht="15.75" thickBot="1">
      <c r="A212" s="29">
        <v>19</v>
      </c>
      <c r="C212" s="260" t="s">
        <v>242</v>
      </c>
      <c r="D212" s="260" t="s">
        <v>243</v>
      </c>
      <c r="E212" s="154">
        <v>0</v>
      </c>
      <c r="F212" s="35"/>
      <c r="G212" s="35"/>
      <c r="H212" s="35" t="s">
        <v>17</v>
      </c>
      <c r="I212" s="35"/>
      <c r="J212" s="35"/>
      <c r="K212" s="35"/>
      <c r="L212" s="35"/>
      <c r="M212" s="35"/>
      <c r="N212" s="36"/>
      <c r="O212" s="35"/>
    </row>
    <row r="213" spans="1:15">
      <c r="A213" s="29">
        <v>20</v>
      </c>
      <c r="C213" s="6" t="s">
        <v>244</v>
      </c>
      <c r="D213" s="35"/>
      <c r="E213" s="54">
        <f>E210+E211+E212</f>
        <v>1997308825</v>
      </c>
      <c r="F213" s="35"/>
      <c r="G213" s="35"/>
      <c r="H213" s="35"/>
      <c r="I213" s="35"/>
      <c r="J213" s="35"/>
      <c r="K213" s="35"/>
      <c r="L213" s="35"/>
      <c r="M213" s="35"/>
      <c r="N213" s="36"/>
      <c r="O213" s="35"/>
    </row>
    <row r="214" spans="1:15">
      <c r="A214" s="29"/>
      <c r="C214" s="6"/>
      <c r="D214" s="35"/>
      <c r="F214" s="35"/>
      <c r="G214" s="35"/>
      <c r="H214" s="35"/>
      <c r="I214" s="35"/>
      <c r="J214" s="35"/>
      <c r="K214" s="35"/>
      <c r="L214" s="35"/>
      <c r="M214" s="35"/>
      <c r="N214" s="36"/>
      <c r="O214" s="35"/>
    </row>
    <row r="215" spans="1:15" ht="16.5" thickBot="1">
      <c r="A215" s="29"/>
      <c r="B215" s="3"/>
      <c r="C215" s="243" t="s">
        <v>245</v>
      </c>
      <c r="D215" s="35"/>
      <c r="E215" s="35"/>
      <c r="F215" s="35"/>
      <c r="G215" s="35"/>
      <c r="H215" s="35"/>
      <c r="I215" s="35"/>
      <c r="J215" s="156" t="s">
        <v>221</v>
      </c>
      <c r="K215" s="35"/>
      <c r="L215" s="35"/>
      <c r="M215" s="35"/>
      <c r="N215" s="283"/>
      <c r="O215" s="126"/>
    </row>
    <row r="216" spans="1:15">
      <c r="A216" s="29">
        <v>21</v>
      </c>
      <c r="B216" s="3"/>
      <c r="C216" s="3"/>
      <c r="D216" s="6" t="s">
        <v>246</v>
      </c>
      <c r="E216" s="35"/>
      <c r="F216" s="35"/>
      <c r="G216" s="35"/>
      <c r="H216" s="35"/>
      <c r="I216" s="35"/>
      <c r="J216" s="164">
        <v>25687955</v>
      </c>
      <c r="K216" s="35"/>
      <c r="L216" s="35"/>
      <c r="M216" s="35"/>
      <c r="N216" s="287"/>
      <c r="O216" s="288"/>
    </row>
    <row r="217" spans="1:15">
      <c r="A217" s="29"/>
      <c r="C217" s="6"/>
      <c r="D217" s="35"/>
      <c r="E217" s="35"/>
      <c r="F217" s="35"/>
      <c r="G217" s="35"/>
      <c r="H217" s="35"/>
      <c r="I217" s="35"/>
      <c r="J217" s="54"/>
      <c r="K217" s="35"/>
      <c r="L217" s="35"/>
      <c r="M217" s="35"/>
      <c r="N217" s="45"/>
      <c r="O217" s="54"/>
    </row>
    <row r="218" spans="1:15">
      <c r="A218" s="29">
        <v>22</v>
      </c>
      <c r="B218" s="3"/>
      <c r="C218" s="3"/>
      <c r="D218" s="6" t="s">
        <v>540</v>
      </c>
      <c r="E218" s="35"/>
      <c r="F218" s="35"/>
      <c r="G218" s="35"/>
      <c r="H218" s="35"/>
      <c r="I218" s="35"/>
      <c r="J218" s="165">
        <v>0</v>
      </c>
      <c r="K218" s="35"/>
      <c r="L218" s="35"/>
      <c r="M218" s="35"/>
      <c r="N218" s="289"/>
      <c r="O218" s="166"/>
    </row>
    <row r="219" spans="1:15">
      <c r="A219" s="29"/>
      <c r="B219" s="3"/>
      <c r="C219" s="3"/>
      <c r="D219" s="35"/>
      <c r="E219" s="35"/>
      <c r="F219" s="35"/>
      <c r="G219" s="35"/>
      <c r="H219" s="35"/>
      <c r="I219" s="35"/>
      <c r="J219" s="54"/>
      <c r="K219" s="35"/>
      <c r="L219" s="35"/>
      <c r="M219" s="35"/>
      <c r="N219" s="45"/>
      <c r="O219" s="54"/>
    </row>
    <row r="220" spans="1:15">
      <c r="A220" s="29"/>
      <c r="B220" s="3"/>
      <c r="C220" s="3" t="s">
        <v>248</v>
      </c>
      <c r="D220" s="35"/>
      <c r="E220" s="35"/>
      <c r="F220" s="35"/>
      <c r="G220" s="35"/>
      <c r="H220" s="35"/>
      <c r="I220" s="35"/>
      <c r="J220" s="54"/>
      <c r="K220" s="35"/>
      <c r="L220" s="35"/>
      <c r="M220" s="35"/>
      <c r="N220" s="45"/>
      <c r="O220" s="54"/>
    </row>
    <row r="221" spans="1:15">
      <c r="A221" s="29">
        <v>23</v>
      </c>
      <c r="B221" s="3"/>
      <c r="C221" s="3"/>
      <c r="D221" s="6" t="s">
        <v>249</v>
      </c>
      <c r="E221" s="3"/>
      <c r="F221" s="35"/>
      <c r="G221" s="35"/>
      <c r="H221" s="35"/>
      <c r="I221" s="35"/>
      <c r="J221" s="85">
        <v>645093592</v>
      </c>
      <c r="K221" s="35"/>
      <c r="L221" s="35"/>
      <c r="M221" s="35"/>
      <c r="N221" s="45"/>
      <c r="O221" s="54"/>
    </row>
    <row r="222" spans="1:15">
      <c r="A222" s="29">
        <v>24</v>
      </c>
      <c r="B222" s="3"/>
      <c r="C222" s="3"/>
      <c r="D222" s="6" t="s">
        <v>250</v>
      </c>
      <c r="E222" s="35"/>
      <c r="F222" s="35"/>
      <c r="G222" s="35"/>
      <c r="H222" s="35"/>
      <c r="I222" s="35"/>
      <c r="J222" s="166">
        <v>0</v>
      </c>
      <c r="K222" s="35"/>
      <c r="L222" s="35"/>
      <c r="M222" s="35"/>
      <c r="N222" s="45"/>
      <c r="O222" s="54"/>
    </row>
    <row r="223" spans="1:15" ht="15.75" thickBot="1">
      <c r="A223" s="29">
        <v>25</v>
      </c>
      <c r="B223" s="3"/>
      <c r="C223" s="3"/>
      <c r="D223" s="6" t="s">
        <v>251</v>
      </c>
      <c r="E223" s="35"/>
      <c r="F223" s="35"/>
      <c r="G223" s="35"/>
      <c r="H223" s="35"/>
      <c r="I223" s="35"/>
      <c r="J223" s="154">
        <v>0</v>
      </c>
      <c r="K223" s="35"/>
      <c r="L223" s="35"/>
      <c r="M223" s="35"/>
      <c r="N223" s="45"/>
      <c r="O223" s="54"/>
    </row>
    <row r="224" spans="1:15">
      <c r="A224" s="29">
        <v>26</v>
      </c>
      <c r="B224" s="3"/>
      <c r="C224" s="3"/>
      <c r="D224" s="6" t="s">
        <v>252</v>
      </c>
      <c r="E224" s="3"/>
      <c r="F224" s="3"/>
      <c r="G224" s="3"/>
      <c r="H224" s="3"/>
      <c r="I224" s="3"/>
      <c r="J224" s="54">
        <f>J221+J222+J223</f>
        <v>645093592</v>
      </c>
      <c r="K224" s="35"/>
      <c r="L224" s="35"/>
      <c r="M224" s="35"/>
      <c r="N224" s="45"/>
      <c r="O224" s="54"/>
    </row>
    <row r="225" spans="1:15">
      <c r="A225" s="29"/>
      <c r="C225" s="6"/>
      <c r="D225" s="35"/>
      <c r="E225" s="35"/>
      <c r="F225" s="35"/>
      <c r="G225" s="35"/>
      <c r="H225" s="126"/>
      <c r="I225" s="35"/>
      <c r="J225" s="35"/>
      <c r="K225" s="35"/>
      <c r="L225" s="35"/>
      <c r="M225" s="35"/>
      <c r="N225" s="284"/>
      <c r="O225" s="20"/>
    </row>
    <row r="226" spans="1:15" ht="15.75" thickBot="1">
      <c r="A226" s="29"/>
      <c r="C226" s="6"/>
      <c r="D226" s="6" t="s">
        <v>253</v>
      </c>
      <c r="E226" s="234" t="s">
        <v>221</v>
      </c>
      <c r="F226" s="234" t="s">
        <v>254</v>
      </c>
      <c r="G226" s="35"/>
      <c r="H226" s="234" t="s">
        <v>255</v>
      </c>
      <c r="I226" s="35"/>
      <c r="J226" s="234" t="s">
        <v>256</v>
      </c>
      <c r="K226" s="35"/>
      <c r="L226" s="35"/>
      <c r="M226" s="35"/>
      <c r="N226" s="290"/>
      <c r="O226" s="168"/>
    </row>
    <row r="227" spans="1:15">
      <c r="A227" s="29">
        <v>27</v>
      </c>
      <c r="C227" s="3" t="s">
        <v>257</v>
      </c>
      <c r="E227" s="85">
        <v>661720000</v>
      </c>
      <c r="F227" s="167">
        <f>IF($E$230&gt;0,E227/$E$230,0)</f>
        <v>0.50636143062093286</v>
      </c>
      <c r="G227" s="168"/>
      <c r="H227" s="168">
        <f>IF(E227&gt;0,J216/E227,0)</f>
        <v>3.8819976727316692E-2</v>
      </c>
      <c r="J227" s="168">
        <f>ROUND(H227*F227,4)</f>
        <v>1.9699999999999999E-2</v>
      </c>
      <c r="K227" s="169" t="s">
        <v>258</v>
      </c>
      <c r="M227" s="35"/>
      <c r="N227" s="290"/>
      <c r="O227" s="168"/>
    </row>
    <row r="228" spans="1:15">
      <c r="A228" s="29">
        <v>28</v>
      </c>
      <c r="C228" s="3" t="s">
        <v>259</v>
      </c>
      <c r="E228" s="85">
        <v>0</v>
      </c>
      <c r="F228" s="167">
        <f>IF($E$230&gt;0,E228/$E$230,0)</f>
        <v>0</v>
      </c>
      <c r="G228" s="168"/>
      <c r="H228" s="168">
        <f>IF(E228&gt;0,J218/E228,0)</f>
        <v>0</v>
      </c>
      <c r="J228" s="168">
        <f>ROUND(H228*F228,4)</f>
        <v>0</v>
      </c>
      <c r="K228" s="35"/>
      <c r="M228" s="35"/>
      <c r="N228" s="290"/>
      <c r="O228" s="168"/>
    </row>
    <row r="229" spans="1:15" ht="16.5" thickBot="1">
      <c r="A229" s="29">
        <v>29</v>
      </c>
      <c r="C229" s="3" t="s">
        <v>260</v>
      </c>
      <c r="E229" s="119">
        <f>J224</f>
        <v>645093592</v>
      </c>
      <c r="F229" s="167">
        <f>IF($E$230&gt;0,E229/$E$230,0)</f>
        <v>0.49363856937906719</v>
      </c>
      <c r="G229" s="168"/>
      <c r="H229" s="204">
        <v>0.1138</v>
      </c>
      <c r="J229" s="171">
        <f>ROUND(H229*F229,4)</f>
        <v>5.62E-2</v>
      </c>
      <c r="K229" s="35"/>
      <c r="M229" s="35"/>
      <c r="N229" s="290"/>
      <c r="O229" s="168"/>
    </row>
    <row r="230" spans="1:15">
      <c r="A230" s="29">
        <v>30</v>
      </c>
      <c r="C230" s="6" t="s">
        <v>261</v>
      </c>
      <c r="E230" s="54">
        <f>E229+E228+E227</f>
        <v>1306813592</v>
      </c>
      <c r="F230" s="35" t="s">
        <v>17</v>
      </c>
      <c r="G230" s="35"/>
      <c r="H230" s="35"/>
      <c r="I230" s="35"/>
      <c r="J230" s="168">
        <f>SUM(J227:J229)</f>
        <v>7.5899999999999995E-2</v>
      </c>
      <c r="K230" s="169" t="s">
        <v>262</v>
      </c>
      <c r="M230" s="35"/>
      <c r="N230" s="290"/>
      <c r="O230" s="168"/>
    </row>
    <row r="231" spans="1:15">
      <c r="F231" s="35"/>
      <c r="G231" s="35"/>
      <c r="H231" s="35"/>
      <c r="I231" s="35"/>
      <c r="M231" s="35"/>
      <c r="N231" s="46"/>
    </row>
    <row r="232" spans="1:15">
      <c r="L232" s="35"/>
      <c r="M232" s="35"/>
      <c r="N232" s="291"/>
      <c r="O232" s="3"/>
    </row>
    <row r="233" spans="1:15" ht="15.75">
      <c r="A233" s="29"/>
      <c r="C233" s="243" t="s">
        <v>18</v>
      </c>
      <c r="D233" s="3"/>
      <c r="E233" s="3"/>
      <c r="F233" s="3"/>
      <c r="G233" s="3"/>
      <c r="H233" s="3"/>
      <c r="I233" s="3"/>
      <c r="J233" s="3"/>
      <c r="K233" s="3"/>
      <c r="L233" s="3"/>
      <c r="M233" s="35"/>
      <c r="N233" s="284"/>
      <c r="O233" s="20"/>
    </row>
    <row r="234" spans="1:15" ht="15.75" thickBot="1">
      <c r="A234" s="29"/>
      <c r="C234" s="3"/>
      <c r="D234" s="3"/>
      <c r="E234" s="3"/>
      <c r="F234" s="3"/>
      <c r="G234" s="3"/>
      <c r="H234" s="3"/>
      <c r="I234" s="3"/>
      <c r="J234" s="234" t="s">
        <v>263</v>
      </c>
      <c r="K234" s="20"/>
      <c r="N234" s="292"/>
      <c r="O234" s="174"/>
    </row>
    <row r="235" spans="1:15">
      <c r="A235" s="29"/>
      <c r="C235" s="258" t="s">
        <v>541</v>
      </c>
      <c r="D235" s="3"/>
      <c r="E235" s="3" t="s">
        <v>265</v>
      </c>
      <c r="F235" s="3"/>
      <c r="G235" s="3"/>
      <c r="H235" s="263" t="s">
        <v>17</v>
      </c>
      <c r="I235" s="173"/>
      <c r="J235" s="174"/>
      <c r="K235" s="174"/>
      <c r="N235" s="293"/>
      <c r="O235" s="294"/>
    </row>
    <row r="236" spans="1:15">
      <c r="A236" s="29">
        <v>31</v>
      </c>
      <c r="C236" s="2" t="s">
        <v>266</v>
      </c>
      <c r="D236" s="3"/>
      <c r="E236" s="3"/>
      <c r="G236" s="3"/>
      <c r="I236" s="173"/>
      <c r="J236" s="175">
        <v>0</v>
      </c>
      <c r="K236" s="176"/>
      <c r="N236" s="293"/>
      <c r="O236" s="294"/>
    </row>
    <row r="237" spans="1:15" ht="15.75" thickBot="1">
      <c r="A237" s="29">
        <v>32</v>
      </c>
      <c r="C237" s="177" t="s">
        <v>267</v>
      </c>
      <c r="D237" s="260"/>
      <c r="E237" s="177"/>
      <c r="F237" s="264"/>
      <c r="G237" s="264"/>
      <c r="H237" s="264"/>
      <c r="I237" s="3"/>
      <c r="J237" s="179">
        <v>0</v>
      </c>
      <c r="K237" s="180"/>
      <c r="N237" s="295"/>
      <c r="O237" s="176"/>
    </row>
    <row r="238" spans="1:15">
      <c r="A238" s="29">
        <v>33</v>
      </c>
      <c r="C238" s="2" t="s">
        <v>268</v>
      </c>
      <c r="D238" s="6"/>
      <c r="F238" s="3"/>
      <c r="G238" s="3"/>
      <c r="H238" s="3"/>
      <c r="I238" s="3"/>
      <c r="J238" s="181">
        <f>J236-J237</f>
        <v>0</v>
      </c>
      <c r="K238" s="176"/>
      <c r="N238" s="45"/>
      <c r="O238" s="181"/>
    </row>
    <row r="239" spans="1:15">
      <c r="A239" s="29"/>
      <c r="C239" s="2" t="s">
        <v>17</v>
      </c>
      <c r="D239" s="6"/>
      <c r="F239" s="3"/>
      <c r="G239" s="3"/>
      <c r="H239" s="182"/>
      <c r="I239" s="3"/>
      <c r="J239" s="183" t="s">
        <v>17</v>
      </c>
      <c r="K239" s="174"/>
      <c r="L239" s="184"/>
      <c r="M239" s="35"/>
      <c r="N239" s="45"/>
      <c r="O239" s="181"/>
    </row>
    <row r="240" spans="1:15">
      <c r="A240" s="29">
        <v>34</v>
      </c>
      <c r="C240" s="258" t="s">
        <v>372</v>
      </c>
      <c r="D240" s="6"/>
      <c r="F240" s="3"/>
      <c r="G240" s="3"/>
      <c r="H240" s="185"/>
      <c r="I240" s="3"/>
      <c r="J240" s="186">
        <v>26029</v>
      </c>
      <c r="K240" s="174"/>
      <c r="L240" s="184"/>
      <c r="M240" s="35"/>
      <c r="N240" s="45"/>
      <c r="O240" s="181"/>
    </row>
    <row r="241" spans="1:15">
      <c r="A241" s="29"/>
      <c r="D241" s="3"/>
      <c r="E241" s="3"/>
      <c r="F241" s="3"/>
      <c r="G241" s="3"/>
      <c r="H241" s="3"/>
      <c r="I241" s="3"/>
      <c r="J241" s="187"/>
      <c r="K241" s="174"/>
      <c r="L241" s="184"/>
      <c r="M241" s="35"/>
      <c r="N241" s="45"/>
      <c r="O241" s="188"/>
    </row>
    <row r="242" spans="1:15">
      <c r="A242" s="29">
        <v>35</v>
      </c>
      <c r="C242" s="258" t="s">
        <v>270</v>
      </c>
      <c r="D242" s="3"/>
      <c r="E242" s="3" t="s">
        <v>271</v>
      </c>
      <c r="F242" s="3"/>
      <c r="G242" s="3"/>
      <c r="H242" s="3"/>
      <c r="I242" s="3"/>
      <c r="J242" s="186">
        <v>34726</v>
      </c>
      <c r="L242" s="184"/>
      <c r="M242" s="35"/>
      <c r="N242" s="45"/>
      <c r="O242" s="181"/>
    </row>
    <row r="243" spans="1:15">
      <c r="A243" s="29">
        <v>36</v>
      </c>
      <c r="C243" s="258" t="s">
        <v>542</v>
      </c>
      <c r="D243" s="3"/>
      <c r="E243" s="3" t="s">
        <v>271</v>
      </c>
      <c r="F243" s="3"/>
      <c r="G243" s="3"/>
      <c r="H243" s="3"/>
      <c r="I243" s="3"/>
      <c r="J243" s="186">
        <v>0</v>
      </c>
      <c r="K243" s="20"/>
      <c r="L243" s="7"/>
      <c r="M243" s="20"/>
      <c r="N243" s="45"/>
      <c r="O243" s="181"/>
    </row>
    <row r="244" spans="1:15">
      <c r="A244" s="29"/>
      <c r="C244" s="3"/>
      <c r="D244" s="3"/>
      <c r="E244" s="231"/>
      <c r="F244" s="3"/>
      <c r="G244" s="3"/>
      <c r="H244" s="3"/>
      <c r="I244" s="3"/>
      <c r="K244" s="20"/>
      <c r="L244" s="7"/>
      <c r="M244" s="20"/>
      <c r="N244" s="46"/>
    </row>
    <row r="245" spans="1:15" ht="18">
      <c r="A245" s="230"/>
      <c r="C245" s="3"/>
      <c r="D245" s="3"/>
      <c r="E245" s="231"/>
      <c r="F245" s="3"/>
      <c r="G245" s="3"/>
      <c r="H245" s="3"/>
      <c r="I245" s="3"/>
      <c r="J245" s="5" t="s">
        <v>0</v>
      </c>
      <c r="K245" s="4"/>
      <c r="M245" s="4"/>
      <c r="N245" s="272"/>
      <c r="O245" s="5"/>
    </row>
    <row r="246" spans="1:15">
      <c r="C246" s="3"/>
      <c r="D246" s="3"/>
      <c r="E246" s="231"/>
      <c r="F246" s="3"/>
      <c r="G246" s="3"/>
      <c r="H246" s="3"/>
      <c r="I246" s="3"/>
      <c r="J246" s="5" t="s">
        <v>272</v>
      </c>
      <c r="M246" s="5"/>
      <c r="N246" s="272"/>
      <c r="O246" s="5"/>
    </row>
    <row r="247" spans="1:15">
      <c r="C247" s="3"/>
      <c r="D247" s="3"/>
      <c r="E247" s="231"/>
      <c r="F247" s="3"/>
      <c r="G247" s="3"/>
      <c r="H247" s="3"/>
      <c r="I247" s="3"/>
      <c r="J247" s="5"/>
      <c r="M247" s="5"/>
      <c r="N247" s="272"/>
      <c r="O247" s="5"/>
    </row>
    <row r="248" spans="1:15">
      <c r="C248" s="3"/>
      <c r="D248" s="3"/>
      <c r="E248" s="231"/>
      <c r="F248" s="3"/>
      <c r="G248" s="3"/>
      <c r="H248" s="3"/>
      <c r="I248" s="3"/>
      <c r="M248" s="5"/>
      <c r="N248" s="46"/>
    </row>
    <row r="249" spans="1:15">
      <c r="C249" s="3"/>
      <c r="D249" s="3"/>
      <c r="E249" s="231"/>
      <c r="F249" s="3"/>
      <c r="G249" s="3"/>
      <c r="H249" s="3"/>
      <c r="I249" s="3"/>
      <c r="K249" s="6"/>
      <c r="M249" s="5"/>
      <c r="N249" s="46"/>
    </row>
    <row r="250" spans="1:15">
      <c r="C250" s="3" t="s">
        <v>2</v>
      </c>
      <c r="D250" s="3"/>
      <c r="E250" s="231"/>
      <c r="F250" s="3"/>
      <c r="G250" s="3"/>
      <c r="H250" s="3"/>
      <c r="I250" s="3"/>
      <c r="J250" s="5"/>
      <c r="K250" s="6"/>
      <c r="M250" s="5"/>
      <c r="N250" s="272"/>
      <c r="O250" s="5"/>
    </row>
    <row r="251" spans="1:15">
      <c r="C251" s="3"/>
      <c r="D251" s="3"/>
      <c r="E251" s="231"/>
      <c r="F251" s="3"/>
      <c r="G251" s="3"/>
      <c r="H251" s="3"/>
      <c r="I251" s="3"/>
      <c r="J251" s="7" t="str">
        <f>$J$7</f>
        <v>For the 12 months ended: 12/31/2019</v>
      </c>
      <c r="K251" s="6"/>
      <c r="M251" s="5"/>
      <c r="N251" s="273"/>
      <c r="O251" s="7"/>
    </row>
    <row r="252" spans="1:15">
      <c r="A252" s="76" t="str">
        <f>$A$8</f>
        <v>Rate Formula Template</v>
      </c>
      <c r="B252" s="9"/>
      <c r="C252" s="9"/>
      <c r="D252" s="10"/>
      <c r="E252" s="9"/>
      <c r="F252" s="10"/>
      <c r="G252" s="10"/>
      <c r="H252" s="10"/>
      <c r="I252" s="10"/>
      <c r="J252" s="9"/>
      <c r="K252" s="3"/>
      <c r="L252" s="9"/>
      <c r="M252" s="6"/>
      <c r="N252" s="8"/>
      <c r="O252" s="10"/>
    </row>
    <row r="253" spans="1:15">
      <c r="A253" s="74" t="s">
        <v>4</v>
      </c>
      <c r="B253" s="9"/>
      <c r="C253" s="10"/>
      <c r="D253" s="13"/>
      <c r="E253" s="9"/>
      <c r="F253" s="13"/>
      <c r="G253" s="13"/>
      <c r="H253" s="13"/>
      <c r="I253" s="10"/>
      <c r="J253" s="10"/>
      <c r="K253" s="3"/>
      <c r="L253" s="12"/>
      <c r="M253" s="6"/>
      <c r="N253" s="274"/>
      <c r="O253" s="12"/>
    </row>
    <row r="254" spans="1:15">
      <c r="A254" s="76"/>
      <c r="B254" s="9"/>
      <c r="C254" s="12"/>
      <c r="D254" s="12"/>
      <c r="E254" s="9"/>
      <c r="F254" s="12"/>
      <c r="G254" s="12"/>
      <c r="H254" s="12"/>
      <c r="I254" s="12"/>
      <c r="J254" s="12"/>
      <c r="K254" s="3"/>
      <c r="L254" s="12"/>
      <c r="M254" s="3"/>
      <c r="N254" s="274"/>
      <c r="O254" s="12"/>
    </row>
    <row r="255" spans="1:15" ht="15.75">
      <c r="A255" s="149" t="str">
        <f>$A$11</f>
        <v>DUKE ENERGY KENTUCKY (DEK)</v>
      </c>
      <c r="B255" s="9"/>
      <c r="C255" s="12"/>
      <c r="D255" s="12"/>
      <c r="E255" s="9"/>
      <c r="F255" s="12"/>
      <c r="G255" s="12"/>
      <c r="H255" s="12"/>
      <c r="I255" s="12"/>
      <c r="J255" s="12"/>
      <c r="K255" s="3"/>
      <c r="L255" s="12"/>
      <c r="M255" s="3"/>
      <c r="N255" s="296"/>
      <c r="O255" s="190"/>
    </row>
    <row r="256" spans="1:15" ht="15.75">
      <c r="A256" s="265"/>
      <c r="B256" s="3"/>
      <c r="C256" s="189"/>
      <c r="D256" s="20"/>
      <c r="E256" s="35"/>
      <c r="F256" s="35"/>
      <c r="G256" s="35"/>
      <c r="H256" s="35"/>
      <c r="I256" s="3"/>
      <c r="J256" s="190"/>
      <c r="K256" s="3"/>
      <c r="L256" s="191"/>
      <c r="M256" s="3"/>
      <c r="N256" s="36"/>
      <c r="O256" s="35"/>
    </row>
    <row r="257" spans="1:16" ht="20.25">
      <c r="A257" s="29"/>
      <c r="B257" s="3"/>
      <c r="C257" s="3" t="s">
        <v>273</v>
      </c>
      <c r="D257" s="20"/>
      <c r="E257" s="35"/>
      <c r="F257" s="35"/>
      <c r="G257" s="35"/>
      <c r="H257" s="35"/>
      <c r="I257" s="3"/>
      <c r="J257" s="35"/>
      <c r="K257" s="3"/>
      <c r="L257" s="35"/>
      <c r="M257" s="266"/>
      <c r="N257" s="36"/>
      <c r="O257" s="35"/>
    </row>
    <row r="258" spans="1:16" ht="20.25">
      <c r="A258" s="29"/>
      <c r="B258" s="3"/>
      <c r="C258" s="3" t="s">
        <v>404</v>
      </c>
      <c r="D258" s="3"/>
      <c r="E258" s="35"/>
      <c r="F258" s="35"/>
      <c r="G258" s="35"/>
      <c r="H258" s="35"/>
      <c r="I258" s="3"/>
      <c r="J258" s="35"/>
      <c r="K258" s="3"/>
      <c r="L258" s="35"/>
      <c r="M258" s="266"/>
      <c r="N258" s="36"/>
      <c r="O258" s="35"/>
    </row>
    <row r="259" spans="1:16" ht="20.25">
      <c r="A259" s="79" t="s">
        <v>405</v>
      </c>
      <c r="B259" s="3"/>
      <c r="C259" s="3"/>
      <c r="D259" s="3"/>
      <c r="E259" s="35"/>
      <c r="F259" s="35"/>
      <c r="G259" s="35"/>
      <c r="H259" s="35"/>
      <c r="I259" s="3"/>
      <c r="J259" s="35"/>
      <c r="K259" s="3"/>
      <c r="L259" s="35"/>
      <c r="M259" s="266"/>
      <c r="N259" s="36"/>
      <c r="O259" s="35"/>
    </row>
    <row r="260" spans="1:16" ht="21">
      <c r="A260" s="29" t="s">
        <v>277</v>
      </c>
      <c r="B260" s="3"/>
      <c r="C260" s="268" t="s">
        <v>412</v>
      </c>
      <c r="D260" s="3"/>
      <c r="E260" s="35"/>
      <c r="F260" s="35"/>
      <c r="G260" s="35"/>
      <c r="H260" s="35"/>
      <c r="I260" s="3"/>
      <c r="J260" s="35"/>
      <c r="K260" s="3"/>
      <c r="L260" s="35"/>
      <c r="M260" s="266"/>
      <c r="N260" s="36"/>
      <c r="O260" s="35"/>
      <c r="P260" s="271"/>
    </row>
    <row r="261" spans="1:16" ht="20.25">
      <c r="A261" s="29" t="s">
        <v>281</v>
      </c>
      <c r="B261" s="3"/>
      <c r="C261" s="268" t="s">
        <v>413</v>
      </c>
      <c r="D261" s="3"/>
      <c r="E261" s="35"/>
      <c r="F261" s="35"/>
      <c r="G261" s="35"/>
      <c r="H261" s="35"/>
      <c r="I261" s="3"/>
      <c r="J261" s="35"/>
      <c r="K261" s="3"/>
      <c r="L261" s="35"/>
      <c r="M261" s="266"/>
      <c r="N261" s="36"/>
      <c r="O261" s="35"/>
    </row>
    <row r="262" spans="1:16" ht="20.25">
      <c r="A262" s="29" t="s">
        <v>285</v>
      </c>
      <c r="B262" s="3"/>
      <c r="C262" s="268" t="s">
        <v>33</v>
      </c>
      <c r="D262" s="3"/>
      <c r="E262" s="3"/>
      <c r="F262" s="3"/>
      <c r="G262" s="3"/>
      <c r="H262" s="3"/>
      <c r="I262" s="3"/>
      <c r="J262" s="35"/>
      <c r="K262" s="3"/>
      <c r="L262" s="3"/>
      <c r="M262" s="266"/>
      <c r="N262" s="36"/>
      <c r="O262" s="35"/>
    </row>
    <row r="263" spans="1:16" ht="20.25">
      <c r="A263" s="29" t="s">
        <v>286</v>
      </c>
      <c r="B263" s="3"/>
      <c r="C263" s="268" t="s">
        <v>33</v>
      </c>
      <c r="D263" s="3"/>
      <c r="E263" s="3"/>
      <c r="F263" s="3"/>
      <c r="G263" s="3"/>
      <c r="H263" s="3"/>
      <c r="I263" s="3"/>
      <c r="J263" s="35"/>
      <c r="K263" s="3"/>
      <c r="L263" s="3"/>
      <c r="M263" s="266"/>
      <c r="N263" s="36"/>
      <c r="O263" s="35"/>
    </row>
    <row r="264" spans="1:16" ht="20.25">
      <c r="A264" s="29" t="s">
        <v>287</v>
      </c>
      <c r="B264" s="3"/>
      <c r="C264" s="268" t="s">
        <v>544</v>
      </c>
      <c r="D264" s="3"/>
      <c r="E264" s="3"/>
      <c r="F264" s="3"/>
      <c r="G264" s="3"/>
      <c r="H264" s="3"/>
      <c r="I264" s="3"/>
      <c r="J264" s="35"/>
      <c r="K264" s="3"/>
      <c r="L264" s="3"/>
      <c r="M264" s="266"/>
      <c r="N264" s="36"/>
      <c r="O264" s="35"/>
    </row>
    <row r="265" spans="1:16" ht="20.25">
      <c r="A265" s="29"/>
      <c r="B265" s="3"/>
      <c r="C265" s="268" t="s">
        <v>545</v>
      </c>
      <c r="D265" s="3"/>
      <c r="E265" s="3"/>
      <c r="F265" s="3"/>
      <c r="G265" s="3"/>
      <c r="H265" s="3"/>
      <c r="I265" s="3"/>
      <c r="J265" s="35"/>
      <c r="K265" s="3"/>
      <c r="L265" s="3"/>
      <c r="M265" s="266"/>
      <c r="N265" s="36"/>
      <c r="O265" s="35"/>
    </row>
    <row r="266" spans="1:16" ht="20.25">
      <c r="A266" s="29"/>
      <c r="B266" s="3"/>
      <c r="C266" s="268" t="s">
        <v>546</v>
      </c>
      <c r="D266" s="3"/>
      <c r="E266" s="3"/>
      <c r="F266" s="3"/>
      <c r="G266" s="3"/>
      <c r="H266" s="3"/>
      <c r="I266" s="3"/>
      <c r="J266" s="35"/>
      <c r="K266" s="3"/>
      <c r="L266" s="3"/>
      <c r="M266" s="266"/>
      <c r="N266" s="36"/>
      <c r="O266" s="35"/>
    </row>
    <row r="267" spans="1:16" ht="20.25">
      <c r="A267" s="29"/>
      <c r="B267" s="3"/>
      <c r="C267" s="268" t="s">
        <v>547</v>
      </c>
      <c r="D267" s="3"/>
      <c r="E267" s="3"/>
      <c r="F267" s="3"/>
      <c r="G267" s="3"/>
      <c r="H267" s="3"/>
      <c r="I267" s="3"/>
      <c r="J267" s="35"/>
      <c r="K267" s="3"/>
      <c r="L267" s="3"/>
      <c r="M267" s="266"/>
      <c r="N267" s="36"/>
      <c r="O267" s="35"/>
    </row>
    <row r="268" spans="1:16" ht="20.25">
      <c r="A268" s="29"/>
      <c r="B268" s="3"/>
      <c r="C268" s="268" t="s">
        <v>548</v>
      </c>
      <c r="D268" s="3"/>
      <c r="E268" s="3"/>
      <c r="F268" s="3"/>
      <c r="G268" s="3"/>
      <c r="H268" s="3"/>
      <c r="I268" s="3"/>
      <c r="J268" s="35"/>
      <c r="K268" s="3"/>
      <c r="L268" s="3"/>
      <c r="M268" s="266"/>
      <c r="N268" s="36"/>
      <c r="O268" s="35"/>
    </row>
    <row r="269" spans="1:16" ht="20.25">
      <c r="A269" s="29" t="s">
        <v>290</v>
      </c>
      <c r="B269" s="3"/>
      <c r="C269" s="268" t="s">
        <v>291</v>
      </c>
      <c r="D269" s="3"/>
      <c r="E269" s="3"/>
      <c r="F269" s="3"/>
      <c r="G269" s="3"/>
      <c r="H269" s="3"/>
      <c r="I269" s="3"/>
      <c r="J269" s="35"/>
      <c r="K269" s="3"/>
      <c r="L269" s="3"/>
      <c r="M269" s="266"/>
      <c r="N269" s="35"/>
      <c r="O269" s="35"/>
    </row>
    <row r="270" spans="1:16" ht="20.25">
      <c r="A270" s="29"/>
      <c r="B270" s="3"/>
      <c r="C270" s="268" t="s">
        <v>572</v>
      </c>
      <c r="D270" s="3"/>
      <c r="E270" s="3"/>
      <c r="F270" s="3"/>
      <c r="G270" s="3"/>
      <c r="H270" s="3"/>
      <c r="I270" s="3"/>
      <c r="J270" s="35"/>
      <c r="K270" s="3"/>
      <c r="L270" s="3"/>
      <c r="M270" s="266"/>
      <c r="N270" s="3"/>
      <c r="O270" s="3"/>
    </row>
    <row r="271" spans="1:16" ht="20.25">
      <c r="A271" s="29"/>
      <c r="B271" s="3"/>
      <c r="C271" s="268" t="s">
        <v>573</v>
      </c>
      <c r="D271" s="3"/>
      <c r="E271" s="3"/>
      <c r="F271" s="3"/>
      <c r="G271" s="3"/>
      <c r="H271" s="3"/>
      <c r="I271" s="3"/>
      <c r="J271" s="3"/>
      <c r="K271" s="3"/>
      <c r="L271" s="3"/>
      <c r="M271" s="266"/>
      <c r="N271" s="3"/>
      <c r="O271" s="3"/>
    </row>
    <row r="272" spans="1:16" ht="20.25">
      <c r="A272" s="29"/>
      <c r="B272" s="3"/>
      <c r="C272" s="268" t="s">
        <v>574</v>
      </c>
      <c r="D272" s="3"/>
      <c r="E272" s="3"/>
      <c r="F272" s="3"/>
      <c r="G272" s="3"/>
      <c r="H272" s="3"/>
      <c r="I272" s="3"/>
      <c r="J272" s="3"/>
      <c r="K272" s="3"/>
      <c r="L272" s="3"/>
      <c r="M272" s="266"/>
      <c r="N272" s="3"/>
      <c r="O272" s="3"/>
    </row>
    <row r="273" spans="1:15" ht="20.25">
      <c r="A273" s="29" t="s">
        <v>294</v>
      </c>
      <c r="B273" s="3"/>
      <c r="C273" s="268" t="s">
        <v>295</v>
      </c>
      <c r="D273" s="3"/>
      <c r="E273" s="3"/>
      <c r="F273" s="3"/>
      <c r="G273" s="3"/>
      <c r="H273" s="3"/>
      <c r="I273" s="3"/>
      <c r="J273" s="3"/>
      <c r="K273" s="3"/>
      <c r="L273" s="3"/>
      <c r="M273" s="266"/>
      <c r="N273" s="3"/>
      <c r="O273" s="3"/>
    </row>
    <row r="274" spans="1:15" ht="20.25">
      <c r="A274" s="29" t="s">
        <v>296</v>
      </c>
      <c r="B274" s="3"/>
      <c r="C274" s="268" t="s">
        <v>297</v>
      </c>
      <c r="D274" s="3"/>
      <c r="E274" s="3"/>
      <c r="F274" s="3"/>
      <c r="G274" s="3"/>
      <c r="H274" s="3"/>
      <c r="I274" s="3"/>
      <c r="J274" s="3"/>
      <c r="K274" s="3"/>
      <c r="L274" s="3"/>
      <c r="M274" s="266"/>
      <c r="N274" s="3"/>
      <c r="O274" s="3"/>
    </row>
    <row r="275" spans="1:15" ht="20.25">
      <c r="A275" s="29"/>
      <c r="B275" s="3"/>
      <c r="C275" s="268" t="s">
        <v>298</v>
      </c>
      <c r="D275" s="3"/>
      <c r="E275" s="3"/>
      <c r="F275" s="3"/>
      <c r="G275" s="3"/>
      <c r="H275" s="3"/>
      <c r="I275" s="3"/>
      <c r="J275" s="3"/>
      <c r="K275" s="3"/>
      <c r="L275" s="3"/>
      <c r="M275" s="266"/>
      <c r="N275" s="3"/>
      <c r="O275" s="3"/>
    </row>
    <row r="276" spans="1:15" ht="20.25">
      <c r="A276" s="29" t="s">
        <v>299</v>
      </c>
      <c r="B276" s="3"/>
      <c r="C276" s="268" t="s">
        <v>300</v>
      </c>
      <c r="D276" s="3"/>
      <c r="E276" s="3"/>
      <c r="F276" s="3"/>
      <c r="G276" s="3"/>
      <c r="H276" s="3"/>
      <c r="I276" s="3"/>
      <c r="J276" s="3"/>
      <c r="K276" s="3"/>
      <c r="L276" s="3"/>
      <c r="M276" s="266"/>
      <c r="N276" s="3"/>
      <c r="O276" s="3"/>
    </row>
    <row r="277" spans="1:15" ht="20.25">
      <c r="A277" s="29"/>
      <c r="B277" s="3"/>
      <c r="C277" s="268" t="s">
        <v>301</v>
      </c>
      <c r="D277" s="3"/>
      <c r="E277" s="3"/>
      <c r="F277" s="3"/>
      <c r="G277" s="3"/>
      <c r="H277" s="3"/>
      <c r="I277" s="3"/>
      <c r="J277" s="3"/>
      <c r="K277" s="3"/>
      <c r="L277" s="3"/>
      <c r="M277" s="266"/>
      <c r="N277" s="3"/>
      <c r="O277" s="3"/>
    </row>
    <row r="278" spans="1:15" ht="20.25">
      <c r="A278" s="29" t="s">
        <v>302</v>
      </c>
      <c r="B278" s="3"/>
      <c r="C278" s="268" t="s">
        <v>303</v>
      </c>
      <c r="D278" s="3"/>
      <c r="E278" s="3"/>
      <c r="F278" s="3"/>
      <c r="G278" s="3"/>
      <c r="H278" s="3"/>
      <c r="I278" s="3"/>
      <c r="J278" s="3"/>
      <c r="K278" s="3"/>
      <c r="L278" s="3"/>
      <c r="M278" s="266"/>
      <c r="N278" s="3"/>
      <c r="O278" s="3"/>
    </row>
    <row r="279" spans="1:15" ht="20.25">
      <c r="A279" s="29"/>
      <c r="B279" s="3"/>
      <c r="C279" s="268" t="s">
        <v>304</v>
      </c>
      <c r="D279" s="3"/>
      <c r="E279" s="3"/>
      <c r="F279" s="3"/>
      <c r="G279" s="3"/>
      <c r="H279" s="3"/>
      <c r="I279" s="3"/>
      <c r="J279" s="3"/>
      <c r="K279" s="3"/>
      <c r="L279" s="3"/>
      <c r="M279" s="266"/>
      <c r="N279" s="3"/>
      <c r="O279" s="3"/>
    </row>
    <row r="280" spans="1:15" ht="20.25">
      <c r="A280" s="29" t="s">
        <v>305</v>
      </c>
      <c r="B280" s="3"/>
      <c r="C280" s="268" t="s">
        <v>306</v>
      </c>
      <c r="D280" s="3"/>
      <c r="E280" s="3"/>
      <c r="F280" s="3"/>
      <c r="G280" s="3"/>
      <c r="H280" s="3"/>
      <c r="I280" s="3"/>
      <c r="J280" s="3"/>
      <c r="K280" s="3"/>
      <c r="L280" s="3"/>
      <c r="M280" s="266"/>
      <c r="N280" s="3"/>
      <c r="O280" s="3"/>
    </row>
    <row r="281" spans="1:15" ht="20.25">
      <c r="A281" s="29"/>
      <c r="B281" s="3"/>
      <c r="C281" s="268" t="s">
        <v>307</v>
      </c>
      <c r="D281" s="3"/>
      <c r="E281" s="3"/>
      <c r="F281" s="3"/>
      <c r="G281" s="3"/>
      <c r="H281" s="3"/>
      <c r="I281" s="3"/>
      <c r="J281" s="3"/>
      <c r="K281" s="3"/>
      <c r="L281" s="3"/>
      <c r="M281" s="266"/>
      <c r="N281" s="3"/>
      <c r="O281" s="3"/>
    </row>
    <row r="282" spans="1:15" ht="20.25">
      <c r="A282" s="29"/>
      <c r="B282" s="3"/>
      <c r="C282" s="268" t="s">
        <v>308</v>
      </c>
      <c r="D282" s="3"/>
      <c r="E282" s="3"/>
      <c r="F282" s="3"/>
      <c r="G282" s="3"/>
      <c r="H282" s="3"/>
      <c r="I282" s="3"/>
      <c r="J282" s="3"/>
      <c r="K282" s="3"/>
      <c r="L282" s="3"/>
      <c r="M282" s="266"/>
      <c r="N282" s="3"/>
      <c r="O282" s="3"/>
    </row>
    <row r="283" spans="1:15" ht="20.25">
      <c r="A283" s="29"/>
      <c r="B283" s="3"/>
      <c r="C283" s="268" t="s">
        <v>309</v>
      </c>
      <c r="D283" s="3"/>
      <c r="E283" s="3"/>
      <c r="F283" s="3"/>
      <c r="G283" s="3"/>
      <c r="H283" s="3"/>
      <c r="I283" s="3"/>
      <c r="J283" s="3"/>
      <c r="K283" s="3"/>
      <c r="L283" s="3"/>
      <c r="M283" s="266"/>
      <c r="N283" s="3"/>
      <c r="O283" s="3"/>
    </row>
    <row r="284" spans="1:15" ht="20.25">
      <c r="A284" s="29"/>
      <c r="B284" s="3"/>
      <c r="C284" s="268" t="s">
        <v>575</v>
      </c>
      <c r="D284" s="3"/>
      <c r="E284" s="3"/>
      <c r="F284" s="3"/>
      <c r="G284" s="3"/>
      <c r="H284" s="3"/>
      <c r="I284" s="3"/>
      <c r="J284" s="3"/>
      <c r="K284" s="3"/>
      <c r="L284" s="3"/>
      <c r="M284" s="266"/>
      <c r="N284" s="3"/>
      <c r="O284" s="3"/>
    </row>
    <row r="285" spans="1:15" ht="20.25">
      <c r="A285" s="29"/>
      <c r="B285" s="3"/>
      <c r="C285" s="3"/>
      <c r="D285" s="3"/>
      <c r="E285" s="3"/>
      <c r="F285" s="3"/>
      <c r="G285" s="3"/>
      <c r="H285" s="3"/>
      <c r="I285" s="3"/>
      <c r="J285" s="3"/>
      <c r="K285" s="3"/>
      <c r="L285" s="3"/>
      <c r="M285" s="266"/>
      <c r="N285" s="3"/>
      <c r="O285" s="3"/>
    </row>
    <row r="286" spans="1:15" ht="20.25">
      <c r="A286" s="29" t="s">
        <v>17</v>
      </c>
      <c r="B286" s="3"/>
      <c r="C286" s="3" t="s">
        <v>311</v>
      </c>
      <c r="D286" s="3" t="s">
        <v>312</v>
      </c>
      <c r="E286" s="194">
        <v>0.21</v>
      </c>
      <c r="F286" s="3"/>
      <c r="H286" s="3"/>
      <c r="I286" s="3"/>
      <c r="J286" s="3"/>
      <c r="K286" s="3"/>
      <c r="L286" s="3"/>
      <c r="M286" s="266"/>
      <c r="N286" s="3"/>
      <c r="O286" s="3"/>
    </row>
    <row r="287" spans="1:15" ht="20.25">
      <c r="A287" s="29"/>
      <c r="B287" s="3"/>
      <c r="C287" s="3"/>
      <c r="D287" s="3" t="s">
        <v>313</v>
      </c>
      <c r="E287" s="195">
        <v>0.05</v>
      </c>
      <c r="F287" s="3" t="s">
        <v>314</v>
      </c>
      <c r="H287" s="3"/>
      <c r="I287" s="3"/>
      <c r="J287" s="3"/>
      <c r="K287" s="3"/>
      <c r="L287" s="3"/>
      <c r="M287" s="266"/>
      <c r="N287" s="3"/>
      <c r="O287" s="3"/>
    </row>
    <row r="288" spans="1:15" ht="20.25">
      <c r="A288" s="29"/>
      <c r="B288" s="3"/>
      <c r="C288" s="3"/>
      <c r="D288" s="3" t="s">
        <v>315</v>
      </c>
      <c r="E288" s="196">
        <v>0</v>
      </c>
      <c r="F288" s="3" t="s">
        <v>316</v>
      </c>
      <c r="H288" s="3"/>
      <c r="I288" s="3"/>
      <c r="J288" s="3"/>
      <c r="K288" s="3"/>
      <c r="L288" s="3"/>
      <c r="M288" s="266"/>
      <c r="N288" s="3"/>
      <c r="O288" s="3"/>
    </row>
    <row r="289" spans="1:15" ht="20.25">
      <c r="A289" s="29" t="s">
        <v>317</v>
      </c>
      <c r="B289" s="3"/>
      <c r="C289" s="268" t="s">
        <v>549</v>
      </c>
      <c r="D289" s="3"/>
      <c r="E289" s="3"/>
      <c r="F289" s="3"/>
      <c r="G289" s="3"/>
      <c r="H289" s="3"/>
      <c r="I289" s="3"/>
      <c r="J289" s="3"/>
      <c r="K289" s="3"/>
      <c r="L289" s="3"/>
      <c r="M289" s="266"/>
      <c r="N289" s="3"/>
      <c r="O289" s="3"/>
    </row>
    <row r="290" spans="1:15" ht="20.25">
      <c r="A290" s="29" t="s">
        <v>319</v>
      </c>
      <c r="B290" s="3"/>
      <c r="C290" s="268" t="s">
        <v>320</v>
      </c>
      <c r="D290" s="3"/>
      <c r="E290" s="3"/>
      <c r="F290" s="3"/>
      <c r="G290" s="3"/>
      <c r="H290" s="3"/>
      <c r="I290" s="3"/>
      <c r="J290" s="3"/>
      <c r="K290" s="3"/>
      <c r="L290" s="3"/>
      <c r="M290" s="266"/>
      <c r="N290" s="3"/>
      <c r="O290" s="3"/>
    </row>
    <row r="291" spans="1:15" ht="20.25">
      <c r="A291" s="29"/>
      <c r="B291" s="3"/>
      <c r="C291" s="268" t="s">
        <v>321</v>
      </c>
      <c r="D291" s="3"/>
      <c r="E291" s="3"/>
      <c r="F291" s="3"/>
      <c r="G291" s="3"/>
      <c r="H291" s="3"/>
      <c r="I291" s="3"/>
      <c r="J291" s="3"/>
      <c r="K291" s="3"/>
      <c r="L291" s="3"/>
      <c r="M291" s="266"/>
      <c r="N291" s="3"/>
      <c r="O291" s="3"/>
    </row>
    <row r="292" spans="1:15" ht="20.25">
      <c r="A292" s="29" t="s">
        <v>322</v>
      </c>
      <c r="B292" s="3"/>
      <c r="C292" s="268" t="s">
        <v>323</v>
      </c>
      <c r="D292" s="3"/>
      <c r="E292" s="3"/>
      <c r="F292" s="3"/>
      <c r="G292" s="3"/>
      <c r="H292" s="3"/>
      <c r="I292" s="3"/>
      <c r="J292" s="3"/>
      <c r="K292" s="3"/>
      <c r="L292" s="3"/>
      <c r="M292" s="266"/>
      <c r="N292" s="3"/>
      <c r="O292" s="3"/>
    </row>
    <row r="293" spans="1:15" ht="20.25">
      <c r="A293" s="29"/>
      <c r="B293" s="3"/>
      <c r="C293" s="268" t="s">
        <v>324</v>
      </c>
      <c r="D293" s="3"/>
      <c r="E293" s="3"/>
      <c r="F293" s="3"/>
      <c r="G293" s="3"/>
      <c r="H293" s="3"/>
      <c r="I293" s="3"/>
      <c r="J293" s="3"/>
      <c r="K293" s="3"/>
      <c r="L293" s="3"/>
      <c r="M293" s="266"/>
      <c r="N293" s="3"/>
      <c r="O293" s="3"/>
    </row>
    <row r="294" spans="1:15" ht="20.25">
      <c r="A294" s="29"/>
      <c r="B294" s="3"/>
      <c r="C294" s="268" t="s">
        <v>325</v>
      </c>
      <c r="D294" s="3"/>
      <c r="E294" s="3"/>
      <c r="F294" s="3"/>
      <c r="G294" s="3"/>
      <c r="H294" s="3"/>
      <c r="I294" s="3"/>
      <c r="J294" s="3"/>
      <c r="K294" s="3"/>
      <c r="L294" s="3"/>
      <c r="M294" s="266"/>
      <c r="N294" s="3"/>
      <c r="O294" s="3"/>
    </row>
    <row r="295" spans="1:15" ht="20.25">
      <c r="A295" s="29" t="s">
        <v>326</v>
      </c>
      <c r="B295" s="3"/>
      <c r="C295" s="268" t="s">
        <v>576</v>
      </c>
      <c r="D295" s="3"/>
      <c r="E295" s="3"/>
      <c r="F295" s="3"/>
      <c r="G295" s="3"/>
      <c r="H295" s="3"/>
      <c r="I295" s="3"/>
      <c r="J295" s="3"/>
      <c r="K295" s="3"/>
      <c r="L295" s="3"/>
      <c r="M295" s="266"/>
      <c r="N295" s="3"/>
      <c r="O295" s="3"/>
    </row>
    <row r="296" spans="1:15" ht="20.25">
      <c r="A296" s="29"/>
      <c r="B296" s="3"/>
      <c r="C296" s="268" t="s">
        <v>577</v>
      </c>
      <c r="D296" s="3"/>
      <c r="E296" s="3"/>
      <c r="F296" s="3"/>
      <c r="G296" s="3"/>
      <c r="H296" s="3"/>
      <c r="I296" s="3"/>
      <c r="J296" s="3"/>
      <c r="K296" s="3"/>
      <c r="L296" s="3"/>
      <c r="M296" s="266"/>
      <c r="N296" s="3"/>
      <c r="O296" s="3"/>
    </row>
    <row r="297" spans="1:15" ht="20.25">
      <c r="A297" s="29"/>
      <c r="B297" s="3"/>
      <c r="C297" s="268" t="s">
        <v>578</v>
      </c>
      <c r="D297" s="3"/>
      <c r="E297" s="3"/>
      <c r="F297" s="3"/>
      <c r="G297" s="3"/>
      <c r="H297" s="3"/>
      <c r="I297" s="3"/>
      <c r="J297" s="3"/>
      <c r="K297" s="3"/>
      <c r="L297" s="3"/>
      <c r="M297" s="266"/>
      <c r="N297" s="3"/>
      <c r="O297" s="3"/>
    </row>
    <row r="298" spans="1:15" ht="20.25">
      <c r="A298" s="29" t="s">
        <v>328</v>
      </c>
      <c r="B298" s="3"/>
      <c r="C298" s="268" t="s">
        <v>329</v>
      </c>
      <c r="D298" s="3"/>
      <c r="E298" s="3"/>
      <c r="F298" s="3"/>
      <c r="G298" s="3"/>
      <c r="H298" s="3"/>
      <c r="I298" s="3"/>
      <c r="J298" s="3"/>
      <c r="K298" s="3"/>
      <c r="L298" s="3"/>
      <c r="M298" s="266"/>
      <c r="N298" s="3"/>
      <c r="O298" s="3"/>
    </row>
    <row r="299" spans="1:15" ht="20.25">
      <c r="A299" s="29"/>
      <c r="B299" s="3"/>
      <c r="C299" s="268" t="s">
        <v>330</v>
      </c>
      <c r="D299" s="3"/>
      <c r="E299" s="3"/>
      <c r="F299" s="3"/>
      <c r="G299" s="3"/>
      <c r="H299" s="3"/>
      <c r="I299" s="3"/>
      <c r="J299" s="3"/>
      <c r="K299" s="3"/>
      <c r="L299" s="3"/>
      <c r="M299" s="266"/>
      <c r="N299" s="3"/>
      <c r="O299" s="3"/>
    </row>
    <row r="300" spans="1:15" ht="20.25">
      <c r="A300" s="29" t="s">
        <v>331</v>
      </c>
      <c r="B300" s="3"/>
      <c r="C300" s="268" t="s">
        <v>332</v>
      </c>
      <c r="D300" s="3"/>
      <c r="E300" s="3"/>
      <c r="F300" s="3"/>
      <c r="G300" s="3"/>
      <c r="H300" s="3"/>
      <c r="I300" s="3"/>
      <c r="J300" s="3"/>
      <c r="K300" s="3"/>
      <c r="L300" s="3"/>
      <c r="M300" s="266"/>
      <c r="N300" s="3"/>
      <c r="O300" s="3"/>
    </row>
    <row r="301" spans="1:15" ht="20.25">
      <c r="A301" s="29"/>
      <c r="B301" s="3"/>
      <c r="C301" s="268" t="s">
        <v>333</v>
      </c>
      <c r="D301" s="3"/>
      <c r="E301" s="3"/>
      <c r="F301" s="3"/>
      <c r="G301" s="3"/>
      <c r="H301" s="3"/>
      <c r="I301" s="3"/>
      <c r="J301" s="3"/>
      <c r="K301" s="3"/>
      <c r="L301" s="3"/>
      <c r="M301" s="266"/>
      <c r="N301" s="3"/>
      <c r="O301" s="3"/>
    </row>
    <row r="302" spans="1:15" ht="20.25" customHeight="1">
      <c r="A302" s="29" t="s">
        <v>334</v>
      </c>
      <c r="B302" s="3"/>
      <c r="C302" s="268" t="s">
        <v>335</v>
      </c>
      <c r="D302" s="3"/>
      <c r="E302" s="3"/>
      <c r="F302" s="3"/>
      <c r="G302" s="3"/>
      <c r="H302" s="3"/>
      <c r="I302" s="3"/>
      <c r="J302" s="3"/>
      <c r="K302" s="3"/>
      <c r="L302" s="3"/>
      <c r="M302" s="3"/>
      <c r="N302" s="6"/>
      <c r="O302" s="6"/>
    </row>
    <row r="303" spans="1:15" ht="20.25" customHeight="1">
      <c r="A303" s="29" t="s">
        <v>336</v>
      </c>
      <c r="C303" s="268" t="s">
        <v>33</v>
      </c>
      <c r="D303" s="6"/>
      <c r="E303" s="6"/>
      <c r="F303" s="6"/>
      <c r="G303" s="6"/>
      <c r="H303" s="6"/>
      <c r="I303" s="6"/>
      <c r="J303" s="6"/>
      <c r="K303" s="6"/>
      <c r="L303" s="6"/>
      <c r="M303" s="6"/>
      <c r="N303" s="6"/>
      <c r="O303" s="6"/>
    </row>
    <row r="304" spans="1:15" ht="20.25" customHeight="1">
      <c r="A304" s="99" t="s">
        <v>337</v>
      </c>
      <c r="C304" s="268" t="s">
        <v>550</v>
      </c>
      <c r="D304" s="197"/>
      <c r="E304" s="6"/>
      <c r="F304" s="6"/>
      <c r="G304" s="6"/>
      <c r="H304" s="6"/>
      <c r="I304" s="6"/>
      <c r="J304" s="6"/>
      <c r="K304" s="6"/>
      <c r="L304" s="6"/>
      <c r="M304" s="6"/>
      <c r="N304" s="6"/>
      <c r="O304" s="6"/>
    </row>
    <row r="305" spans="1:15" ht="20.25" customHeight="1">
      <c r="C305" s="268" t="s">
        <v>551</v>
      </c>
      <c r="D305" s="6"/>
      <c r="E305" s="6"/>
      <c r="F305" s="6"/>
      <c r="G305" s="6"/>
      <c r="H305" s="6"/>
      <c r="I305" s="6"/>
      <c r="J305" s="6"/>
      <c r="K305" s="6"/>
      <c r="L305" s="6"/>
      <c r="M305" s="269"/>
      <c r="N305" s="6"/>
      <c r="O305" s="6"/>
    </row>
    <row r="306" spans="1:15" ht="20.25" customHeight="1">
      <c r="C306" s="268" t="s">
        <v>340</v>
      </c>
      <c r="D306" s="6"/>
      <c r="E306" s="197"/>
      <c r="F306" s="6"/>
      <c r="G306" s="6"/>
      <c r="H306" s="6"/>
      <c r="I306" s="6"/>
      <c r="J306" s="6"/>
      <c r="K306" s="6"/>
      <c r="L306" s="6"/>
      <c r="M306" s="269"/>
      <c r="N306" s="6"/>
      <c r="O306" s="6"/>
    </row>
    <row r="307" spans="1:15" ht="20.25" customHeight="1">
      <c r="C307" s="268" t="s">
        <v>341</v>
      </c>
      <c r="D307" s="6"/>
      <c r="E307" s="197"/>
      <c r="F307" s="6"/>
      <c r="G307" s="6"/>
      <c r="H307" s="6"/>
      <c r="I307" s="6"/>
      <c r="J307" s="6"/>
      <c r="K307" s="6"/>
      <c r="L307" s="6"/>
      <c r="M307" s="269"/>
      <c r="N307" s="5"/>
      <c r="O307" s="5"/>
    </row>
    <row r="308" spans="1:15" ht="18">
      <c r="A308" s="230"/>
      <c r="C308" s="3"/>
      <c r="D308" s="3"/>
      <c r="E308" s="231"/>
      <c r="F308" s="3"/>
      <c r="G308" s="3"/>
      <c r="H308" s="3"/>
      <c r="I308" s="3"/>
      <c r="J308" s="5" t="s">
        <v>0</v>
      </c>
      <c r="K308" s="4"/>
      <c r="M308" s="4"/>
      <c r="N308" s="5"/>
      <c r="O308" s="5"/>
    </row>
    <row r="309" spans="1:15">
      <c r="C309" s="3"/>
      <c r="D309" s="3"/>
      <c r="E309" s="231"/>
      <c r="F309" s="3"/>
      <c r="G309" s="3"/>
      <c r="H309" s="3"/>
      <c r="I309" s="3"/>
      <c r="J309" s="5" t="s">
        <v>342</v>
      </c>
      <c r="M309" s="5"/>
      <c r="N309" s="5"/>
      <c r="O309" s="5"/>
    </row>
    <row r="310" spans="1:15">
      <c r="C310" s="3"/>
      <c r="D310" s="3"/>
      <c r="E310" s="231"/>
      <c r="F310" s="3"/>
      <c r="G310" s="3"/>
      <c r="H310" s="3"/>
      <c r="I310" s="3"/>
      <c r="J310" s="5"/>
      <c r="M310" s="5"/>
    </row>
    <row r="311" spans="1:15">
      <c r="C311" s="3"/>
      <c r="D311" s="3"/>
      <c r="E311" s="231"/>
      <c r="F311" s="3"/>
      <c r="G311" s="3"/>
      <c r="H311" s="3"/>
      <c r="I311" s="3"/>
      <c r="M311" s="5"/>
    </row>
    <row r="312" spans="1:15">
      <c r="C312" s="3"/>
      <c r="D312" s="3"/>
      <c r="E312" s="231"/>
      <c r="F312" s="3"/>
      <c r="G312" s="3"/>
      <c r="H312" s="3"/>
      <c r="I312" s="3"/>
      <c r="K312" s="6"/>
      <c r="M312" s="5"/>
      <c r="N312" s="5"/>
      <c r="O312" s="5"/>
    </row>
    <row r="313" spans="1:15">
      <c r="C313" s="3" t="s">
        <v>2</v>
      </c>
      <c r="D313" s="3"/>
      <c r="E313" s="231"/>
      <c r="F313" s="3"/>
      <c r="G313" s="3"/>
      <c r="H313" s="3"/>
      <c r="I313" s="3"/>
      <c r="J313" s="5"/>
      <c r="K313" s="6"/>
      <c r="M313" s="5"/>
      <c r="N313" s="7"/>
      <c r="O313" s="7"/>
    </row>
    <row r="314" spans="1:15">
      <c r="C314" s="3"/>
      <c r="D314" s="3"/>
      <c r="E314" s="231"/>
      <c r="F314" s="3"/>
      <c r="G314" s="3"/>
      <c r="H314" s="3"/>
      <c r="I314" s="3"/>
      <c r="J314" s="7" t="str">
        <f>$J$7</f>
        <v>For the 12 months ended: 12/31/2019</v>
      </c>
      <c r="K314" s="6"/>
      <c r="M314" s="5"/>
      <c r="N314" s="9"/>
      <c r="O314" s="9"/>
    </row>
    <row r="315" spans="1:15">
      <c r="A315" s="76" t="str">
        <f>$A$8</f>
        <v>Rate Formula Template</v>
      </c>
      <c r="B315" s="9"/>
      <c r="C315" s="9"/>
      <c r="D315" s="10"/>
      <c r="E315" s="9"/>
      <c r="F315" s="10"/>
      <c r="G315" s="10"/>
      <c r="H315" s="10"/>
      <c r="I315" s="10"/>
      <c r="J315" s="9"/>
      <c r="K315" s="3"/>
      <c r="L315" s="9"/>
      <c r="M315" s="6"/>
      <c r="N315" s="10"/>
      <c r="O315" s="10"/>
    </row>
    <row r="316" spans="1:15">
      <c r="A316" s="74" t="s">
        <v>4</v>
      </c>
      <c r="B316" s="9"/>
      <c r="C316" s="10"/>
      <c r="D316" s="13"/>
      <c r="E316" s="9"/>
      <c r="F316" s="13"/>
      <c r="G316" s="13"/>
      <c r="H316" s="13"/>
      <c r="I316" s="10"/>
      <c r="J316" s="10"/>
      <c r="K316" s="3"/>
      <c r="L316" s="12"/>
      <c r="M316" s="6"/>
      <c r="N316" s="12"/>
      <c r="O316" s="12"/>
    </row>
    <row r="317" spans="1:15">
      <c r="A317" s="76"/>
      <c r="B317" s="9"/>
      <c r="C317" s="12"/>
      <c r="D317" s="12"/>
      <c r="E317" s="9"/>
      <c r="F317" s="12"/>
      <c r="G317" s="12"/>
      <c r="H317" s="12"/>
      <c r="I317" s="12"/>
      <c r="J317" s="12"/>
      <c r="K317" s="3"/>
      <c r="L317" s="12"/>
      <c r="M317" s="3"/>
      <c r="N317" s="12"/>
      <c r="O317" s="12"/>
    </row>
    <row r="318" spans="1:15" ht="15.75">
      <c r="A318" s="149" t="str">
        <f>$A$11</f>
        <v>DUKE ENERGY KENTUCKY (DEK)</v>
      </c>
      <c r="B318" s="9"/>
      <c r="C318" s="12"/>
      <c r="D318" s="12"/>
      <c r="E318" s="9"/>
      <c r="F318" s="12"/>
      <c r="G318" s="12"/>
      <c r="H318" s="12"/>
      <c r="I318" s="12"/>
      <c r="J318" s="12"/>
      <c r="K318" s="3"/>
      <c r="L318" s="12"/>
      <c r="M318" s="3"/>
      <c r="N318" s="190"/>
      <c r="O318" s="190"/>
    </row>
    <row r="319" spans="1:15" ht="15.75">
      <c r="A319" s="265"/>
      <c r="B319" s="3"/>
      <c r="C319" s="189"/>
      <c r="D319" s="20"/>
      <c r="E319" s="35"/>
      <c r="F319" s="35"/>
      <c r="G319" s="35"/>
      <c r="H319" s="35"/>
      <c r="I319" s="3"/>
      <c r="J319" s="190"/>
      <c r="K319" s="3"/>
      <c r="L319" s="191"/>
      <c r="M319" s="3"/>
      <c r="N319" s="35"/>
      <c r="O319" s="35"/>
    </row>
    <row r="320" spans="1:15" ht="20.25">
      <c r="A320" s="29"/>
      <c r="B320" s="3"/>
      <c r="C320" s="3" t="s">
        <v>273</v>
      </c>
      <c r="D320" s="20"/>
      <c r="E320" s="35"/>
      <c r="F320" s="35"/>
      <c r="G320" s="35"/>
      <c r="H320" s="35"/>
      <c r="I320" s="3"/>
      <c r="J320" s="35"/>
      <c r="K320" s="3"/>
      <c r="L320" s="35"/>
      <c r="M320" s="266"/>
      <c r="N320" s="35"/>
      <c r="O320" s="35"/>
    </row>
    <row r="321" spans="1:15" ht="20.25">
      <c r="A321" s="29"/>
      <c r="B321" s="3"/>
      <c r="C321" s="3" t="s">
        <v>404</v>
      </c>
      <c r="D321" s="3"/>
      <c r="E321" s="35"/>
      <c r="F321" s="35"/>
      <c r="G321" s="35"/>
      <c r="H321" s="35"/>
      <c r="I321" s="3"/>
      <c r="J321" s="35"/>
      <c r="K321" s="3"/>
      <c r="L321" s="35"/>
      <c r="M321" s="266"/>
      <c r="N321" s="35"/>
      <c r="O321" s="35"/>
    </row>
    <row r="322" spans="1:15" ht="20.25">
      <c r="A322" s="79" t="s">
        <v>405</v>
      </c>
      <c r="B322" s="3"/>
      <c r="C322" s="3"/>
      <c r="D322" s="3"/>
      <c r="E322" s="35"/>
      <c r="F322" s="35"/>
      <c r="G322" s="35"/>
      <c r="H322" s="35"/>
      <c r="I322" s="3"/>
      <c r="J322" s="35"/>
      <c r="K322" s="3"/>
      <c r="L322" s="35"/>
      <c r="M322" s="266"/>
      <c r="N322" s="6"/>
      <c r="O322" s="6"/>
    </row>
    <row r="323" spans="1:15" ht="20.25" customHeight="1">
      <c r="A323" s="99" t="s">
        <v>343</v>
      </c>
      <c r="C323" s="268" t="s">
        <v>552</v>
      </c>
      <c r="D323" s="6"/>
      <c r="E323" s="6"/>
      <c r="F323" s="6"/>
      <c r="G323" s="6"/>
      <c r="H323" s="6"/>
      <c r="I323" s="6"/>
      <c r="J323" s="6"/>
      <c r="K323" s="6"/>
      <c r="L323" s="6"/>
      <c r="M323" s="269"/>
      <c r="N323" s="6"/>
      <c r="O323" s="6"/>
    </row>
    <row r="324" spans="1:15" ht="20.25" customHeight="1">
      <c r="A324" s="99"/>
      <c r="C324" s="268" t="s">
        <v>553</v>
      </c>
      <c r="D324" s="6"/>
      <c r="E324" s="6"/>
      <c r="F324" s="6"/>
      <c r="G324" s="6"/>
      <c r="H324" s="6"/>
      <c r="I324" s="6"/>
      <c r="J324" s="6"/>
      <c r="K324" s="6"/>
      <c r="L324" s="6"/>
      <c r="M324" s="269"/>
      <c r="N324" s="6"/>
      <c r="O324" s="6"/>
    </row>
    <row r="325" spans="1:15" ht="20.25" customHeight="1">
      <c r="A325" s="99"/>
      <c r="C325" s="268" t="s">
        <v>346</v>
      </c>
      <c r="D325" s="6"/>
      <c r="E325" s="6"/>
      <c r="F325" s="6"/>
      <c r="G325" s="6"/>
      <c r="H325" s="6"/>
      <c r="I325" s="6"/>
      <c r="J325" s="6"/>
      <c r="K325" s="6"/>
      <c r="L325" s="6"/>
      <c r="M325" s="269"/>
      <c r="N325" s="6"/>
      <c r="O325" s="6"/>
    </row>
    <row r="326" spans="1:15" ht="20.25" customHeight="1">
      <c r="A326" s="99" t="s">
        <v>347</v>
      </c>
      <c r="C326" s="268" t="s">
        <v>554</v>
      </c>
      <c r="D326" s="269"/>
      <c r="E326" s="269"/>
      <c r="F326" s="269"/>
      <c r="G326" s="269"/>
      <c r="H326" s="269"/>
      <c r="I326" s="269"/>
      <c r="J326" s="269"/>
      <c r="K326" s="269"/>
      <c r="L326" s="269"/>
      <c r="M326" s="269"/>
      <c r="N326" s="6"/>
      <c r="O326" s="6"/>
    </row>
    <row r="327" spans="1:15" ht="20.25" customHeight="1">
      <c r="A327" s="99" t="s">
        <v>349</v>
      </c>
      <c r="C327" s="268" t="s">
        <v>555</v>
      </c>
      <c r="N327" s="6"/>
      <c r="O327" s="6"/>
    </row>
    <row r="328" spans="1:15" ht="20.25" customHeight="1">
      <c r="A328" s="99"/>
      <c r="C328" s="268" t="s">
        <v>556</v>
      </c>
      <c r="N328" s="6"/>
      <c r="O328" s="6"/>
    </row>
    <row r="329" spans="1:15" ht="20.25" customHeight="1">
      <c r="A329" s="99" t="s">
        <v>350</v>
      </c>
      <c r="C329" s="268" t="s">
        <v>579</v>
      </c>
      <c r="N329" s="6"/>
      <c r="O329" s="6"/>
    </row>
    <row r="330" spans="1:15" ht="20.25" customHeight="1">
      <c r="C330" s="268" t="s">
        <v>580</v>
      </c>
      <c r="N330" s="6"/>
      <c r="O330" s="6"/>
    </row>
    <row r="331" spans="1:15" ht="20.25" customHeight="1">
      <c r="A331" s="99" t="s">
        <v>353</v>
      </c>
      <c r="C331" s="268" t="s">
        <v>354</v>
      </c>
    </row>
    <row r="332" spans="1:15" ht="20.25" customHeight="1">
      <c r="A332" s="99"/>
      <c r="C332" s="268" t="s">
        <v>355</v>
      </c>
    </row>
    <row r="333" spans="1:15" ht="20.25" customHeight="1">
      <c r="A333" s="99" t="s">
        <v>356</v>
      </c>
      <c r="C333" s="268" t="s">
        <v>357</v>
      </c>
    </row>
    <row r="334" spans="1:15" ht="20.25" customHeight="1">
      <c r="C334" s="268" t="s">
        <v>358</v>
      </c>
    </row>
    <row r="336" spans="1:15" ht="18">
      <c r="C336" s="46" t="s">
        <v>408</v>
      </c>
    </row>
    <row r="337" spans="3:3">
      <c r="C337" s="46" t="s">
        <v>409</v>
      </c>
    </row>
  </sheetData>
  <printOptions horizontalCentered="1"/>
  <pageMargins left="0.75" right="0.75" top="0.75" bottom="0.5" header="0.25" footer="0.25"/>
  <pageSetup scale="42" orientation="portrait" blackAndWhite="1" r:id="rId1"/>
  <headerFooter alignWithMargins="0"/>
  <rowBreaks count="5" manualBreakCount="5">
    <brk id="34" max="11" man="1"/>
    <brk id="95" max="11" man="1"/>
    <brk id="167" max="11" man="1"/>
    <brk id="244" max="11" man="1"/>
    <brk id="307" max="11"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239F-8B51-41D2-9B7D-385A331358BE}">
  <sheetPr>
    <tabColor theme="6" tint="0.59999389629810485"/>
    <pageSetUpPr fitToPage="1"/>
  </sheetPr>
  <dimension ref="A1:N331"/>
  <sheetViews>
    <sheetView zoomScale="75" zoomScaleNormal="75" zoomScaleSheetLayoutView="75" workbookViewId="0">
      <selection activeCell="D26" sqref="D26"/>
    </sheetView>
  </sheetViews>
  <sheetFormatPr defaultColWidth="8.77734375" defaultRowHeight="15"/>
  <cols>
    <col min="1" max="1" width="5.88671875" style="65" customWidth="1"/>
    <col min="2" max="2" width="1.44140625" style="2" customWidth="1"/>
    <col min="3" max="3" width="60.5546875" style="2" customWidth="1"/>
    <col min="4" max="4" width="23" style="2" customWidth="1"/>
    <col min="5" max="5" width="15.5546875" style="2" customWidth="1"/>
    <col min="6" max="6" width="8.21875" style="2" customWidth="1"/>
    <col min="7" max="7" width="5.6640625" style="2" customWidth="1"/>
    <col min="8" max="8" width="13.21875" style="2" customWidth="1"/>
    <col min="9" max="9" width="5.77734375" style="2" customWidth="1"/>
    <col min="10" max="10" width="16.33203125" style="2" customWidth="1"/>
    <col min="11" max="11" width="3.44140625" style="2" customWidth="1"/>
    <col min="12" max="12" width="14" style="2" customWidth="1"/>
    <col min="13" max="13" width="1.88671875" style="2" customWidth="1"/>
    <col min="14" max="16384" width="8.77734375" style="2"/>
  </cols>
  <sheetData>
    <row r="1" spans="1:13" ht="18">
      <c r="A1" s="230"/>
      <c r="C1" s="3"/>
      <c r="D1" s="3"/>
      <c r="E1" s="231"/>
      <c r="F1" s="3"/>
      <c r="G1" s="3"/>
      <c r="H1" s="3"/>
      <c r="I1" s="3"/>
      <c r="J1" s="5" t="s">
        <v>0</v>
      </c>
      <c r="K1" s="4"/>
      <c r="M1" s="4"/>
    </row>
    <row r="2" spans="1:13">
      <c r="C2" s="3"/>
      <c r="D2" s="3"/>
      <c r="E2" s="231"/>
      <c r="F2" s="3"/>
      <c r="G2" s="3"/>
      <c r="H2" s="3"/>
      <c r="I2" s="3"/>
      <c r="J2" s="5" t="s">
        <v>56</v>
      </c>
      <c r="M2" s="5"/>
    </row>
    <row r="3" spans="1:13">
      <c r="C3" s="3"/>
      <c r="D3" s="3"/>
      <c r="E3" s="231"/>
      <c r="F3" s="3"/>
      <c r="G3" s="3"/>
      <c r="H3" s="3"/>
      <c r="I3" s="3"/>
      <c r="K3" s="6"/>
      <c r="M3" s="5"/>
    </row>
    <row r="4" spans="1:13">
      <c r="C4" s="3"/>
      <c r="D4" s="3"/>
      <c r="E4" s="231"/>
      <c r="F4" s="3"/>
      <c r="G4" s="3"/>
      <c r="H4" s="3"/>
      <c r="I4" s="3"/>
      <c r="K4" s="6"/>
      <c r="M4" s="5"/>
    </row>
    <row r="5" spans="1:13">
      <c r="C5" s="3"/>
      <c r="D5" s="3"/>
      <c r="E5" s="231"/>
      <c r="F5" s="3"/>
      <c r="G5" s="3"/>
      <c r="H5" s="3"/>
      <c r="I5" s="3"/>
      <c r="K5" s="6"/>
      <c r="M5" s="5"/>
    </row>
    <row r="6" spans="1:13">
      <c r="C6" s="3"/>
      <c r="D6" s="3"/>
      <c r="E6" s="231"/>
      <c r="F6" s="3"/>
      <c r="G6" s="3"/>
      <c r="H6" s="3"/>
      <c r="I6" s="3"/>
      <c r="J6" s="6"/>
      <c r="K6" s="6"/>
      <c r="M6" s="6"/>
    </row>
    <row r="7" spans="1:13">
      <c r="C7" s="3" t="s">
        <v>2</v>
      </c>
      <c r="D7" s="3"/>
      <c r="E7" s="231"/>
      <c r="F7" s="3"/>
      <c r="G7" s="3"/>
      <c r="H7" s="3"/>
      <c r="I7" s="3"/>
      <c r="J7" s="7" t="s">
        <v>498</v>
      </c>
      <c r="K7" s="6"/>
      <c r="M7" s="6"/>
    </row>
    <row r="8" spans="1:13">
      <c r="A8" s="74" t="s">
        <v>3</v>
      </c>
      <c r="B8" s="9"/>
      <c r="C8" s="9"/>
      <c r="D8" s="10"/>
      <c r="E8" s="9"/>
      <c r="F8" s="10"/>
      <c r="G8" s="10"/>
      <c r="H8" s="10"/>
      <c r="I8" s="10"/>
      <c r="J8" s="9"/>
      <c r="K8" s="6"/>
      <c r="L8" s="9"/>
      <c r="M8" s="6"/>
    </row>
    <row r="9" spans="1:13">
      <c r="A9" s="76" t="s">
        <v>4</v>
      </c>
      <c r="B9" s="9"/>
      <c r="C9" s="10"/>
      <c r="D9" s="13"/>
      <c r="E9" s="9"/>
      <c r="F9" s="13"/>
      <c r="G9" s="13"/>
      <c r="H9" s="13"/>
      <c r="I9" s="10"/>
      <c r="J9" s="10"/>
      <c r="K9" s="6"/>
      <c r="L9" s="12"/>
      <c r="M9" s="6"/>
    </row>
    <row r="10" spans="1:13">
      <c r="A10" s="76"/>
      <c r="B10" s="9"/>
      <c r="C10" s="12"/>
      <c r="D10" s="12"/>
      <c r="E10" s="9"/>
      <c r="F10" s="12"/>
      <c r="G10" s="12"/>
      <c r="H10" s="12"/>
      <c r="I10" s="12"/>
      <c r="J10" s="12"/>
      <c r="K10" s="6"/>
      <c r="L10" s="12"/>
      <c r="M10" s="6"/>
    </row>
    <row r="11" spans="1:13" ht="15.75">
      <c r="A11" s="232" t="s">
        <v>403</v>
      </c>
      <c r="B11" s="15"/>
      <c r="C11" s="16"/>
      <c r="D11" s="16"/>
      <c r="E11" s="15"/>
      <c r="F11" s="16"/>
      <c r="G11" s="16"/>
      <c r="H11" s="16"/>
      <c r="I11" s="16"/>
      <c r="J11" s="16"/>
      <c r="K11" s="6"/>
      <c r="L11" s="12"/>
      <c r="M11" s="6"/>
    </row>
    <row r="12" spans="1:13">
      <c r="A12" s="29"/>
      <c r="C12" s="21" t="s">
        <v>6</v>
      </c>
      <c r="D12" s="21" t="s">
        <v>7</v>
      </c>
      <c r="E12" s="21" t="s">
        <v>8</v>
      </c>
      <c r="F12" s="35" t="s">
        <v>17</v>
      </c>
      <c r="G12" s="270" t="s">
        <v>9</v>
      </c>
      <c r="H12" s="9"/>
      <c r="I12" s="35"/>
      <c r="J12" s="101" t="s">
        <v>10</v>
      </c>
      <c r="K12" s="6"/>
      <c r="L12" s="6"/>
      <c r="M12" s="6"/>
    </row>
    <row r="13" spans="1:13">
      <c r="A13" s="29" t="s">
        <v>11</v>
      </c>
      <c r="C13" s="6"/>
      <c r="D13" s="6"/>
      <c r="E13" s="78"/>
      <c r="F13" s="6"/>
      <c r="G13" s="6"/>
      <c r="H13" s="6"/>
      <c r="I13" s="6"/>
      <c r="J13" s="20" t="s">
        <v>12</v>
      </c>
      <c r="K13" s="6"/>
      <c r="L13" s="6"/>
      <c r="M13" s="6"/>
    </row>
    <row r="14" spans="1:13">
      <c r="A14" s="79" t="s">
        <v>13</v>
      </c>
      <c r="C14" s="6"/>
      <c r="D14" s="6"/>
      <c r="E14" s="6"/>
      <c r="F14" s="6"/>
      <c r="G14" s="6"/>
      <c r="H14" s="6"/>
      <c r="I14" s="6"/>
      <c r="J14" s="25" t="s">
        <v>14</v>
      </c>
      <c r="K14" s="6"/>
      <c r="L14" s="6"/>
      <c r="M14" s="6"/>
    </row>
    <row r="15" spans="1:13">
      <c r="A15" s="29">
        <v>1</v>
      </c>
      <c r="C15" s="6" t="s">
        <v>15</v>
      </c>
      <c r="D15" s="52" t="s">
        <v>504</v>
      </c>
      <c r="E15" s="35"/>
      <c r="F15" s="6"/>
      <c r="G15" s="6"/>
      <c r="H15" s="6"/>
      <c r="I15" s="6"/>
      <c r="J15" s="31">
        <f>J161</f>
        <v>5257544</v>
      </c>
      <c r="K15" s="6"/>
      <c r="L15" s="6"/>
      <c r="M15" s="6"/>
    </row>
    <row r="16" spans="1:13">
      <c r="A16" s="29"/>
      <c r="C16" s="6"/>
      <c r="D16" s="51"/>
      <c r="E16" s="6"/>
      <c r="F16" s="6"/>
      <c r="G16" s="6"/>
      <c r="H16" s="6"/>
      <c r="I16" s="6"/>
      <c r="J16" s="31"/>
      <c r="K16" s="6"/>
      <c r="L16" s="6"/>
      <c r="M16" s="6"/>
    </row>
    <row r="17" spans="1:13">
      <c r="A17" s="29"/>
      <c r="C17" s="6"/>
      <c r="D17" s="51"/>
      <c r="E17" s="6"/>
      <c r="F17" s="6"/>
      <c r="G17" s="6"/>
      <c r="H17" s="6"/>
      <c r="I17" s="6"/>
      <c r="J17" s="31"/>
      <c r="K17" s="6"/>
      <c r="L17" s="6"/>
      <c r="M17" s="6"/>
    </row>
    <row r="18" spans="1:13" ht="15.75" thickBot="1">
      <c r="A18" s="29" t="s">
        <v>17</v>
      </c>
      <c r="C18" s="6" t="s">
        <v>58</v>
      </c>
      <c r="D18" s="233"/>
      <c r="E18" s="234" t="s">
        <v>59</v>
      </c>
      <c r="F18" s="35"/>
      <c r="G18" s="235" t="s">
        <v>60</v>
      </c>
      <c r="H18" s="235"/>
      <c r="I18" s="6"/>
      <c r="J18" s="31"/>
      <c r="K18" s="6"/>
      <c r="L18" s="6"/>
      <c r="M18" s="6"/>
    </row>
    <row r="19" spans="1:13">
      <c r="A19" s="29">
        <v>2</v>
      </c>
      <c r="C19" s="6" t="s">
        <v>19</v>
      </c>
      <c r="D19" s="52" t="s">
        <v>61</v>
      </c>
      <c r="E19" s="31">
        <f>J237</f>
        <v>14039</v>
      </c>
      <c r="F19" s="31"/>
      <c r="G19" s="31" t="s">
        <v>62</v>
      </c>
      <c r="H19" s="84">
        <f>DEK_TP_Alloc</f>
        <v>0.71682999999999997</v>
      </c>
      <c r="I19" s="31"/>
      <c r="J19" s="31">
        <f>ROUND(H19*E19,0)</f>
        <v>10064</v>
      </c>
      <c r="K19" s="6"/>
      <c r="L19" s="6"/>
      <c r="M19" s="6"/>
    </row>
    <row r="20" spans="1:13">
      <c r="A20" s="29">
        <v>3</v>
      </c>
      <c r="C20" s="6" t="s">
        <v>20</v>
      </c>
      <c r="D20" s="52" t="s">
        <v>63</v>
      </c>
      <c r="E20" s="54">
        <f>J239</f>
        <v>29155</v>
      </c>
      <c r="F20" s="31"/>
      <c r="G20" s="31" t="str">
        <f>G$19</f>
        <v>TP</v>
      </c>
      <c r="H20" s="84">
        <f>DEK_TP_Alloc</f>
        <v>0.71682999999999997</v>
      </c>
      <c r="I20" s="31"/>
      <c r="J20" s="54">
        <f>ROUND(H20*E20,0)</f>
        <v>20899</v>
      </c>
      <c r="K20" s="6"/>
      <c r="L20" s="6"/>
      <c r="M20" s="6"/>
    </row>
    <row r="21" spans="1:13">
      <c r="A21" s="29" t="s">
        <v>21</v>
      </c>
      <c r="C21" s="6" t="s">
        <v>22</v>
      </c>
      <c r="D21" s="52"/>
      <c r="E21" s="85">
        <v>0</v>
      </c>
      <c r="F21" s="31"/>
      <c r="G21" s="31" t="str">
        <f>G$19</f>
        <v>TP</v>
      </c>
      <c r="H21" s="84">
        <f>DEK_TP_Alloc</f>
        <v>0.71682999999999997</v>
      </c>
      <c r="I21" s="31"/>
      <c r="J21" s="54">
        <f t="shared" ref="J21:J23" si="0">ROUND(H21*E21,0)</f>
        <v>0</v>
      </c>
      <c r="K21" s="6"/>
      <c r="L21" s="6"/>
      <c r="M21" s="6"/>
    </row>
    <row r="22" spans="1:13">
      <c r="A22" s="29" t="s">
        <v>23</v>
      </c>
      <c r="C22" s="6" t="s">
        <v>24</v>
      </c>
      <c r="D22" s="52"/>
      <c r="E22" s="85">
        <v>0</v>
      </c>
      <c r="F22" s="31"/>
      <c r="G22" s="31" t="str">
        <f>G$19</f>
        <v>TP</v>
      </c>
      <c r="H22" s="84">
        <f>DEK_TP_Alloc</f>
        <v>0.71682999999999997</v>
      </c>
      <c r="I22" s="31"/>
      <c r="J22" s="54">
        <f t="shared" si="0"/>
        <v>0</v>
      </c>
      <c r="K22" s="6"/>
      <c r="L22" s="6"/>
      <c r="M22" s="6"/>
    </row>
    <row r="23" spans="1:13">
      <c r="A23" s="29">
        <v>5</v>
      </c>
      <c r="C23" s="6" t="s">
        <v>25</v>
      </c>
      <c r="D23" s="52" t="s">
        <v>505</v>
      </c>
      <c r="E23" s="45">
        <v>0</v>
      </c>
      <c r="F23" s="31"/>
      <c r="G23" s="31"/>
      <c r="H23" s="86">
        <v>1</v>
      </c>
      <c r="I23" s="31"/>
      <c r="J23" s="54">
        <f t="shared" si="0"/>
        <v>0</v>
      </c>
      <c r="K23" s="6"/>
      <c r="L23" s="6"/>
      <c r="M23" s="6"/>
    </row>
    <row r="24" spans="1:13">
      <c r="A24" s="29"/>
      <c r="C24" s="6"/>
      <c r="D24" s="52"/>
      <c r="E24" s="54"/>
      <c r="F24" s="31"/>
      <c r="G24" s="31"/>
      <c r="H24" s="86"/>
      <c r="I24" s="31"/>
      <c r="J24" s="31"/>
      <c r="K24" s="6"/>
      <c r="L24" s="6"/>
      <c r="M24" s="6"/>
    </row>
    <row r="25" spans="1:13">
      <c r="A25" s="29"/>
      <c r="C25" s="6"/>
      <c r="D25" s="52"/>
      <c r="E25" s="54"/>
      <c r="F25" s="31"/>
      <c r="G25" s="31"/>
      <c r="H25" s="86"/>
      <c r="I25" s="31"/>
      <c r="J25" s="31"/>
      <c r="K25" s="6"/>
      <c r="L25" s="6"/>
      <c r="M25" s="6"/>
    </row>
    <row r="26" spans="1:13">
      <c r="A26" s="29"/>
      <c r="C26" s="6"/>
      <c r="D26" s="52"/>
      <c r="E26" s="54"/>
      <c r="F26" s="31"/>
      <c r="G26" s="31"/>
      <c r="H26" s="86"/>
      <c r="I26" s="31"/>
      <c r="J26" s="31"/>
      <c r="K26" s="6"/>
      <c r="L26" s="6"/>
      <c r="M26" s="6"/>
    </row>
    <row r="27" spans="1:13">
      <c r="A27" s="29">
        <v>6</v>
      </c>
      <c r="C27" s="6" t="s">
        <v>27</v>
      </c>
      <c r="D27" s="51"/>
      <c r="E27" s="91" t="s">
        <v>17</v>
      </c>
      <c r="F27" s="35"/>
      <c r="G27" s="35"/>
      <c r="H27" s="84"/>
      <c r="I27" s="35"/>
      <c r="J27" s="236">
        <f>SUM(J19:J23)</f>
        <v>30963</v>
      </c>
      <c r="K27" s="6"/>
      <c r="L27" s="6"/>
      <c r="M27" s="6"/>
    </row>
    <row r="28" spans="1:13">
      <c r="A28" s="29"/>
      <c r="D28" s="51"/>
      <c r="E28" s="35" t="s">
        <v>17</v>
      </c>
      <c r="F28" s="6"/>
      <c r="G28" s="6"/>
      <c r="H28" s="84"/>
      <c r="I28" s="6"/>
      <c r="J28" s="31"/>
      <c r="K28" s="6"/>
      <c r="L28" s="6"/>
      <c r="M28" s="6"/>
    </row>
    <row r="29" spans="1:13">
      <c r="A29" s="29"/>
      <c r="C29" s="6"/>
      <c r="D29" s="51"/>
      <c r="J29" s="31"/>
      <c r="K29" s="6"/>
      <c r="L29" s="6"/>
      <c r="M29" s="6"/>
    </row>
    <row r="30" spans="1:13" ht="15.75" thickBot="1">
      <c r="A30" s="29">
        <v>7</v>
      </c>
      <c r="C30" s="6" t="s">
        <v>28</v>
      </c>
      <c r="D30" s="52" t="s">
        <v>29</v>
      </c>
      <c r="E30" s="91" t="s">
        <v>17</v>
      </c>
      <c r="F30" s="35"/>
      <c r="G30" s="35"/>
      <c r="H30" s="35"/>
      <c r="I30" s="35"/>
      <c r="J30" s="48">
        <f>J15-J27</f>
        <v>5226581</v>
      </c>
      <c r="K30" s="6"/>
      <c r="L30" s="6"/>
      <c r="M30" s="6"/>
    </row>
    <row r="31" spans="1:13" ht="15.75" thickTop="1">
      <c r="A31" s="29"/>
      <c r="D31" s="51"/>
      <c r="E31" s="91"/>
      <c r="F31" s="35"/>
      <c r="G31" s="35"/>
      <c r="H31" s="35"/>
      <c r="I31" s="35"/>
      <c r="K31" s="6"/>
      <c r="L31" s="6"/>
      <c r="M31" s="6"/>
    </row>
    <row r="32" spans="1:13">
      <c r="A32" s="29"/>
      <c r="D32" s="52"/>
      <c r="J32" s="35"/>
      <c r="K32" s="6"/>
      <c r="L32" s="6"/>
      <c r="M32" s="6"/>
    </row>
    <row r="33" spans="1:13">
      <c r="A33" s="29"/>
      <c r="C33" s="6"/>
      <c r="D33" s="51"/>
      <c r="E33" s="31"/>
      <c r="F33" s="31"/>
      <c r="G33" s="31"/>
      <c r="H33" s="31"/>
      <c r="I33" s="31"/>
      <c r="J33" s="31"/>
      <c r="K33" s="6"/>
      <c r="L33" s="6"/>
      <c r="M33" s="6"/>
    </row>
    <row r="34" spans="1:13">
      <c r="C34" s="3"/>
      <c r="D34" s="3"/>
      <c r="E34" s="231"/>
      <c r="F34" s="3"/>
      <c r="G34" s="3"/>
      <c r="H34" s="3"/>
      <c r="I34" s="3"/>
      <c r="K34" s="20"/>
      <c r="L34" s="7"/>
      <c r="M34" s="20"/>
    </row>
    <row r="35" spans="1:13" ht="18">
      <c r="A35" s="230"/>
      <c r="C35" s="3"/>
      <c r="D35" s="3"/>
      <c r="E35" s="231"/>
      <c r="F35" s="3"/>
      <c r="G35" s="3"/>
      <c r="H35" s="3"/>
      <c r="I35" s="3"/>
      <c r="J35" s="5" t="s">
        <v>0</v>
      </c>
      <c r="K35" s="4"/>
      <c r="M35" s="4"/>
    </row>
    <row r="36" spans="1:13">
      <c r="C36" s="3"/>
      <c r="D36" s="3"/>
      <c r="E36" s="231"/>
      <c r="F36" s="3"/>
      <c r="G36" s="3"/>
      <c r="H36" s="3"/>
      <c r="I36" s="3"/>
      <c r="J36" s="5" t="s">
        <v>73</v>
      </c>
      <c r="M36" s="5"/>
    </row>
    <row r="37" spans="1:13">
      <c r="C37" s="3"/>
      <c r="D37" s="3"/>
      <c r="E37" s="231"/>
      <c r="F37" s="3"/>
      <c r="G37" s="3"/>
      <c r="H37" s="3"/>
      <c r="I37" s="3"/>
      <c r="K37" s="6"/>
      <c r="M37" s="5"/>
    </row>
    <row r="38" spans="1:13">
      <c r="C38" s="3"/>
      <c r="D38" s="3"/>
      <c r="E38" s="231"/>
      <c r="F38" s="3"/>
      <c r="G38" s="3"/>
      <c r="H38" s="3"/>
      <c r="I38" s="3"/>
      <c r="K38" s="6"/>
      <c r="M38" s="5"/>
    </row>
    <row r="39" spans="1:13">
      <c r="C39" s="3"/>
      <c r="D39" s="3"/>
      <c r="E39" s="231"/>
      <c r="F39" s="3"/>
      <c r="G39" s="3"/>
      <c r="H39" s="3"/>
      <c r="I39" s="3"/>
      <c r="K39" s="6"/>
      <c r="M39" s="5"/>
    </row>
    <row r="40" spans="1:13">
      <c r="C40" s="3"/>
      <c r="D40" s="3"/>
      <c r="E40" s="231"/>
      <c r="F40" s="3"/>
      <c r="G40" s="3"/>
      <c r="H40" s="3"/>
      <c r="I40" s="3"/>
      <c r="J40" s="5"/>
      <c r="K40" s="6"/>
      <c r="M40" s="5"/>
    </row>
    <row r="41" spans="1:13">
      <c r="C41" s="3" t="s">
        <v>2</v>
      </c>
      <c r="D41" s="3"/>
      <c r="E41" s="231"/>
      <c r="F41" s="3"/>
      <c r="G41" s="3"/>
      <c r="H41" s="3"/>
      <c r="I41" s="3"/>
      <c r="J41" s="7" t="str">
        <f>J7</f>
        <v>For the 12 months ended: 12/31/2018</v>
      </c>
      <c r="K41" s="35"/>
      <c r="M41" s="5"/>
    </row>
    <row r="42" spans="1:13">
      <c r="A42" s="75" t="str">
        <f>A8</f>
        <v>Rate Formula Template</v>
      </c>
      <c r="B42" s="9"/>
      <c r="C42" s="9"/>
      <c r="D42" s="10"/>
      <c r="E42" s="9"/>
      <c r="F42" s="10"/>
      <c r="G42" s="10"/>
      <c r="H42" s="10"/>
      <c r="I42" s="10"/>
      <c r="J42" s="9"/>
      <c r="K42" s="35"/>
      <c r="L42" s="9"/>
      <c r="M42" s="6"/>
    </row>
    <row r="43" spans="1:13">
      <c r="A43" s="76" t="s">
        <v>4</v>
      </c>
      <c r="B43" s="9"/>
      <c r="C43" s="10"/>
      <c r="D43" s="13"/>
      <c r="E43" s="9"/>
      <c r="F43" s="13"/>
      <c r="G43" s="13"/>
      <c r="H43" s="13"/>
      <c r="I43" s="10"/>
      <c r="J43" s="10"/>
      <c r="K43" s="35"/>
      <c r="L43" s="12"/>
      <c r="M43" s="6"/>
    </row>
    <row r="44" spans="1:13">
      <c r="A44" s="76"/>
      <c r="B44" s="9"/>
      <c r="C44" s="12"/>
      <c r="D44" s="12"/>
      <c r="E44" s="9"/>
      <c r="F44" s="12"/>
      <c r="G44" s="12"/>
      <c r="H44" s="12"/>
      <c r="I44" s="12"/>
      <c r="J44" s="12"/>
      <c r="K44" s="35"/>
      <c r="L44" s="12"/>
      <c r="M44" s="6"/>
    </row>
    <row r="45" spans="1:13" ht="15.75">
      <c r="A45" s="149" t="str">
        <f>$A$11</f>
        <v>DUKE ENERGY KENTUCKY (DEK)</v>
      </c>
      <c r="B45" s="9"/>
      <c r="C45" s="12"/>
      <c r="D45" s="12"/>
      <c r="E45" s="9"/>
      <c r="F45" s="12"/>
      <c r="G45" s="12"/>
      <c r="H45" s="12"/>
      <c r="I45" s="12"/>
      <c r="J45" s="12"/>
      <c r="K45" s="35"/>
      <c r="L45" s="12"/>
      <c r="M45" s="35"/>
    </row>
    <row r="46" spans="1:13">
      <c r="B46" s="9"/>
      <c r="C46" s="12"/>
      <c r="D46" s="12"/>
      <c r="E46" s="9"/>
      <c r="F46" s="12"/>
      <c r="G46" s="12"/>
      <c r="H46" s="12"/>
      <c r="I46" s="12"/>
      <c r="J46" s="12"/>
      <c r="K46" s="35"/>
      <c r="L46" s="12"/>
      <c r="M46" s="35"/>
    </row>
    <row r="47" spans="1:13">
      <c r="C47" s="21" t="s">
        <v>6</v>
      </c>
      <c r="D47" s="21" t="s">
        <v>7</v>
      </c>
      <c r="E47" s="21" t="s">
        <v>8</v>
      </c>
      <c r="F47" s="35" t="s">
        <v>17</v>
      </c>
      <c r="G47" s="270" t="s">
        <v>9</v>
      </c>
      <c r="H47" s="9"/>
      <c r="I47" s="35"/>
      <c r="J47" s="101" t="s">
        <v>10</v>
      </c>
      <c r="K47" s="35"/>
      <c r="L47" s="21"/>
      <c r="M47" s="35"/>
    </row>
    <row r="48" spans="1:13">
      <c r="A48" s="29" t="s">
        <v>11</v>
      </c>
      <c r="C48" s="6"/>
      <c r="D48" s="126" t="s">
        <v>74</v>
      </c>
      <c r="E48" s="35"/>
      <c r="F48" s="35"/>
      <c r="G48" s="35"/>
      <c r="H48" s="20"/>
      <c r="I48" s="35"/>
      <c r="J48" s="20" t="s">
        <v>75</v>
      </c>
      <c r="K48" s="35"/>
      <c r="L48" s="21"/>
      <c r="M48" s="35"/>
    </row>
    <row r="49" spans="1:13" ht="15.75" thickBot="1">
      <c r="A49" s="79" t="s">
        <v>13</v>
      </c>
      <c r="C49" s="27" t="s">
        <v>363</v>
      </c>
      <c r="D49" s="237" t="s">
        <v>77</v>
      </c>
      <c r="E49" s="234" t="s">
        <v>78</v>
      </c>
      <c r="F49" s="128"/>
      <c r="G49" s="235" t="s">
        <v>60</v>
      </c>
      <c r="H49" s="235"/>
      <c r="I49" s="128"/>
      <c r="J49" s="238" t="s">
        <v>79</v>
      </c>
      <c r="K49" s="35"/>
      <c r="L49" s="21"/>
      <c r="M49" s="6"/>
    </row>
    <row r="50" spans="1:13">
      <c r="D50" s="35"/>
      <c r="E50" s="35"/>
      <c r="F50" s="35"/>
      <c r="G50" s="35"/>
      <c r="H50" s="35"/>
      <c r="I50" s="35"/>
      <c r="J50" s="35"/>
      <c r="K50" s="35"/>
      <c r="L50" s="35"/>
      <c r="M50" s="6"/>
    </row>
    <row r="51" spans="1:13">
      <c r="A51" s="29"/>
      <c r="C51" s="6"/>
      <c r="D51" s="35"/>
      <c r="E51" s="35"/>
      <c r="F51" s="35"/>
      <c r="G51" s="35"/>
      <c r="H51" s="35"/>
      <c r="I51" s="35"/>
      <c r="J51" s="35"/>
      <c r="K51" s="35"/>
      <c r="L51" s="35"/>
      <c r="M51" s="6"/>
    </row>
    <row r="52" spans="1:13">
      <c r="A52" s="29"/>
      <c r="C52" s="6" t="s">
        <v>80</v>
      </c>
      <c r="D52" s="35"/>
      <c r="E52" s="35"/>
      <c r="F52" s="35"/>
      <c r="G52" s="35"/>
      <c r="H52" s="35"/>
      <c r="I52" s="35"/>
      <c r="J52" s="35"/>
      <c r="K52" s="35"/>
      <c r="L52" s="35"/>
      <c r="M52" s="6"/>
    </row>
    <row r="53" spans="1:13">
      <c r="A53" s="29">
        <v>1</v>
      </c>
      <c r="C53" s="6" t="s">
        <v>81</v>
      </c>
      <c r="D53" s="51" t="s">
        <v>82</v>
      </c>
      <c r="E53" s="116">
        <v>1195710449</v>
      </c>
      <c r="F53" s="35"/>
      <c r="G53" s="35" t="s">
        <v>83</v>
      </c>
      <c r="H53" s="117" t="s">
        <v>17</v>
      </c>
      <c r="I53" s="35"/>
      <c r="J53" s="54">
        <v>0</v>
      </c>
      <c r="K53" s="35"/>
      <c r="L53" s="35"/>
      <c r="M53" s="6"/>
    </row>
    <row r="54" spans="1:13">
      <c r="A54" s="29">
        <v>2</v>
      </c>
      <c r="C54" s="6" t="s">
        <v>84</v>
      </c>
      <c r="D54" s="51" t="s">
        <v>85</v>
      </c>
      <c r="E54" s="85">
        <v>58283428</v>
      </c>
      <c r="F54" s="35"/>
      <c r="G54" s="35" t="s">
        <v>62</v>
      </c>
      <c r="H54" s="84">
        <f>DEK_TP_Alloc</f>
        <v>0.71682999999999997</v>
      </c>
      <c r="I54" s="35"/>
      <c r="J54" s="31">
        <f>ROUND(H54*E54,0)</f>
        <v>41779310</v>
      </c>
      <c r="K54" s="35"/>
      <c r="L54" s="35"/>
      <c r="M54" s="6"/>
    </row>
    <row r="55" spans="1:13">
      <c r="A55" s="29">
        <v>3</v>
      </c>
      <c r="C55" s="6" t="s">
        <v>86</v>
      </c>
      <c r="D55" s="51" t="s">
        <v>87</v>
      </c>
      <c r="E55" s="85">
        <v>484361125</v>
      </c>
      <c r="F55" s="35"/>
      <c r="G55" s="35" t="s">
        <v>83</v>
      </c>
      <c r="H55" s="117" t="s">
        <v>17</v>
      </c>
      <c r="I55" s="35"/>
      <c r="J55" s="54"/>
      <c r="K55" s="35"/>
      <c r="L55" s="35"/>
      <c r="M55" s="6"/>
    </row>
    <row r="56" spans="1:13">
      <c r="A56" s="29">
        <v>4</v>
      </c>
      <c r="C56" s="6" t="s">
        <v>88</v>
      </c>
      <c r="D56" s="51" t="s">
        <v>89</v>
      </c>
      <c r="E56" s="85">
        <v>30788868</v>
      </c>
      <c r="F56" s="35"/>
      <c r="G56" s="35" t="s">
        <v>232</v>
      </c>
      <c r="H56" s="117">
        <f>DEK_WS_Alloc</f>
        <v>3.3360000000000001E-2</v>
      </c>
      <c r="I56" s="35"/>
      <c r="J56" s="54">
        <f>ROUND(H56*E56,0)</f>
        <v>1027117</v>
      </c>
      <c r="K56" s="35"/>
      <c r="L56" s="35"/>
      <c r="M56" s="35"/>
    </row>
    <row r="57" spans="1:13" ht="15.75" thickBot="1">
      <c r="A57" s="29">
        <v>5</v>
      </c>
      <c r="C57" s="6" t="s">
        <v>91</v>
      </c>
      <c r="D57" s="51" t="s">
        <v>506</v>
      </c>
      <c r="E57" s="118">
        <v>36195234</v>
      </c>
      <c r="F57" s="35"/>
      <c r="G57" s="35" t="s">
        <v>93</v>
      </c>
      <c r="H57" s="117">
        <f>DEK_CE_Alloc</f>
        <v>2.656E-2</v>
      </c>
      <c r="I57" s="35"/>
      <c r="J57" s="119">
        <f>ROUND(H57*E57,0)</f>
        <v>961345</v>
      </c>
      <c r="K57" s="35"/>
      <c r="L57" s="35"/>
      <c r="M57" s="35"/>
    </row>
    <row r="58" spans="1:13">
      <c r="A58" s="29">
        <v>6</v>
      </c>
      <c r="C58" s="6" t="s">
        <v>94</v>
      </c>
      <c r="D58" s="52"/>
      <c r="E58" s="31">
        <f>SUM(E53:E57)</f>
        <v>1805339104</v>
      </c>
      <c r="F58" s="35"/>
      <c r="G58" s="35" t="s">
        <v>95</v>
      </c>
      <c r="H58" s="117">
        <f>IF(J58&gt;0,ROUND(J58/E58,5),0)</f>
        <v>2.4240000000000001E-2</v>
      </c>
      <c r="I58" s="35"/>
      <c r="J58" s="31">
        <f>SUM(J53:J57)</f>
        <v>43767772</v>
      </c>
      <c r="K58" s="35"/>
      <c r="L58" s="121"/>
      <c r="M58" s="6"/>
    </row>
    <row r="59" spans="1:13">
      <c r="C59" s="6"/>
      <c r="D59" s="52"/>
      <c r="E59" s="54"/>
      <c r="F59" s="35"/>
      <c r="G59" s="35"/>
      <c r="H59" s="121"/>
      <c r="I59" s="35"/>
      <c r="J59" s="54"/>
      <c r="K59" s="35"/>
      <c r="L59" s="121"/>
      <c r="M59" s="6"/>
    </row>
    <row r="60" spans="1:13">
      <c r="C60" s="6" t="s">
        <v>507</v>
      </c>
      <c r="D60" s="52"/>
      <c r="E60" s="54"/>
      <c r="F60" s="35"/>
      <c r="G60" s="35"/>
      <c r="H60" s="35"/>
      <c r="I60" s="35"/>
      <c r="J60" s="54"/>
      <c r="K60" s="35"/>
      <c r="L60" s="35"/>
      <c r="M60" s="6"/>
    </row>
    <row r="61" spans="1:13">
      <c r="A61" s="29">
        <v>7</v>
      </c>
      <c r="C61" s="6" t="s">
        <v>81</v>
      </c>
      <c r="D61" s="51" t="s">
        <v>508</v>
      </c>
      <c r="E61" s="116">
        <v>596756722</v>
      </c>
      <c r="F61" s="35"/>
      <c r="G61" s="35" t="str">
        <f t="shared" ref="G61:G65" si="1">G53</f>
        <v>NA</v>
      </c>
      <c r="H61" s="117"/>
      <c r="I61" s="35"/>
      <c r="J61" s="54"/>
      <c r="K61" s="35"/>
      <c r="L61" s="35"/>
      <c r="M61" s="6"/>
    </row>
    <row r="62" spans="1:13">
      <c r="A62" s="29">
        <v>8</v>
      </c>
      <c r="C62" s="6" t="s">
        <v>84</v>
      </c>
      <c r="D62" s="51" t="s">
        <v>98</v>
      </c>
      <c r="E62" s="85">
        <v>19575675</v>
      </c>
      <c r="F62" s="35"/>
      <c r="G62" s="35" t="str">
        <f t="shared" si="1"/>
        <v>TP</v>
      </c>
      <c r="H62" s="84">
        <f>DEK_TP_Alloc</f>
        <v>0.71682999999999997</v>
      </c>
      <c r="I62" s="35"/>
      <c r="J62" s="31">
        <f>ROUND(H62*E62,0)</f>
        <v>14032431</v>
      </c>
      <c r="K62" s="35"/>
      <c r="L62" s="35"/>
      <c r="M62" s="6"/>
    </row>
    <row r="63" spans="1:13">
      <c r="A63" s="29">
        <v>9</v>
      </c>
      <c r="C63" s="6" t="s">
        <v>86</v>
      </c>
      <c r="D63" s="51" t="s">
        <v>99</v>
      </c>
      <c r="E63" s="85">
        <v>152298366</v>
      </c>
      <c r="F63" s="35"/>
      <c r="G63" s="35" t="str">
        <f t="shared" si="1"/>
        <v>NA</v>
      </c>
      <c r="H63" s="117"/>
      <c r="I63" s="35"/>
      <c r="J63" s="54"/>
      <c r="K63" s="35"/>
      <c r="L63" s="35"/>
      <c r="M63" s="6"/>
    </row>
    <row r="64" spans="1:13">
      <c r="A64" s="29">
        <v>10</v>
      </c>
      <c r="C64" s="6" t="s">
        <v>88</v>
      </c>
      <c r="D64" s="51" t="s">
        <v>509</v>
      </c>
      <c r="E64" s="85">
        <v>14831936</v>
      </c>
      <c r="F64" s="35"/>
      <c r="G64" s="35" t="str">
        <f t="shared" si="1"/>
        <v>WS</v>
      </c>
      <c r="H64" s="117">
        <f>DEK_WS_Alloc</f>
        <v>3.3360000000000001E-2</v>
      </c>
      <c r="I64" s="35"/>
      <c r="J64" s="54">
        <f>ROUND(H64*E64,0)</f>
        <v>494793</v>
      </c>
      <c r="K64" s="35"/>
      <c r="L64" s="35"/>
      <c r="M64" s="6"/>
    </row>
    <row r="65" spans="1:13" ht="15.75" thickBot="1">
      <c r="A65" s="29">
        <v>11</v>
      </c>
      <c r="C65" s="6" t="s">
        <v>91</v>
      </c>
      <c r="D65" s="51" t="s">
        <v>506</v>
      </c>
      <c r="E65" s="118">
        <v>27327944</v>
      </c>
      <c r="F65" s="35"/>
      <c r="G65" s="35" t="str">
        <f t="shared" si="1"/>
        <v>CE</v>
      </c>
      <c r="H65" s="117">
        <f>DEK_CE_Alloc</f>
        <v>2.656E-2</v>
      </c>
      <c r="I65" s="35"/>
      <c r="J65" s="119">
        <f>ROUND(H65*E65,0)</f>
        <v>725830</v>
      </c>
      <c r="K65" s="35"/>
      <c r="L65" s="35"/>
      <c r="M65" s="6"/>
    </row>
    <row r="66" spans="1:13">
      <c r="A66" s="29">
        <v>12</v>
      </c>
      <c r="C66" s="6" t="s">
        <v>510</v>
      </c>
      <c r="D66" s="52"/>
      <c r="E66" s="31">
        <f>SUM(E61:E65)</f>
        <v>810790643</v>
      </c>
      <c r="F66" s="35"/>
      <c r="G66" s="35"/>
      <c r="H66" s="35"/>
      <c r="I66" s="35"/>
      <c r="J66" s="31">
        <f>SUM(J61:J65)</f>
        <v>15253054</v>
      </c>
      <c r="K66" s="35"/>
      <c r="L66" s="35"/>
      <c r="M66" s="6"/>
    </row>
    <row r="67" spans="1:13">
      <c r="A67" s="29"/>
      <c r="C67"/>
      <c r="D67" s="52" t="s">
        <v>17</v>
      </c>
      <c r="E67" s="54"/>
      <c r="F67" s="35"/>
      <c r="G67" s="35"/>
      <c r="H67" s="121"/>
      <c r="I67" s="35"/>
      <c r="J67" s="54"/>
      <c r="K67" s="35"/>
      <c r="L67" s="121"/>
      <c r="M67" s="6"/>
    </row>
    <row r="68" spans="1:13">
      <c r="A68" s="29"/>
      <c r="C68" s="6" t="s">
        <v>102</v>
      </c>
      <c r="D68" s="52"/>
      <c r="E68" s="54"/>
      <c r="F68" s="35"/>
      <c r="G68" s="35"/>
      <c r="H68" s="35"/>
      <c r="I68" s="35"/>
      <c r="J68" s="54"/>
      <c r="K68" s="35"/>
      <c r="L68" s="35"/>
      <c r="M68" s="6"/>
    </row>
    <row r="69" spans="1:13">
      <c r="A69" s="29">
        <v>13</v>
      </c>
      <c r="C69" s="6" t="s">
        <v>81</v>
      </c>
      <c r="D69" s="51" t="s">
        <v>511</v>
      </c>
      <c r="E69" s="31">
        <f>E53-E61</f>
        <v>598953727</v>
      </c>
      <c r="F69" s="35"/>
      <c r="G69" s="35"/>
      <c r="H69" s="121"/>
      <c r="I69" s="35"/>
      <c r="J69" s="54" t="s">
        <v>17</v>
      </c>
      <c r="K69" s="35"/>
      <c r="L69" s="121"/>
      <c r="M69" s="6"/>
    </row>
    <row r="70" spans="1:13">
      <c r="A70" s="29">
        <v>14</v>
      </c>
      <c r="C70" s="6" t="s">
        <v>84</v>
      </c>
      <c r="D70" s="51" t="s">
        <v>512</v>
      </c>
      <c r="E70" s="54">
        <f>E54-E62</f>
        <v>38707753</v>
      </c>
      <c r="F70" s="35"/>
      <c r="G70" s="35"/>
      <c r="H70" s="117"/>
      <c r="I70" s="35"/>
      <c r="J70" s="31">
        <f>J54-J62</f>
        <v>27746879</v>
      </c>
      <c r="K70" s="35"/>
      <c r="L70" s="121"/>
      <c r="M70" s="6"/>
    </row>
    <row r="71" spans="1:13">
      <c r="A71" s="29">
        <v>15</v>
      </c>
      <c r="C71" s="6" t="s">
        <v>86</v>
      </c>
      <c r="D71" s="51" t="s">
        <v>513</v>
      </c>
      <c r="E71" s="54">
        <f>E55-E63</f>
        <v>332062759</v>
      </c>
      <c r="F71" s="35"/>
      <c r="G71" s="35"/>
      <c r="H71" s="121"/>
      <c r="I71" s="35"/>
      <c r="J71" s="54" t="s">
        <v>17</v>
      </c>
      <c r="K71" s="35"/>
      <c r="L71" s="121"/>
      <c r="M71" s="6"/>
    </row>
    <row r="72" spans="1:13">
      <c r="A72" s="29">
        <v>16</v>
      </c>
      <c r="C72" s="6" t="s">
        <v>88</v>
      </c>
      <c r="D72" s="51" t="s">
        <v>514</v>
      </c>
      <c r="E72" s="54">
        <f>E56-E64</f>
        <v>15956932</v>
      </c>
      <c r="F72" s="35"/>
      <c r="G72" s="35"/>
      <c r="H72" s="121"/>
      <c r="I72" s="35"/>
      <c r="J72" s="54">
        <f>J56-J64</f>
        <v>532324</v>
      </c>
      <c r="K72" s="35"/>
      <c r="L72" s="121"/>
      <c r="M72" s="6"/>
    </row>
    <row r="73" spans="1:13" ht="15.75" thickBot="1">
      <c r="A73" s="29">
        <v>17</v>
      </c>
      <c r="C73" s="6" t="s">
        <v>91</v>
      </c>
      <c r="D73" s="51" t="s">
        <v>515</v>
      </c>
      <c r="E73" s="119">
        <f>E57-E65</f>
        <v>8867290</v>
      </c>
      <c r="F73" s="35"/>
      <c r="G73" s="35"/>
      <c r="H73" s="121"/>
      <c r="I73" s="35"/>
      <c r="J73" s="119">
        <f>J57-J65</f>
        <v>235515</v>
      </c>
      <c r="K73" s="35"/>
      <c r="L73" s="121"/>
      <c r="M73" s="6"/>
    </row>
    <row r="74" spans="1:13">
      <c r="A74" s="29">
        <v>18</v>
      </c>
      <c r="C74" s="6" t="s">
        <v>108</v>
      </c>
      <c r="D74" s="52"/>
      <c r="E74" s="31">
        <f>SUM(E69:E73)</f>
        <v>994548461</v>
      </c>
      <c r="F74" s="35"/>
      <c r="G74" s="35" t="s">
        <v>109</v>
      </c>
      <c r="H74" s="117">
        <f>IF(J74&gt;0,ROUND(J74/E74,5),0)</f>
        <v>2.8670000000000001E-2</v>
      </c>
      <c r="I74" s="35"/>
      <c r="J74" s="31">
        <f>SUM(J69:J73)</f>
        <v>28514718</v>
      </c>
      <c r="K74" s="35"/>
      <c r="L74" s="35"/>
      <c r="M74" s="6"/>
    </row>
    <row r="75" spans="1:13">
      <c r="A75" s="29"/>
      <c r="C75"/>
      <c r="D75" s="52"/>
      <c r="E75" s="54"/>
      <c r="F75" s="35"/>
      <c r="I75" s="35"/>
      <c r="J75" s="54"/>
      <c r="K75" s="35"/>
      <c r="L75" s="121"/>
      <c r="M75" s="6"/>
    </row>
    <row r="76" spans="1:13">
      <c r="A76" s="29"/>
      <c r="C76" s="6" t="s">
        <v>516</v>
      </c>
      <c r="D76" s="52"/>
      <c r="E76" s="54"/>
      <c r="F76" s="35"/>
      <c r="G76" s="35"/>
      <c r="H76" s="35"/>
      <c r="I76" s="35"/>
      <c r="J76" s="54"/>
      <c r="K76" s="35"/>
      <c r="L76" s="35"/>
      <c r="M76" s="6"/>
    </row>
    <row r="77" spans="1:13">
      <c r="A77" s="29">
        <v>19</v>
      </c>
      <c r="C77" s="6" t="s">
        <v>111</v>
      </c>
      <c r="D77" s="51" t="s">
        <v>112</v>
      </c>
      <c r="E77" s="116">
        <v>0</v>
      </c>
      <c r="F77" s="35"/>
      <c r="G77" s="35" t="str">
        <f>G61</f>
        <v>NA</v>
      </c>
      <c r="H77" s="123" t="s">
        <v>113</v>
      </c>
      <c r="I77" s="35"/>
      <c r="J77" s="31">
        <v>0</v>
      </c>
      <c r="K77" s="35"/>
      <c r="L77" s="121"/>
      <c r="M77" s="6"/>
    </row>
    <row r="78" spans="1:13">
      <c r="A78" s="29">
        <v>20</v>
      </c>
      <c r="C78" s="6" t="s">
        <v>114</v>
      </c>
      <c r="D78" s="51" t="s">
        <v>517</v>
      </c>
      <c r="E78" s="85">
        <v>-264193027</v>
      </c>
      <c r="F78" s="35"/>
      <c r="G78" s="35" t="s">
        <v>116</v>
      </c>
      <c r="H78" s="117">
        <f>DEK_NP_Alloc</f>
        <v>2.8670000000000001E-2</v>
      </c>
      <c r="I78" s="35"/>
      <c r="J78" s="54">
        <f>ROUND(H78*E78,0)</f>
        <v>-7574414</v>
      </c>
      <c r="K78" s="35"/>
      <c r="L78" s="121"/>
      <c r="M78" s="6"/>
    </row>
    <row r="79" spans="1:13">
      <c r="A79" s="29">
        <v>21</v>
      </c>
      <c r="C79" s="6" t="s">
        <v>117</v>
      </c>
      <c r="D79" s="51" t="s">
        <v>518</v>
      </c>
      <c r="E79" s="85">
        <v>-33285128</v>
      </c>
      <c r="F79" s="35"/>
      <c r="G79" s="35" t="s">
        <v>116</v>
      </c>
      <c r="H79" s="117">
        <f>DEK_NP_Alloc</f>
        <v>2.8670000000000001E-2</v>
      </c>
      <c r="I79" s="35"/>
      <c r="J79" s="54">
        <f>ROUND(H79*E79,0)</f>
        <v>-954285</v>
      </c>
      <c r="K79" s="35"/>
      <c r="L79" s="121"/>
      <c r="M79" s="6"/>
    </row>
    <row r="80" spans="1:13">
      <c r="A80" s="29">
        <v>22</v>
      </c>
      <c r="C80" s="6" t="s">
        <v>119</v>
      </c>
      <c r="D80" s="51" t="s">
        <v>519</v>
      </c>
      <c r="E80" s="85">
        <v>38485857</v>
      </c>
      <c r="F80" s="35"/>
      <c r="G80" s="35" t="str">
        <f>G79</f>
        <v>NP</v>
      </c>
      <c r="H80" s="117">
        <f>DEK_NP_Alloc</f>
        <v>2.8670000000000001E-2</v>
      </c>
      <c r="I80" s="35"/>
      <c r="J80" s="54">
        <f>ROUND(H80*E80,0)</f>
        <v>1103390</v>
      </c>
      <c r="K80" s="35"/>
      <c r="L80" s="121"/>
      <c r="M80" s="6"/>
    </row>
    <row r="81" spans="1:13" ht="15.75" thickBot="1">
      <c r="A81" s="29">
        <v>23</v>
      </c>
      <c r="C81" s="6" t="s">
        <v>520</v>
      </c>
      <c r="D81" s="51" t="s">
        <v>122</v>
      </c>
      <c r="E81" s="54">
        <v>0</v>
      </c>
      <c r="F81" s="35"/>
      <c r="G81" s="35" t="s">
        <v>116</v>
      </c>
      <c r="H81" s="117">
        <f>DEK_NP_Alloc</f>
        <v>2.8670000000000001E-2</v>
      </c>
      <c r="I81" s="35"/>
      <c r="J81" s="54">
        <f>ROUND(H81*E81,0)</f>
        <v>0</v>
      </c>
      <c r="K81" s="35"/>
      <c r="L81" s="121"/>
      <c r="M81" s="6"/>
    </row>
    <row r="82" spans="1:13">
      <c r="A82" s="29">
        <v>24</v>
      </c>
      <c r="C82" s="6" t="s">
        <v>123</v>
      </c>
      <c r="D82" s="52"/>
      <c r="E82" s="239">
        <f>SUM(E77:E81)</f>
        <v>-258992298</v>
      </c>
      <c r="F82" s="35"/>
      <c r="G82" s="35"/>
      <c r="H82" s="35"/>
      <c r="I82" s="35"/>
      <c r="J82" s="239">
        <f>SUM(J77:J81)</f>
        <v>-7425309</v>
      </c>
      <c r="K82" s="35"/>
      <c r="L82" s="35"/>
      <c r="M82" s="6"/>
    </row>
    <row r="83" spans="1:13">
      <c r="A83" s="29"/>
      <c r="C83"/>
      <c r="D83" s="52"/>
      <c r="E83" s="54"/>
      <c r="F83" s="35"/>
      <c r="G83" s="35"/>
      <c r="H83" s="121"/>
      <c r="I83" s="35"/>
      <c r="J83" s="54"/>
      <c r="K83" s="35"/>
      <c r="L83" s="121"/>
      <c r="M83" s="6"/>
    </row>
    <row r="84" spans="1:13">
      <c r="A84" s="29">
        <v>25</v>
      </c>
      <c r="C84" s="6" t="s">
        <v>124</v>
      </c>
      <c r="D84" s="51" t="s">
        <v>125</v>
      </c>
      <c r="E84" s="116">
        <v>0</v>
      </c>
      <c r="F84" s="35"/>
      <c r="G84" s="35" t="s">
        <v>17</v>
      </c>
      <c r="H84" s="124">
        <v>1</v>
      </c>
      <c r="I84" s="35"/>
      <c r="J84" s="31">
        <f>ROUND(H84*E84,0)</f>
        <v>0</v>
      </c>
      <c r="K84" s="35"/>
      <c r="L84" s="35"/>
      <c r="M84" s="6"/>
    </row>
    <row r="85" spans="1:13">
      <c r="A85" s="29"/>
      <c r="C85" s="6"/>
      <c r="D85" s="52"/>
      <c r="E85" s="54"/>
      <c r="F85" s="35"/>
      <c r="G85" s="35"/>
      <c r="H85" s="35"/>
      <c r="I85" s="35"/>
      <c r="J85" s="54"/>
      <c r="K85" s="35"/>
      <c r="L85" s="35"/>
      <c r="M85" s="6"/>
    </row>
    <row r="86" spans="1:13">
      <c r="A86" s="29"/>
      <c r="C86" s="6" t="s">
        <v>126</v>
      </c>
      <c r="D86" s="52" t="s">
        <v>17</v>
      </c>
      <c r="E86" s="54"/>
      <c r="F86" s="35"/>
      <c r="G86" s="35"/>
      <c r="H86" s="35"/>
      <c r="I86" s="35"/>
      <c r="J86" s="54"/>
      <c r="K86" s="35"/>
      <c r="L86" s="35"/>
      <c r="M86" s="6"/>
    </row>
    <row r="87" spans="1:13">
      <c r="A87" s="29">
        <v>26</v>
      </c>
      <c r="C87" s="6" t="s">
        <v>127</v>
      </c>
      <c r="D87" s="51" t="s">
        <v>128</v>
      </c>
      <c r="E87" s="31">
        <f>ROUND(E126/8,0)</f>
        <v>2502792</v>
      </c>
      <c r="F87" s="35"/>
      <c r="G87" s="35"/>
      <c r="H87" s="121"/>
      <c r="I87" s="35"/>
      <c r="J87" s="31">
        <f>ROUND(J126/8,0)</f>
        <v>238242</v>
      </c>
      <c r="K87" s="6"/>
      <c r="L87" s="121"/>
      <c r="M87" s="6"/>
    </row>
    <row r="88" spans="1:13">
      <c r="A88" s="29">
        <v>27</v>
      </c>
      <c r="C88" s="6" t="s">
        <v>129</v>
      </c>
      <c r="D88" s="51" t="s">
        <v>130</v>
      </c>
      <c r="E88" s="85">
        <v>4000</v>
      </c>
      <c r="F88" s="35"/>
      <c r="G88" s="35" t="s">
        <v>131</v>
      </c>
      <c r="H88" s="117">
        <f>DEK_TE_Alloc</f>
        <v>0.68354999999999999</v>
      </c>
      <c r="I88" s="35"/>
      <c r="J88" s="54">
        <f>ROUND(H88*E88,0)</f>
        <v>2734</v>
      </c>
      <c r="K88" s="35" t="s">
        <v>17</v>
      </c>
      <c r="L88" s="121"/>
      <c r="M88" s="6"/>
    </row>
    <row r="89" spans="1:13" ht="15.75" thickBot="1">
      <c r="A89" s="29">
        <v>28</v>
      </c>
      <c r="C89" s="6" t="s">
        <v>132</v>
      </c>
      <c r="D89" s="51" t="s">
        <v>133</v>
      </c>
      <c r="E89" s="118">
        <v>634866</v>
      </c>
      <c r="F89" s="35"/>
      <c r="G89" s="35" t="s">
        <v>134</v>
      </c>
      <c r="H89" s="117">
        <f>DEK_GP_Alloc</f>
        <v>2.4240000000000001E-2</v>
      </c>
      <c r="I89" s="35"/>
      <c r="J89" s="119">
        <f>ROUND(H89*E89,0)</f>
        <v>15389</v>
      </c>
      <c r="K89" s="35"/>
      <c r="L89" s="121"/>
      <c r="M89" s="6"/>
    </row>
    <row r="90" spans="1:13">
      <c r="A90" s="29">
        <v>29</v>
      </c>
      <c r="C90" s="6" t="s">
        <v>135</v>
      </c>
      <c r="D90" s="51"/>
      <c r="E90" s="31">
        <f>E87+E88+E89</f>
        <v>3141658</v>
      </c>
      <c r="F90" s="6"/>
      <c r="G90" s="6"/>
      <c r="H90" s="6"/>
      <c r="I90" s="6"/>
      <c r="J90" s="31">
        <f>J87+J88+J89</f>
        <v>256365</v>
      </c>
      <c r="K90" s="6"/>
      <c r="L90" s="6"/>
      <c r="M90" s="6"/>
    </row>
    <row r="91" spans="1:13" ht="15.75" thickBot="1">
      <c r="C91"/>
      <c r="D91" s="52"/>
      <c r="E91" s="119"/>
      <c r="F91" s="35"/>
      <c r="G91" s="35"/>
      <c r="H91" s="35"/>
      <c r="I91" s="35"/>
      <c r="J91" s="119"/>
      <c r="K91" s="35"/>
      <c r="L91" s="35"/>
      <c r="M91" s="6"/>
    </row>
    <row r="92" spans="1:13" ht="15.75" thickBot="1">
      <c r="A92" s="29">
        <v>30</v>
      </c>
      <c r="C92" s="6" t="s">
        <v>136</v>
      </c>
      <c r="D92" s="52"/>
      <c r="E92" s="125">
        <f>E90+E84+E82+E74</f>
        <v>738697821</v>
      </c>
      <c r="F92" s="35"/>
      <c r="G92" s="35"/>
      <c r="H92" s="121"/>
      <c r="I92" s="35"/>
      <c r="J92" s="125">
        <f>J90+J84+J82+J74</f>
        <v>21345774</v>
      </c>
      <c r="K92" s="35"/>
      <c r="L92" s="121"/>
      <c r="M92" s="35"/>
    </row>
    <row r="93" spans="1:13" ht="15.75" thickTop="1">
      <c r="A93" s="29"/>
      <c r="C93" s="6"/>
      <c r="D93" s="35"/>
      <c r="E93" s="35"/>
      <c r="F93" s="35"/>
      <c r="G93" s="35"/>
      <c r="H93" s="35"/>
      <c r="I93" s="35"/>
      <c r="J93" s="35"/>
      <c r="K93" s="35"/>
      <c r="L93" s="35"/>
      <c r="M93" s="35"/>
    </row>
    <row r="94" spans="1:13">
      <c r="A94" s="29"/>
      <c r="C94" s="3"/>
      <c r="D94" s="3"/>
      <c r="E94" s="231"/>
      <c r="F94" s="3"/>
      <c r="G94" s="3"/>
      <c r="H94" s="3"/>
      <c r="I94" s="3"/>
      <c r="K94" s="20"/>
      <c r="L94" s="7"/>
      <c r="M94" s="20"/>
    </row>
    <row r="95" spans="1:13" ht="18">
      <c r="A95" s="230"/>
      <c r="C95" s="3"/>
      <c r="D95" s="3"/>
      <c r="E95" s="231"/>
      <c r="F95" s="3"/>
      <c r="G95" s="3"/>
      <c r="H95" s="3"/>
      <c r="I95" s="3"/>
      <c r="J95" s="5" t="s">
        <v>0</v>
      </c>
      <c r="K95" s="4"/>
      <c r="M95" s="4"/>
    </row>
    <row r="96" spans="1:13">
      <c r="C96" s="3"/>
      <c r="D96" s="3"/>
      <c r="E96" s="231"/>
      <c r="F96" s="3"/>
      <c r="G96" s="3"/>
      <c r="H96" s="3"/>
      <c r="I96" s="3"/>
      <c r="J96" s="5" t="s">
        <v>137</v>
      </c>
      <c r="M96" s="5"/>
    </row>
    <row r="97" spans="1:13">
      <c r="C97" s="3"/>
      <c r="D97" s="3"/>
      <c r="E97" s="231"/>
      <c r="F97" s="3"/>
      <c r="G97" s="3"/>
      <c r="H97" s="3"/>
      <c r="I97" s="3"/>
      <c r="J97" s="5"/>
      <c r="M97" s="5"/>
    </row>
    <row r="98" spans="1:13">
      <c r="C98" s="3"/>
      <c r="D98" s="3"/>
      <c r="E98" s="231"/>
      <c r="F98" s="3"/>
      <c r="G98" s="3"/>
      <c r="H98" s="3"/>
      <c r="I98" s="3"/>
      <c r="M98" s="5"/>
    </row>
    <row r="99" spans="1:13">
      <c r="C99" s="3"/>
      <c r="D99" s="3"/>
      <c r="E99" s="231"/>
      <c r="F99" s="3"/>
      <c r="G99" s="3"/>
      <c r="H99" s="3"/>
      <c r="I99" s="3"/>
      <c r="K99" s="6"/>
      <c r="M99" s="5"/>
    </row>
    <row r="100" spans="1:13">
      <c r="C100" s="3"/>
      <c r="D100" s="3"/>
      <c r="E100" s="231"/>
      <c r="F100" s="3"/>
      <c r="G100" s="3"/>
      <c r="H100" s="3"/>
      <c r="I100" s="3"/>
      <c r="J100" s="5"/>
      <c r="K100" s="6"/>
      <c r="M100" s="5"/>
    </row>
    <row r="101" spans="1:13">
      <c r="C101" s="3" t="s">
        <v>2</v>
      </c>
      <c r="D101" s="3"/>
      <c r="E101" s="231"/>
      <c r="F101" s="3"/>
      <c r="G101" s="3"/>
      <c r="H101" s="3"/>
      <c r="I101" s="3"/>
      <c r="J101" s="7" t="str">
        <f>J7</f>
        <v>For the 12 months ended: 12/31/2018</v>
      </c>
      <c r="K101" s="6"/>
      <c r="M101" s="5"/>
    </row>
    <row r="102" spans="1:13">
      <c r="A102" s="75" t="str">
        <f>A8</f>
        <v>Rate Formula Template</v>
      </c>
      <c r="B102" s="9"/>
      <c r="C102" s="9"/>
      <c r="D102" s="10"/>
      <c r="E102" s="9"/>
      <c r="F102" s="10"/>
      <c r="G102" s="10"/>
      <c r="H102" s="10"/>
      <c r="I102" s="10"/>
      <c r="J102" s="9"/>
      <c r="K102" s="35"/>
      <c r="L102" s="9"/>
      <c r="M102" s="6"/>
    </row>
    <row r="103" spans="1:13">
      <c r="A103" s="76" t="s">
        <v>4</v>
      </c>
      <c r="B103" s="9"/>
      <c r="C103" s="10"/>
      <c r="D103" s="13"/>
      <c r="E103" s="9"/>
      <c r="F103" s="13"/>
      <c r="G103" s="13"/>
      <c r="H103" s="13"/>
      <c r="I103" s="10"/>
      <c r="J103" s="10"/>
      <c r="K103" s="35"/>
      <c r="L103" s="12"/>
      <c r="M103" s="6"/>
    </row>
    <row r="104" spans="1:13">
      <c r="A104" s="76"/>
      <c r="B104" s="9"/>
      <c r="C104" s="12"/>
      <c r="D104" s="12"/>
      <c r="E104" s="9"/>
      <c r="F104" s="12"/>
      <c r="G104" s="12"/>
      <c r="H104" s="12"/>
      <c r="I104" s="12"/>
      <c r="J104" s="12"/>
      <c r="K104" s="35"/>
      <c r="L104" s="12"/>
      <c r="M104" s="6"/>
    </row>
    <row r="105" spans="1:13" ht="15.75">
      <c r="A105" s="149" t="str">
        <f>$A$11</f>
        <v>DUKE ENERGY KENTUCKY (DEK)</v>
      </c>
      <c r="B105" s="9"/>
      <c r="C105" s="12"/>
      <c r="D105" s="12"/>
      <c r="E105" s="9"/>
      <c r="F105" s="12"/>
      <c r="G105" s="12"/>
      <c r="H105" s="12"/>
      <c r="I105" s="12"/>
      <c r="J105" s="12"/>
      <c r="K105" s="35"/>
      <c r="L105" s="12"/>
      <c r="M105" s="35"/>
    </row>
    <row r="106" spans="1:13">
      <c r="A106" s="29"/>
      <c r="K106" s="35"/>
      <c r="L106" s="35"/>
      <c r="M106" s="35"/>
    </row>
    <row r="107" spans="1:13" ht="15.75">
      <c r="A107" s="29"/>
      <c r="C107" s="21" t="s">
        <v>6</v>
      </c>
      <c r="D107" s="21" t="s">
        <v>7</v>
      </c>
      <c r="E107" s="21" t="s">
        <v>8</v>
      </c>
      <c r="F107" s="35" t="s">
        <v>17</v>
      </c>
      <c r="G107" s="270" t="s">
        <v>9</v>
      </c>
      <c r="H107" s="9"/>
      <c r="I107" s="35"/>
      <c r="J107" s="101" t="s">
        <v>10</v>
      </c>
      <c r="K107" s="35"/>
      <c r="L107" s="240"/>
      <c r="M107" s="3"/>
    </row>
    <row r="108" spans="1:13" ht="15.75">
      <c r="A108" s="29" t="s">
        <v>11</v>
      </c>
      <c r="C108" s="6"/>
      <c r="D108" s="126" t="s">
        <v>74</v>
      </c>
      <c r="E108" s="35"/>
      <c r="F108" s="35"/>
      <c r="G108" s="35"/>
      <c r="H108" s="20"/>
      <c r="I108" s="35"/>
      <c r="J108" s="20" t="s">
        <v>75</v>
      </c>
      <c r="K108" s="35"/>
      <c r="L108" s="240"/>
      <c r="M108" s="35"/>
    </row>
    <row r="109" spans="1:13" ht="15.75">
      <c r="A109" s="79" t="s">
        <v>13</v>
      </c>
      <c r="B109" s="26"/>
      <c r="C109" s="27"/>
      <c r="D109" s="127" t="s">
        <v>77</v>
      </c>
      <c r="E109" s="25" t="s">
        <v>78</v>
      </c>
      <c r="F109" s="128"/>
      <c r="G109" s="241" t="s">
        <v>60</v>
      </c>
      <c r="H109" s="130"/>
      <c r="I109" s="128"/>
      <c r="J109" s="242" t="s">
        <v>79</v>
      </c>
      <c r="K109" s="35"/>
      <c r="L109" s="240"/>
      <c r="M109" s="243"/>
    </row>
    <row r="110" spans="1:13" ht="15.75">
      <c r="C110" s="6"/>
      <c r="D110" s="35"/>
      <c r="E110" s="244"/>
      <c r="F110" s="112"/>
      <c r="G110" s="245"/>
      <c r="I110" s="112"/>
      <c r="J110" s="244"/>
      <c r="K110" s="35"/>
      <c r="L110" s="35"/>
      <c r="M110" s="35"/>
    </row>
    <row r="111" spans="1:13">
      <c r="A111" s="29"/>
      <c r="C111" s="6" t="s">
        <v>138</v>
      </c>
      <c r="D111" s="35"/>
      <c r="E111" s="35"/>
      <c r="F111" s="35"/>
      <c r="G111" s="35"/>
      <c r="H111" s="35"/>
      <c r="I111" s="35"/>
      <c r="J111" s="35"/>
      <c r="K111" s="35"/>
      <c r="L111" s="35"/>
      <c r="M111" s="35"/>
    </row>
    <row r="112" spans="1:13">
      <c r="A112" s="29">
        <v>1</v>
      </c>
      <c r="C112" s="6" t="s">
        <v>139</v>
      </c>
      <c r="D112" s="51" t="s">
        <v>140</v>
      </c>
      <c r="E112" s="31">
        <v>12674140</v>
      </c>
      <c r="F112" s="35"/>
      <c r="G112" s="35" t="s">
        <v>131</v>
      </c>
      <c r="H112" s="117">
        <f>DEK_TE_Alloc</f>
        <v>0.68354999999999999</v>
      </c>
      <c r="I112" s="35"/>
      <c r="J112" s="31">
        <f>ROUND(H112*E112,0)</f>
        <v>8663408</v>
      </c>
      <c r="K112" s="6"/>
      <c r="L112" s="35"/>
      <c r="M112" s="35"/>
    </row>
    <row r="113" spans="1:13">
      <c r="A113" s="29" t="s">
        <v>141</v>
      </c>
      <c r="C113" s="53" t="s">
        <v>142</v>
      </c>
      <c r="D113" s="51" t="s">
        <v>521</v>
      </c>
      <c r="E113" s="85">
        <v>-2286974</v>
      </c>
      <c r="F113" s="35"/>
      <c r="G113" s="35"/>
      <c r="H113" s="117">
        <v>1</v>
      </c>
      <c r="I113" s="35"/>
      <c r="J113" s="54">
        <f>ROUND(H113*E113,0)</f>
        <v>-2286974</v>
      </c>
      <c r="K113" s="6"/>
      <c r="L113" s="35"/>
      <c r="M113" s="35"/>
    </row>
    <row r="114" spans="1:13">
      <c r="A114" s="29" t="s">
        <v>144</v>
      </c>
      <c r="C114" s="246" t="s">
        <v>145</v>
      </c>
      <c r="D114" s="51" t="s">
        <v>146</v>
      </c>
      <c r="E114" s="85">
        <v>0</v>
      </c>
      <c r="F114" s="35"/>
      <c r="G114" s="35" t="s">
        <v>131</v>
      </c>
      <c r="H114" s="117">
        <f>DEK_TE_Alloc</f>
        <v>0.68354999999999999</v>
      </c>
      <c r="I114" s="35"/>
      <c r="J114" s="54">
        <f>ROUND(H114*E114,0)</f>
        <v>0</v>
      </c>
      <c r="K114" s="6"/>
      <c r="L114" s="35"/>
      <c r="M114" s="35"/>
    </row>
    <row r="115" spans="1:13">
      <c r="A115" s="29" t="s">
        <v>147</v>
      </c>
      <c r="C115" s="246" t="s">
        <v>148</v>
      </c>
      <c r="D115" s="51" t="s">
        <v>149</v>
      </c>
      <c r="E115" s="85">
        <v>260519</v>
      </c>
      <c r="F115" s="35"/>
      <c r="G115" s="35" t="s">
        <v>131</v>
      </c>
      <c r="H115" s="117">
        <f>DEK_TE_Alloc</f>
        <v>0.68354999999999999</v>
      </c>
      <c r="I115" s="35"/>
      <c r="J115" s="54">
        <f>ROUND(H115*E115,0)</f>
        <v>178078</v>
      </c>
      <c r="K115" s="6"/>
      <c r="L115" s="35"/>
      <c r="M115" s="35"/>
    </row>
    <row r="116" spans="1:13">
      <c r="A116" s="29">
        <v>2</v>
      </c>
      <c r="C116" s="246" t="s">
        <v>150</v>
      </c>
      <c r="D116" s="51" t="s">
        <v>151</v>
      </c>
      <c r="E116" s="85">
        <v>13909634</v>
      </c>
      <c r="F116" s="35"/>
      <c r="G116" s="35" t="s">
        <v>131</v>
      </c>
      <c r="H116" s="117">
        <f>DEK_TE_Alloc</f>
        <v>0.68354999999999999</v>
      </c>
      <c r="I116" s="35"/>
      <c r="J116" s="54">
        <f t="shared" ref="J116:J125" si="2">ROUND(H116*E116,0)</f>
        <v>9507930</v>
      </c>
      <c r="K116" s="6"/>
      <c r="L116" s="35"/>
      <c r="M116" s="35"/>
    </row>
    <row r="117" spans="1:13">
      <c r="A117" s="29">
        <v>3</v>
      </c>
      <c r="C117" s="6" t="s">
        <v>152</v>
      </c>
      <c r="D117" s="51" t="s">
        <v>153</v>
      </c>
      <c r="E117" s="54">
        <v>20124695</v>
      </c>
      <c r="F117" s="35"/>
      <c r="G117" s="35" t="s">
        <v>232</v>
      </c>
      <c r="H117" s="117">
        <f>DEK_WS_Alloc</f>
        <v>3.3360000000000001E-2</v>
      </c>
      <c r="I117" s="35"/>
      <c r="J117" s="54">
        <f t="shared" si="2"/>
        <v>671360</v>
      </c>
      <c r="K117" s="35"/>
      <c r="L117" s="35" t="s">
        <v>17</v>
      </c>
      <c r="M117" s="35"/>
    </row>
    <row r="118" spans="1:13" ht="30">
      <c r="A118" s="247" t="s">
        <v>154</v>
      </c>
      <c r="C118" s="248" t="s">
        <v>522</v>
      </c>
      <c r="D118" s="52" t="s">
        <v>156</v>
      </c>
      <c r="E118" s="249">
        <v>677305</v>
      </c>
      <c r="F118" s="52"/>
      <c r="G118" s="35" t="s">
        <v>232</v>
      </c>
      <c r="H118" s="250">
        <f>DEK_WS_Alloc</f>
        <v>3.3360000000000001E-2</v>
      </c>
      <c r="I118" s="52"/>
      <c r="J118" s="251">
        <f t="shared" si="2"/>
        <v>22595</v>
      </c>
      <c r="K118" s="35"/>
      <c r="L118" s="35"/>
      <c r="M118" s="35"/>
    </row>
    <row r="119" spans="1:13">
      <c r="A119" s="29" t="s">
        <v>157</v>
      </c>
      <c r="C119" s="246" t="s">
        <v>160</v>
      </c>
      <c r="D119" s="51" t="s">
        <v>161</v>
      </c>
      <c r="E119" s="85">
        <v>0</v>
      </c>
      <c r="F119" s="35"/>
      <c r="G119" s="35" t="s">
        <v>232</v>
      </c>
      <c r="H119" s="117">
        <f>DEK_WS_Alloc</f>
        <v>3.3360000000000001E-2</v>
      </c>
      <c r="I119" s="35"/>
      <c r="J119" s="54">
        <f t="shared" si="2"/>
        <v>0</v>
      </c>
      <c r="K119" s="35"/>
      <c r="L119" s="35"/>
      <c r="M119" s="35"/>
    </row>
    <row r="120" spans="1:13">
      <c r="A120" s="29"/>
      <c r="C120" s="246" t="s">
        <v>162</v>
      </c>
      <c r="D120" s="52"/>
      <c r="E120" s="54"/>
      <c r="F120" s="35"/>
      <c r="G120" s="35"/>
      <c r="H120" s="117"/>
      <c r="I120" s="35"/>
      <c r="J120" s="54"/>
      <c r="K120" s="35"/>
      <c r="L120" s="35"/>
      <c r="M120" s="35"/>
    </row>
    <row r="121" spans="1:13">
      <c r="A121" s="29">
        <v>4</v>
      </c>
      <c r="C121" s="246" t="s">
        <v>163</v>
      </c>
      <c r="D121" s="51" t="s">
        <v>523</v>
      </c>
      <c r="E121" s="85">
        <v>0</v>
      </c>
      <c r="F121" s="35"/>
      <c r="G121" s="35" t="s">
        <v>232</v>
      </c>
      <c r="H121" s="117">
        <f>DEK_WS_Alloc</f>
        <v>3.3360000000000001E-2</v>
      </c>
      <c r="I121" s="35"/>
      <c r="J121" s="54">
        <f t="shared" si="2"/>
        <v>0</v>
      </c>
      <c r="K121" s="35"/>
      <c r="L121" s="35"/>
      <c r="M121" s="35"/>
    </row>
    <row r="122" spans="1:13">
      <c r="A122" s="29">
        <v>5</v>
      </c>
      <c r="C122" s="53" t="s">
        <v>165</v>
      </c>
      <c r="D122" s="52"/>
      <c r="E122" s="85">
        <v>893319</v>
      </c>
      <c r="F122" s="35"/>
      <c r="G122" s="35" t="s">
        <v>232</v>
      </c>
      <c r="H122" s="117">
        <f>DEK_WS_Alloc</f>
        <v>3.3360000000000001E-2</v>
      </c>
      <c r="I122" s="35"/>
      <c r="J122" s="54">
        <f t="shared" si="2"/>
        <v>29801</v>
      </c>
      <c r="K122" s="35"/>
      <c r="L122" s="35"/>
      <c r="M122" s="35"/>
    </row>
    <row r="123" spans="1:13">
      <c r="A123" s="136" t="s">
        <v>64</v>
      </c>
      <c r="C123" s="53" t="s">
        <v>166</v>
      </c>
      <c r="D123" s="52"/>
      <c r="E123" s="85">
        <v>0</v>
      </c>
      <c r="F123" s="35"/>
      <c r="G123" s="137" t="str">
        <f>G112</f>
        <v>TE</v>
      </c>
      <c r="H123" s="117">
        <f>DEK_TE_Alloc</f>
        <v>0.68354999999999999</v>
      </c>
      <c r="I123" s="35"/>
      <c r="J123" s="54">
        <f t="shared" si="2"/>
        <v>0</v>
      </c>
      <c r="K123" s="35"/>
      <c r="L123" s="35"/>
      <c r="M123" s="35"/>
    </row>
    <row r="124" spans="1:13">
      <c r="A124" s="29">
        <v>6</v>
      </c>
      <c r="C124" s="6" t="s">
        <v>91</v>
      </c>
      <c r="D124" s="51" t="s">
        <v>506</v>
      </c>
      <c r="E124" s="85">
        <v>0</v>
      </c>
      <c r="F124" s="35"/>
      <c r="G124" s="35" t="s">
        <v>93</v>
      </c>
      <c r="H124" s="117">
        <f>DEK_CE_Alloc</f>
        <v>2.656E-2</v>
      </c>
      <c r="I124" s="35"/>
      <c r="J124" s="54">
        <f t="shared" si="2"/>
        <v>0</v>
      </c>
      <c r="K124" s="35"/>
      <c r="L124" s="35"/>
      <c r="M124" s="35"/>
    </row>
    <row r="125" spans="1:13" ht="15.75" thickBot="1">
      <c r="A125" s="29">
        <v>7</v>
      </c>
      <c r="C125" s="6" t="s">
        <v>167</v>
      </c>
      <c r="D125" s="52"/>
      <c r="E125" s="118">
        <v>0</v>
      </c>
      <c r="F125" s="35"/>
      <c r="G125" s="35" t="s">
        <v>17</v>
      </c>
      <c r="H125" s="124">
        <v>1</v>
      </c>
      <c r="I125" s="35"/>
      <c r="J125" s="119">
        <f t="shared" si="2"/>
        <v>0</v>
      </c>
      <c r="K125" s="35"/>
      <c r="L125" s="35"/>
      <c r="M125" s="35"/>
    </row>
    <row r="126" spans="1:13">
      <c r="A126" s="29">
        <v>8</v>
      </c>
      <c r="C126" s="6" t="s">
        <v>524</v>
      </c>
      <c r="D126" s="52"/>
      <c r="E126" s="31">
        <f>E112-E113-E114-E115-E116+E117-E119-E121-E122+E123+E124+E125</f>
        <v>20022337</v>
      </c>
      <c r="F126" s="35"/>
      <c r="G126" s="35"/>
      <c r="H126" s="35"/>
      <c r="I126" s="35"/>
      <c r="J126" s="31">
        <f>J112-J113-J114-J115-J116+J117-J119-J121-J122+J123+J124+J125</f>
        <v>1905933</v>
      </c>
      <c r="K126" s="35"/>
      <c r="L126" s="35"/>
      <c r="M126" s="35"/>
    </row>
    <row r="127" spans="1:13">
      <c r="A127" s="29"/>
      <c r="D127" s="52"/>
      <c r="E127" s="54"/>
      <c r="F127" s="35"/>
      <c r="G127" s="35"/>
      <c r="H127" s="35"/>
      <c r="I127" s="35"/>
      <c r="J127" s="54"/>
      <c r="K127" s="35"/>
      <c r="L127" s="35"/>
      <c r="M127" s="35"/>
    </row>
    <row r="128" spans="1:13">
      <c r="A128" s="29"/>
      <c r="C128" s="6" t="s">
        <v>525</v>
      </c>
      <c r="D128" s="52"/>
      <c r="E128" s="54"/>
      <c r="F128" s="35"/>
      <c r="G128" s="35"/>
      <c r="H128" s="35"/>
      <c r="I128" s="35"/>
      <c r="J128" s="54"/>
      <c r="K128" s="35"/>
      <c r="L128" s="35"/>
      <c r="M128" s="35"/>
    </row>
    <row r="129" spans="1:13">
      <c r="A129" s="29">
        <v>9</v>
      </c>
      <c r="C129" s="6" t="s">
        <v>139</v>
      </c>
      <c r="D129" s="51" t="s">
        <v>526</v>
      </c>
      <c r="E129" s="116">
        <v>1242440</v>
      </c>
      <c r="F129" s="35"/>
      <c r="G129" s="35" t="s">
        <v>62</v>
      </c>
      <c r="H129" s="84">
        <f>DEK_TP_Alloc</f>
        <v>0.71682999999999997</v>
      </c>
      <c r="I129" s="35"/>
      <c r="J129" s="31">
        <f>ROUND(H129*E129,0)</f>
        <v>890618</v>
      </c>
      <c r="K129" s="35"/>
      <c r="L129" s="121"/>
      <c r="M129" s="35"/>
    </row>
    <row r="130" spans="1:13">
      <c r="A130" s="29">
        <v>10</v>
      </c>
      <c r="C130" s="6" t="s">
        <v>88</v>
      </c>
      <c r="D130" s="51" t="s">
        <v>527</v>
      </c>
      <c r="E130" s="85">
        <v>2852871</v>
      </c>
      <c r="F130" s="35"/>
      <c r="G130" s="35" t="s">
        <v>232</v>
      </c>
      <c r="H130" s="117">
        <f>DEK_WS_Alloc</f>
        <v>3.3360000000000001E-2</v>
      </c>
      <c r="I130" s="35"/>
      <c r="J130" s="54">
        <f>ROUND(H130*E130,0)</f>
        <v>95172</v>
      </c>
      <c r="K130" s="35"/>
      <c r="L130" s="121"/>
      <c r="M130" s="35"/>
    </row>
    <row r="131" spans="1:13" ht="15.75" thickBot="1">
      <c r="A131" s="29">
        <v>11</v>
      </c>
      <c r="C131" s="6" t="s">
        <v>91</v>
      </c>
      <c r="D131" s="51" t="s">
        <v>528</v>
      </c>
      <c r="E131" s="118">
        <v>244583</v>
      </c>
      <c r="F131" s="35"/>
      <c r="G131" s="35" t="s">
        <v>93</v>
      </c>
      <c r="H131" s="117">
        <f>DEK_CE_Alloc</f>
        <v>2.656E-2</v>
      </c>
      <c r="I131" s="35"/>
      <c r="J131" s="119">
        <f>ROUND(H131*E131,0)</f>
        <v>6496</v>
      </c>
      <c r="K131" s="35"/>
      <c r="L131" s="121"/>
      <c r="M131" s="35"/>
    </row>
    <row r="132" spans="1:13">
      <c r="A132" s="29">
        <v>12</v>
      </c>
      <c r="C132" s="6" t="s">
        <v>529</v>
      </c>
      <c r="D132" s="52"/>
      <c r="E132" s="31">
        <f>SUM(E129:E131)</f>
        <v>4339894</v>
      </c>
      <c r="F132" s="35"/>
      <c r="G132" s="35"/>
      <c r="H132" s="35"/>
      <c r="I132" s="35"/>
      <c r="J132" s="31">
        <f>SUM(J129:J131)</f>
        <v>992286</v>
      </c>
      <c r="K132" s="35"/>
      <c r="L132" s="35"/>
      <c r="M132" s="35"/>
    </row>
    <row r="133" spans="1:13">
      <c r="A133" s="29"/>
      <c r="C133" s="6"/>
      <c r="D133" s="52"/>
      <c r="E133" s="54"/>
      <c r="F133" s="35"/>
      <c r="G133" s="35"/>
      <c r="H133" s="35"/>
      <c r="I133" s="35"/>
      <c r="J133" s="54"/>
      <c r="K133" s="35"/>
      <c r="L133" s="35"/>
      <c r="M133" s="35"/>
    </row>
    <row r="134" spans="1:13">
      <c r="A134" s="29" t="s">
        <v>17</v>
      </c>
      <c r="C134" s="37" t="s">
        <v>175</v>
      </c>
      <c r="D134" s="233"/>
      <c r="E134" s="54"/>
      <c r="F134" s="35"/>
      <c r="G134" s="35"/>
      <c r="H134" s="35"/>
      <c r="I134" s="35"/>
      <c r="J134" s="54"/>
      <c r="K134" s="35"/>
      <c r="L134" s="35"/>
      <c r="M134" s="35"/>
    </row>
    <row r="135" spans="1:13">
      <c r="A135" s="29"/>
      <c r="C135" s="6" t="s">
        <v>176</v>
      </c>
      <c r="D135" s="233"/>
      <c r="E135" s="54"/>
      <c r="F135" s="35"/>
      <c r="G135" s="35"/>
      <c r="I135" s="35"/>
      <c r="J135" s="54"/>
      <c r="K135" s="35"/>
      <c r="L135" s="121"/>
      <c r="M135" s="35"/>
    </row>
    <row r="136" spans="1:13">
      <c r="A136" s="29">
        <v>13</v>
      </c>
      <c r="C136" s="252" t="s">
        <v>177</v>
      </c>
      <c r="D136" s="51" t="s">
        <v>178</v>
      </c>
      <c r="E136" s="116">
        <v>1881602</v>
      </c>
      <c r="F136" s="35"/>
      <c r="G136" s="35" t="s">
        <v>232</v>
      </c>
      <c r="H136" s="117">
        <f>DEK_WS_Alloc</f>
        <v>3.3360000000000001E-2</v>
      </c>
      <c r="I136" s="35"/>
      <c r="J136" s="31">
        <f>ROUND(H136*E136,0)</f>
        <v>62770</v>
      </c>
      <c r="K136" s="35"/>
      <c r="L136" s="121"/>
      <c r="M136" s="35"/>
    </row>
    <row r="137" spans="1:13">
      <c r="A137" s="29">
        <v>14</v>
      </c>
      <c r="C137" s="252" t="s">
        <v>179</v>
      </c>
      <c r="D137" s="51" t="s">
        <v>178</v>
      </c>
      <c r="E137" s="85">
        <v>1217</v>
      </c>
      <c r="F137" s="35"/>
      <c r="G137" s="35" t="s">
        <v>232</v>
      </c>
      <c r="H137" s="117">
        <f>DEK_WS_Alloc</f>
        <v>3.3360000000000001E-2</v>
      </c>
      <c r="I137" s="35"/>
      <c r="J137" s="54">
        <f>ROUND(H137*E137,0)</f>
        <v>41</v>
      </c>
      <c r="K137" s="35"/>
      <c r="L137" s="121"/>
      <c r="M137" s="35"/>
    </row>
    <row r="138" spans="1:13">
      <c r="A138" s="29">
        <v>15</v>
      </c>
      <c r="C138" s="6" t="s">
        <v>180</v>
      </c>
      <c r="D138" s="253" t="s">
        <v>17</v>
      </c>
      <c r="E138" s="85"/>
      <c r="F138" s="35"/>
      <c r="G138" s="35"/>
      <c r="I138" s="35"/>
      <c r="J138" s="54"/>
      <c r="K138" s="35"/>
      <c r="L138" s="121"/>
      <c r="M138" s="35"/>
    </row>
    <row r="139" spans="1:13">
      <c r="A139" s="29">
        <v>16</v>
      </c>
      <c r="C139" s="252" t="s">
        <v>530</v>
      </c>
      <c r="D139" s="51" t="s">
        <v>178</v>
      </c>
      <c r="E139" s="85">
        <v>9562575</v>
      </c>
      <c r="F139" s="35"/>
      <c r="G139" s="35" t="s">
        <v>134</v>
      </c>
      <c r="H139" s="84">
        <f>DEK_GP_Alloc</f>
        <v>2.4240000000000001E-2</v>
      </c>
      <c r="I139" s="35"/>
      <c r="J139" s="54">
        <f>ROUND(H139*E139,0)</f>
        <v>231797</v>
      </c>
      <c r="K139" s="35"/>
      <c r="L139" s="121"/>
      <c r="M139" s="35"/>
    </row>
    <row r="140" spans="1:13">
      <c r="A140" s="29">
        <v>17</v>
      </c>
      <c r="C140" s="252" t="s">
        <v>531</v>
      </c>
      <c r="D140" s="51" t="s">
        <v>178</v>
      </c>
      <c r="E140" s="85">
        <v>0</v>
      </c>
      <c r="F140" s="35"/>
      <c r="G140" s="35" t="str">
        <f>G77</f>
        <v>NA</v>
      </c>
      <c r="H140" s="139" t="s">
        <v>113</v>
      </c>
      <c r="I140" s="35"/>
      <c r="J140" s="140">
        <v>0</v>
      </c>
      <c r="K140" s="35"/>
      <c r="L140" s="121"/>
      <c r="M140" s="35"/>
    </row>
    <row r="141" spans="1:13">
      <c r="A141" s="29">
        <v>18</v>
      </c>
      <c r="C141" s="252" t="s">
        <v>532</v>
      </c>
      <c r="D141" s="51" t="s">
        <v>178</v>
      </c>
      <c r="E141" s="85">
        <v>0</v>
      </c>
      <c r="F141" s="35"/>
      <c r="G141" s="35" t="str">
        <f>G139</f>
        <v>GP</v>
      </c>
      <c r="H141" s="84">
        <f>DEK_GP_Alloc</f>
        <v>2.4240000000000001E-2</v>
      </c>
      <c r="I141" s="35"/>
      <c r="J141" s="54">
        <f>ROUND(H141*E141,0)</f>
        <v>0</v>
      </c>
      <c r="K141" s="35"/>
      <c r="L141" s="121"/>
      <c r="M141" s="35"/>
    </row>
    <row r="142" spans="1:13" ht="15.75" thickBot="1">
      <c r="A142" s="29">
        <v>19</v>
      </c>
      <c r="C142" s="252" t="s">
        <v>533</v>
      </c>
      <c r="D142" s="52"/>
      <c r="E142" s="118">
        <v>0</v>
      </c>
      <c r="F142" s="35"/>
      <c r="G142" s="35" t="s">
        <v>134</v>
      </c>
      <c r="H142" s="84">
        <f>DEK_GP_Alloc</f>
        <v>2.4240000000000001E-2</v>
      </c>
      <c r="I142" s="35"/>
      <c r="J142" s="119">
        <f>ROUND(H142*E142,0)</f>
        <v>0</v>
      </c>
      <c r="K142" s="35"/>
      <c r="L142" s="121"/>
      <c r="M142" s="35"/>
    </row>
    <row r="143" spans="1:13">
      <c r="A143" s="29">
        <v>20</v>
      </c>
      <c r="C143" s="6" t="s">
        <v>185</v>
      </c>
      <c r="D143" s="52"/>
      <c r="E143" s="31">
        <f>E136+E137+E139+E140+E141+E142</f>
        <v>11445394</v>
      </c>
      <c r="F143" s="35"/>
      <c r="G143" s="35"/>
      <c r="H143" s="84"/>
      <c r="I143" s="35"/>
      <c r="J143" s="31">
        <f>J136+J137+J139+J140+J141+J142</f>
        <v>294608</v>
      </c>
      <c r="K143" s="35"/>
      <c r="L143" s="35"/>
      <c r="M143" s="35"/>
    </row>
    <row r="144" spans="1:13">
      <c r="A144" s="29"/>
      <c r="C144" s="6"/>
      <c r="D144" s="52"/>
      <c r="E144" s="54"/>
      <c r="F144" s="35"/>
      <c r="G144" s="35"/>
      <c r="H144" s="84"/>
      <c r="I144" s="35"/>
      <c r="J144" s="35"/>
      <c r="K144" s="35"/>
      <c r="L144" s="35"/>
      <c r="M144" s="35"/>
    </row>
    <row r="145" spans="1:13">
      <c r="A145" s="29" t="s">
        <v>186</v>
      </c>
      <c r="C145" s="6"/>
      <c r="D145" s="52"/>
      <c r="E145" s="35"/>
      <c r="F145" s="35"/>
      <c r="G145" s="35"/>
      <c r="H145" s="84"/>
      <c r="I145" s="35"/>
      <c r="J145" s="35"/>
      <c r="K145" s="35"/>
      <c r="L145" s="35"/>
      <c r="M145" s="35"/>
    </row>
    <row r="146" spans="1:13">
      <c r="A146" s="29" t="s">
        <v>17</v>
      </c>
      <c r="C146" s="6" t="s">
        <v>187</v>
      </c>
      <c r="D146" s="52"/>
      <c r="E146" s="35"/>
      <c r="F146" s="35"/>
      <c r="H146" s="141"/>
      <c r="I146" s="35"/>
      <c r="K146" s="35"/>
      <c r="M146" s="35"/>
    </row>
    <row r="147" spans="1:13">
      <c r="A147" s="29">
        <v>21</v>
      </c>
      <c r="C147" s="6" t="s">
        <v>188</v>
      </c>
      <c r="D147" s="52"/>
      <c r="E147" s="203">
        <v>0.24950000000000006</v>
      </c>
      <c r="F147" s="35"/>
      <c r="H147" s="141"/>
      <c r="I147" s="35"/>
      <c r="K147" s="35"/>
      <c r="M147" s="35"/>
    </row>
    <row r="148" spans="1:13">
      <c r="A148" s="29">
        <v>22</v>
      </c>
      <c r="C148" s="6" t="s">
        <v>189</v>
      </c>
      <c r="D148" s="52"/>
      <c r="E148" s="143">
        <f>IF(J227&gt;0,(E147/(1-E147))*(1-WCLTD_DEK/R_DEK),0)</f>
        <v>0.25483140941058757</v>
      </c>
      <c r="F148" s="35"/>
      <c r="H148" s="141"/>
      <c r="I148" s="35"/>
      <c r="K148" s="35"/>
      <c r="M148" s="35"/>
    </row>
    <row r="149" spans="1:13">
      <c r="A149" s="29"/>
      <c r="C149" s="6" t="s">
        <v>190</v>
      </c>
      <c r="D149" s="52"/>
      <c r="E149" s="35"/>
      <c r="F149" s="35"/>
      <c r="H149" s="141"/>
      <c r="I149" s="35"/>
      <c r="K149" s="35"/>
      <c r="M149" s="35"/>
    </row>
    <row r="150" spans="1:13">
      <c r="A150" s="29"/>
      <c r="C150" s="6" t="s">
        <v>191</v>
      </c>
      <c r="D150" s="52"/>
      <c r="E150" s="35"/>
      <c r="F150" s="35"/>
      <c r="H150" s="141"/>
      <c r="I150" s="35"/>
      <c r="K150" s="35"/>
      <c r="M150" s="35"/>
    </row>
    <row r="151" spans="1:13">
      <c r="A151" s="29">
        <v>23</v>
      </c>
      <c r="C151" s="6" t="s">
        <v>192</v>
      </c>
      <c r="D151" s="52"/>
      <c r="E151" s="144">
        <f>IF(E147&gt;0,1/(1-E147),0)</f>
        <v>1.3324450366422387</v>
      </c>
      <c r="F151" s="35"/>
      <c r="H151" s="141"/>
      <c r="I151" s="35"/>
      <c r="J151" s="54"/>
      <c r="K151" s="35"/>
      <c r="M151" s="35"/>
    </row>
    <row r="152" spans="1:13">
      <c r="A152" s="29">
        <v>24</v>
      </c>
      <c r="C152" s="6" t="s">
        <v>193</v>
      </c>
      <c r="D152" s="51" t="s">
        <v>194</v>
      </c>
      <c r="E152" s="85">
        <v>-11335</v>
      </c>
      <c r="F152" s="35"/>
      <c r="H152" s="141"/>
      <c r="I152" s="35"/>
      <c r="J152" s="54"/>
      <c r="K152" s="35"/>
      <c r="M152" s="35"/>
    </row>
    <row r="153" spans="1:13">
      <c r="A153" s="29"/>
      <c r="C153" s="6"/>
      <c r="D153" s="52"/>
      <c r="E153" s="54"/>
      <c r="F153" s="35"/>
      <c r="H153" s="141"/>
      <c r="I153" s="35"/>
      <c r="J153" s="54"/>
      <c r="K153" s="35"/>
      <c r="M153" s="35"/>
    </row>
    <row r="154" spans="1:13">
      <c r="A154" s="29">
        <v>25</v>
      </c>
      <c r="C154" s="6" t="s">
        <v>195</v>
      </c>
      <c r="D154" s="254"/>
      <c r="E154" s="31">
        <f>ROUND(E148*E158,0)</f>
        <v>14513567</v>
      </c>
      <c r="F154" s="35"/>
      <c r="G154" s="35" t="s">
        <v>83</v>
      </c>
      <c r="H154" s="84"/>
      <c r="I154" s="35"/>
      <c r="J154" s="31">
        <f>ROUND(E148*J158,0)</f>
        <v>419391</v>
      </c>
      <c r="K154" s="35"/>
      <c r="L154" s="87" t="s">
        <v>17</v>
      </c>
      <c r="M154" s="35"/>
    </row>
    <row r="155" spans="1:13" ht="15.75" thickBot="1">
      <c r="A155" s="29">
        <v>26</v>
      </c>
      <c r="C155" s="6" t="s">
        <v>196</v>
      </c>
      <c r="D155" s="254"/>
      <c r="E155" s="119">
        <f>ROUND(E151*E152,0)</f>
        <v>-15103</v>
      </c>
      <c r="F155" s="35"/>
      <c r="G155" s="2" t="s">
        <v>116</v>
      </c>
      <c r="H155" s="84">
        <f>DEK_NP_Alloc</f>
        <v>2.8670000000000001E-2</v>
      </c>
      <c r="I155" s="35"/>
      <c r="J155" s="119">
        <f>ROUND(H155*E155,0)</f>
        <v>-433</v>
      </c>
      <c r="K155" s="35"/>
      <c r="L155" s="87"/>
      <c r="M155" s="35"/>
    </row>
    <row r="156" spans="1:13">
      <c r="A156" s="29">
        <v>27</v>
      </c>
      <c r="C156" s="6" t="s">
        <v>197</v>
      </c>
      <c r="D156" s="51" t="s">
        <v>198</v>
      </c>
      <c r="E156" s="147">
        <f>E154+E155</f>
        <v>14498464</v>
      </c>
      <c r="F156" s="35"/>
      <c r="G156" s="35" t="s">
        <v>17</v>
      </c>
      <c r="H156" s="84" t="s">
        <v>17</v>
      </c>
      <c r="I156" s="35"/>
      <c r="J156" s="147">
        <f>J154+J155</f>
        <v>418958</v>
      </c>
      <c r="K156" s="35"/>
      <c r="L156" s="35"/>
      <c r="M156" s="35"/>
    </row>
    <row r="157" spans="1:13">
      <c r="A157" s="29" t="s">
        <v>17</v>
      </c>
      <c r="C157"/>
      <c r="D157" s="255"/>
      <c r="E157" s="54"/>
      <c r="F157" s="35"/>
      <c r="G157" s="35"/>
      <c r="H157" s="84"/>
      <c r="I157" s="35"/>
      <c r="J157" s="54"/>
      <c r="K157" s="35"/>
      <c r="L157" s="35"/>
      <c r="M157" s="35"/>
    </row>
    <row r="158" spans="1:13">
      <c r="A158" s="29">
        <v>28</v>
      </c>
      <c r="C158" s="6" t="s">
        <v>199</v>
      </c>
      <c r="D158" s="256"/>
      <c r="E158" s="31">
        <f>ROUND($J227*E92,0)</f>
        <v>56953602</v>
      </c>
      <c r="F158" s="35"/>
      <c r="G158" s="35" t="s">
        <v>83</v>
      </c>
      <c r="H158" s="141"/>
      <c r="I158" s="35"/>
      <c r="J158" s="31">
        <f>ROUND($J227*J92,0)</f>
        <v>1645759</v>
      </c>
      <c r="K158" s="35"/>
      <c r="M158" s="35"/>
    </row>
    <row r="159" spans="1:13">
      <c r="A159" s="29"/>
      <c r="C159" s="146" t="s">
        <v>534</v>
      </c>
      <c r="D159" s="233"/>
      <c r="E159" s="54"/>
      <c r="F159" s="35"/>
      <c r="G159" s="35"/>
      <c r="H159" s="141"/>
      <c r="I159" s="35"/>
      <c r="J159" s="54"/>
      <c r="K159" s="35"/>
      <c r="L159" s="121"/>
      <c r="M159" s="35"/>
    </row>
    <row r="160" spans="1:13">
      <c r="A160" s="29"/>
      <c r="C160" s="6"/>
      <c r="D160" s="233"/>
      <c r="E160" s="54"/>
      <c r="F160" s="35"/>
      <c r="G160" s="35"/>
      <c r="H160" s="141"/>
      <c r="I160" s="35"/>
      <c r="J160" s="54"/>
      <c r="K160" s="35"/>
      <c r="L160" s="121"/>
      <c r="M160" s="35"/>
    </row>
    <row r="161" spans="1:13" ht="15.75" thickBot="1">
      <c r="A161" s="29">
        <v>29</v>
      </c>
      <c r="C161" s="6" t="s">
        <v>201</v>
      </c>
      <c r="D161" s="52"/>
      <c r="E161" s="125">
        <f>E158+E156+E143+E132+E126</f>
        <v>107259691</v>
      </c>
      <c r="F161" s="35"/>
      <c r="G161" s="35"/>
      <c r="H161" s="35"/>
      <c r="I161" s="35"/>
      <c r="J161" s="125">
        <f>J158+J156+J143+J132+J126</f>
        <v>5257544</v>
      </c>
      <c r="K161" s="6"/>
      <c r="L161" s="6"/>
      <c r="M161" s="6"/>
    </row>
    <row r="162" spans="1:13" ht="15.75" thickTop="1">
      <c r="A162" s="29"/>
      <c r="C162" s="6"/>
      <c r="D162" s="35"/>
      <c r="E162" s="35"/>
      <c r="F162" s="35"/>
      <c r="G162" s="35"/>
      <c r="H162" s="35"/>
      <c r="I162" s="35"/>
      <c r="J162" s="35"/>
      <c r="K162" s="6"/>
      <c r="L162" s="6"/>
      <c r="M162" s="6"/>
    </row>
    <row r="163" spans="1:13">
      <c r="A163" s="29"/>
      <c r="C163" s="6"/>
      <c r="D163" s="35"/>
      <c r="E163" s="35"/>
      <c r="F163" s="35"/>
      <c r="G163" s="35"/>
      <c r="H163" s="35"/>
      <c r="I163" s="35"/>
      <c r="J163" s="35"/>
      <c r="K163" s="6"/>
      <c r="L163" s="6"/>
      <c r="M163" s="6"/>
    </row>
    <row r="164" spans="1:13">
      <c r="A164" s="29"/>
      <c r="C164" s="3"/>
      <c r="D164" s="3"/>
      <c r="E164" s="231"/>
      <c r="F164" s="3"/>
      <c r="G164" s="3"/>
      <c r="H164" s="3"/>
      <c r="I164" s="3"/>
      <c r="K164" s="20"/>
      <c r="L164" s="7"/>
      <c r="M164" s="20"/>
    </row>
    <row r="165" spans="1:13" ht="18">
      <c r="A165" s="230"/>
      <c r="C165" s="3"/>
      <c r="D165" s="3"/>
      <c r="E165" s="231"/>
      <c r="F165" s="3"/>
      <c r="G165" s="3"/>
      <c r="H165" s="3"/>
      <c r="I165" s="3"/>
      <c r="J165" s="5" t="s">
        <v>0</v>
      </c>
      <c r="M165" s="4"/>
    </row>
    <row r="166" spans="1:13">
      <c r="C166" s="3"/>
      <c r="D166" s="3"/>
      <c r="E166" s="231"/>
      <c r="F166" s="3"/>
      <c r="G166" s="3"/>
      <c r="H166" s="3"/>
      <c r="I166" s="3"/>
      <c r="J166" s="5" t="s">
        <v>202</v>
      </c>
      <c r="M166" s="5"/>
    </row>
    <row r="167" spans="1:13">
      <c r="C167" s="3"/>
      <c r="D167" s="3"/>
      <c r="E167" s="231"/>
      <c r="F167" s="3"/>
      <c r="G167" s="3"/>
      <c r="H167" s="3"/>
      <c r="I167" s="3"/>
      <c r="M167" s="5"/>
    </row>
    <row r="168" spans="1:13">
      <c r="C168" s="3"/>
      <c r="D168" s="3"/>
      <c r="E168" s="231"/>
      <c r="F168" s="3"/>
      <c r="G168" s="3"/>
      <c r="H168" s="3"/>
      <c r="I168" s="3"/>
      <c r="M168" s="5"/>
    </row>
    <row r="169" spans="1:13">
      <c r="C169" s="3"/>
      <c r="D169" s="3"/>
      <c r="E169" s="231"/>
      <c r="F169" s="3"/>
      <c r="G169" s="3"/>
      <c r="H169" s="3"/>
      <c r="I169" s="3"/>
      <c r="M169" s="5"/>
    </row>
    <row r="170" spans="1:13">
      <c r="C170" s="3"/>
      <c r="D170" s="3"/>
      <c r="E170" s="231"/>
      <c r="F170" s="3"/>
      <c r="G170" s="3"/>
      <c r="H170" s="3"/>
      <c r="I170" s="3"/>
      <c r="J170" s="5"/>
      <c r="M170" s="5"/>
    </row>
    <row r="171" spans="1:13">
      <c r="C171" s="3" t="s">
        <v>2</v>
      </c>
      <c r="D171" s="3"/>
      <c r="E171" s="231"/>
      <c r="F171" s="3"/>
      <c r="G171" s="3"/>
      <c r="H171" s="3"/>
      <c r="I171" s="3"/>
      <c r="J171" s="7" t="str">
        <f>J7</f>
        <v>For the 12 months ended: 12/31/2018</v>
      </c>
      <c r="M171" s="5"/>
    </row>
    <row r="172" spans="1:13">
      <c r="A172" s="75" t="str">
        <f>A8</f>
        <v>Rate Formula Template</v>
      </c>
      <c r="B172" s="9"/>
      <c r="C172" s="9"/>
      <c r="D172" s="10"/>
      <c r="E172" s="9"/>
      <c r="F172" s="10"/>
      <c r="G172" s="10"/>
      <c r="H172" s="10"/>
      <c r="I172" s="10"/>
      <c r="J172" s="9"/>
      <c r="K172" s="12"/>
      <c r="L172" s="9"/>
      <c r="M172" s="6"/>
    </row>
    <row r="173" spans="1:13">
      <c r="A173" s="76" t="s">
        <v>4</v>
      </c>
      <c r="B173" s="9"/>
      <c r="C173" s="10"/>
      <c r="D173" s="13"/>
      <c r="E173" s="9"/>
      <c r="F173" s="13"/>
      <c r="G173" s="13"/>
      <c r="H173" s="13"/>
      <c r="I173" s="10"/>
      <c r="J173" s="10"/>
      <c r="K173" s="12"/>
      <c r="L173" s="12"/>
      <c r="M173" s="6"/>
    </row>
    <row r="174" spans="1:13">
      <c r="A174" s="76"/>
      <c r="B174" s="9"/>
      <c r="C174" s="12"/>
      <c r="D174" s="12"/>
      <c r="E174" s="9"/>
      <c r="F174" s="12"/>
      <c r="G174" s="12"/>
      <c r="H174" s="12"/>
      <c r="I174" s="12"/>
      <c r="J174" s="12"/>
      <c r="K174" s="12"/>
      <c r="L174" s="12"/>
      <c r="M174" s="35"/>
    </row>
    <row r="175" spans="1:13" ht="15.75">
      <c r="A175" s="149" t="str">
        <f>$A$11</f>
        <v>DUKE ENERGY KENTUCKY (DEK)</v>
      </c>
      <c r="B175" s="9"/>
      <c r="C175" s="12"/>
      <c r="D175" s="12"/>
      <c r="E175" s="9"/>
      <c r="F175" s="12"/>
      <c r="G175" s="12"/>
      <c r="H175" s="12"/>
      <c r="I175" s="12"/>
      <c r="J175" s="12"/>
      <c r="K175" s="12"/>
      <c r="L175" s="12"/>
      <c r="M175" s="35"/>
    </row>
    <row r="176" spans="1:13" ht="15.75">
      <c r="A176" s="149" t="s">
        <v>203</v>
      </c>
      <c r="B176" s="9"/>
      <c r="C176" s="9"/>
      <c r="D176" s="9"/>
      <c r="E176" s="9"/>
      <c r="F176" s="12"/>
      <c r="G176" s="12"/>
      <c r="H176" s="12"/>
      <c r="I176" s="12"/>
      <c r="J176" s="12"/>
      <c r="K176" s="13"/>
      <c r="L176" s="13"/>
      <c r="M176" s="35"/>
    </row>
    <row r="177" spans="1:13" ht="15.75">
      <c r="A177" s="29" t="s">
        <v>11</v>
      </c>
      <c r="C177" s="257"/>
      <c r="D177" s="6"/>
      <c r="E177" s="6"/>
      <c r="F177" s="6"/>
      <c r="G177" s="6"/>
      <c r="H177" s="6"/>
      <c r="I177" s="6"/>
      <c r="J177" s="6"/>
      <c r="K177" s="35"/>
      <c r="L177" s="35"/>
      <c r="M177" s="35"/>
    </row>
    <row r="178" spans="1:13" ht="15.75">
      <c r="A178" s="79" t="s">
        <v>13</v>
      </c>
      <c r="B178" s="26"/>
      <c r="C178" s="243" t="s">
        <v>204</v>
      </c>
      <c r="D178" s="6"/>
      <c r="E178" s="6"/>
      <c r="F178" s="6"/>
      <c r="G178" s="6"/>
      <c r="H178" s="6"/>
      <c r="K178" s="35"/>
      <c r="L178" s="35"/>
      <c r="M178" s="35"/>
    </row>
    <row r="179" spans="1:13">
      <c r="A179" s="29"/>
      <c r="C179" s="3"/>
      <c r="D179" s="6"/>
      <c r="E179" s="6"/>
      <c r="F179" s="6"/>
      <c r="G179" s="6"/>
      <c r="H179" s="6"/>
      <c r="I179" s="6"/>
      <c r="J179" s="6"/>
      <c r="K179" s="35"/>
      <c r="L179" s="35"/>
      <c r="M179" s="35"/>
    </row>
    <row r="180" spans="1:13">
      <c r="A180" s="29">
        <v>1</v>
      </c>
      <c r="C180" s="3" t="s">
        <v>205</v>
      </c>
      <c r="D180" s="6"/>
      <c r="E180" s="35"/>
      <c r="F180" s="35"/>
      <c r="G180" s="35"/>
      <c r="H180" s="35"/>
      <c r="I180" s="35"/>
      <c r="J180" s="31">
        <f>E54</f>
        <v>58283428</v>
      </c>
      <c r="K180" s="35"/>
      <c r="L180" s="35"/>
      <c r="M180" s="35"/>
    </row>
    <row r="181" spans="1:13">
      <c r="A181" s="29">
        <v>2</v>
      </c>
      <c r="C181" s="258" t="s">
        <v>535</v>
      </c>
      <c r="J181" s="150">
        <v>0</v>
      </c>
      <c r="K181" s="35"/>
      <c r="L181" s="35"/>
      <c r="M181" s="35"/>
    </row>
    <row r="182" spans="1:13" ht="15.75" thickBot="1">
      <c r="A182" s="29">
        <v>3</v>
      </c>
      <c r="C182" s="259" t="s">
        <v>536</v>
      </c>
      <c r="D182" s="260"/>
      <c r="E182" s="153"/>
      <c r="F182" s="35"/>
      <c r="G182" s="35"/>
      <c r="H182" s="126"/>
      <c r="I182" s="35"/>
      <c r="J182" s="154">
        <v>16503955</v>
      </c>
      <c r="K182" s="35"/>
      <c r="L182" s="35"/>
      <c r="M182" s="35"/>
    </row>
    <row r="183" spans="1:13">
      <c r="A183" s="29">
        <v>4</v>
      </c>
      <c r="C183" s="3" t="s">
        <v>208</v>
      </c>
      <c r="D183" s="6"/>
      <c r="E183" s="35"/>
      <c r="F183" s="35"/>
      <c r="G183" s="35"/>
      <c r="H183" s="126"/>
      <c r="I183" s="35"/>
      <c r="J183" s="31">
        <f>J180-J181-J182</f>
        <v>41779473</v>
      </c>
      <c r="K183" s="35"/>
      <c r="L183" s="35"/>
      <c r="M183" s="35"/>
    </row>
    <row r="184" spans="1:13">
      <c r="A184" s="29"/>
      <c r="D184" s="6"/>
      <c r="E184" s="35"/>
      <c r="F184" s="35"/>
      <c r="G184" s="35"/>
      <c r="H184" s="126"/>
      <c r="I184" s="35"/>
      <c r="K184" s="35"/>
      <c r="L184" s="35"/>
      <c r="M184" s="35"/>
    </row>
    <row r="185" spans="1:13">
      <c r="A185" s="29">
        <v>5</v>
      </c>
      <c r="C185" s="3" t="s">
        <v>209</v>
      </c>
      <c r="D185" s="78"/>
      <c r="E185" s="78"/>
      <c r="F185" s="78"/>
      <c r="G185" s="78"/>
      <c r="H185" s="101"/>
      <c r="I185" s="35" t="s">
        <v>210</v>
      </c>
      <c r="J185" s="155">
        <f>IF(J180&gt;0,ROUND(J183/J180,5),0)</f>
        <v>0.71682999999999997</v>
      </c>
      <c r="K185" s="35"/>
      <c r="L185" s="35"/>
      <c r="M185" s="35"/>
    </row>
    <row r="186" spans="1:13">
      <c r="A186" s="29"/>
      <c r="K186" s="35"/>
      <c r="L186" s="35"/>
      <c r="M186" s="35"/>
    </row>
    <row r="187" spans="1:13" ht="15.75">
      <c r="A187" s="29"/>
      <c r="C187" s="257" t="s">
        <v>211</v>
      </c>
      <c r="K187" s="35"/>
      <c r="L187" s="35"/>
      <c r="M187" s="35"/>
    </row>
    <row r="188" spans="1:13">
      <c r="A188" s="29"/>
      <c r="K188" s="35"/>
      <c r="L188" s="35"/>
      <c r="M188" s="35"/>
    </row>
    <row r="189" spans="1:13">
      <c r="A189" s="29">
        <v>6</v>
      </c>
      <c r="C189" s="2" t="s">
        <v>212</v>
      </c>
      <c r="E189" s="6"/>
      <c r="F189" s="6"/>
      <c r="G189" s="6"/>
      <c r="H189" s="21"/>
      <c r="I189" s="6"/>
      <c r="J189" s="31">
        <f>E112</f>
        <v>12674140</v>
      </c>
      <c r="K189" s="35"/>
      <c r="L189" s="35"/>
      <c r="M189" s="35"/>
    </row>
    <row r="190" spans="1:13" ht="15.75" thickBot="1">
      <c r="A190" s="29">
        <v>7</v>
      </c>
      <c r="C190" s="259" t="s">
        <v>537</v>
      </c>
      <c r="D190" s="260"/>
      <c r="E190" s="153"/>
      <c r="F190" s="153"/>
      <c r="G190" s="35"/>
      <c r="H190" s="35"/>
      <c r="I190" s="35"/>
      <c r="J190" s="154">
        <v>588328</v>
      </c>
      <c r="K190" s="35"/>
      <c r="L190" s="35"/>
      <c r="M190" s="35"/>
    </row>
    <row r="191" spans="1:13">
      <c r="A191" s="29">
        <v>8</v>
      </c>
      <c r="C191" s="3" t="s">
        <v>214</v>
      </c>
      <c r="D191" s="78"/>
      <c r="E191" s="78"/>
      <c r="F191" s="78"/>
      <c r="G191" s="78"/>
      <c r="H191" s="101"/>
      <c r="I191" s="78"/>
      <c r="J191" s="31">
        <f>J189-J190</f>
        <v>12085812</v>
      </c>
      <c r="M191" s="35"/>
    </row>
    <row r="192" spans="1:13">
      <c r="A192" s="29"/>
      <c r="C192" s="3"/>
      <c r="D192" s="6"/>
      <c r="E192" s="35"/>
      <c r="F192" s="35"/>
      <c r="G192" s="35"/>
      <c r="H192" s="35"/>
      <c r="M192" s="35"/>
    </row>
    <row r="193" spans="1:13">
      <c r="A193" s="29">
        <v>9</v>
      </c>
      <c r="C193" s="3" t="s">
        <v>215</v>
      </c>
      <c r="D193" s="6"/>
      <c r="E193" s="35"/>
      <c r="F193" s="35"/>
      <c r="G193" s="35"/>
      <c r="H193" s="35"/>
      <c r="I193" s="35"/>
      <c r="J193" s="117">
        <f>IF(J189&gt;0,ROUND(J191/J189,5),0)</f>
        <v>0.95357999999999998</v>
      </c>
      <c r="M193" s="35"/>
    </row>
    <row r="194" spans="1:13">
      <c r="A194" s="29">
        <v>10</v>
      </c>
      <c r="C194" s="3" t="s">
        <v>216</v>
      </c>
      <c r="D194" s="6"/>
      <c r="E194" s="35"/>
      <c r="F194" s="35"/>
      <c r="G194" s="35"/>
      <c r="H194" s="35"/>
      <c r="I194" s="6" t="s">
        <v>62</v>
      </c>
      <c r="J194" s="84">
        <f>DEK_TP_Alloc</f>
        <v>0.71682999999999997</v>
      </c>
      <c r="M194" s="35"/>
    </row>
    <row r="195" spans="1:13">
      <c r="A195" s="29">
        <v>11</v>
      </c>
      <c r="C195" s="3" t="s">
        <v>217</v>
      </c>
      <c r="D195" s="6"/>
      <c r="E195" s="6"/>
      <c r="F195" s="6"/>
      <c r="G195" s="6"/>
      <c r="H195" s="6"/>
      <c r="I195" s="6" t="s">
        <v>218</v>
      </c>
      <c r="J195" s="84">
        <f>ROUND(J194*J193,5)</f>
        <v>0.68354999999999999</v>
      </c>
      <c r="M195" s="35"/>
    </row>
    <row r="196" spans="1:13">
      <c r="A196" s="29"/>
      <c r="D196" s="6"/>
      <c r="E196" s="35"/>
      <c r="F196" s="35"/>
      <c r="G196" s="35"/>
      <c r="H196" s="126"/>
      <c r="I196" s="35"/>
      <c r="M196" s="35"/>
    </row>
    <row r="197" spans="1:13" ht="15.75">
      <c r="A197" s="29" t="s">
        <v>17</v>
      </c>
      <c r="C197" s="257" t="s">
        <v>538</v>
      </c>
      <c r="D197" s="35"/>
      <c r="E197" s="35"/>
      <c r="F197" s="35"/>
      <c r="G197" s="35"/>
      <c r="H197" s="35"/>
      <c r="I197" s="35"/>
      <c r="J197" s="35"/>
      <c r="K197" s="35"/>
      <c r="L197" s="35"/>
      <c r="M197" s="35"/>
    </row>
    <row r="198" spans="1:13" ht="15.75" thickBot="1">
      <c r="A198" s="29" t="s">
        <v>17</v>
      </c>
      <c r="C198" s="6"/>
      <c r="D198" s="153" t="s">
        <v>220</v>
      </c>
      <c r="E198" s="156" t="s">
        <v>221</v>
      </c>
      <c r="F198" s="156" t="s">
        <v>62</v>
      </c>
      <c r="G198" s="35"/>
      <c r="H198" s="156" t="s">
        <v>222</v>
      </c>
      <c r="I198" s="35"/>
      <c r="J198" s="35"/>
      <c r="K198" s="35"/>
      <c r="L198" s="35"/>
      <c r="M198" s="35"/>
    </row>
    <row r="199" spans="1:13">
      <c r="A199" s="29">
        <v>12</v>
      </c>
      <c r="C199" s="6" t="s">
        <v>81</v>
      </c>
      <c r="D199" s="6" t="s">
        <v>223</v>
      </c>
      <c r="E199" s="85">
        <v>13293182</v>
      </c>
      <c r="F199" s="157">
        <v>0</v>
      </c>
      <c r="G199" s="158"/>
      <c r="H199" s="54">
        <f>E199*F199</f>
        <v>0</v>
      </c>
      <c r="I199" s="35"/>
      <c r="J199" s="35"/>
      <c r="K199" s="35"/>
      <c r="L199" s="35"/>
      <c r="M199" s="35"/>
    </row>
    <row r="200" spans="1:13">
      <c r="A200" s="29">
        <v>13</v>
      </c>
      <c r="C200" s="6" t="s">
        <v>84</v>
      </c>
      <c r="D200" s="6" t="s">
        <v>224</v>
      </c>
      <c r="E200" s="85">
        <v>968723</v>
      </c>
      <c r="F200" s="117">
        <f>J185</f>
        <v>0.71682999999999997</v>
      </c>
      <c r="G200" s="158"/>
      <c r="H200" s="54">
        <f>E200*F200</f>
        <v>694409.70808999997</v>
      </c>
      <c r="I200" s="35"/>
      <c r="J200" s="35"/>
      <c r="K200" s="35"/>
      <c r="L200" s="35"/>
      <c r="M200" s="6"/>
    </row>
    <row r="201" spans="1:13">
      <c r="A201" s="29">
        <v>14</v>
      </c>
      <c r="C201" s="6" t="s">
        <v>86</v>
      </c>
      <c r="D201" s="6" t="s">
        <v>225</v>
      </c>
      <c r="E201" s="85">
        <v>3967747</v>
      </c>
      <c r="F201" s="157">
        <v>0</v>
      </c>
      <c r="G201" s="158"/>
      <c r="H201" s="54">
        <f>E201*F201</f>
        <v>0</v>
      </c>
      <c r="I201" s="35"/>
      <c r="J201" s="126" t="s">
        <v>543</v>
      </c>
      <c r="K201" s="35"/>
      <c r="L201" s="35"/>
      <c r="M201" s="35"/>
    </row>
    <row r="202" spans="1:13" ht="15.75" thickBot="1">
      <c r="A202" s="29">
        <v>15</v>
      </c>
      <c r="C202" s="6" t="s">
        <v>227</v>
      </c>
      <c r="D202" s="6" t="s">
        <v>228</v>
      </c>
      <c r="E202" s="154">
        <v>2586535</v>
      </c>
      <c r="F202" s="157">
        <v>0</v>
      </c>
      <c r="G202" s="158"/>
      <c r="H202" s="119">
        <f>E202*F202</f>
        <v>0</v>
      </c>
      <c r="I202" s="35"/>
      <c r="J202" s="234" t="s">
        <v>229</v>
      </c>
      <c r="K202" s="35"/>
      <c r="L202" s="35"/>
      <c r="M202" s="35"/>
    </row>
    <row r="203" spans="1:13">
      <c r="A203" s="29">
        <v>16</v>
      </c>
      <c r="C203" s="6" t="s">
        <v>539</v>
      </c>
      <c r="D203" s="35"/>
      <c r="E203" s="54">
        <f>SUM(E199:E202)</f>
        <v>20816187</v>
      </c>
      <c r="F203" s="35"/>
      <c r="G203" s="35"/>
      <c r="H203" s="54">
        <f>SUM(H199:H202)</f>
        <v>694409.70808999997</v>
      </c>
      <c r="I203" s="21" t="s">
        <v>231</v>
      </c>
      <c r="J203" s="117">
        <f>IF(H203&gt;0,ROUND(H203/E203,5),0)</f>
        <v>3.3360000000000001E-2</v>
      </c>
      <c r="K203" s="126" t="s">
        <v>231</v>
      </c>
      <c r="L203" s="35" t="s">
        <v>232</v>
      </c>
      <c r="M203" s="35"/>
    </row>
    <row r="204" spans="1:13">
      <c r="A204" s="29"/>
      <c r="C204" s="6"/>
      <c r="D204" s="35"/>
      <c r="E204" s="35"/>
      <c r="F204" s="35"/>
      <c r="G204" s="35"/>
      <c r="H204" s="35"/>
      <c r="I204" s="35"/>
      <c r="J204" s="35"/>
      <c r="K204" s="35"/>
      <c r="L204" s="35"/>
      <c r="M204" s="35" t="s">
        <v>17</v>
      </c>
    </row>
    <row r="205" spans="1:13" ht="15.75">
      <c r="A205" s="29"/>
      <c r="C205" s="261" t="s">
        <v>370</v>
      </c>
      <c r="D205" s="35"/>
      <c r="E205" s="35"/>
      <c r="F205" s="35"/>
      <c r="G205" s="35"/>
      <c r="M205" s="35"/>
    </row>
    <row r="206" spans="1:13" ht="15.75" thickBot="1">
      <c r="A206" s="29"/>
      <c r="C206" s="6"/>
      <c r="D206" s="35"/>
      <c r="E206" s="156" t="s">
        <v>221</v>
      </c>
      <c r="F206" s="35"/>
      <c r="G206" s="35"/>
      <c r="H206" s="126" t="s">
        <v>234</v>
      </c>
      <c r="I206" s="141" t="s">
        <v>17</v>
      </c>
      <c r="J206" s="126" t="s">
        <v>543</v>
      </c>
      <c r="M206" s="35"/>
    </row>
    <row r="207" spans="1:13">
      <c r="A207" s="29">
        <v>17</v>
      </c>
      <c r="C207" s="6" t="s">
        <v>237</v>
      </c>
      <c r="D207" s="6" t="s">
        <v>238</v>
      </c>
      <c r="E207" s="85">
        <v>1434470606</v>
      </c>
      <c r="F207" s="35"/>
      <c r="H207" s="126" t="s">
        <v>235</v>
      </c>
      <c r="I207" s="160"/>
      <c r="J207" s="126" t="s">
        <v>236</v>
      </c>
      <c r="K207" s="35"/>
      <c r="L207" s="262" t="s">
        <v>93</v>
      </c>
      <c r="M207" s="35"/>
    </row>
    <row r="208" spans="1:13">
      <c r="A208" s="29">
        <v>18</v>
      </c>
      <c r="C208" s="6" t="s">
        <v>240</v>
      </c>
      <c r="D208" s="6" t="s">
        <v>241</v>
      </c>
      <c r="E208" s="85">
        <v>367448615</v>
      </c>
      <c r="F208" s="35"/>
      <c r="H208" s="84">
        <f>IF(E210&gt;0,ROUND(E207/E210,5),0)</f>
        <v>0.79608000000000001</v>
      </c>
      <c r="I208" s="126" t="s">
        <v>239</v>
      </c>
      <c r="J208" s="84">
        <f>DEK_WS_Alloc</f>
        <v>3.3360000000000001E-2</v>
      </c>
      <c r="K208" s="141" t="s">
        <v>231</v>
      </c>
      <c r="L208" s="162">
        <f>ROUND(J208*H208,5)</f>
        <v>2.656E-2</v>
      </c>
      <c r="M208" s="35"/>
    </row>
    <row r="209" spans="1:13" ht="15.75" thickBot="1">
      <c r="A209" s="29">
        <v>19</v>
      </c>
      <c r="C209" s="260" t="s">
        <v>242</v>
      </c>
      <c r="D209" s="260" t="s">
        <v>243</v>
      </c>
      <c r="E209" s="154">
        <v>0</v>
      </c>
      <c r="F209" s="35"/>
      <c r="G209" s="35"/>
      <c r="H209" s="35" t="s">
        <v>17</v>
      </c>
      <c r="I209" s="35"/>
      <c r="J209" s="35"/>
      <c r="K209" s="35"/>
      <c r="L209" s="35"/>
      <c r="M209" s="35"/>
    </row>
    <row r="210" spans="1:13">
      <c r="A210" s="29">
        <v>20</v>
      </c>
      <c r="C210" s="6" t="s">
        <v>244</v>
      </c>
      <c r="D210" s="35"/>
      <c r="E210" s="54">
        <f>E207+E208+E209</f>
        <v>1801919221</v>
      </c>
      <c r="F210" s="35"/>
      <c r="G210" s="35"/>
      <c r="H210" s="35"/>
      <c r="I210" s="35"/>
      <c r="J210" s="35"/>
      <c r="K210" s="35"/>
      <c r="L210" s="35"/>
      <c r="M210" s="35"/>
    </row>
    <row r="211" spans="1:13">
      <c r="A211" s="29"/>
      <c r="C211" s="6"/>
      <c r="D211" s="35"/>
      <c r="F211" s="35"/>
      <c r="G211" s="35"/>
      <c r="H211" s="35"/>
      <c r="I211" s="35"/>
      <c r="J211" s="35"/>
      <c r="K211" s="35"/>
      <c r="L211" s="35"/>
      <c r="M211" s="35"/>
    </row>
    <row r="212" spans="1:13" ht="16.5" thickBot="1">
      <c r="A212" s="29"/>
      <c r="B212" s="3"/>
      <c r="C212" s="243" t="s">
        <v>245</v>
      </c>
      <c r="D212" s="35"/>
      <c r="E212" s="35"/>
      <c r="F212" s="35"/>
      <c r="G212" s="35"/>
      <c r="H212" s="35"/>
      <c r="I212" s="35"/>
      <c r="J212" s="156" t="s">
        <v>221</v>
      </c>
      <c r="K212" s="35"/>
      <c r="L212" s="35"/>
      <c r="M212" s="35"/>
    </row>
    <row r="213" spans="1:13">
      <c r="A213" s="29">
        <v>21</v>
      </c>
      <c r="B213" s="3"/>
      <c r="C213" s="3"/>
      <c r="D213" s="6" t="s">
        <v>246</v>
      </c>
      <c r="E213" s="35"/>
      <c r="F213" s="35"/>
      <c r="G213" s="35"/>
      <c r="H213" s="35"/>
      <c r="I213" s="35"/>
      <c r="J213" s="164">
        <v>20612922</v>
      </c>
      <c r="K213" s="35"/>
      <c r="L213" s="35"/>
      <c r="M213" s="35"/>
    </row>
    <row r="214" spans="1:13">
      <c r="A214" s="29"/>
      <c r="C214" s="6"/>
      <c r="D214" s="35"/>
      <c r="E214" s="35"/>
      <c r="F214" s="35"/>
      <c r="G214" s="35"/>
      <c r="H214" s="35"/>
      <c r="I214" s="35"/>
      <c r="J214" s="54"/>
      <c r="K214" s="35"/>
      <c r="L214" s="35"/>
      <c r="M214" s="35"/>
    </row>
    <row r="215" spans="1:13">
      <c r="A215" s="29">
        <v>22</v>
      </c>
      <c r="B215" s="3"/>
      <c r="C215" s="3"/>
      <c r="D215" s="6" t="s">
        <v>540</v>
      </c>
      <c r="E215" s="35"/>
      <c r="F215" s="35"/>
      <c r="G215" s="35"/>
      <c r="H215" s="35"/>
      <c r="I215" s="35"/>
      <c r="J215" s="165">
        <v>0</v>
      </c>
      <c r="K215" s="35"/>
      <c r="L215" s="35"/>
      <c r="M215" s="35"/>
    </row>
    <row r="216" spans="1:13">
      <c r="A216" s="29"/>
      <c r="B216" s="3"/>
      <c r="C216" s="3"/>
      <c r="D216" s="35"/>
      <c r="E216" s="35"/>
      <c r="F216" s="35"/>
      <c r="G216" s="35"/>
      <c r="H216" s="35"/>
      <c r="I216" s="35"/>
      <c r="J216" s="54"/>
      <c r="K216" s="35"/>
      <c r="L216" s="35"/>
      <c r="M216" s="35"/>
    </row>
    <row r="217" spans="1:13">
      <c r="A217" s="29"/>
      <c r="B217" s="3"/>
      <c r="C217" s="3" t="s">
        <v>248</v>
      </c>
      <c r="D217" s="35"/>
      <c r="E217" s="35"/>
      <c r="F217" s="35"/>
      <c r="G217" s="35"/>
      <c r="H217" s="35"/>
      <c r="I217" s="35"/>
      <c r="J217" s="54"/>
      <c r="K217" s="35"/>
      <c r="L217" s="35"/>
      <c r="M217" s="35"/>
    </row>
    <row r="218" spans="1:13">
      <c r="A218" s="29">
        <v>23</v>
      </c>
      <c r="B218" s="3"/>
      <c r="C218" s="3"/>
      <c r="D218" s="6" t="s">
        <v>249</v>
      </c>
      <c r="E218" s="3"/>
      <c r="F218" s="35"/>
      <c r="G218" s="35"/>
      <c r="H218" s="35"/>
      <c r="I218" s="35"/>
      <c r="J218" s="85">
        <v>596223648</v>
      </c>
      <c r="K218" s="35"/>
      <c r="L218" s="35"/>
      <c r="M218" s="35"/>
    </row>
    <row r="219" spans="1:13">
      <c r="A219" s="29">
        <v>24</v>
      </c>
      <c r="B219" s="3"/>
      <c r="C219" s="3"/>
      <c r="D219" s="6" t="s">
        <v>250</v>
      </c>
      <c r="E219" s="35"/>
      <c r="F219" s="35"/>
      <c r="G219" s="35"/>
      <c r="H219" s="35"/>
      <c r="I219" s="35"/>
      <c r="J219" s="166">
        <v>0</v>
      </c>
      <c r="K219" s="35"/>
      <c r="L219" s="35"/>
      <c r="M219" s="35"/>
    </row>
    <row r="220" spans="1:13" ht="15.75" thickBot="1">
      <c r="A220" s="29">
        <v>25</v>
      </c>
      <c r="B220" s="3"/>
      <c r="C220" s="3"/>
      <c r="D220" s="6" t="s">
        <v>251</v>
      </c>
      <c r="E220" s="35"/>
      <c r="F220" s="35"/>
      <c r="G220" s="35"/>
      <c r="H220" s="35"/>
      <c r="I220" s="35"/>
      <c r="J220" s="154">
        <v>0</v>
      </c>
      <c r="K220" s="35"/>
      <c r="L220" s="35"/>
      <c r="M220" s="35"/>
    </row>
    <row r="221" spans="1:13">
      <c r="A221" s="29">
        <v>26</v>
      </c>
      <c r="B221" s="3"/>
      <c r="C221" s="3"/>
      <c r="D221" s="6" t="s">
        <v>252</v>
      </c>
      <c r="E221" s="3"/>
      <c r="F221" s="3"/>
      <c r="G221" s="3"/>
      <c r="H221" s="3"/>
      <c r="I221" s="3"/>
      <c r="J221" s="54">
        <f>J218+J219+J220</f>
        <v>596223648</v>
      </c>
      <c r="K221" s="35"/>
      <c r="L221" s="35"/>
      <c r="M221" s="35"/>
    </row>
    <row r="222" spans="1:13">
      <c r="A222" s="29"/>
      <c r="C222" s="6"/>
      <c r="D222" s="35"/>
      <c r="E222" s="35"/>
      <c r="F222" s="35"/>
      <c r="G222" s="35"/>
      <c r="H222" s="126"/>
      <c r="I222" s="35"/>
      <c r="J222" s="35"/>
      <c r="K222" s="35"/>
      <c r="L222" s="35"/>
      <c r="M222" s="35"/>
    </row>
    <row r="223" spans="1:13" ht="15.75" thickBot="1">
      <c r="A223" s="29"/>
      <c r="C223" s="6"/>
      <c r="D223" s="6" t="s">
        <v>253</v>
      </c>
      <c r="E223" s="234" t="s">
        <v>221</v>
      </c>
      <c r="F223" s="234" t="s">
        <v>254</v>
      </c>
      <c r="G223" s="35"/>
      <c r="H223" s="234" t="s">
        <v>255</v>
      </c>
      <c r="I223" s="35"/>
      <c r="J223" s="234" t="s">
        <v>256</v>
      </c>
      <c r="K223" s="35"/>
      <c r="L223" s="35"/>
      <c r="M223" s="35"/>
    </row>
    <row r="224" spans="1:13">
      <c r="A224" s="29">
        <v>27</v>
      </c>
      <c r="C224" s="3" t="s">
        <v>257</v>
      </c>
      <c r="E224" s="85">
        <v>551720000</v>
      </c>
      <c r="F224" s="167">
        <f>IF($E$227&gt;0,E224/$E$227,0)</f>
        <v>0.48061592654067287</v>
      </c>
      <c r="G224" s="168"/>
      <c r="H224" s="168">
        <f>IF(E224&gt;0,J213/E224,0)</f>
        <v>3.7361201334010004E-2</v>
      </c>
      <c r="J224" s="168">
        <f>ROUND(H224*F224,4)</f>
        <v>1.7999999999999999E-2</v>
      </c>
      <c r="K224" s="169" t="s">
        <v>258</v>
      </c>
      <c r="M224" s="35"/>
    </row>
    <row r="225" spans="1:13">
      <c r="A225" s="29">
        <v>28</v>
      </c>
      <c r="C225" s="3" t="s">
        <v>259</v>
      </c>
      <c r="E225" s="85">
        <v>0</v>
      </c>
      <c r="F225" s="167">
        <f>IF($E$227&gt;0,E225/$E$227,0)</f>
        <v>0</v>
      </c>
      <c r="G225" s="168"/>
      <c r="H225" s="168">
        <f>IF(E225&gt;0,J215/E225,0)</f>
        <v>0</v>
      </c>
      <c r="J225" s="168">
        <f>ROUND(H225*F225,4)</f>
        <v>0</v>
      </c>
      <c r="K225" s="35"/>
      <c r="M225" s="35"/>
    </row>
    <row r="226" spans="1:13" ht="16.5" thickBot="1">
      <c r="A226" s="29">
        <v>29</v>
      </c>
      <c r="C226" s="3" t="s">
        <v>260</v>
      </c>
      <c r="E226" s="119">
        <f>J221</f>
        <v>596223648</v>
      </c>
      <c r="F226" s="167">
        <f>IF($E$227&gt;0,E226/$E$227,0)</f>
        <v>0.51938407345932713</v>
      </c>
      <c r="G226" s="168"/>
      <c r="H226" s="204">
        <v>0.1138</v>
      </c>
      <c r="J226" s="171">
        <f>ROUND(H226*F226,4)</f>
        <v>5.91E-2</v>
      </c>
      <c r="K226" s="35"/>
      <c r="M226" s="35"/>
    </row>
    <row r="227" spans="1:13">
      <c r="A227" s="29">
        <v>30</v>
      </c>
      <c r="C227" s="6" t="s">
        <v>261</v>
      </c>
      <c r="E227" s="54">
        <f>E226+E225+E224</f>
        <v>1147943648</v>
      </c>
      <c r="F227" s="35" t="s">
        <v>17</v>
      </c>
      <c r="G227" s="35"/>
      <c r="H227" s="35"/>
      <c r="I227" s="35"/>
      <c r="J227" s="168">
        <f>SUM(J224:J226)</f>
        <v>7.7100000000000002E-2</v>
      </c>
      <c r="K227" s="169" t="s">
        <v>262</v>
      </c>
      <c r="M227" s="35"/>
    </row>
    <row r="228" spans="1:13">
      <c r="F228" s="35"/>
      <c r="G228" s="35"/>
      <c r="H228" s="35"/>
      <c r="I228" s="35"/>
      <c r="M228" s="35"/>
    </row>
    <row r="229" spans="1:13">
      <c r="L229" s="35"/>
      <c r="M229" s="35"/>
    </row>
    <row r="230" spans="1:13" ht="15.75">
      <c r="A230" s="29"/>
      <c r="C230" s="243" t="s">
        <v>18</v>
      </c>
      <c r="D230" s="3"/>
      <c r="E230" s="3"/>
      <c r="F230" s="3"/>
      <c r="G230" s="3"/>
      <c r="H230" s="3"/>
      <c r="I230" s="3"/>
      <c r="J230" s="3"/>
      <c r="K230" s="3"/>
      <c r="L230" s="3"/>
      <c r="M230" s="35"/>
    </row>
    <row r="231" spans="1:13" ht="15.75" thickBot="1">
      <c r="A231" s="29"/>
      <c r="C231" s="3"/>
      <c r="D231" s="3"/>
      <c r="E231" s="3"/>
      <c r="F231" s="3"/>
      <c r="G231" s="3"/>
      <c r="H231" s="3"/>
      <c r="I231" s="3"/>
      <c r="J231" s="234" t="s">
        <v>263</v>
      </c>
      <c r="K231" s="20"/>
    </row>
    <row r="232" spans="1:13">
      <c r="A232" s="29"/>
      <c r="C232" s="258" t="s">
        <v>541</v>
      </c>
      <c r="D232" s="3"/>
      <c r="E232" s="3" t="s">
        <v>265</v>
      </c>
      <c r="F232" s="3"/>
      <c r="G232" s="3"/>
      <c r="H232" s="263" t="s">
        <v>17</v>
      </c>
      <c r="I232" s="173"/>
      <c r="J232" s="174"/>
      <c r="K232" s="174"/>
    </row>
    <row r="233" spans="1:13">
      <c r="A233" s="29">
        <v>31</v>
      </c>
      <c r="C233" s="2" t="s">
        <v>266</v>
      </c>
      <c r="D233" s="3"/>
      <c r="E233" s="3"/>
      <c r="G233" s="3"/>
      <c r="I233" s="173"/>
      <c r="J233" s="175">
        <v>0</v>
      </c>
      <c r="K233" s="176"/>
    </row>
    <row r="234" spans="1:13" ht="15.75" thickBot="1">
      <c r="A234" s="29">
        <v>32</v>
      </c>
      <c r="C234" s="177" t="s">
        <v>267</v>
      </c>
      <c r="D234" s="260"/>
      <c r="E234" s="177"/>
      <c r="F234" s="264"/>
      <c r="G234" s="264"/>
      <c r="H234" s="264"/>
      <c r="I234" s="3"/>
      <c r="J234" s="179">
        <v>0</v>
      </c>
      <c r="K234" s="180"/>
    </row>
    <row r="235" spans="1:13">
      <c r="A235" s="29">
        <v>33</v>
      </c>
      <c r="C235" s="2" t="s">
        <v>268</v>
      </c>
      <c r="D235" s="6"/>
      <c r="F235" s="3"/>
      <c r="G235" s="3"/>
      <c r="H235" s="3"/>
      <c r="I235" s="3"/>
      <c r="J235" s="181">
        <f>J233-J234</f>
        <v>0</v>
      </c>
      <c r="K235" s="176"/>
    </row>
    <row r="236" spans="1:13">
      <c r="A236" s="29"/>
      <c r="C236" s="2" t="s">
        <v>17</v>
      </c>
      <c r="D236" s="6"/>
      <c r="F236" s="3"/>
      <c r="G236" s="3"/>
      <c r="H236" s="182"/>
      <c r="I236" s="3"/>
      <c r="J236" s="183" t="s">
        <v>17</v>
      </c>
      <c r="K236" s="174"/>
      <c r="L236" s="184"/>
      <c r="M236" s="35"/>
    </row>
    <row r="237" spans="1:13">
      <c r="A237" s="29">
        <v>34</v>
      </c>
      <c r="C237" s="258" t="s">
        <v>372</v>
      </c>
      <c r="D237" s="6"/>
      <c r="F237" s="3"/>
      <c r="G237" s="3"/>
      <c r="H237" s="185"/>
      <c r="I237" s="3"/>
      <c r="J237" s="186">
        <v>14039</v>
      </c>
      <c r="K237" s="174"/>
      <c r="L237" s="184"/>
      <c r="M237" s="35"/>
    </row>
    <row r="238" spans="1:13">
      <c r="A238" s="29"/>
      <c r="D238" s="3"/>
      <c r="E238" s="3"/>
      <c r="F238" s="3"/>
      <c r="G238" s="3"/>
      <c r="H238" s="3"/>
      <c r="I238" s="3"/>
      <c r="J238" s="187"/>
      <c r="K238" s="174"/>
      <c r="L238" s="184"/>
      <c r="M238" s="35"/>
    </row>
    <row r="239" spans="1:13">
      <c r="A239" s="29">
        <v>35</v>
      </c>
      <c r="C239" s="258" t="s">
        <v>270</v>
      </c>
      <c r="D239" s="3"/>
      <c r="E239" s="3" t="s">
        <v>271</v>
      </c>
      <c r="F239" s="3"/>
      <c r="G239" s="3"/>
      <c r="H239" s="3"/>
      <c r="I239" s="3"/>
      <c r="J239" s="186">
        <v>29155</v>
      </c>
      <c r="L239" s="184"/>
      <c r="M239" s="35"/>
    </row>
    <row r="240" spans="1:13">
      <c r="A240" s="29">
        <v>36</v>
      </c>
      <c r="C240" s="258" t="s">
        <v>542</v>
      </c>
      <c r="D240" s="3"/>
      <c r="E240" s="3" t="s">
        <v>271</v>
      </c>
      <c r="F240" s="3"/>
      <c r="G240" s="3"/>
      <c r="H240" s="3"/>
      <c r="I240" s="3"/>
      <c r="J240" s="186">
        <v>0</v>
      </c>
      <c r="K240" s="20"/>
      <c r="L240" s="7"/>
      <c r="M240" s="20"/>
    </row>
    <row r="241" spans="1:13">
      <c r="A241" s="29"/>
      <c r="C241" s="3"/>
      <c r="D241" s="3"/>
      <c r="E241" s="231"/>
      <c r="F241" s="3"/>
      <c r="G241" s="3"/>
      <c r="H241" s="3"/>
      <c r="I241" s="3"/>
      <c r="K241" s="20"/>
      <c r="L241" s="7"/>
      <c r="M241" s="20"/>
    </row>
    <row r="242" spans="1:13" ht="18">
      <c r="A242" s="230"/>
      <c r="C242" s="3"/>
      <c r="D242" s="3"/>
      <c r="E242" s="231"/>
      <c r="F242" s="3"/>
      <c r="G242" s="3"/>
      <c r="H242" s="3"/>
      <c r="I242" s="3"/>
      <c r="J242" s="5" t="s">
        <v>0</v>
      </c>
      <c r="K242" s="4"/>
      <c r="M242" s="4"/>
    </row>
    <row r="243" spans="1:13">
      <c r="C243" s="3"/>
      <c r="D243" s="3"/>
      <c r="E243" s="231"/>
      <c r="F243" s="3"/>
      <c r="G243" s="3"/>
      <c r="H243" s="3"/>
      <c r="I243" s="3"/>
      <c r="J243" s="5" t="s">
        <v>272</v>
      </c>
      <c r="M243" s="5"/>
    </row>
    <row r="244" spans="1:13">
      <c r="C244" s="3"/>
      <c r="D244" s="3"/>
      <c r="E244" s="231"/>
      <c r="F244" s="3"/>
      <c r="G244" s="3"/>
      <c r="H244" s="3"/>
      <c r="I244" s="3"/>
      <c r="J244" s="5"/>
      <c r="M244" s="5"/>
    </row>
    <row r="245" spans="1:13">
      <c r="C245" s="3"/>
      <c r="D245" s="3"/>
      <c r="E245" s="231"/>
      <c r="F245" s="3"/>
      <c r="G245" s="3"/>
      <c r="H245" s="3"/>
      <c r="I245" s="3"/>
      <c r="M245" s="5"/>
    </row>
    <row r="246" spans="1:13">
      <c r="C246" s="3"/>
      <c r="D246" s="3"/>
      <c r="E246" s="231"/>
      <c r="F246" s="3"/>
      <c r="G246" s="3"/>
      <c r="H246" s="3"/>
      <c r="I246" s="3"/>
      <c r="K246" s="6"/>
      <c r="M246" s="5"/>
    </row>
    <row r="247" spans="1:13">
      <c r="C247" s="3" t="s">
        <v>2</v>
      </c>
      <c r="D247" s="3"/>
      <c r="E247" s="231"/>
      <c r="F247" s="3"/>
      <c r="G247" s="3"/>
      <c r="H247" s="3"/>
      <c r="I247" s="3"/>
      <c r="J247" s="5"/>
      <c r="K247" s="6"/>
      <c r="M247" s="5"/>
    </row>
    <row r="248" spans="1:13">
      <c r="C248" s="3"/>
      <c r="D248" s="3"/>
      <c r="E248" s="231"/>
      <c r="F248" s="3"/>
      <c r="G248" s="3"/>
      <c r="H248" s="3"/>
      <c r="I248" s="3"/>
      <c r="J248" s="7" t="str">
        <f>$J$7</f>
        <v>For the 12 months ended: 12/31/2018</v>
      </c>
      <c r="K248" s="6"/>
      <c r="M248" s="5"/>
    </row>
    <row r="249" spans="1:13">
      <c r="A249" s="76" t="str">
        <f>$A$8</f>
        <v>Rate Formula Template</v>
      </c>
      <c r="B249" s="9"/>
      <c r="C249" s="9"/>
      <c r="D249" s="10"/>
      <c r="E249" s="9"/>
      <c r="F249" s="10"/>
      <c r="G249" s="10"/>
      <c r="H249" s="10"/>
      <c r="I249" s="10"/>
      <c r="J249" s="9"/>
      <c r="K249" s="3"/>
      <c r="L249" s="9"/>
      <c r="M249" s="6"/>
    </row>
    <row r="250" spans="1:13">
      <c r="A250" s="74" t="s">
        <v>4</v>
      </c>
      <c r="B250" s="9"/>
      <c r="C250" s="10"/>
      <c r="D250" s="13"/>
      <c r="E250" s="9"/>
      <c r="F250" s="13"/>
      <c r="G250" s="13"/>
      <c r="H250" s="13"/>
      <c r="I250" s="10"/>
      <c r="J250" s="10"/>
      <c r="K250" s="3"/>
      <c r="L250" s="12"/>
      <c r="M250" s="6"/>
    </row>
    <row r="251" spans="1:13">
      <c r="A251" s="76"/>
      <c r="B251" s="9"/>
      <c r="C251" s="12"/>
      <c r="D251" s="12"/>
      <c r="E251" s="9"/>
      <c r="F251" s="12"/>
      <c r="G251" s="12"/>
      <c r="H251" s="12"/>
      <c r="I251" s="12"/>
      <c r="J251" s="12"/>
      <c r="K251" s="3"/>
      <c r="L251" s="12"/>
      <c r="M251" s="3"/>
    </row>
    <row r="252" spans="1:13" ht="15.75">
      <c r="A252" s="149" t="str">
        <f>$A$11</f>
        <v>DUKE ENERGY KENTUCKY (DEK)</v>
      </c>
      <c r="B252" s="9"/>
      <c r="C252" s="12"/>
      <c r="D252" s="12"/>
      <c r="E252" s="9"/>
      <c r="F252" s="12"/>
      <c r="G252" s="12"/>
      <c r="H252" s="12"/>
      <c r="I252" s="12"/>
      <c r="J252" s="12"/>
      <c r="K252" s="3"/>
      <c r="L252" s="12"/>
      <c r="M252" s="3"/>
    </row>
    <row r="253" spans="1:13" ht="15.75">
      <c r="A253" s="265"/>
      <c r="B253" s="3"/>
      <c r="C253" s="189"/>
      <c r="D253" s="20"/>
      <c r="E253" s="35"/>
      <c r="F253" s="35"/>
      <c r="G253" s="35"/>
      <c r="H253" s="35"/>
      <c r="I253" s="3"/>
      <c r="J253" s="190"/>
      <c r="K253" s="3"/>
      <c r="L253" s="191"/>
      <c r="M253" s="3"/>
    </row>
    <row r="254" spans="1:13" ht="20.25">
      <c r="A254" s="29"/>
      <c r="B254" s="3"/>
      <c r="C254" s="3" t="s">
        <v>273</v>
      </c>
      <c r="D254" s="20"/>
      <c r="E254" s="35"/>
      <c r="F254" s="35"/>
      <c r="G254" s="35"/>
      <c r="H254" s="35"/>
      <c r="I254" s="3"/>
      <c r="J254" s="35"/>
      <c r="K254" s="3"/>
      <c r="L254" s="35"/>
      <c r="M254" s="266"/>
    </row>
    <row r="255" spans="1:13" ht="20.25">
      <c r="A255" s="29"/>
      <c r="B255" s="3"/>
      <c r="C255" s="3" t="s">
        <v>404</v>
      </c>
      <c r="D255" s="3"/>
      <c r="E255" s="35"/>
      <c r="F255" s="35"/>
      <c r="G255" s="35"/>
      <c r="H255" s="35"/>
      <c r="I255" s="3"/>
      <c r="J255" s="35"/>
      <c r="K255" s="3"/>
      <c r="L255" s="35"/>
      <c r="M255" s="266"/>
    </row>
    <row r="256" spans="1:13" ht="20.25">
      <c r="A256" s="79" t="s">
        <v>405</v>
      </c>
      <c r="B256" s="3"/>
      <c r="C256" s="3"/>
      <c r="D256" s="3"/>
      <c r="E256" s="35"/>
      <c r="F256" s="35"/>
      <c r="G256" s="35"/>
      <c r="H256" s="35"/>
      <c r="I256" s="3"/>
      <c r="J256" s="35"/>
      <c r="K256" s="3"/>
      <c r="L256" s="35"/>
      <c r="M256" s="266"/>
    </row>
    <row r="257" spans="1:14" ht="21">
      <c r="A257" s="29" t="s">
        <v>277</v>
      </c>
      <c r="B257" s="3"/>
      <c r="C257" s="267" t="s">
        <v>406</v>
      </c>
      <c r="D257" s="3"/>
      <c r="E257" s="35"/>
      <c r="F257" s="35"/>
      <c r="G257" s="35"/>
      <c r="H257" s="35"/>
      <c r="I257" s="3"/>
      <c r="J257" s="35"/>
      <c r="K257" s="3"/>
      <c r="L257" s="35"/>
      <c r="M257" s="266"/>
      <c r="N257" s="271"/>
    </row>
    <row r="258" spans="1:14" ht="20.25">
      <c r="A258" s="29" t="s">
        <v>281</v>
      </c>
      <c r="B258" s="3"/>
      <c r="C258" s="267" t="s">
        <v>407</v>
      </c>
      <c r="D258" s="3"/>
      <c r="E258" s="35"/>
      <c r="F258" s="35"/>
      <c r="G258" s="35"/>
      <c r="H258" s="35"/>
      <c r="I258" s="3"/>
      <c r="J258" s="35"/>
      <c r="K258" s="3"/>
      <c r="L258" s="35"/>
      <c r="M258" s="266"/>
    </row>
    <row r="259" spans="1:14" ht="20.25">
      <c r="A259" s="29" t="s">
        <v>285</v>
      </c>
      <c r="B259" s="3"/>
      <c r="C259" s="268" t="s">
        <v>33</v>
      </c>
      <c r="D259" s="3"/>
      <c r="E259" s="3"/>
      <c r="F259" s="3"/>
      <c r="G259" s="3"/>
      <c r="H259" s="3"/>
      <c r="I259" s="3"/>
      <c r="J259" s="35"/>
      <c r="K259" s="3"/>
      <c r="L259" s="3"/>
      <c r="M259" s="266"/>
    </row>
    <row r="260" spans="1:14" ht="20.25">
      <c r="A260" s="29" t="s">
        <v>286</v>
      </c>
      <c r="B260" s="3"/>
      <c r="C260" s="268" t="s">
        <v>33</v>
      </c>
      <c r="D260" s="3"/>
      <c r="E260" s="3"/>
      <c r="F260" s="3"/>
      <c r="G260" s="3"/>
      <c r="H260" s="3"/>
      <c r="I260" s="3"/>
      <c r="J260" s="35"/>
      <c r="K260" s="3"/>
      <c r="L260" s="3"/>
      <c r="M260" s="266"/>
    </row>
    <row r="261" spans="1:14" ht="20.25">
      <c r="A261" s="29" t="s">
        <v>287</v>
      </c>
      <c r="B261" s="3"/>
      <c r="C261" s="268" t="s">
        <v>544</v>
      </c>
      <c r="D261" s="3"/>
      <c r="E261" s="3"/>
      <c r="F261" s="3"/>
      <c r="G261" s="3"/>
      <c r="H261" s="3"/>
      <c r="I261" s="3"/>
      <c r="J261" s="35"/>
      <c r="K261" s="3"/>
      <c r="L261" s="3"/>
      <c r="M261" s="266"/>
    </row>
    <row r="262" spans="1:14" ht="20.25">
      <c r="A262" s="29"/>
      <c r="B262" s="3"/>
      <c r="C262" s="268" t="s">
        <v>545</v>
      </c>
      <c r="D262" s="3"/>
      <c r="E262" s="3"/>
      <c r="F262" s="3"/>
      <c r="G262" s="3"/>
      <c r="H262" s="3"/>
      <c r="I262" s="3"/>
      <c r="J262" s="35"/>
      <c r="K262" s="3"/>
      <c r="L262" s="3"/>
      <c r="M262" s="266"/>
    </row>
    <row r="263" spans="1:14" ht="20.25">
      <c r="A263" s="29"/>
      <c r="B263" s="3"/>
      <c r="C263" s="268" t="s">
        <v>546</v>
      </c>
      <c r="D263" s="3"/>
      <c r="E263" s="3"/>
      <c r="F263" s="3"/>
      <c r="G263" s="3"/>
      <c r="H263" s="3"/>
      <c r="I263" s="3"/>
      <c r="J263" s="35"/>
      <c r="K263" s="3"/>
      <c r="L263" s="3"/>
      <c r="M263" s="266"/>
    </row>
    <row r="264" spans="1:14" ht="20.25">
      <c r="A264" s="29"/>
      <c r="B264" s="3"/>
      <c r="C264" s="268" t="s">
        <v>547</v>
      </c>
      <c r="D264" s="3"/>
      <c r="E264" s="3"/>
      <c r="F264" s="3"/>
      <c r="G264" s="3"/>
      <c r="H264" s="3"/>
      <c r="I264" s="3"/>
      <c r="J264" s="35"/>
      <c r="K264" s="3"/>
      <c r="L264" s="3"/>
      <c r="M264" s="266"/>
    </row>
    <row r="265" spans="1:14" ht="20.25">
      <c r="A265" s="29"/>
      <c r="B265" s="3"/>
      <c r="C265" s="268" t="s">
        <v>548</v>
      </c>
      <c r="D265" s="3"/>
      <c r="E265" s="3"/>
      <c r="F265" s="3"/>
      <c r="G265" s="3"/>
      <c r="H265" s="3"/>
      <c r="I265" s="3"/>
      <c r="J265" s="35"/>
      <c r="K265" s="3"/>
      <c r="L265" s="3"/>
      <c r="M265" s="266"/>
    </row>
    <row r="266" spans="1:14" ht="20.25">
      <c r="A266" s="29" t="s">
        <v>290</v>
      </c>
      <c r="B266" s="3"/>
      <c r="C266" s="268" t="s">
        <v>291</v>
      </c>
      <c r="D266" s="3"/>
      <c r="E266" s="3"/>
      <c r="F266" s="3"/>
      <c r="G266" s="3"/>
      <c r="H266" s="3"/>
      <c r="I266" s="3"/>
      <c r="J266" s="35"/>
      <c r="K266" s="3"/>
      <c r="L266" s="3"/>
      <c r="M266" s="266"/>
    </row>
    <row r="267" spans="1:14" ht="20.25">
      <c r="A267" s="29"/>
      <c r="B267" s="3"/>
      <c r="C267" s="268" t="s">
        <v>292</v>
      </c>
      <c r="D267" s="3"/>
      <c r="E267" s="3"/>
      <c r="F267" s="3"/>
      <c r="G267" s="3"/>
      <c r="H267" s="3"/>
      <c r="I267" s="3"/>
      <c r="J267" s="35"/>
      <c r="K267" s="3"/>
      <c r="L267" s="3"/>
      <c r="M267" s="266"/>
    </row>
    <row r="268" spans="1:14" ht="20.25">
      <c r="A268" s="29"/>
      <c r="B268" s="3"/>
      <c r="C268" s="268" t="s">
        <v>293</v>
      </c>
      <c r="D268" s="3"/>
      <c r="E268" s="3"/>
      <c r="F268" s="3"/>
      <c r="G268" s="3"/>
      <c r="H268" s="3"/>
      <c r="I268" s="3"/>
      <c r="J268" s="3"/>
      <c r="K268" s="3"/>
      <c r="L268" s="3"/>
      <c r="M268" s="266"/>
    </row>
    <row r="269" spans="1:14" ht="20.25">
      <c r="A269" s="29" t="s">
        <v>294</v>
      </c>
      <c r="B269" s="3"/>
      <c r="C269" s="268" t="s">
        <v>295</v>
      </c>
      <c r="D269" s="3"/>
      <c r="E269" s="3"/>
      <c r="F269" s="3"/>
      <c r="G269" s="3"/>
      <c r="H269" s="3"/>
      <c r="I269" s="3"/>
      <c r="J269" s="3"/>
      <c r="K269" s="3"/>
      <c r="L269" s="3"/>
      <c r="M269" s="266"/>
    </row>
    <row r="270" spans="1:14" ht="20.25">
      <c r="A270" s="29" t="s">
        <v>296</v>
      </c>
      <c r="B270" s="3"/>
      <c r="C270" s="268" t="s">
        <v>297</v>
      </c>
      <c r="D270" s="3"/>
      <c r="E270" s="3"/>
      <c r="F270" s="3"/>
      <c r="G270" s="3"/>
      <c r="H270" s="3"/>
      <c r="I270" s="3"/>
      <c r="J270" s="3"/>
      <c r="K270" s="3"/>
      <c r="L270" s="3"/>
      <c r="M270" s="266"/>
    </row>
    <row r="271" spans="1:14" ht="20.25">
      <c r="A271" s="29"/>
      <c r="B271" s="3"/>
      <c r="C271" s="268" t="s">
        <v>298</v>
      </c>
      <c r="D271" s="3"/>
      <c r="E271" s="3"/>
      <c r="F271" s="3"/>
      <c r="G271" s="3"/>
      <c r="H271" s="3"/>
      <c r="I271" s="3"/>
      <c r="J271" s="3"/>
      <c r="K271" s="3"/>
      <c r="L271" s="3"/>
      <c r="M271" s="266"/>
    </row>
    <row r="272" spans="1:14" ht="20.25">
      <c r="A272" s="29" t="s">
        <v>299</v>
      </c>
      <c r="B272" s="3"/>
      <c r="C272" s="268" t="s">
        <v>300</v>
      </c>
      <c r="D272" s="3"/>
      <c r="E272" s="3"/>
      <c r="F272" s="3"/>
      <c r="G272" s="3"/>
      <c r="H272" s="3"/>
      <c r="I272" s="3"/>
      <c r="J272" s="3"/>
      <c r="K272" s="3"/>
      <c r="L272" s="3"/>
      <c r="M272" s="266"/>
    </row>
    <row r="273" spans="1:13" ht="20.25">
      <c r="A273" s="29"/>
      <c r="B273" s="3"/>
      <c r="C273" s="268" t="s">
        <v>301</v>
      </c>
      <c r="D273" s="3"/>
      <c r="E273" s="3"/>
      <c r="F273" s="3"/>
      <c r="G273" s="3"/>
      <c r="H273" s="3"/>
      <c r="I273" s="3"/>
      <c r="J273" s="3"/>
      <c r="K273" s="3"/>
      <c r="L273" s="3"/>
      <c r="M273" s="266"/>
    </row>
    <row r="274" spans="1:13" ht="20.25">
      <c r="A274" s="29" t="s">
        <v>302</v>
      </c>
      <c r="B274" s="3"/>
      <c r="C274" s="268" t="s">
        <v>303</v>
      </c>
      <c r="D274" s="3"/>
      <c r="E274" s="3"/>
      <c r="F274" s="3"/>
      <c r="G274" s="3"/>
      <c r="H274" s="3"/>
      <c r="I274" s="3"/>
      <c r="J274" s="3"/>
      <c r="K274" s="3"/>
      <c r="L274" s="3"/>
      <c r="M274" s="266"/>
    </row>
    <row r="275" spans="1:13" ht="20.25">
      <c r="A275" s="29"/>
      <c r="B275" s="3"/>
      <c r="C275" s="268" t="s">
        <v>304</v>
      </c>
      <c r="D275" s="3"/>
      <c r="E275" s="3"/>
      <c r="F275" s="3"/>
      <c r="G275" s="3"/>
      <c r="H275" s="3"/>
      <c r="I275" s="3"/>
      <c r="J275" s="3"/>
      <c r="K275" s="3"/>
      <c r="L275" s="3"/>
      <c r="M275" s="266"/>
    </row>
    <row r="276" spans="1:13" ht="20.25">
      <c r="A276" s="29" t="s">
        <v>305</v>
      </c>
      <c r="B276" s="3"/>
      <c r="C276" s="268" t="s">
        <v>306</v>
      </c>
      <c r="D276" s="3"/>
      <c r="E276" s="3"/>
      <c r="F276" s="3"/>
      <c r="G276" s="3"/>
      <c r="H276" s="3"/>
      <c r="I276" s="3"/>
      <c r="J276" s="3"/>
      <c r="K276" s="3"/>
      <c r="L276" s="3"/>
      <c r="M276" s="266"/>
    </row>
    <row r="277" spans="1:13" ht="20.25">
      <c r="A277" s="29"/>
      <c r="B277" s="3"/>
      <c r="C277" s="268" t="s">
        <v>307</v>
      </c>
      <c r="D277" s="3"/>
      <c r="E277" s="3"/>
      <c r="F277" s="3"/>
      <c r="G277" s="3"/>
      <c r="H277" s="3"/>
      <c r="I277" s="3"/>
      <c r="J277" s="3"/>
      <c r="K277" s="3"/>
      <c r="L277" s="3"/>
      <c r="M277" s="266"/>
    </row>
    <row r="278" spans="1:13" ht="20.25">
      <c r="A278" s="29"/>
      <c r="B278" s="3"/>
      <c r="C278" s="268" t="s">
        <v>308</v>
      </c>
      <c r="D278" s="3"/>
      <c r="E278" s="3"/>
      <c r="F278" s="3"/>
      <c r="G278" s="3"/>
      <c r="H278" s="3"/>
      <c r="I278" s="3"/>
      <c r="J278" s="3"/>
      <c r="K278" s="3"/>
      <c r="L278" s="3"/>
      <c r="M278" s="266"/>
    </row>
    <row r="279" spans="1:13" ht="20.25">
      <c r="A279" s="29"/>
      <c r="B279" s="3"/>
      <c r="C279" s="268" t="s">
        <v>309</v>
      </c>
      <c r="D279" s="3"/>
      <c r="E279" s="3"/>
      <c r="F279" s="3"/>
      <c r="G279" s="3"/>
      <c r="H279" s="3"/>
      <c r="I279" s="3"/>
      <c r="J279" s="3"/>
      <c r="K279" s="3"/>
      <c r="L279" s="3"/>
      <c r="M279" s="266"/>
    </row>
    <row r="280" spans="1:13" ht="20.25">
      <c r="A280" s="29"/>
      <c r="B280" s="3"/>
      <c r="C280" s="268" t="s">
        <v>310</v>
      </c>
      <c r="D280" s="3"/>
      <c r="E280" s="3"/>
      <c r="F280" s="3"/>
      <c r="G280" s="3"/>
      <c r="H280" s="3"/>
      <c r="I280" s="3"/>
      <c r="J280" s="3"/>
      <c r="K280" s="3"/>
      <c r="L280" s="3"/>
      <c r="M280" s="266"/>
    </row>
    <row r="281" spans="1:13" ht="20.25">
      <c r="A281" s="29"/>
      <c r="B281" s="3"/>
      <c r="C281" s="3"/>
      <c r="D281" s="3"/>
      <c r="E281" s="3"/>
      <c r="F281" s="3"/>
      <c r="G281" s="3"/>
      <c r="H281" s="3"/>
      <c r="I281" s="3"/>
      <c r="J281" s="3"/>
      <c r="K281" s="3"/>
      <c r="L281" s="3"/>
      <c r="M281" s="266"/>
    </row>
    <row r="282" spans="1:13" ht="20.25">
      <c r="A282" s="29" t="s">
        <v>17</v>
      </c>
      <c r="B282" s="3"/>
      <c r="C282" s="3" t="s">
        <v>311</v>
      </c>
      <c r="D282" s="3" t="s">
        <v>312</v>
      </c>
      <c r="E282" s="194">
        <v>0.21</v>
      </c>
      <c r="F282" s="3"/>
      <c r="H282" s="3"/>
      <c r="I282" s="3"/>
      <c r="J282" s="3"/>
      <c r="K282" s="3"/>
      <c r="L282" s="3"/>
      <c r="M282" s="266"/>
    </row>
    <row r="283" spans="1:13" ht="20.25">
      <c r="A283" s="29"/>
      <c r="B283" s="3"/>
      <c r="C283" s="3"/>
      <c r="D283" s="3" t="s">
        <v>313</v>
      </c>
      <c r="E283" s="195">
        <v>0.05</v>
      </c>
      <c r="F283" s="3" t="s">
        <v>314</v>
      </c>
      <c r="H283" s="3"/>
      <c r="I283" s="3"/>
      <c r="J283" s="3"/>
      <c r="K283" s="3"/>
      <c r="L283" s="3"/>
      <c r="M283" s="266"/>
    </row>
    <row r="284" spans="1:13" ht="20.25">
      <c r="A284" s="29"/>
      <c r="B284" s="3"/>
      <c r="C284" s="3"/>
      <c r="D284" s="3" t="s">
        <v>315</v>
      </c>
      <c r="E284" s="196">
        <v>0</v>
      </c>
      <c r="F284" s="3" t="s">
        <v>316</v>
      </c>
      <c r="H284" s="3"/>
      <c r="I284" s="3"/>
      <c r="J284" s="3"/>
      <c r="K284" s="3"/>
      <c r="L284" s="3"/>
      <c r="M284" s="266"/>
    </row>
    <row r="285" spans="1:13" ht="20.25">
      <c r="A285" s="29" t="s">
        <v>317</v>
      </c>
      <c r="B285" s="3"/>
      <c r="C285" s="268" t="s">
        <v>549</v>
      </c>
      <c r="D285" s="3"/>
      <c r="E285" s="3"/>
      <c r="F285" s="3"/>
      <c r="G285" s="3"/>
      <c r="H285" s="3"/>
      <c r="I285" s="3"/>
      <c r="J285" s="3"/>
      <c r="K285" s="3"/>
      <c r="L285" s="3"/>
      <c r="M285" s="266"/>
    </row>
    <row r="286" spans="1:13" ht="20.25">
      <c r="A286" s="29" t="s">
        <v>319</v>
      </c>
      <c r="B286" s="3"/>
      <c r="C286" s="268" t="s">
        <v>320</v>
      </c>
      <c r="D286" s="3"/>
      <c r="E286" s="3"/>
      <c r="F286" s="3"/>
      <c r="G286" s="3"/>
      <c r="H286" s="3"/>
      <c r="I286" s="3"/>
      <c r="J286" s="3"/>
      <c r="K286" s="3"/>
      <c r="L286" s="3"/>
      <c r="M286" s="266"/>
    </row>
    <row r="287" spans="1:13" ht="20.25">
      <c r="A287" s="29"/>
      <c r="B287" s="3"/>
      <c r="C287" s="268" t="s">
        <v>321</v>
      </c>
      <c r="D287" s="3"/>
      <c r="E287" s="3"/>
      <c r="F287" s="3"/>
      <c r="G287" s="3"/>
      <c r="H287" s="3"/>
      <c r="I287" s="3"/>
      <c r="J287" s="3"/>
      <c r="K287" s="3"/>
      <c r="L287" s="3"/>
      <c r="M287" s="266"/>
    </row>
    <row r="288" spans="1:13" ht="20.25">
      <c r="A288" s="29" t="s">
        <v>322</v>
      </c>
      <c r="B288" s="3"/>
      <c r="C288" s="268" t="s">
        <v>323</v>
      </c>
      <c r="D288" s="3"/>
      <c r="E288" s="3"/>
      <c r="F288" s="3"/>
      <c r="G288" s="3"/>
      <c r="H288" s="3"/>
      <c r="I288" s="3"/>
      <c r="J288" s="3"/>
      <c r="K288" s="3"/>
      <c r="L288" s="3"/>
      <c r="M288" s="266"/>
    </row>
    <row r="289" spans="1:13" ht="20.25">
      <c r="A289" s="29"/>
      <c r="B289" s="3"/>
      <c r="C289" s="268" t="s">
        <v>324</v>
      </c>
      <c r="D289" s="3"/>
      <c r="E289" s="3"/>
      <c r="F289" s="3"/>
      <c r="G289" s="3"/>
      <c r="H289" s="3"/>
      <c r="I289" s="3"/>
      <c r="J289" s="3"/>
      <c r="K289" s="3"/>
      <c r="L289" s="3"/>
      <c r="M289" s="266"/>
    </row>
    <row r="290" spans="1:13" ht="20.25">
      <c r="A290" s="29"/>
      <c r="B290" s="3"/>
      <c r="C290" s="268" t="s">
        <v>325</v>
      </c>
      <c r="D290" s="3"/>
      <c r="E290" s="3"/>
      <c r="F290" s="3"/>
      <c r="G290" s="3"/>
      <c r="H290" s="3"/>
      <c r="I290" s="3"/>
      <c r="J290" s="3"/>
      <c r="K290" s="3"/>
      <c r="L290" s="3"/>
      <c r="M290" s="266"/>
    </row>
    <row r="291" spans="1:13" ht="20.25">
      <c r="A291" s="29" t="s">
        <v>326</v>
      </c>
      <c r="B291" s="3"/>
      <c r="C291" s="268" t="s">
        <v>33</v>
      </c>
      <c r="D291" s="3"/>
      <c r="E291" s="3"/>
      <c r="F291" s="3"/>
      <c r="G291" s="3"/>
      <c r="H291" s="3"/>
      <c r="I291" s="3"/>
      <c r="J291" s="3"/>
      <c r="K291" s="3"/>
      <c r="L291" s="3"/>
      <c r="M291" s="266"/>
    </row>
    <row r="292" spans="1:13" ht="20.25">
      <c r="A292" s="29" t="s">
        <v>328</v>
      </c>
      <c r="B292" s="3"/>
      <c r="C292" s="268" t="s">
        <v>329</v>
      </c>
      <c r="D292" s="3"/>
      <c r="E292" s="3"/>
      <c r="F292" s="3"/>
      <c r="G292" s="3"/>
      <c r="H292" s="3"/>
      <c r="I292" s="3"/>
      <c r="J292" s="3"/>
      <c r="K292" s="3"/>
      <c r="L292" s="3"/>
      <c r="M292" s="266"/>
    </row>
    <row r="293" spans="1:13" ht="20.25">
      <c r="A293" s="29"/>
      <c r="B293" s="3"/>
      <c r="C293" s="268" t="s">
        <v>330</v>
      </c>
      <c r="D293" s="3"/>
      <c r="E293" s="3"/>
      <c r="F293" s="3"/>
      <c r="G293" s="3"/>
      <c r="H293" s="3"/>
      <c r="I293" s="3"/>
      <c r="J293" s="3"/>
      <c r="K293" s="3"/>
      <c r="L293" s="3"/>
      <c r="M293" s="266"/>
    </row>
    <row r="294" spans="1:13" ht="20.25">
      <c r="A294" s="29" t="s">
        <v>331</v>
      </c>
      <c r="B294" s="3"/>
      <c r="C294" s="268" t="s">
        <v>332</v>
      </c>
      <c r="D294" s="3"/>
      <c r="E294" s="3"/>
      <c r="F294" s="3"/>
      <c r="G294" s="3"/>
      <c r="H294" s="3"/>
      <c r="I294" s="3"/>
      <c r="J294" s="3"/>
      <c r="K294" s="3"/>
      <c r="L294" s="3"/>
      <c r="M294" s="266"/>
    </row>
    <row r="295" spans="1:13" ht="20.25">
      <c r="A295" s="29"/>
      <c r="B295" s="3"/>
      <c r="C295" s="268" t="s">
        <v>333</v>
      </c>
      <c r="D295" s="3"/>
      <c r="E295" s="3"/>
      <c r="F295" s="3"/>
      <c r="G295" s="3"/>
      <c r="H295" s="3"/>
      <c r="I295" s="3"/>
      <c r="J295" s="3"/>
      <c r="K295" s="3"/>
      <c r="L295" s="3"/>
      <c r="M295" s="266"/>
    </row>
    <row r="296" spans="1:13" ht="20.25" customHeight="1">
      <c r="A296" s="29" t="s">
        <v>334</v>
      </c>
      <c r="B296" s="3"/>
      <c r="C296" s="268" t="s">
        <v>335</v>
      </c>
      <c r="D296" s="3"/>
      <c r="E296" s="3"/>
      <c r="F296" s="3"/>
      <c r="G296" s="3"/>
      <c r="H296" s="3"/>
      <c r="I296" s="3"/>
      <c r="J296" s="3"/>
      <c r="K296" s="3"/>
      <c r="L296" s="3"/>
      <c r="M296" s="3"/>
    </row>
    <row r="297" spans="1:13" ht="20.25" customHeight="1">
      <c r="A297" s="29" t="s">
        <v>336</v>
      </c>
      <c r="C297" s="268" t="s">
        <v>33</v>
      </c>
      <c r="D297" s="6"/>
      <c r="E297" s="6"/>
      <c r="F297" s="6"/>
      <c r="G297" s="6"/>
      <c r="H297" s="6"/>
      <c r="I297" s="6"/>
      <c r="J297" s="6"/>
      <c r="K297" s="6"/>
      <c r="L297" s="6"/>
      <c r="M297" s="6"/>
    </row>
    <row r="298" spans="1:13" ht="20.25" customHeight="1">
      <c r="A298" s="99" t="s">
        <v>337</v>
      </c>
      <c r="C298" s="268" t="s">
        <v>550</v>
      </c>
      <c r="D298" s="197"/>
      <c r="E298" s="6"/>
      <c r="F298" s="6"/>
      <c r="G298" s="6"/>
      <c r="H298" s="6"/>
      <c r="I298" s="6"/>
      <c r="J298" s="6"/>
      <c r="K298" s="6"/>
      <c r="L298" s="6"/>
      <c r="M298" s="6"/>
    </row>
    <row r="299" spans="1:13" ht="20.25" customHeight="1">
      <c r="C299" s="268" t="s">
        <v>551</v>
      </c>
      <c r="D299" s="6"/>
      <c r="E299" s="6"/>
      <c r="F299" s="6"/>
      <c r="G299" s="6"/>
      <c r="H299" s="6"/>
      <c r="I299" s="6"/>
      <c r="J299" s="6"/>
      <c r="K299" s="6"/>
      <c r="L299" s="6"/>
      <c r="M299" s="269"/>
    </row>
    <row r="300" spans="1:13" ht="20.25" customHeight="1">
      <c r="C300" s="268" t="s">
        <v>340</v>
      </c>
      <c r="D300" s="6"/>
      <c r="E300" s="197"/>
      <c r="F300" s="6"/>
      <c r="G300" s="6"/>
      <c r="H300" s="6"/>
      <c r="I300" s="6"/>
      <c r="J300" s="6"/>
      <c r="K300" s="6"/>
      <c r="L300" s="6"/>
      <c r="M300" s="269"/>
    </row>
    <row r="301" spans="1:13" ht="20.25" customHeight="1">
      <c r="C301" s="268" t="s">
        <v>341</v>
      </c>
      <c r="D301" s="6"/>
      <c r="E301" s="197"/>
      <c r="F301" s="6"/>
      <c r="G301" s="6"/>
      <c r="H301" s="6"/>
      <c r="I301" s="6"/>
      <c r="J301" s="6"/>
      <c r="K301" s="6"/>
      <c r="L301" s="6"/>
      <c r="M301" s="269"/>
    </row>
    <row r="302" spans="1:13" ht="18">
      <c r="A302" s="230"/>
      <c r="C302" s="3"/>
      <c r="D302" s="3"/>
      <c r="E302" s="231"/>
      <c r="F302" s="3"/>
      <c r="G302" s="3"/>
      <c r="H302" s="3"/>
      <c r="I302" s="3"/>
      <c r="J302" s="5" t="s">
        <v>0</v>
      </c>
      <c r="K302" s="4"/>
      <c r="M302" s="4"/>
    </row>
    <row r="303" spans="1:13">
      <c r="C303" s="3"/>
      <c r="D303" s="3"/>
      <c r="E303" s="231"/>
      <c r="F303" s="3"/>
      <c r="G303" s="3"/>
      <c r="H303" s="3"/>
      <c r="I303" s="3"/>
      <c r="J303" s="5" t="s">
        <v>342</v>
      </c>
      <c r="M303" s="5"/>
    </row>
    <row r="304" spans="1:13">
      <c r="C304" s="3"/>
      <c r="D304" s="3"/>
      <c r="E304" s="231"/>
      <c r="F304" s="3"/>
      <c r="G304" s="3"/>
      <c r="H304" s="3"/>
      <c r="I304" s="3"/>
      <c r="J304" s="5"/>
      <c r="M304" s="5"/>
    </row>
    <row r="305" spans="1:13">
      <c r="C305" s="3"/>
      <c r="D305" s="3"/>
      <c r="E305" s="231"/>
      <c r="F305" s="3"/>
      <c r="G305" s="3"/>
      <c r="H305" s="3"/>
      <c r="I305" s="3"/>
      <c r="M305" s="5"/>
    </row>
    <row r="306" spans="1:13">
      <c r="C306" s="3"/>
      <c r="D306" s="3"/>
      <c r="E306" s="231"/>
      <c r="F306" s="3"/>
      <c r="G306" s="3"/>
      <c r="H306" s="3"/>
      <c r="I306" s="3"/>
      <c r="K306" s="6"/>
      <c r="M306" s="5"/>
    </row>
    <row r="307" spans="1:13">
      <c r="C307" s="3" t="s">
        <v>2</v>
      </c>
      <c r="D307" s="3"/>
      <c r="E307" s="231"/>
      <c r="F307" s="3"/>
      <c r="G307" s="3"/>
      <c r="H307" s="3"/>
      <c r="I307" s="3"/>
      <c r="J307" s="5"/>
      <c r="K307" s="6"/>
      <c r="M307" s="5"/>
    </row>
    <row r="308" spans="1:13">
      <c r="C308" s="3"/>
      <c r="D308" s="3"/>
      <c r="E308" s="231"/>
      <c r="F308" s="3"/>
      <c r="G308" s="3"/>
      <c r="H308" s="3"/>
      <c r="I308" s="3"/>
      <c r="J308" s="7" t="str">
        <f>$J$7</f>
        <v>For the 12 months ended: 12/31/2018</v>
      </c>
      <c r="K308" s="6"/>
      <c r="M308" s="5"/>
    </row>
    <row r="309" spans="1:13">
      <c r="A309" s="76" t="str">
        <f>$A$8</f>
        <v>Rate Formula Template</v>
      </c>
      <c r="B309" s="9"/>
      <c r="C309" s="9"/>
      <c r="D309" s="10"/>
      <c r="E309" s="9"/>
      <c r="F309" s="10"/>
      <c r="G309" s="10"/>
      <c r="H309" s="10"/>
      <c r="I309" s="10"/>
      <c r="J309" s="9"/>
      <c r="K309" s="3"/>
      <c r="L309" s="9"/>
      <c r="M309" s="6"/>
    </row>
    <row r="310" spans="1:13">
      <c r="A310" s="74" t="s">
        <v>4</v>
      </c>
      <c r="B310" s="9"/>
      <c r="C310" s="10"/>
      <c r="D310" s="13"/>
      <c r="E310" s="9"/>
      <c r="F310" s="13"/>
      <c r="G310" s="13"/>
      <c r="H310" s="13"/>
      <c r="I310" s="10"/>
      <c r="J310" s="10"/>
      <c r="K310" s="3"/>
      <c r="L310" s="12"/>
      <c r="M310" s="6"/>
    </row>
    <row r="311" spans="1:13">
      <c r="A311" s="76"/>
      <c r="B311" s="9"/>
      <c r="C311" s="12"/>
      <c r="D311" s="12"/>
      <c r="E311" s="9"/>
      <c r="F311" s="12"/>
      <c r="G311" s="12"/>
      <c r="H311" s="12"/>
      <c r="I311" s="12"/>
      <c r="J311" s="12"/>
      <c r="K311" s="3"/>
      <c r="L311" s="12"/>
      <c r="M311" s="3"/>
    </row>
    <row r="312" spans="1:13" ht="15.75">
      <c r="A312" s="149" t="str">
        <f>$A$11</f>
        <v>DUKE ENERGY KENTUCKY (DEK)</v>
      </c>
      <c r="B312" s="9"/>
      <c r="C312" s="12"/>
      <c r="D312" s="12"/>
      <c r="E312" s="9"/>
      <c r="F312" s="12"/>
      <c r="G312" s="12"/>
      <c r="H312" s="12"/>
      <c r="I312" s="12"/>
      <c r="J312" s="12"/>
      <c r="K312" s="3"/>
      <c r="L312" s="12"/>
      <c r="M312" s="3"/>
    </row>
    <row r="313" spans="1:13" ht="15.75">
      <c r="A313" s="265"/>
      <c r="B313" s="3"/>
      <c r="C313" s="189"/>
      <c r="D313" s="20"/>
      <c r="E313" s="35"/>
      <c r="F313" s="35"/>
      <c r="G313" s="35"/>
      <c r="H313" s="35"/>
      <c r="I313" s="3"/>
      <c r="J313" s="190"/>
      <c r="K313" s="3"/>
      <c r="L313" s="191"/>
      <c r="M313" s="3"/>
    </row>
    <row r="314" spans="1:13" ht="20.25">
      <c r="A314" s="29"/>
      <c r="B314" s="3"/>
      <c r="C314" s="3" t="s">
        <v>273</v>
      </c>
      <c r="D314" s="20"/>
      <c r="E314" s="35"/>
      <c r="F314" s="35"/>
      <c r="G314" s="35"/>
      <c r="H314" s="35"/>
      <c r="I314" s="3"/>
      <c r="J314" s="35"/>
      <c r="K314" s="3"/>
      <c r="L314" s="35"/>
      <c r="M314" s="266"/>
    </row>
    <row r="315" spans="1:13" ht="20.25">
      <c r="A315" s="29"/>
      <c r="B315" s="3"/>
      <c r="C315" s="3" t="s">
        <v>404</v>
      </c>
      <c r="D315" s="3"/>
      <c r="E315" s="35"/>
      <c r="F315" s="35"/>
      <c r="G315" s="35"/>
      <c r="H315" s="35"/>
      <c r="I315" s="3"/>
      <c r="J315" s="35"/>
      <c r="K315" s="3"/>
      <c r="L315" s="35"/>
      <c r="M315" s="266"/>
    </row>
    <row r="316" spans="1:13" ht="20.25">
      <c r="A316" s="79" t="s">
        <v>405</v>
      </c>
      <c r="B316" s="3"/>
      <c r="C316" s="3"/>
      <c r="D316" s="3"/>
      <c r="E316" s="35"/>
      <c r="F316" s="35"/>
      <c r="G316" s="35"/>
      <c r="H316" s="35"/>
      <c r="I316" s="3"/>
      <c r="J316" s="35"/>
      <c r="K316" s="3"/>
      <c r="L316" s="35"/>
      <c r="M316" s="266"/>
    </row>
    <row r="317" spans="1:13" ht="20.25" customHeight="1">
      <c r="A317" s="99" t="s">
        <v>343</v>
      </c>
      <c r="C317" s="268" t="s">
        <v>552</v>
      </c>
      <c r="D317" s="6"/>
      <c r="E317" s="6"/>
      <c r="F317" s="6"/>
      <c r="G317" s="6"/>
      <c r="H317" s="6"/>
      <c r="I317" s="6"/>
      <c r="J317" s="6"/>
      <c r="K317" s="6"/>
      <c r="L317" s="6"/>
      <c r="M317" s="269"/>
    </row>
    <row r="318" spans="1:13" ht="20.25" customHeight="1">
      <c r="A318" s="99"/>
      <c r="C318" s="268" t="s">
        <v>553</v>
      </c>
      <c r="D318" s="6"/>
      <c r="E318" s="6"/>
      <c r="F318" s="6"/>
      <c r="G318" s="6"/>
      <c r="H318" s="6"/>
      <c r="I318" s="6"/>
      <c r="J318" s="6"/>
      <c r="K318" s="6"/>
      <c r="L318" s="6"/>
      <c r="M318" s="269"/>
    </row>
    <row r="319" spans="1:13" ht="20.25" customHeight="1">
      <c r="A319" s="99"/>
      <c r="C319" s="268" t="s">
        <v>346</v>
      </c>
      <c r="D319" s="6"/>
      <c r="E319" s="6"/>
      <c r="F319" s="6"/>
      <c r="G319" s="6"/>
      <c r="H319" s="6"/>
      <c r="I319" s="6"/>
      <c r="J319" s="6"/>
      <c r="K319" s="6"/>
      <c r="L319" s="6"/>
      <c r="M319" s="269"/>
    </row>
    <row r="320" spans="1:13" ht="20.25" customHeight="1">
      <c r="A320" s="99" t="s">
        <v>347</v>
      </c>
      <c r="C320" s="268" t="s">
        <v>554</v>
      </c>
      <c r="D320" s="269"/>
      <c r="E320" s="269"/>
      <c r="F320" s="269"/>
      <c r="G320" s="269"/>
      <c r="H320" s="269"/>
      <c r="I320" s="269"/>
      <c r="J320" s="269"/>
      <c r="K320" s="269"/>
      <c r="L320" s="269"/>
      <c r="M320" s="269"/>
    </row>
    <row r="321" spans="1:3" ht="20.25" customHeight="1">
      <c r="A321" s="99" t="s">
        <v>349</v>
      </c>
      <c r="C321" s="268" t="s">
        <v>555</v>
      </c>
    </row>
    <row r="322" spans="1:3" ht="20.25" customHeight="1">
      <c r="A322" s="99"/>
      <c r="C322" s="268" t="s">
        <v>556</v>
      </c>
    </row>
    <row r="323" spans="1:3" ht="20.25" customHeight="1">
      <c r="A323" s="99" t="s">
        <v>350</v>
      </c>
      <c r="C323" s="268" t="s">
        <v>351</v>
      </c>
    </row>
    <row r="324" spans="1:3" ht="20.25" customHeight="1">
      <c r="C324" s="268" t="s">
        <v>352</v>
      </c>
    </row>
    <row r="325" spans="1:3" ht="20.25" customHeight="1">
      <c r="A325" s="99" t="s">
        <v>353</v>
      </c>
      <c r="C325" s="268" t="s">
        <v>354</v>
      </c>
    </row>
    <row r="326" spans="1:3" ht="20.25" customHeight="1">
      <c r="A326" s="99"/>
      <c r="C326" s="268" t="s">
        <v>355</v>
      </c>
    </row>
    <row r="327" spans="1:3" ht="20.25" customHeight="1">
      <c r="A327" s="99" t="s">
        <v>356</v>
      </c>
      <c r="C327" s="268" t="s">
        <v>357</v>
      </c>
    </row>
    <row r="328" spans="1:3" ht="20.25" customHeight="1">
      <c r="C328" s="268" t="s">
        <v>358</v>
      </c>
    </row>
    <row r="330" spans="1:3" ht="18">
      <c r="C330" s="46" t="s">
        <v>408</v>
      </c>
    </row>
    <row r="331" spans="1:3">
      <c r="C331" s="46" t="s">
        <v>409</v>
      </c>
    </row>
  </sheetData>
  <printOptions horizontalCentered="1"/>
  <pageMargins left="0.75" right="0.75" top="0.75" bottom="0.5" header="0.25" footer="0.25"/>
  <pageSetup scale="12" orientation="portrait" blackAndWhite="1" r:id="rId1"/>
  <headerFooter alignWithMargins="0"/>
  <rowBreaks count="5" manualBreakCount="5">
    <brk id="34" max="11" man="1"/>
    <brk id="94" max="11" man="1"/>
    <brk id="164" max="11" man="1"/>
    <brk id="241" max="11" man="1"/>
    <brk id="301" max="11"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D227C-27B7-4A4A-825C-BFFE6363B9C3}">
  <sheetPr>
    <tabColor theme="6" tint="0.59999389629810485"/>
    <pageSetUpPr fitToPage="1"/>
  </sheetPr>
  <dimension ref="A1:O340"/>
  <sheetViews>
    <sheetView zoomScale="75" zoomScaleNormal="75" zoomScaleSheetLayoutView="75" workbookViewId="0">
      <selection activeCell="D26" sqref="D26"/>
    </sheetView>
  </sheetViews>
  <sheetFormatPr defaultColWidth="8.77734375" defaultRowHeight="15"/>
  <cols>
    <col min="1" max="1" width="5.88671875" style="65" customWidth="1"/>
    <col min="2" max="2" width="1.44140625" style="2" customWidth="1"/>
    <col min="3" max="3" width="60.5546875" style="2" customWidth="1"/>
    <col min="4" max="4" width="23" style="2" customWidth="1"/>
    <col min="5" max="5" width="15.5546875" style="2" customWidth="1"/>
    <col min="6" max="6" width="5.77734375" style="2" customWidth="1"/>
    <col min="7" max="7" width="5.6640625" style="2" customWidth="1"/>
    <col min="8" max="8" width="13.21875" style="2" customWidth="1"/>
    <col min="9" max="9" width="5.77734375" style="2" customWidth="1"/>
    <col min="10" max="10" width="16.33203125" style="2" customWidth="1"/>
    <col min="11" max="11" width="3.44140625" style="2" customWidth="1"/>
    <col min="12" max="12" width="14" style="2" customWidth="1"/>
    <col min="13" max="13" width="1.88671875" style="2" customWidth="1"/>
    <col min="14" max="15" width="9.77734375" style="2" customWidth="1"/>
    <col min="16" max="16384" width="8.77734375" style="2"/>
  </cols>
  <sheetData>
    <row r="1" spans="1:13" ht="18">
      <c r="A1" s="230"/>
      <c r="C1" s="3"/>
      <c r="D1" s="3"/>
      <c r="E1" s="231"/>
      <c r="F1" s="3"/>
      <c r="G1" s="3"/>
      <c r="H1" s="3"/>
      <c r="I1" s="3"/>
      <c r="J1" s="5" t="s">
        <v>0</v>
      </c>
      <c r="K1" s="4"/>
      <c r="M1" s="4"/>
    </row>
    <row r="2" spans="1:13">
      <c r="C2" s="3"/>
      <c r="D2" s="3"/>
      <c r="E2" s="231"/>
      <c r="F2" s="3"/>
      <c r="G2" s="3"/>
      <c r="H2" s="3"/>
      <c r="I2" s="3"/>
      <c r="J2" s="5" t="s">
        <v>56</v>
      </c>
      <c r="M2" s="5"/>
    </row>
    <row r="3" spans="1:13">
      <c r="C3" s="3"/>
      <c r="D3" s="3"/>
      <c r="E3" s="231"/>
      <c r="F3" s="3"/>
      <c r="G3" s="3"/>
      <c r="H3" s="3"/>
      <c r="I3" s="3"/>
      <c r="K3" s="6"/>
      <c r="M3" s="5"/>
    </row>
    <row r="4" spans="1:13">
      <c r="C4" s="3"/>
      <c r="D4" s="3"/>
      <c r="E4" s="231"/>
      <c r="F4" s="3"/>
      <c r="G4" s="3"/>
      <c r="H4" s="3"/>
      <c r="I4" s="3"/>
      <c r="K4" s="6"/>
      <c r="M4" s="5"/>
    </row>
    <row r="5" spans="1:13">
      <c r="C5" s="3"/>
      <c r="D5" s="3"/>
      <c r="E5" s="231"/>
      <c r="F5" s="3"/>
      <c r="G5" s="3"/>
      <c r="H5" s="3"/>
      <c r="I5" s="3"/>
      <c r="K5" s="6"/>
      <c r="M5" s="5"/>
    </row>
    <row r="6" spans="1:13">
      <c r="C6" s="3"/>
      <c r="D6" s="3"/>
      <c r="E6" s="231"/>
      <c r="F6" s="3"/>
      <c r="G6" s="3"/>
      <c r="H6" s="3"/>
      <c r="I6" s="3"/>
      <c r="J6" s="6"/>
      <c r="K6" s="6"/>
      <c r="M6" s="6"/>
    </row>
    <row r="7" spans="1:13">
      <c r="C7" s="3" t="s">
        <v>2</v>
      </c>
      <c r="D7" s="3"/>
      <c r="E7" s="231"/>
      <c r="F7" s="3"/>
      <c r="G7" s="3"/>
      <c r="H7" s="3"/>
      <c r="I7" s="3"/>
      <c r="J7" s="7" t="s">
        <v>503</v>
      </c>
      <c r="K7" s="6"/>
      <c r="M7" s="6"/>
    </row>
    <row r="8" spans="1:13">
      <c r="A8" s="74" t="s">
        <v>3</v>
      </c>
      <c r="B8" s="9"/>
      <c r="C8" s="9"/>
      <c r="D8" s="10"/>
      <c r="E8" s="9"/>
      <c r="F8" s="10"/>
      <c r="G8" s="10"/>
      <c r="H8" s="10"/>
      <c r="I8" s="10"/>
      <c r="J8" s="9"/>
      <c r="K8" s="6"/>
      <c r="L8" s="9"/>
      <c r="M8" s="6"/>
    </row>
    <row r="9" spans="1:13">
      <c r="A9" s="76" t="s">
        <v>4</v>
      </c>
      <c r="B9" s="9"/>
      <c r="C9" s="10"/>
      <c r="D9" s="13"/>
      <c r="E9" s="9"/>
      <c r="F9" s="13"/>
      <c r="G9" s="13"/>
      <c r="H9" s="13"/>
      <c r="I9" s="10"/>
      <c r="J9" s="10"/>
      <c r="K9" s="6"/>
      <c r="L9" s="12"/>
      <c r="M9" s="6"/>
    </row>
    <row r="10" spans="1:13">
      <c r="A10" s="76"/>
      <c r="B10" s="9"/>
      <c r="C10" s="12"/>
      <c r="D10" s="12"/>
      <c r="E10" s="9"/>
      <c r="F10" s="12"/>
      <c r="G10" s="12"/>
      <c r="H10" s="12"/>
      <c r="I10" s="12"/>
      <c r="J10" s="12"/>
      <c r="K10" s="6"/>
      <c r="L10" s="12"/>
      <c r="M10" s="6"/>
    </row>
    <row r="11" spans="1:13" ht="15.75">
      <c r="A11" s="232" t="s">
        <v>403</v>
      </c>
      <c r="B11" s="15"/>
      <c r="C11" s="16"/>
      <c r="D11" s="16"/>
      <c r="E11" s="15"/>
      <c r="F11" s="16"/>
      <c r="G11" s="16"/>
      <c r="H11" s="16"/>
      <c r="I11" s="16"/>
      <c r="J11" s="16"/>
      <c r="K11" s="6"/>
      <c r="L11" s="12"/>
      <c r="M11" s="6"/>
    </row>
    <row r="12" spans="1:13">
      <c r="A12" s="29"/>
      <c r="C12" s="21" t="s">
        <v>6</v>
      </c>
      <c r="D12" s="21" t="s">
        <v>7</v>
      </c>
      <c r="E12" s="21" t="s">
        <v>8</v>
      </c>
      <c r="F12" s="35" t="s">
        <v>17</v>
      </c>
      <c r="G12" s="35"/>
      <c r="H12" s="100" t="s">
        <v>9</v>
      </c>
      <c r="I12" s="35"/>
      <c r="J12" s="101" t="s">
        <v>10</v>
      </c>
      <c r="K12" s="6"/>
      <c r="L12" s="6"/>
      <c r="M12" s="6"/>
    </row>
    <row r="13" spans="1:13">
      <c r="A13" s="29" t="s">
        <v>11</v>
      </c>
      <c r="C13" s="6"/>
      <c r="D13" s="6"/>
      <c r="E13" s="78"/>
      <c r="F13" s="6"/>
      <c r="G13" s="6"/>
      <c r="H13" s="6"/>
      <c r="I13" s="6"/>
      <c r="J13" s="20" t="s">
        <v>12</v>
      </c>
      <c r="K13" s="6"/>
      <c r="L13" s="6"/>
      <c r="M13" s="6"/>
    </row>
    <row r="14" spans="1:13">
      <c r="A14" s="79" t="s">
        <v>13</v>
      </c>
      <c r="C14" s="6"/>
      <c r="D14" s="6"/>
      <c r="E14" s="6"/>
      <c r="F14" s="6"/>
      <c r="G14" s="6"/>
      <c r="H14" s="6"/>
      <c r="I14" s="6"/>
      <c r="J14" s="25" t="s">
        <v>14</v>
      </c>
      <c r="K14" s="6"/>
      <c r="L14" s="6"/>
      <c r="M14" s="6"/>
    </row>
    <row r="15" spans="1:13">
      <c r="A15" s="29">
        <v>1</v>
      </c>
      <c r="C15" s="6" t="s">
        <v>15</v>
      </c>
      <c r="D15" s="52" t="s">
        <v>504</v>
      </c>
      <c r="E15" s="35"/>
      <c r="F15" s="6"/>
      <c r="G15" s="6"/>
      <c r="H15" s="6"/>
      <c r="I15" s="6"/>
      <c r="J15" s="31">
        <f>J170</f>
        <v>4929533</v>
      </c>
      <c r="K15" s="6"/>
      <c r="L15" s="6"/>
      <c r="M15" s="6"/>
    </row>
    <row r="16" spans="1:13">
      <c r="A16" s="29"/>
      <c r="C16" s="6"/>
      <c r="D16" s="51"/>
      <c r="E16" s="6"/>
      <c r="F16" s="6"/>
      <c r="G16" s="6"/>
      <c r="H16" s="6"/>
      <c r="I16" s="6"/>
      <c r="J16" s="31"/>
      <c r="K16" s="6"/>
      <c r="L16" s="6"/>
      <c r="M16" s="6"/>
    </row>
    <row r="17" spans="1:13">
      <c r="A17" s="29"/>
      <c r="C17" s="6"/>
      <c r="D17" s="51"/>
      <c r="E17" s="6"/>
      <c r="F17" s="6"/>
      <c r="G17" s="6"/>
      <c r="H17" s="6"/>
      <c r="I17" s="6"/>
      <c r="J17" s="31"/>
      <c r="K17" s="6"/>
      <c r="L17" s="6"/>
      <c r="M17" s="6"/>
    </row>
    <row r="18" spans="1:13" ht="15.75" thickBot="1">
      <c r="A18" s="29" t="s">
        <v>17</v>
      </c>
      <c r="C18" s="6" t="s">
        <v>58</v>
      </c>
      <c r="D18" s="233"/>
      <c r="E18" s="234" t="s">
        <v>59</v>
      </c>
      <c r="F18" s="35"/>
      <c r="G18" s="235" t="s">
        <v>60</v>
      </c>
      <c r="H18" s="235"/>
      <c r="I18" s="6"/>
      <c r="J18" s="31"/>
      <c r="K18" s="6"/>
      <c r="L18" s="6"/>
      <c r="M18" s="6"/>
    </row>
    <row r="19" spans="1:13">
      <c r="A19" s="29">
        <v>2</v>
      </c>
      <c r="C19" s="6" t="s">
        <v>19</v>
      </c>
      <c r="D19" s="52" t="s">
        <v>61</v>
      </c>
      <c r="E19" s="31">
        <f>J246</f>
        <v>14630</v>
      </c>
      <c r="F19" s="31"/>
      <c r="G19" s="31" t="s">
        <v>62</v>
      </c>
      <c r="H19" s="84">
        <f>J$194</f>
        <v>0.71528999999999998</v>
      </c>
      <c r="I19" s="31"/>
      <c r="J19" s="31">
        <f>ROUND(H19*E19,0)</f>
        <v>10465</v>
      </c>
      <c r="K19" s="6"/>
      <c r="L19" s="6"/>
      <c r="M19" s="6"/>
    </row>
    <row r="20" spans="1:13">
      <c r="A20" s="29">
        <v>3</v>
      </c>
      <c r="C20" s="6" t="s">
        <v>20</v>
      </c>
      <c r="D20" s="52" t="s">
        <v>63</v>
      </c>
      <c r="E20" s="54">
        <f>J248</f>
        <v>27598</v>
      </c>
      <c r="F20" s="31"/>
      <c r="G20" s="31" t="str">
        <f>G$19</f>
        <v>TP</v>
      </c>
      <c r="H20" s="84">
        <f>J$194</f>
        <v>0.71528999999999998</v>
      </c>
      <c r="I20" s="31"/>
      <c r="J20" s="54">
        <f>ROUND(H20*E20,0)</f>
        <v>19741</v>
      </c>
      <c r="K20" s="6"/>
      <c r="L20" s="6"/>
      <c r="M20" s="6"/>
    </row>
    <row r="21" spans="1:13">
      <c r="A21" s="29" t="s">
        <v>21</v>
      </c>
      <c r="C21" s="6" t="s">
        <v>22</v>
      </c>
      <c r="D21" s="52"/>
      <c r="E21" s="85">
        <v>0</v>
      </c>
      <c r="F21" s="31"/>
      <c r="G21" s="31" t="str">
        <f>G$19</f>
        <v>TP</v>
      </c>
      <c r="H21" s="84">
        <f>J$194</f>
        <v>0.71528999999999998</v>
      </c>
      <c r="I21" s="31"/>
      <c r="J21" s="54">
        <f t="shared" ref="J21:J23" si="0">ROUND(H21*E21,0)</f>
        <v>0</v>
      </c>
      <c r="K21" s="6"/>
      <c r="L21" s="6"/>
      <c r="M21" s="6"/>
    </row>
    <row r="22" spans="1:13">
      <c r="A22" s="29" t="s">
        <v>23</v>
      </c>
      <c r="C22" s="6" t="s">
        <v>24</v>
      </c>
      <c r="D22" s="52"/>
      <c r="E22" s="85">
        <v>0</v>
      </c>
      <c r="F22" s="31"/>
      <c r="G22" s="31" t="str">
        <f>G$19</f>
        <v>TP</v>
      </c>
      <c r="H22" s="84">
        <f>J$194</f>
        <v>0.71528999999999998</v>
      </c>
      <c r="I22" s="31"/>
      <c r="J22" s="54">
        <f t="shared" si="0"/>
        <v>0</v>
      </c>
      <c r="K22" s="6"/>
      <c r="L22" s="6"/>
      <c r="M22" s="6"/>
    </row>
    <row r="23" spans="1:13">
      <c r="A23" s="29">
        <v>5</v>
      </c>
      <c r="C23" s="6" t="s">
        <v>25</v>
      </c>
      <c r="D23" s="52" t="s">
        <v>505</v>
      </c>
      <c r="E23" s="45">
        <v>0</v>
      </c>
      <c r="F23" s="31"/>
      <c r="G23" s="31"/>
      <c r="H23" s="86">
        <v>1</v>
      </c>
      <c r="I23" s="31"/>
      <c r="J23" s="54">
        <f t="shared" si="0"/>
        <v>0</v>
      </c>
      <c r="K23" s="6"/>
      <c r="L23" s="6"/>
      <c r="M23" s="6"/>
    </row>
    <row r="24" spans="1:13">
      <c r="A24" s="29"/>
      <c r="C24" s="6"/>
      <c r="D24" s="52"/>
      <c r="E24" s="54"/>
      <c r="F24" s="31"/>
      <c r="G24" s="31"/>
      <c r="H24" s="86"/>
      <c r="I24" s="31"/>
      <c r="J24" s="31"/>
      <c r="K24" s="6"/>
      <c r="L24" s="6"/>
      <c r="M24" s="6"/>
    </row>
    <row r="25" spans="1:13">
      <c r="A25" s="29"/>
      <c r="C25" s="6"/>
      <c r="D25" s="52"/>
      <c r="E25" s="54"/>
      <c r="F25" s="31"/>
      <c r="G25" s="31"/>
      <c r="H25" s="86"/>
      <c r="I25" s="31"/>
      <c r="J25" s="31"/>
      <c r="K25" s="6"/>
      <c r="L25" s="6"/>
      <c r="M25" s="6"/>
    </row>
    <row r="26" spans="1:13">
      <c r="A26" s="29"/>
      <c r="C26" s="6"/>
      <c r="D26" s="52"/>
      <c r="E26" s="54"/>
      <c r="F26" s="31"/>
      <c r="G26" s="31"/>
      <c r="H26" s="86"/>
      <c r="I26" s="31"/>
      <c r="J26" s="31"/>
      <c r="K26" s="6"/>
      <c r="L26" s="6"/>
      <c r="M26" s="6"/>
    </row>
    <row r="27" spans="1:13">
      <c r="A27" s="29">
        <v>6</v>
      </c>
      <c r="C27" s="6" t="s">
        <v>27</v>
      </c>
      <c r="D27" s="51"/>
      <c r="E27" s="91" t="s">
        <v>17</v>
      </c>
      <c r="F27" s="35"/>
      <c r="G27" s="35"/>
      <c r="H27" s="84"/>
      <c r="I27" s="35"/>
      <c r="J27" s="236">
        <f>SUM(J19:J23)</f>
        <v>30206</v>
      </c>
      <c r="K27" s="6"/>
      <c r="L27" s="6"/>
      <c r="M27" s="6"/>
    </row>
    <row r="28" spans="1:13">
      <c r="A28" s="29"/>
      <c r="D28" s="51"/>
      <c r="E28" s="35" t="s">
        <v>17</v>
      </c>
      <c r="F28" s="6"/>
      <c r="G28" s="6"/>
      <c r="H28" s="84"/>
      <c r="I28" s="6"/>
      <c r="J28" s="31"/>
      <c r="K28" s="6"/>
      <c r="L28" s="6"/>
      <c r="M28" s="6"/>
    </row>
    <row r="29" spans="1:13">
      <c r="A29" s="29"/>
      <c r="C29" s="6"/>
      <c r="D29" s="51"/>
      <c r="J29" s="31"/>
      <c r="K29" s="6"/>
      <c r="L29" s="6"/>
      <c r="M29" s="6"/>
    </row>
    <row r="30" spans="1:13" ht="15.75" thickBot="1">
      <c r="A30" s="29">
        <v>7</v>
      </c>
      <c r="C30" s="6" t="s">
        <v>28</v>
      </c>
      <c r="D30" s="52" t="s">
        <v>29</v>
      </c>
      <c r="E30" s="91" t="s">
        <v>17</v>
      </c>
      <c r="F30" s="35"/>
      <c r="G30" s="35"/>
      <c r="H30" s="35"/>
      <c r="I30" s="35"/>
      <c r="J30" s="48">
        <f>J15-J27</f>
        <v>4899327</v>
      </c>
      <c r="K30" s="6"/>
      <c r="L30" s="6"/>
      <c r="M30" s="6"/>
    </row>
    <row r="31" spans="1:13" ht="15.75" thickTop="1">
      <c r="A31" s="29"/>
      <c r="D31" s="51"/>
      <c r="E31" s="91"/>
      <c r="F31" s="35"/>
      <c r="G31" s="35"/>
      <c r="H31" s="35"/>
      <c r="I31" s="35"/>
      <c r="K31" s="6"/>
      <c r="L31" s="6"/>
      <c r="M31" s="6"/>
    </row>
    <row r="32" spans="1:13">
      <c r="A32" s="29"/>
      <c r="D32" s="52"/>
      <c r="J32" s="35"/>
      <c r="K32" s="6"/>
      <c r="L32" s="6"/>
      <c r="M32" s="6"/>
    </row>
    <row r="33" spans="1:13">
      <c r="A33" s="29"/>
      <c r="C33" s="52" t="s">
        <v>30</v>
      </c>
      <c r="D33" s="51"/>
      <c r="E33" s="35"/>
      <c r="F33" s="6"/>
      <c r="G33" s="6"/>
      <c r="H33" s="6"/>
      <c r="I33" s="6"/>
      <c r="J33" s="35"/>
      <c r="K33" s="6"/>
      <c r="L33" s="6"/>
      <c r="M33" s="6"/>
    </row>
    <row r="34" spans="1:13">
      <c r="A34" s="29">
        <v>8</v>
      </c>
      <c r="C34" s="6" t="s">
        <v>71</v>
      </c>
      <c r="D34" s="233"/>
      <c r="E34" s="35"/>
      <c r="F34" s="6"/>
      <c r="G34" s="6"/>
      <c r="H34" s="3"/>
      <c r="I34" s="6"/>
      <c r="J34" s="54">
        <v>805000</v>
      </c>
      <c r="K34" s="6"/>
      <c r="L34" s="6"/>
      <c r="M34" s="6"/>
    </row>
    <row r="35" spans="1:13">
      <c r="A35" s="29">
        <v>9</v>
      </c>
      <c r="C35" s="6" t="s">
        <v>72</v>
      </c>
      <c r="D35" s="233"/>
      <c r="E35" s="35"/>
      <c r="F35" s="35"/>
      <c r="G35" s="35"/>
      <c r="H35" s="35"/>
      <c r="I35" s="35"/>
      <c r="J35" s="54">
        <v>683917</v>
      </c>
      <c r="K35" s="6"/>
      <c r="L35" s="6"/>
      <c r="M35" s="6"/>
    </row>
    <row r="36" spans="1:13">
      <c r="A36" s="29"/>
      <c r="C36" s="6"/>
      <c r="D36" s="51"/>
      <c r="E36" s="6"/>
      <c r="F36" s="6"/>
      <c r="G36" s="6"/>
      <c r="H36" s="6"/>
      <c r="I36" s="6"/>
      <c r="J36" s="54"/>
      <c r="K36" s="6"/>
      <c r="L36" s="6"/>
      <c r="M36" s="6"/>
    </row>
    <row r="37" spans="1:13">
      <c r="A37" s="29">
        <v>10</v>
      </c>
      <c r="C37" s="6" t="s">
        <v>33</v>
      </c>
      <c r="D37" s="51"/>
      <c r="E37" s="31"/>
      <c r="F37" s="31"/>
      <c r="G37" s="31"/>
      <c r="H37" s="31"/>
      <c r="I37" s="31"/>
      <c r="J37" s="31"/>
      <c r="K37" s="6"/>
      <c r="L37" s="6"/>
      <c r="M37" s="6"/>
    </row>
    <row r="38" spans="1:13">
      <c r="A38" s="29">
        <v>11</v>
      </c>
      <c r="C38" s="6" t="s">
        <v>33</v>
      </c>
      <c r="D38" s="51"/>
      <c r="E38" s="31"/>
      <c r="F38" s="31"/>
      <c r="G38" s="31"/>
      <c r="H38" s="31"/>
      <c r="I38" s="31"/>
      <c r="J38" s="31"/>
      <c r="K38" s="6"/>
      <c r="L38" s="6"/>
      <c r="M38" s="6"/>
    </row>
    <row r="39" spans="1:13">
      <c r="A39" s="29">
        <v>12</v>
      </c>
      <c r="C39" s="6" t="s">
        <v>33</v>
      </c>
      <c r="D39" s="51"/>
      <c r="E39" s="31"/>
      <c r="F39" s="31"/>
      <c r="G39" s="31"/>
      <c r="H39" s="31"/>
      <c r="I39" s="31"/>
      <c r="J39" s="31"/>
      <c r="K39" s="6"/>
      <c r="L39" s="6"/>
      <c r="M39" s="6"/>
    </row>
    <row r="40" spans="1:13">
      <c r="A40" s="29">
        <v>13</v>
      </c>
      <c r="C40" s="6" t="s">
        <v>33</v>
      </c>
      <c r="D40" s="51"/>
      <c r="E40" s="31"/>
      <c r="F40" s="31"/>
      <c r="G40" s="31"/>
      <c r="H40" s="31"/>
      <c r="I40" s="31"/>
      <c r="J40" s="31"/>
      <c r="K40" s="6"/>
      <c r="L40" s="6"/>
      <c r="M40" s="6"/>
    </row>
    <row r="41" spans="1:13">
      <c r="A41" s="29">
        <v>14</v>
      </c>
      <c r="C41" s="6" t="s">
        <v>33</v>
      </c>
      <c r="D41" s="51"/>
      <c r="E41" s="31"/>
      <c r="F41" s="31"/>
      <c r="G41" s="31"/>
      <c r="H41" s="31"/>
      <c r="I41" s="31"/>
      <c r="J41" s="31"/>
      <c r="K41" s="6"/>
      <c r="L41" s="6"/>
      <c r="M41" s="6"/>
    </row>
    <row r="42" spans="1:13">
      <c r="A42" s="29"/>
      <c r="C42" s="6"/>
      <c r="D42" s="51"/>
      <c r="E42" s="31"/>
      <c r="F42" s="31"/>
      <c r="G42" s="31"/>
      <c r="H42" s="31"/>
      <c r="I42" s="31"/>
      <c r="J42" s="31"/>
      <c r="K42" s="6"/>
      <c r="L42" s="6"/>
      <c r="M42" s="6"/>
    </row>
    <row r="43" spans="1:13">
      <c r="C43" s="3"/>
      <c r="D43" s="3"/>
      <c r="E43" s="231"/>
      <c r="F43" s="3"/>
      <c r="G43" s="3"/>
      <c r="H43" s="3"/>
      <c r="I43" s="3"/>
      <c r="K43" s="20"/>
      <c r="L43" s="7"/>
      <c r="M43" s="20"/>
    </row>
    <row r="44" spans="1:13" ht="18">
      <c r="A44" s="230"/>
      <c r="C44" s="3"/>
      <c r="D44" s="3"/>
      <c r="E44" s="231"/>
      <c r="F44" s="3"/>
      <c r="G44" s="3"/>
      <c r="H44" s="3"/>
      <c r="I44" s="3"/>
      <c r="J44" s="5" t="s">
        <v>0</v>
      </c>
      <c r="K44" s="4"/>
      <c r="M44" s="4"/>
    </row>
    <row r="45" spans="1:13">
      <c r="C45" s="3"/>
      <c r="D45" s="3"/>
      <c r="E45" s="231"/>
      <c r="F45" s="3"/>
      <c r="G45" s="3"/>
      <c r="H45" s="3"/>
      <c r="I45" s="3"/>
      <c r="J45" s="5" t="s">
        <v>73</v>
      </c>
      <c r="M45" s="5"/>
    </row>
    <row r="46" spans="1:13">
      <c r="C46" s="3"/>
      <c r="D46" s="3"/>
      <c r="E46" s="231"/>
      <c r="F46" s="3"/>
      <c r="G46" s="3"/>
      <c r="H46" s="3"/>
      <c r="I46" s="3"/>
      <c r="K46" s="6"/>
      <c r="M46" s="5"/>
    </row>
    <row r="47" spans="1:13">
      <c r="C47" s="3"/>
      <c r="D47" s="3"/>
      <c r="E47" s="231"/>
      <c r="F47" s="3"/>
      <c r="G47" s="3"/>
      <c r="H47" s="3"/>
      <c r="I47" s="3"/>
      <c r="K47" s="6"/>
      <c r="M47" s="5"/>
    </row>
    <row r="48" spans="1:13">
      <c r="C48" s="3"/>
      <c r="D48" s="3"/>
      <c r="E48" s="231"/>
      <c r="F48" s="3"/>
      <c r="G48" s="3"/>
      <c r="H48" s="3"/>
      <c r="I48" s="3"/>
      <c r="K48" s="6"/>
      <c r="M48" s="5"/>
    </row>
    <row r="49" spans="1:13">
      <c r="C49" s="3"/>
      <c r="D49" s="3"/>
      <c r="E49" s="231"/>
      <c r="F49" s="3"/>
      <c r="G49" s="3"/>
      <c r="H49" s="3"/>
      <c r="I49" s="3"/>
      <c r="J49" s="5"/>
      <c r="K49" s="6"/>
      <c r="M49" s="5"/>
    </row>
    <row r="50" spans="1:13">
      <c r="C50" s="3" t="s">
        <v>2</v>
      </c>
      <c r="D50" s="3"/>
      <c r="E50" s="231"/>
      <c r="F50" s="3"/>
      <c r="G50" s="3"/>
      <c r="H50" s="3"/>
      <c r="I50" s="3"/>
      <c r="J50" s="7" t="str">
        <f>J7</f>
        <v>For the 12 months ended: 12/31/2017</v>
      </c>
      <c r="K50" s="35"/>
      <c r="M50" s="5"/>
    </row>
    <row r="51" spans="1:13">
      <c r="A51" s="75" t="str">
        <f>A8</f>
        <v>Rate Formula Template</v>
      </c>
      <c r="B51" s="9"/>
      <c r="C51" s="9"/>
      <c r="D51" s="10"/>
      <c r="E51" s="9"/>
      <c r="F51" s="10"/>
      <c r="G51" s="10"/>
      <c r="H51" s="10"/>
      <c r="I51" s="10"/>
      <c r="J51" s="9"/>
      <c r="K51" s="35"/>
      <c r="L51" s="9"/>
      <c r="M51" s="6"/>
    </row>
    <row r="52" spans="1:13">
      <c r="A52" s="76" t="s">
        <v>4</v>
      </c>
      <c r="B52" s="9"/>
      <c r="C52" s="10"/>
      <c r="D52" s="13"/>
      <c r="E52" s="9"/>
      <c r="F52" s="13"/>
      <c r="G52" s="13"/>
      <c r="H52" s="13"/>
      <c r="I52" s="10"/>
      <c r="J52" s="10"/>
      <c r="K52" s="35"/>
      <c r="L52" s="12"/>
      <c r="M52" s="6"/>
    </row>
    <row r="53" spans="1:13">
      <c r="A53" s="76"/>
      <c r="B53" s="9"/>
      <c r="C53" s="12"/>
      <c r="D53" s="12"/>
      <c r="E53" s="9"/>
      <c r="F53" s="12"/>
      <c r="G53" s="12"/>
      <c r="H53" s="12"/>
      <c r="I53" s="12"/>
      <c r="J53" s="12"/>
      <c r="K53" s="35"/>
      <c r="L53" s="12"/>
      <c r="M53" s="6"/>
    </row>
    <row r="54" spans="1:13" ht="15.75">
      <c r="A54" s="149" t="str">
        <f>$A$11</f>
        <v>DUKE ENERGY KENTUCKY (DEK)</v>
      </c>
      <c r="B54" s="9"/>
      <c r="C54" s="12"/>
      <c r="D54" s="12"/>
      <c r="E54" s="9"/>
      <c r="F54" s="12"/>
      <c r="G54" s="12"/>
      <c r="H54" s="12"/>
      <c r="I54" s="12"/>
      <c r="J54" s="12"/>
      <c r="K54" s="35"/>
      <c r="L54" s="12"/>
      <c r="M54" s="35"/>
    </row>
    <row r="55" spans="1:13">
      <c r="B55" s="9"/>
      <c r="C55" s="12"/>
      <c r="D55" s="12"/>
      <c r="E55" s="9"/>
      <c r="F55" s="12"/>
      <c r="G55" s="12"/>
      <c r="H55" s="12"/>
      <c r="I55" s="12"/>
      <c r="J55" s="12"/>
      <c r="K55" s="35"/>
      <c r="L55" s="12"/>
      <c r="M55" s="35"/>
    </row>
    <row r="56" spans="1:13">
      <c r="C56" s="21" t="s">
        <v>6</v>
      </c>
      <c r="D56" s="21" t="s">
        <v>7</v>
      </c>
      <c r="E56" s="21" t="s">
        <v>8</v>
      </c>
      <c r="F56" s="35" t="s">
        <v>17</v>
      </c>
      <c r="G56" s="35"/>
      <c r="H56" s="100" t="s">
        <v>9</v>
      </c>
      <c r="I56" s="35"/>
      <c r="J56" s="101" t="s">
        <v>10</v>
      </c>
      <c r="K56" s="35"/>
      <c r="L56" s="21"/>
      <c r="M56" s="35"/>
    </row>
    <row r="57" spans="1:13">
      <c r="A57" s="29" t="s">
        <v>11</v>
      </c>
      <c r="C57" s="6"/>
      <c r="D57" s="126" t="s">
        <v>74</v>
      </c>
      <c r="E57" s="35"/>
      <c r="F57" s="35"/>
      <c r="G57" s="35"/>
      <c r="H57" s="20"/>
      <c r="I57" s="35"/>
      <c r="J57" s="20" t="s">
        <v>75</v>
      </c>
      <c r="K57" s="35"/>
      <c r="L57" s="21"/>
      <c r="M57" s="35"/>
    </row>
    <row r="58" spans="1:13" ht="15.75" thickBot="1">
      <c r="A58" s="79" t="s">
        <v>13</v>
      </c>
      <c r="C58" s="27" t="s">
        <v>363</v>
      </c>
      <c r="D58" s="237" t="s">
        <v>77</v>
      </c>
      <c r="E58" s="234" t="s">
        <v>78</v>
      </c>
      <c r="F58" s="128"/>
      <c r="G58" s="235" t="s">
        <v>60</v>
      </c>
      <c r="H58" s="235"/>
      <c r="I58" s="128"/>
      <c r="J58" s="238" t="s">
        <v>79</v>
      </c>
      <c r="K58" s="35"/>
      <c r="L58" s="21"/>
      <c r="M58" s="6"/>
    </row>
    <row r="59" spans="1:13">
      <c r="D59" s="35"/>
      <c r="E59" s="35"/>
      <c r="F59" s="35"/>
      <c r="G59" s="35"/>
      <c r="H59" s="35"/>
      <c r="I59" s="35"/>
      <c r="J59" s="35"/>
      <c r="K59" s="35"/>
      <c r="L59" s="35"/>
      <c r="M59" s="6"/>
    </row>
    <row r="60" spans="1:13">
      <c r="A60" s="29"/>
      <c r="C60" s="6"/>
      <c r="D60" s="35"/>
      <c r="E60" s="35"/>
      <c r="F60" s="35"/>
      <c r="G60" s="35"/>
      <c r="H60" s="35"/>
      <c r="I60" s="35"/>
      <c r="J60" s="35"/>
      <c r="K60" s="35"/>
      <c r="L60" s="35"/>
      <c r="M60" s="6"/>
    </row>
    <row r="61" spans="1:13">
      <c r="A61" s="29"/>
      <c r="C61" s="6" t="s">
        <v>80</v>
      </c>
      <c r="D61" s="35"/>
      <c r="E61" s="35"/>
      <c r="F61" s="35"/>
      <c r="G61" s="35"/>
      <c r="H61" s="35"/>
      <c r="I61" s="35"/>
      <c r="J61" s="35"/>
      <c r="K61" s="35"/>
      <c r="L61" s="35"/>
      <c r="M61" s="6"/>
    </row>
    <row r="62" spans="1:13">
      <c r="A62" s="29">
        <v>1</v>
      </c>
      <c r="C62" s="6" t="s">
        <v>81</v>
      </c>
      <c r="D62" s="51" t="s">
        <v>82</v>
      </c>
      <c r="E62" s="116">
        <v>1105745504</v>
      </c>
      <c r="F62" s="35"/>
      <c r="G62" s="35" t="s">
        <v>83</v>
      </c>
      <c r="H62" s="117" t="s">
        <v>17</v>
      </c>
      <c r="I62" s="35"/>
      <c r="J62" s="54"/>
      <c r="K62" s="35"/>
      <c r="L62" s="35"/>
      <c r="M62" s="6"/>
    </row>
    <row r="63" spans="1:13">
      <c r="A63" s="29">
        <v>2</v>
      </c>
      <c r="C63" s="6" t="s">
        <v>84</v>
      </c>
      <c r="D63" s="51" t="s">
        <v>85</v>
      </c>
      <c r="E63" s="85">
        <v>57966223</v>
      </c>
      <c r="F63" s="35"/>
      <c r="G63" s="35" t="s">
        <v>62</v>
      </c>
      <c r="H63" s="117">
        <f>J194</f>
        <v>0.71528999999999998</v>
      </c>
      <c r="I63" s="35"/>
      <c r="J63" s="31">
        <f>ROUND(H63*E63,0)</f>
        <v>41462660</v>
      </c>
      <c r="K63" s="35"/>
      <c r="L63" s="35"/>
      <c r="M63" s="6"/>
    </row>
    <row r="64" spans="1:13">
      <c r="A64" s="29">
        <v>3</v>
      </c>
      <c r="C64" s="6" t="s">
        <v>86</v>
      </c>
      <c r="D64" s="51" t="s">
        <v>87</v>
      </c>
      <c r="E64" s="85">
        <v>453684330</v>
      </c>
      <c r="F64" s="35"/>
      <c r="G64" s="35" t="s">
        <v>83</v>
      </c>
      <c r="H64" s="117" t="s">
        <v>17</v>
      </c>
      <c r="I64" s="35"/>
      <c r="J64" s="54"/>
      <c r="K64" s="35"/>
      <c r="L64" s="35"/>
      <c r="M64" s="6"/>
    </row>
    <row r="65" spans="1:13">
      <c r="A65" s="29">
        <v>4</v>
      </c>
      <c r="C65" s="6" t="s">
        <v>88</v>
      </c>
      <c r="D65" s="51" t="s">
        <v>89</v>
      </c>
      <c r="E65" s="85">
        <v>26195215</v>
      </c>
      <c r="F65" s="35"/>
      <c r="G65" s="35" t="s">
        <v>232</v>
      </c>
      <c r="H65" s="117">
        <f>DEKWagesAllocator</f>
        <v>3.2980000000000002E-2</v>
      </c>
      <c r="I65" s="35"/>
      <c r="J65" s="54">
        <f>ROUND(H65*E65,0)</f>
        <v>863918</v>
      </c>
      <c r="K65" s="35"/>
      <c r="L65" s="35"/>
      <c r="M65" s="35"/>
    </row>
    <row r="66" spans="1:13" ht="15.75" thickBot="1">
      <c r="A66" s="29">
        <v>5</v>
      </c>
      <c r="C66" s="6" t="s">
        <v>91</v>
      </c>
      <c r="D66" s="51" t="s">
        <v>506</v>
      </c>
      <c r="E66" s="118">
        <v>31714262</v>
      </c>
      <c r="F66" s="35"/>
      <c r="G66" s="35" t="s">
        <v>93</v>
      </c>
      <c r="H66" s="117">
        <f>L217</f>
        <v>2.6620000000000001E-2</v>
      </c>
      <c r="I66" s="35"/>
      <c r="J66" s="119">
        <f>ROUND(H66*E66,0)</f>
        <v>844234</v>
      </c>
      <c r="K66" s="35"/>
      <c r="L66" s="35"/>
      <c r="M66" s="35"/>
    </row>
    <row r="67" spans="1:13">
      <c r="A67" s="29">
        <v>6</v>
      </c>
      <c r="C67" s="6" t="s">
        <v>94</v>
      </c>
      <c r="D67" s="52"/>
      <c r="E67" s="31">
        <f>SUM(E62:E66)</f>
        <v>1675305534</v>
      </c>
      <c r="F67" s="35"/>
      <c r="G67" s="35" t="s">
        <v>95</v>
      </c>
      <c r="H67" s="117">
        <f>IF(J67&gt;0,ROUND(J67/E67,5),0)</f>
        <v>2.5770000000000001E-2</v>
      </c>
      <c r="I67" s="35"/>
      <c r="J67" s="31">
        <f>SUM(J62:J66)</f>
        <v>43170812</v>
      </c>
      <c r="K67" s="35"/>
      <c r="L67" s="121"/>
      <c r="M67" s="6"/>
    </row>
    <row r="68" spans="1:13">
      <c r="C68" s="6"/>
      <c r="D68" s="52"/>
      <c r="E68" s="54"/>
      <c r="F68" s="35"/>
      <c r="G68" s="35"/>
      <c r="H68" s="121"/>
      <c r="I68" s="35"/>
      <c r="J68" s="54"/>
      <c r="K68" s="35"/>
      <c r="L68" s="121"/>
      <c r="M68" s="6"/>
    </row>
    <row r="69" spans="1:13">
      <c r="C69" s="6" t="s">
        <v>507</v>
      </c>
      <c r="D69" s="52"/>
      <c r="E69" s="54"/>
      <c r="F69" s="35"/>
      <c r="G69" s="35"/>
      <c r="H69" s="35"/>
      <c r="I69" s="35"/>
      <c r="J69" s="54"/>
      <c r="K69" s="35"/>
      <c r="L69" s="35"/>
      <c r="M69" s="6"/>
    </row>
    <row r="70" spans="1:13">
      <c r="A70" s="29">
        <v>7</v>
      </c>
      <c r="C70" s="6" t="s">
        <v>81</v>
      </c>
      <c r="D70" s="51" t="s">
        <v>508</v>
      </c>
      <c r="E70" s="116">
        <v>639183760</v>
      </c>
      <c r="F70" s="35"/>
      <c r="G70" s="35" t="str">
        <f t="shared" ref="G70:H74" si="1">G62</f>
        <v>NA</v>
      </c>
      <c r="H70" s="117" t="str">
        <f t="shared" si="1"/>
        <v xml:space="preserve"> </v>
      </c>
      <c r="I70" s="35"/>
      <c r="J70" s="54"/>
      <c r="K70" s="35"/>
      <c r="L70" s="35"/>
      <c r="M70" s="6"/>
    </row>
    <row r="71" spans="1:13">
      <c r="A71" s="29">
        <v>8</v>
      </c>
      <c r="C71" s="6" t="s">
        <v>84</v>
      </c>
      <c r="D71" s="51" t="s">
        <v>98</v>
      </c>
      <c r="E71" s="85">
        <v>19215086</v>
      </c>
      <c r="F71" s="35"/>
      <c r="G71" s="35" t="str">
        <f t="shared" si="1"/>
        <v>TP</v>
      </c>
      <c r="H71" s="117">
        <f t="shared" si="1"/>
        <v>0.71528999999999998</v>
      </c>
      <c r="I71" s="35"/>
      <c r="J71" s="31">
        <f>ROUND(H71*E71,0)</f>
        <v>13744359</v>
      </c>
      <c r="K71" s="35"/>
      <c r="L71" s="35"/>
      <c r="M71" s="6"/>
    </row>
    <row r="72" spans="1:13">
      <c r="A72" s="29">
        <v>9</v>
      </c>
      <c r="C72" s="6" t="s">
        <v>86</v>
      </c>
      <c r="D72" s="51" t="s">
        <v>99</v>
      </c>
      <c r="E72" s="85">
        <v>157555106</v>
      </c>
      <c r="F72" s="35"/>
      <c r="G72" s="35" t="str">
        <f t="shared" si="1"/>
        <v>NA</v>
      </c>
      <c r="H72" s="117" t="str">
        <f t="shared" si="1"/>
        <v xml:space="preserve"> </v>
      </c>
      <c r="I72" s="35"/>
      <c r="J72" s="54"/>
      <c r="K72" s="35"/>
      <c r="L72" s="35"/>
      <c r="M72" s="6"/>
    </row>
    <row r="73" spans="1:13">
      <c r="A73" s="29">
        <v>10</v>
      </c>
      <c r="C73" s="6" t="s">
        <v>88</v>
      </c>
      <c r="D73" s="51" t="s">
        <v>509</v>
      </c>
      <c r="E73" s="85">
        <v>12111785</v>
      </c>
      <c r="F73" s="35"/>
      <c r="G73" s="35" t="str">
        <f t="shared" si="1"/>
        <v>WS</v>
      </c>
      <c r="H73" s="117">
        <f>DEKWagesAllocator</f>
        <v>3.2980000000000002E-2</v>
      </c>
      <c r="I73" s="35"/>
      <c r="J73" s="54">
        <f>ROUND(H73*E73,0)</f>
        <v>399447</v>
      </c>
      <c r="K73" s="35"/>
      <c r="L73" s="35"/>
      <c r="M73" s="6"/>
    </row>
    <row r="74" spans="1:13" ht="15.75" thickBot="1">
      <c r="A74" s="29">
        <v>11</v>
      </c>
      <c r="C74" s="6" t="s">
        <v>91</v>
      </c>
      <c r="D74" s="51" t="s">
        <v>506</v>
      </c>
      <c r="E74" s="118">
        <v>27828102</v>
      </c>
      <c r="F74" s="35"/>
      <c r="G74" s="35" t="str">
        <f t="shared" si="1"/>
        <v>CE</v>
      </c>
      <c r="H74" s="117">
        <f t="shared" si="1"/>
        <v>2.6620000000000001E-2</v>
      </c>
      <c r="I74" s="35"/>
      <c r="J74" s="119">
        <f>ROUND(H74*E74,0)</f>
        <v>740784</v>
      </c>
      <c r="K74" s="35"/>
      <c r="L74" s="35"/>
      <c r="M74" s="6"/>
    </row>
    <row r="75" spans="1:13">
      <c r="A75" s="29">
        <v>12</v>
      </c>
      <c r="C75" s="6" t="s">
        <v>510</v>
      </c>
      <c r="D75" s="52"/>
      <c r="E75" s="31">
        <f>SUM(E70:E74)</f>
        <v>855893839</v>
      </c>
      <c r="F75" s="35"/>
      <c r="G75" s="35"/>
      <c r="H75" s="35"/>
      <c r="I75" s="35"/>
      <c r="J75" s="31">
        <f>SUM(J70:J74)</f>
        <v>14884590</v>
      </c>
      <c r="K75" s="35"/>
      <c r="L75" s="35"/>
      <c r="M75" s="6"/>
    </row>
    <row r="76" spans="1:13">
      <c r="A76" s="29"/>
      <c r="C76"/>
      <c r="D76" s="52" t="s">
        <v>17</v>
      </c>
      <c r="E76" s="54"/>
      <c r="F76" s="35"/>
      <c r="G76" s="35"/>
      <c r="H76" s="121"/>
      <c r="I76" s="35"/>
      <c r="J76" s="54"/>
      <c r="K76" s="35"/>
      <c r="L76" s="121"/>
      <c r="M76" s="6"/>
    </row>
    <row r="77" spans="1:13">
      <c r="A77" s="29"/>
      <c r="C77" s="6" t="s">
        <v>102</v>
      </c>
      <c r="D77" s="52"/>
      <c r="E77" s="54"/>
      <c r="F77" s="35"/>
      <c r="G77" s="35"/>
      <c r="H77" s="35"/>
      <c r="I77" s="35"/>
      <c r="J77" s="54"/>
      <c r="K77" s="35"/>
      <c r="L77" s="35"/>
      <c r="M77" s="6"/>
    </row>
    <row r="78" spans="1:13">
      <c r="A78" s="29">
        <v>13</v>
      </c>
      <c r="C78" s="6" t="s">
        <v>81</v>
      </c>
      <c r="D78" s="51" t="s">
        <v>103</v>
      </c>
      <c r="E78" s="31">
        <f>E62-E70</f>
        <v>466561744</v>
      </c>
      <c r="F78" s="35"/>
      <c r="G78" s="35"/>
      <c r="H78" s="121"/>
      <c r="I78" s="35"/>
      <c r="J78" s="54" t="s">
        <v>17</v>
      </c>
      <c r="K78" s="35"/>
      <c r="L78" s="121"/>
      <c r="M78" s="6"/>
    </row>
    <row r="79" spans="1:13">
      <c r="A79" s="29">
        <v>14</v>
      </c>
      <c r="C79" s="6" t="s">
        <v>84</v>
      </c>
      <c r="D79" s="51" t="s">
        <v>104</v>
      </c>
      <c r="E79" s="54">
        <f>E63-E71</f>
        <v>38751137</v>
      </c>
      <c r="F79" s="35"/>
      <c r="G79" s="35"/>
      <c r="H79" s="117"/>
      <c r="I79" s="35"/>
      <c r="J79" s="31">
        <f>J63-J71</f>
        <v>27718301</v>
      </c>
      <c r="K79" s="35"/>
      <c r="L79" s="121"/>
      <c r="M79" s="6"/>
    </row>
    <row r="80" spans="1:13">
      <c r="A80" s="29">
        <v>15</v>
      </c>
      <c r="C80" s="6" t="s">
        <v>86</v>
      </c>
      <c r="D80" s="51" t="s">
        <v>105</v>
      </c>
      <c r="E80" s="54">
        <f>E64-E72</f>
        <v>296129224</v>
      </c>
      <c r="F80" s="35"/>
      <c r="G80" s="35"/>
      <c r="H80" s="121"/>
      <c r="I80" s="35"/>
      <c r="J80" s="54" t="s">
        <v>17</v>
      </c>
      <c r="K80" s="35"/>
      <c r="L80" s="121"/>
      <c r="M80" s="6"/>
    </row>
    <row r="81" spans="1:13">
      <c r="A81" s="29">
        <v>16</v>
      </c>
      <c r="C81" s="6" t="s">
        <v>88</v>
      </c>
      <c r="D81" s="51" t="s">
        <v>106</v>
      </c>
      <c r="E81" s="54">
        <f>E65-E73</f>
        <v>14083430</v>
      </c>
      <c r="F81" s="35"/>
      <c r="G81" s="35"/>
      <c r="H81" s="121"/>
      <c r="I81" s="35"/>
      <c r="J81" s="54">
        <f>J65-J73</f>
        <v>464471</v>
      </c>
      <c r="K81" s="35"/>
      <c r="L81" s="121"/>
      <c r="M81" s="6"/>
    </row>
    <row r="82" spans="1:13" ht="15.75" thickBot="1">
      <c r="A82" s="29">
        <v>17</v>
      </c>
      <c r="C82" s="6" t="s">
        <v>91</v>
      </c>
      <c r="D82" s="51" t="s">
        <v>107</v>
      </c>
      <c r="E82" s="119">
        <f>E66-E74</f>
        <v>3886160</v>
      </c>
      <c r="F82" s="35"/>
      <c r="G82" s="35"/>
      <c r="H82" s="121"/>
      <c r="I82" s="35"/>
      <c r="J82" s="119">
        <f>J66-J74</f>
        <v>103450</v>
      </c>
      <c r="K82" s="35"/>
      <c r="L82" s="121"/>
      <c r="M82" s="6"/>
    </row>
    <row r="83" spans="1:13">
      <c r="A83" s="29">
        <v>18</v>
      </c>
      <c r="C83" s="6" t="s">
        <v>108</v>
      </c>
      <c r="D83" s="52"/>
      <c r="E83" s="31">
        <f>SUM(E78:E82)</f>
        <v>819411695</v>
      </c>
      <c r="F83" s="35"/>
      <c r="G83" s="35" t="s">
        <v>109</v>
      </c>
      <c r="H83" s="117">
        <f>IF(J83&gt;0,ROUND(J83/E83,5),0)</f>
        <v>3.4520000000000002E-2</v>
      </c>
      <c r="I83" s="35"/>
      <c r="J83" s="31">
        <f>SUM(J78:J82)</f>
        <v>28286222</v>
      </c>
      <c r="K83" s="35"/>
      <c r="L83" s="35"/>
      <c r="M83" s="6"/>
    </row>
    <row r="84" spans="1:13">
      <c r="A84" s="29"/>
      <c r="C84"/>
      <c r="D84" s="52"/>
      <c r="E84" s="54"/>
      <c r="F84" s="35"/>
      <c r="I84" s="35"/>
      <c r="J84" s="54"/>
      <c r="K84" s="35"/>
      <c r="L84" s="121"/>
      <c r="M84" s="6"/>
    </row>
    <row r="85" spans="1:13">
      <c r="A85" s="29"/>
      <c r="C85" s="6" t="s">
        <v>516</v>
      </c>
      <c r="D85" s="52"/>
      <c r="E85" s="54"/>
      <c r="F85" s="35"/>
      <c r="G85" s="35"/>
      <c r="H85" s="35"/>
      <c r="I85" s="35"/>
      <c r="J85" s="54"/>
      <c r="K85" s="35"/>
      <c r="L85" s="35"/>
      <c r="M85" s="6"/>
    </row>
    <row r="86" spans="1:13">
      <c r="A86" s="29">
        <v>19</v>
      </c>
      <c r="C86" s="6" t="s">
        <v>111</v>
      </c>
      <c r="D86" s="51" t="s">
        <v>112</v>
      </c>
      <c r="E86" s="116">
        <v>-499676</v>
      </c>
      <c r="F86" s="35"/>
      <c r="G86" s="35" t="str">
        <f>G70</f>
        <v>NA</v>
      </c>
      <c r="H86" s="123" t="s">
        <v>113</v>
      </c>
      <c r="I86" s="35"/>
      <c r="J86" s="31">
        <v>0</v>
      </c>
      <c r="K86" s="35"/>
      <c r="L86" s="121"/>
      <c r="M86" s="6"/>
    </row>
    <row r="87" spans="1:13">
      <c r="A87" s="29">
        <v>20</v>
      </c>
      <c r="C87" s="6" t="s">
        <v>114</v>
      </c>
      <c r="D87" s="51" t="s">
        <v>517</v>
      </c>
      <c r="E87" s="85">
        <v>-222689296</v>
      </c>
      <c r="F87" s="35"/>
      <c r="G87" s="35" t="s">
        <v>116</v>
      </c>
      <c r="H87" s="117">
        <f>H83</f>
        <v>3.4520000000000002E-2</v>
      </c>
      <c r="I87" s="35"/>
      <c r="J87" s="54">
        <f>ROUND(H87*E87,0)</f>
        <v>-7687234</v>
      </c>
      <c r="K87" s="35"/>
      <c r="L87" s="121"/>
      <c r="M87" s="6"/>
    </row>
    <row r="88" spans="1:13">
      <c r="A88" s="29">
        <v>21</v>
      </c>
      <c r="C88" s="6" t="s">
        <v>117</v>
      </c>
      <c r="D88" s="51" t="s">
        <v>518</v>
      </c>
      <c r="E88" s="85">
        <v>-32785869</v>
      </c>
      <c r="F88" s="35"/>
      <c r="G88" s="35" t="s">
        <v>116</v>
      </c>
      <c r="H88" s="117">
        <f>H87</f>
        <v>3.4520000000000002E-2</v>
      </c>
      <c r="I88" s="35"/>
      <c r="J88" s="54">
        <f>ROUND(H88*E88,0)</f>
        <v>-1131768</v>
      </c>
      <c r="K88" s="35"/>
      <c r="L88" s="121"/>
      <c r="M88" s="6"/>
    </row>
    <row r="89" spans="1:13">
      <c r="A89" s="29">
        <v>22</v>
      </c>
      <c r="C89" s="6" t="s">
        <v>119</v>
      </c>
      <c r="D89" s="51" t="s">
        <v>519</v>
      </c>
      <c r="E89" s="85">
        <v>25674692</v>
      </c>
      <c r="F89" s="35"/>
      <c r="G89" s="35" t="str">
        <f>G88</f>
        <v>NP</v>
      </c>
      <c r="H89" s="117">
        <f>H88</f>
        <v>3.4520000000000002E-2</v>
      </c>
      <c r="I89" s="35"/>
      <c r="J89" s="54">
        <f>ROUND(H89*E89,0)</f>
        <v>886290</v>
      </c>
      <c r="K89" s="35"/>
      <c r="L89" s="121"/>
      <c r="M89" s="6"/>
    </row>
    <row r="90" spans="1:13" ht="15.75" thickBot="1">
      <c r="A90" s="29">
        <v>23</v>
      </c>
      <c r="C90" s="6" t="s">
        <v>520</v>
      </c>
      <c r="D90" s="51" t="s">
        <v>122</v>
      </c>
      <c r="E90" s="54">
        <v>0</v>
      </c>
      <c r="F90" s="35"/>
      <c r="G90" s="35" t="s">
        <v>116</v>
      </c>
      <c r="H90" s="117">
        <f>H88</f>
        <v>3.4520000000000002E-2</v>
      </c>
      <c r="I90" s="35"/>
      <c r="J90" s="54">
        <f>ROUND(H90*E90,0)</f>
        <v>0</v>
      </c>
      <c r="K90" s="35"/>
      <c r="L90" s="121"/>
      <c r="M90" s="6"/>
    </row>
    <row r="91" spans="1:13">
      <c r="A91" s="29">
        <v>24</v>
      </c>
      <c r="C91" s="6" t="s">
        <v>123</v>
      </c>
      <c r="D91" s="52"/>
      <c r="E91" s="239">
        <f>SUM(E86:E90)</f>
        <v>-230300149</v>
      </c>
      <c r="F91" s="35"/>
      <c r="G91" s="35"/>
      <c r="H91" s="35"/>
      <c r="I91" s="35"/>
      <c r="J91" s="239">
        <f>SUM(J86:J90)</f>
        <v>-7932712</v>
      </c>
      <c r="K91" s="35"/>
      <c r="L91" s="35"/>
      <c r="M91" s="6"/>
    </row>
    <row r="92" spans="1:13">
      <c r="A92" s="29"/>
      <c r="C92"/>
      <c r="D92" s="52"/>
      <c r="E92" s="54"/>
      <c r="F92" s="35"/>
      <c r="G92" s="35"/>
      <c r="H92" s="121"/>
      <c r="I92" s="35"/>
      <c r="J92" s="54"/>
      <c r="K92" s="35"/>
      <c r="L92" s="121"/>
      <c r="M92" s="6"/>
    </row>
    <row r="93" spans="1:13">
      <c r="A93" s="29">
        <v>25</v>
      </c>
      <c r="C93" s="6" t="s">
        <v>124</v>
      </c>
      <c r="D93" s="51" t="s">
        <v>125</v>
      </c>
      <c r="E93" s="116">
        <v>0</v>
      </c>
      <c r="F93" s="35"/>
      <c r="G93" s="35" t="s">
        <v>17</v>
      </c>
      <c r="H93" s="124">
        <v>1</v>
      </c>
      <c r="I93" s="35"/>
      <c r="J93" s="31">
        <f>ROUND(H93*E93,0)</f>
        <v>0</v>
      </c>
      <c r="K93" s="35"/>
      <c r="L93" s="35"/>
      <c r="M93" s="6"/>
    </row>
    <row r="94" spans="1:13">
      <c r="A94" s="29"/>
      <c r="C94" s="6"/>
      <c r="D94" s="52"/>
      <c r="E94" s="54"/>
      <c r="F94" s="35"/>
      <c r="G94" s="35"/>
      <c r="H94" s="35"/>
      <c r="I94" s="35"/>
      <c r="J94" s="54"/>
      <c r="K94" s="35"/>
      <c r="L94" s="35"/>
      <c r="M94" s="6"/>
    </row>
    <row r="95" spans="1:13">
      <c r="A95" s="29"/>
      <c r="C95" s="6" t="s">
        <v>126</v>
      </c>
      <c r="D95" s="52" t="s">
        <v>17</v>
      </c>
      <c r="E95" s="54"/>
      <c r="F95" s="35"/>
      <c r="G95" s="35"/>
      <c r="H95" s="35"/>
      <c r="I95" s="35"/>
      <c r="J95" s="54"/>
      <c r="K95" s="35"/>
      <c r="L95" s="35"/>
      <c r="M95" s="6"/>
    </row>
    <row r="96" spans="1:13">
      <c r="A96" s="29">
        <v>26</v>
      </c>
      <c r="C96" s="6" t="s">
        <v>127</v>
      </c>
      <c r="D96" s="51" t="s">
        <v>128</v>
      </c>
      <c r="E96" s="31">
        <f>ROUND(E135/8,0)</f>
        <v>2641309</v>
      </c>
      <c r="F96" s="35"/>
      <c r="G96" s="35"/>
      <c r="H96" s="121"/>
      <c r="I96" s="35"/>
      <c r="J96" s="31">
        <f>ROUND(J135/8,0)</f>
        <v>219682</v>
      </c>
      <c r="K96" s="6"/>
      <c r="L96" s="121"/>
      <c r="M96" s="6"/>
    </row>
    <row r="97" spans="1:13">
      <c r="A97" s="29">
        <v>27</v>
      </c>
      <c r="C97" s="6" t="s">
        <v>129</v>
      </c>
      <c r="D97" s="51" t="s">
        <v>130</v>
      </c>
      <c r="E97" s="85">
        <v>4124</v>
      </c>
      <c r="F97" s="35"/>
      <c r="G97" s="35" t="s">
        <v>131</v>
      </c>
      <c r="H97" s="117">
        <f>J204</f>
        <v>0.69086000000000003</v>
      </c>
      <c r="I97" s="35"/>
      <c r="J97" s="54">
        <f>ROUND(H97*E97,0)</f>
        <v>2849</v>
      </c>
      <c r="K97" s="35" t="s">
        <v>17</v>
      </c>
      <c r="L97" s="121"/>
      <c r="M97" s="6"/>
    </row>
    <row r="98" spans="1:13" ht="15.75" thickBot="1">
      <c r="A98" s="29">
        <v>28</v>
      </c>
      <c r="C98" s="6" t="s">
        <v>132</v>
      </c>
      <c r="D98" s="51" t="s">
        <v>133</v>
      </c>
      <c r="E98" s="118">
        <v>491801</v>
      </c>
      <c r="F98" s="35"/>
      <c r="G98" s="35" t="s">
        <v>134</v>
      </c>
      <c r="H98" s="117">
        <f>H67</f>
        <v>2.5770000000000001E-2</v>
      </c>
      <c r="I98" s="35"/>
      <c r="J98" s="119">
        <f>ROUND(H98*E98,0)</f>
        <v>12674</v>
      </c>
      <c r="K98" s="35"/>
      <c r="L98" s="121"/>
      <c r="M98" s="6"/>
    </row>
    <row r="99" spans="1:13">
      <c r="A99" s="29">
        <v>29</v>
      </c>
      <c r="C99" s="6" t="s">
        <v>135</v>
      </c>
      <c r="D99" s="51"/>
      <c r="E99" s="31">
        <f>E96+E97+E98</f>
        <v>3137234</v>
      </c>
      <c r="F99" s="6"/>
      <c r="G99" s="6"/>
      <c r="H99" s="6"/>
      <c r="I99" s="6"/>
      <c r="J99" s="31">
        <f>J96+J97+J98</f>
        <v>235205</v>
      </c>
      <c r="K99" s="6"/>
      <c r="L99" s="6"/>
      <c r="M99" s="6"/>
    </row>
    <row r="100" spans="1:13" ht="15.75" thickBot="1">
      <c r="C100"/>
      <c r="D100" s="52"/>
      <c r="E100" s="119"/>
      <c r="F100" s="35"/>
      <c r="G100" s="35"/>
      <c r="H100" s="35"/>
      <c r="I100" s="35"/>
      <c r="J100" s="119"/>
      <c r="K100" s="35"/>
      <c r="L100" s="35"/>
      <c r="M100" s="6"/>
    </row>
    <row r="101" spans="1:13" ht="15.75" thickBot="1">
      <c r="A101" s="29">
        <v>30</v>
      </c>
      <c r="C101" s="6" t="s">
        <v>136</v>
      </c>
      <c r="D101" s="52"/>
      <c r="E101" s="125">
        <f>E99+E93+E91+E83</f>
        <v>592248780</v>
      </c>
      <c r="F101" s="35"/>
      <c r="G101" s="35"/>
      <c r="H101" s="121"/>
      <c r="I101" s="35"/>
      <c r="J101" s="125">
        <f>J99+J93+J91+J83</f>
        <v>20588715</v>
      </c>
      <c r="K101" s="35"/>
      <c r="L101" s="121"/>
      <c r="M101" s="35"/>
    </row>
    <row r="102" spans="1:13" ht="15.75" thickTop="1">
      <c r="A102" s="29"/>
      <c r="C102" s="6"/>
      <c r="D102" s="35"/>
      <c r="E102" s="35"/>
      <c r="F102" s="35"/>
      <c r="G102" s="35"/>
      <c r="H102" s="35"/>
      <c r="I102" s="35"/>
      <c r="J102" s="35"/>
      <c r="K102" s="35"/>
      <c r="L102" s="35"/>
      <c r="M102" s="35"/>
    </row>
    <row r="103" spans="1:13">
      <c r="A103" s="29"/>
      <c r="C103" s="3"/>
      <c r="D103" s="3"/>
      <c r="E103" s="231"/>
      <c r="F103" s="3"/>
      <c r="G103" s="3"/>
      <c r="H103" s="3"/>
      <c r="I103" s="3"/>
      <c r="K103" s="20"/>
      <c r="L103" s="7"/>
      <c r="M103" s="20"/>
    </row>
    <row r="104" spans="1:13" ht="18">
      <c r="A104" s="230"/>
      <c r="C104" s="3"/>
      <c r="D104" s="3"/>
      <c r="E104" s="231"/>
      <c r="F104" s="3"/>
      <c r="G104" s="3"/>
      <c r="H104" s="3"/>
      <c r="I104" s="3"/>
      <c r="J104" s="5" t="s">
        <v>0</v>
      </c>
      <c r="K104" s="4"/>
      <c r="M104" s="4"/>
    </row>
    <row r="105" spans="1:13">
      <c r="C105" s="3"/>
      <c r="D105" s="3"/>
      <c r="E105" s="231"/>
      <c r="F105" s="3"/>
      <c r="G105" s="3"/>
      <c r="H105" s="3"/>
      <c r="I105" s="3"/>
      <c r="J105" s="5" t="s">
        <v>137</v>
      </c>
      <c r="M105" s="5"/>
    </row>
    <row r="106" spans="1:13">
      <c r="C106" s="3"/>
      <c r="D106" s="3"/>
      <c r="E106" s="231"/>
      <c r="F106" s="3"/>
      <c r="G106" s="3"/>
      <c r="H106" s="3"/>
      <c r="I106" s="3"/>
      <c r="J106" s="5"/>
      <c r="M106" s="5"/>
    </row>
    <row r="107" spans="1:13">
      <c r="C107" s="3"/>
      <c r="D107" s="3"/>
      <c r="E107" s="231"/>
      <c r="F107" s="3"/>
      <c r="G107" s="3"/>
      <c r="H107" s="3"/>
      <c r="I107" s="3"/>
      <c r="M107" s="5"/>
    </row>
    <row r="108" spans="1:13">
      <c r="C108" s="3"/>
      <c r="D108" s="3"/>
      <c r="E108" s="231"/>
      <c r="F108" s="3"/>
      <c r="G108" s="3"/>
      <c r="H108" s="3"/>
      <c r="I108" s="3"/>
      <c r="K108" s="6"/>
      <c r="M108" s="5"/>
    </row>
    <row r="109" spans="1:13">
      <c r="C109" s="3"/>
      <c r="D109" s="3"/>
      <c r="E109" s="231"/>
      <c r="F109" s="3"/>
      <c r="G109" s="3"/>
      <c r="H109" s="3"/>
      <c r="I109" s="3"/>
      <c r="J109" s="5"/>
      <c r="K109" s="6"/>
      <c r="M109" s="5"/>
    </row>
    <row r="110" spans="1:13">
      <c r="C110" s="3" t="s">
        <v>2</v>
      </c>
      <c r="D110" s="3"/>
      <c r="E110" s="231"/>
      <c r="F110" s="3"/>
      <c r="G110" s="3"/>
      <c r="H110" s="3"/>
      <c r="I110" s="3"/>
      <c r="J110" s="7" t="str">
        <f>J7</f>
        <v>For the 12 months ended: 12/31/2017</v>
      </c>
      <c r="K110" s="6"/>
      <c r="M110" s="5"/>
    </row>
    <row r="111" spans="1:13">
      <c r="A111" s="75" t="str">
        <f>A8</f>
        <v>Rate Formula Template</v>
      </c>
      <c r="B111" s="9"/>
      <c r="C111" s="9"/>
      <c r="D111" s="10"/>
      <c r="E111" s="9"/>
      <c r="F111" s="10"/>
      <c r="G111" s="10"/>
      <c r="H111" s="10"/>
      <c r="I111" s="10"/>
      <c r="J111" s="9"/>
      <c r="K111" s="35"/>
      <c r="L111" s="9"/>
      <c r="M111" s="6"/>
    </row>
    <row r="112" spans="1:13">
      <c r="A112" s="76" t="s">
        <v>4</v>
      </c>
      <c r="B112" s="9"/>
      <c r="C112" s="10"/>
      <c r="D112" s="13"/>
      <c r="E112" s="9"/>
      <c r="F112" s="13"/>
      <c r="G112" s="13"/>
      <c r="H112" s="13"/>
      <c r="I112" s="10"/>
      <c r="J112" s="10"/>
      <c r="K112" s="35"/>
      <c r="L112" s="12"/>
      <c r="M112" s="6"/>
    </row>
    <row r="113" spans="1:13">
      <c r="A113" s="76"/>
      <c r="B113" s="9"/>
      <c r="C113" s="12"/>
      <c r="D113" s="12"/>
      <c r="E113" s="9"/>
      <c r="F113" s="12"/>
      <c r="G113" s="12"/>
      <c r="H113" s="12"/>
      <c r="I113" s="12"/>
      <c r="J113" s="12"/>
      <c r="K113" s="35"/>
      <c r="L113" s="12"/>
      <c r="M113" s="6"/>
    </row>
    <row r="114" spans="1:13" ht="15.75">
      <c r="A114" s="149" t="str">
        <f>$A$11</f>
        <v>DUKE ENERGY KENTUCKY (DEK)</v>
      </c>
      <c r="B114" s="9"/>
      <c r="C114" s="12"/>
      <c r="D114" s="12"/>
      <c r="E114" s="9"/>
      <c r="F114" s="12"/>
      <c r="G114" s="12"/>
      <c r="H114" s="12"/>
      <c r="I114" s="12"/>
      <c r="J114" s="12"/>
      <c r="K114" s="35"/>
      <c r="L114" s="12"/>
      <c r="M114" s="35"/>
    </row>
    <row r="115" spans="1:13">
      <c r="A115" s="29"/>
      <c r="K115" s="35"/>
      <c r="L115" s="35"/>
      <c r="M115" s="35"/>
    </row>
    <row r="116" spans="1:13" ht="15.75">
      <c r="A116" s="29"/>
      <c r="C116" s="21" t="s">
        <v>6</v>
      </c>
      <c r="D116" s="21" t="s">
        <v>7</v>
      </c>
      <c r="E116" s="21" t="s">
        <v>8</v>
      </c>
      <c r="F116" s="35" t="s">
        <v>17</v>
      </c>
      <c r="G116" s="35"/>
      <c r="H116" s="100" t="s">
        <v>9</v>
      </c>
      <c r="I116" s="35"/>
      <c r="J116" s="101" t="s">
        <v>10</v>
      </c>
      <c r="K116" s="35"/>
      <c r="L116" s="240"/>
      <c r="M116" s="3"/>
    </row>
    <row r="117" spans="1:13" ht="15.75">
      <c r="A117" s="29" t="s">
        <v>11</v>
      </c>
      <c r="C117" s="6"/>
      <c r="D117" s="126" t="s">
        <v>74</v>
      </c>
      <c r="E117" s="35"/>
      <c r="F117" s="35"/>
      <c r="G117" s="35"/>
      <c r="H117" s="20"/>
      <c r="I117" s="35"/>
      <c r="J117" s="20" t="s">
        <v>75</v>
      </c>
      <c r="K117" s="35"/>
      <c r="L117" s="240"/>
      <c r="M117" s="35"/>
    </row>
    <row r="118" spans="1:13" ht="15.75">
      <c r="A118" s="79" t="s">
        <v>13</v>
      </c>
      <c r="B118" s="26"/>
      <c r="C118" s="27"/>
      <c r="D118" s="127" t="s">
        <v>77</v>
      </c>
      <c r="E118" s="25" t="s">
        <v>78</v>
      </c>
      <c r="F118" s="128"/>
      <c r="G118" s="241" t="s">
        <v>60</v>
      </c>
      <c r="H118" s="130"/>
      <c r="I118" s="128"/>
      <c r="J118" s="242" t="s">
        <v>79</v>
      </c>
      <c r="K118" s="35"/>
      <c r="L118" s="240"/>
      <c r="M118" s="243"/>
    </row>
    <row r="119" spans="1:13" ht="15.75">
      <c r="C119" s="6"/>
      <c r="D119" s="35"/>
      <c r="E119" s="244"/>
      <c r="F119" s="112"/>
      <c r="G119" s="245"/>
      <c r="I119" s="112"/>
      <c r="J119" s="244"/>
      <c r="K119" s="35"/>
      <c r="L119" s="35"/>
      <c r="M119" s="35"/>
    </row>
    <row r="120" spans="1:13">
      <c r="A120" s="29"/>
      <c r="C120" s="6" t="s">
        <v>138</v>
      </c>
      <c r="D120" s="35"/>
      <c r="E120" s="35"/>
      <c r="F120" s="35"/>
      <c r="G120" s="35"/>
      <c r="H120" s="35"/>
      <c r="I120" s="35"/>
      <c r="J120" s="35"/>
      <c r="K120" s="35"/>
      <c r="L120" s="35"/>
      <c r="M120" s="35"/>
    </row>
    <row r="121" spans="1:13">
      <c r="A121" s="29">
        <v>1</v>
      </c>
      <c r="C121" s="6" t="s">
        <v>139</v>
      </c>
      <c r="D121" s="51" t="s">
        <v>140</v>
      </c>
      <c r="E121" s="31">
        <v>17246032</v>
      </c>
      <c r="F121" s="35"/>
      <c r="G121" s="35" t="s">
        <v>131</v>
      </c>
      <c r="H121" s="117">
        <f>J204</f>
        <v>0.69086000000000003</v>
      </c>
      <c r="I121" s="35"/>
      <c r="J121" s="31">
        <f>ROUND(H121*E121,0)</f>
        <v>11914594</v>
      </c>
      <c r="K121" s="6"/>
      <c r="L121" s="35"/>
      <c r="M121" s="35"/>
    </row>
    <row r="122" spans="1:13">
      <c r="A122" s="29" t="s">
        <v>141</v>
      </c>
      <c r="C122" s="53" t="s">
        <v>142</v>
      </c>
      <c r="D122" s="51" t="s">
        <v>521</v>
      </c>
      <c r="E122" s="85">
        <v>1757473</v>
      </c>
      <c r="F122" s="35"/>
      <c r="G122" s="35"/>
      <c r="H122" s="117">
        <v>1</v>
      </c>
      <c r="I122" s="35"/>
      <c r="J122" s="54">
        <f>ROUND(H122*E122,0)</f>
        <v>1757473</v>
      </c>
      <c r="K122" s="6"/>
      <c r="L122" s="35"/>
      <c r="M122" s="35"/>
    </row>
    <row r="123" spans="1:13">
      <c r="A123" s="29" t="s">
        <v>144</v>
      </c>
      <c r="C123" s="246" t="s">
        <v>145</v>
      </c>
      <c r="D123" s="51" t="s">
        <v>146</v>
      </c>
      <c r="E123" s="85">
        <v>0</v>
      </c>
      <c r="F123" s="35"/>
      <c r="G123" s="35" t="s">
        <v>131</v>
      </c>
      <c r="H123" s="117">
        <f>J$204</f>
        <v>0.69086000000000003</v>
      </c>
      <c r="I123" s="35"/>
      <c r="J123" s="54">
        <f>ROUND(H123*E123,0)</f>
        <v>0</v>
      </c>
      <c r="K123" s="6"/>
      <c r="L123" s="35"/>
      <c r="M123" s="35"/>
    </row>
    <row r="124" spans="1:13">
      <c r="A124" s="29" t="s">
        <v>147</v>
      </c>
      <c r="C124" s="246" t="s">
        <v>148</v>
      </c>
      <c r="D124" s="51" t="s">
        <v>149</v>
      </c>
      <c r="E124" s="85">
        <v>253537</v>
      </c>
      <c r="F124" s="35"/>
      <c r="G124" s="35" t="s">
        <v>131</v>
      </c>
      <c r="H124" s="117">
        <f>J$204</f>
        <v>0.69086000000000003</v>
      </c>
      <c r="I124" s="35"/>
      <c r="J124" s="54">
        <f>ROUND(H124*E124,0)</f>
        <v>175159</v>
      </c>
      <c r="K124" s="6"/>
      <c r="L124" s="35"/>
      <c r="M124" s="35"/>
    </row>
    <row r="125" spans="1:13">
      <c r="A125" s="29">
        <v>2</v>
      </c>
      <c r="C125" s="246" t="s">
        <v>150</v>
      </c>
      <c r="D125" s="51" t="s">
        <v>151</v>
      </c>
      <c r="E125" s="85">
        <v>12797078</v>
      </c>
      <c r="F125" s="35"/>
      <c r="G125" s="35" t="s">
        <v>131</v>
      </c>
      <c r="H125" s="117">
        <f>J$204</f>
        <v>0.69086000000000003</v>
      </c>
      <c r="I125" s="35"/>
      <c r="J125" s="54">
        <f t="shared" ref="J125:J134" si="2">ROUND(H125*E125,0)</f>
        <v>8840989</v>
      </c>
      <c r="K125" s="6"/>
      <c r="L125" s="35"/>
      <c r="M125" s="35"/>
    </row>
    <row r="126" spans="1:13">
      <c r="A126" s="29">
        <v>3</v>
      </c>
      <c r="C126" s="6" t="s">
        <v>152</v>
      </c>
      <c r="D126" s="51" t="s">
        <v>153</v>
      </c>
      <c r="E126" s="54">
        <v>19417792</v>
      </c>
      <c r="F126" s="35"/>
      <c r="G126" s="35" t="s">
        <v>232</v>
      </c>
      <c r="H126" s="117">
        <f>DEKWagesAllocator</f>
        <v>3.2980000000000002E-2</v>
      </c>
      <c r="I126" s="35"/>
      <c r="J126" s="54">
        <f t="shared" si="2"/>
        <v>640399</v>
      </c>
      <c r="K126" s="35"/>
      <c r="L126" s="35" t="s">
        <v>17</v>
      </c>
      <c r="M126" s="35"/>
    </row>
    <row r="127" spans="1:13" ht="30">
      <c r="A127" s="247" t="s">
        <v>154</v>
      </c>
      <c r="C127" s="248" t="s">
        <v>522</v>
      </c>
      <c r="D127" s="52" t="s">
        <v>156</v>
      </c>
      <c r="E127" s="249">
        <v>-185234.51</v>
      </c>
      <c r="F127" s="52"/>
      <c r="G127" s="35" t="s">
        <v>232</v>
      </c>
      <c r="H127" s="250">
        <f>DEKWagesAllocator</f>
        <v>3.2980000000000002E-2</v>
      </c>
      <c r="I127" s="52"/>
      <c r="J127" s="251">
        <f t="shared" si="2"/>
        <v>-6109</v>
      </c>
      <c r="K127" s="35"/>
      <c r="L127" s="35"/>
      <c r="M127" s="35"/>
    </row>
    <row r="128" spans="1:13">
      <c r="A128" s="29" t="s">
        <v>157</v>
      </c>
      <c r="C128" s="246" t="s">
        <v>160</v>
      </c>
      <c r="D128" s="51" t="s">
        <v>161</v>
      </c>
      <c r="E128" s="85">
        <v>0</v>
      </c>
      <c r="F128" s="35"/>
      <c r="G128" s="35" t="s">
        <v>232</v>
      </c>
      <c r="H128" s="117">
        <f>DEKWagesAllocator</f>
        <v>3.2980000000000002E-2</v>
      </c>
      <c r="I128" s="35"/>
      <c r="J128" s="54">
        <f t="shared" si="2"/>
        <v>0</v>
      </c>
      <c r="K128" s="35"/>
      <c r="L128" s="35"/>
      <c r="M128" s="35"/>
    </row>
    <row r="129" spans="1:13">
      <c r="A129" s="29"/>
      <c r="C129" s="246" t="s">
        <v>162</v>
      </c>
      <c r="D129" s="52"/>
      <c r="E129" s="54"/>
      <c r="F129" s="35"/>
      <c r="G129" s="35" t="s">
        <v>232</v>
      </c>
      <c r="H129" s="117"/>
      <c r="I129" s="35"/>
      <c r="J129" s="54"/>
      <c r="K129" s="35"/>
      <c r="L129" s="35"/>
      <c r="M129" s="35"/>
    </row>
    <row r="130" spans="1:13">
      <c r="A130" s="29">
        <v>4</v>
      </c>
      <c r="C130" s="246" t="s">
        <v>163</v>
      </c>
      <c r="D130" s="51" t="s">
        <v>523</v>
      </c>
      <c r="E130" s="85">
        <v>0</v>
      </c>
      <c r="F130" s="35"/>
      <c r="G130" s="35" t="s">
        <v>232</v>
      </c>
      <c r="H130" s="117">
        <f>DEKWagesAllocator</f>
        <v>3.2980000000000002E-2</v>
      </c>
      <c r="I130" s="35"/>
      <c r="J130" s="54">
        <f t="shared" si="2"/>
        <v>0</v>
      </c>
      <c r="K130" s="35"/>
      <c r="L130" s="35"/>
      <c r="M130" s="35"/>
    </row>
    <row r="131" spans="1:13">
      <c r="A131" s="29">
        <v>5</v>
      </c>
      <c r="C131" s="53" t="s">
        <v>165</v>
      </c>
      <c r="D131" s="52"/>
      <c r="E131" s="85">
        <v>725261</v>
      </c>
      <c r="F131" s="35"/>
      <c r="G131" s="35" t="s">
        <v>232</v>
      </c>
      <c r="H131" s="117">
        <f>DEKWagesAllocator</f>
        <v>3.2980000000000002E-2</v>
      </c>
      <c r="I131" s="35"/>
      <c r="J131" s="54">
        <f t="shared" si="2"/>
        <v>23919</v>
      </c>
      <c r="K131" s="35"/>
      <c r="L131" s="35"/>
      <c r="M131" s="35"/>
    </row>
    <row r="132" spans="1:13">
      <c r="A132" s="136" t="s">
        <v>64</v>
      </c>
      <c r="C132" s="53" t="s">
        <v>166</v>
      </c>
      <c r="D132" s="52"/>
      <c r="E132" s="85">
        <v>0</v>
      </c>
      <c r="F132" s="35"/>
      <c r="G132" s="137" t="str">
        <f>G121</f>
        <v>TE</v>
      </c>
      <c r="H132" s="117">
        <f>H121</f>
        <v>0.69086000000000003</v>
      </c>
      <c r="I132" s="35"/>
      <c r="J132" s="54">
        <f t="shared" si="2"/>
        <v>0</v>
      </c>
      <c r="K132" s="35"/>
      <c r="L132" s="35"/>
      <c r="M132" s="35"/>
    </row>
    <row r="133" spans="1:13">
      <c r="A133" s="29">
        <v>6</v>
      </c>
      <c r="C133" s="6" t="s">
        <v>91</v>
      </c>
      <c r="D133" s="51" t="s">
        <v>506</v>
      </c>
      <c r="E133" s="85">
        <v>0</v>
      </c>
      <c r="F133" s="35"/>
      <c r="G133" s="35" t="s">
        <v>93</v>
      </c>
      <c r="H133" s="117">
        <f>H74</f>
        <v>2.6620000000000001E-2</v>
      </c>
      <c r="I133" s="35"/>
      <c r="J133" s="54">
        <f t="shared" si="2"/>
        <v>0</v>
      </c>
      <c r="K133" s="35"/>
      <c r="L133" s="35"/>
      <c r="M133" s="35"/>
    </row>
    <row r="134" spans="1:13" ht="15.75" thickBot="1">
      <c r="A134" s="29">
        <v>7</v>
      </c>
      <c r="C134" s="6" t="s">
        <v>167</v>
      </c>
      <c r="D134" s="52"/>
      <c r="E134" s="118">
        <v>0</v>
      </c>
      <c r="F134" s="35"/>
      <c r="G134" s="35" t="s">
        <v>17</v>
      </c>
      <c r="H134" s="124">
        <v>1</v>
      </c>
      <c r="I134" s="35"/>
      <c r="J134" s="119">
        <f t="shared" si="2"/>
        <v>0</v>
      </c>
      <c r="K134" s="35"/>
      <c r="L134" s="35"/>
      <c r="M134" s="35"/>
    </row>
    <row r="135" spans="1:13">
      <c r="A135" s="29">
        <v>8</v>
      </c>
      <c r="C135" s="6" t="s">
        <v>524</v>
      </c>
      <c r="D135" s="52"/>
      <c r="E135" s="31">
        <f>E121-E122-E123-E124-E125+E126-E128-E130-E131+E132+E133+E134</f>
        <v>21130475</v>
      </c>
      <c r="F135" s="35"/>
      <c r="G135" s="35"/>
      <c r="H135" s="35"/>
      <c r="I135" s="35"/>
      <c r="J135" s="31">
        <f>J121-J122-J123-J124-J125+J126-J128-J130-J131+J132+J133+J134</f>
        <v>1757453</v>
      </c>
      <c r="K135" s="35"/>
      <c r="L135" s="35"/>
      <c r="M135" s="35"/>
    </row>
    <row r="136" spans="1:13">
      <c r="A136" s="29"/>
      <c r="D136" s="52"/>
      <c r="E136" s="54"/>
      <c r="F136" s="35"/>
      <c r="G136" s="35"/>
      <c r="H136" s="35"/>
      <c r="I136" s="35"/>
      <c r="J136" s="54"/>
      <c r="K136" s="35"/>
      <c r="L136" s="35"/>
      <c r="M136" s="35"/>
    </row>
    <row r="137" spans="1:13">
      <c r="A137" s="29"/>
      <c r="C137" s="6" t="s">
        <v>525</v>
      </c>
      <c r="D137" s="52"/>
      <c r="E137" s="54"/>
      <c r="F137" s="35"/>
      <c r="G137" s="35"/>
      <c r="H137" s="35"/>
      <c r="I137" s="35"/>
      <c r="J137" s="54"/>
      <c r="K137" s="35"/>
      <c r="L137" s="35"/>
      <c r="M137" s="35"/>
    </row>
    <row r="138" spans="1:13">
      <c r="A138" s="29">
        <v>9</v>
      </c>
      <c r="C138" s="6" t="s">
        <v>139</v>
      </c>
      <c r="D138" s="51" t="s">
        <v>526</v>
      </c>
      <c r="E138" s="116">
        <v>1098117</v>
      </c>
      <c r="F138" s="35"/>
      <c r="G138" s="35" t="s">
        <v>62</v>
      </c>
      <c r="H138" s="117">
        <f>J194</f>
        <v>0.71528999999999998</v>
      </c>
      <c r="I138" s="35"/>
      <c r="J138" s="31">
        <f>ROUND(H138*E138,0)</f>
        <v>785472</v>
      </c>
      <c r="K138" s="35"/>
      <c r="L138" s="121"/>
      <c r="M138" s="35"/>
    </row>
    <row r="139" spans="1:13">
      <c r="A139" s="29">
        <v>10</v>
      </c>
      <c r="C139" s="6" t="s">
        <v>88</v>
      </c>
      <c r="D139" s="51" t="s">
        <v>527</v>
      </c>
      <c r="E139" s="85">
        <v>2211981</v>
      </c>
      <c r="F139" s="35"/>
      <c r="G139" s="35" t="s">
        <v>232</v>
      </c>
      <c r="H139" s="117">
        <f>DEKWagesAllocator</f>
        <v>3.2980000000000002E-2</v>
      </c>
      <c r="I139" s="35"/>
      <c r="J139" s="54">
        <f>ROUND(H139*E139,0)</f>
        <v>72951</v>
      </c>
      <c r="K139" s="35"/>
      <c r="L139" s="121"/>
      <c r="M139" s="35"/>
    </row>
    <row r="140" spans="1:13" ht="15.75" thickBot="1">
      <c r="A140" s="29">
        <v>11</v>
      </c>
      <c r="C140" s="6" t="s">
        <v>91</v>
      </c>
      <c r="D140" s="51" t="s">
        <v>528</v>
      </c>
      <c r="E140" s="118">
        <v>1164341</v>
      </c>
      <c r="F140" s="35"/>
      <c r="G140" s="35" t="s">
        <v>93</v>
      </c>
      <c r="H140" s="117">
        <f>H133</f>
        <v>2.6620000000000001E-2</v>
      </c>
      <c r="I140" s="35"/>
      <c r="J140" s="119">
        <f>ROUND(H140*E140,0)</f>
        <v>30995</v>
      </c>
      <c r="K140" s="35"/>
      <c r="L140" s="121"/>
      <c r="M140" s="35"/>
    </row>
    <row r="141" spans="1:13">
      <c r="A141" s="29">
        <v>12</v>
      </c>
      <c r="C141" s="6" t="s">
        <v>529</v>
      </c>
      <c r="D141" s="52"/>
      <c r="E141" s="31">
        <f>SUM(E138:E140)</f>
        <v>4474439</v>
      </c>
      <c r="F141" s="35"/>
      <c r="G141" s="35"/>
      <c r="H141" s="35"/>
      <c r="I141" s="35"/>
      <c r="J141" s="31">
        <f>SUM(J138:J140)</f>
        <v>889418</v>
      </c>
      <c r="K141" s="35"/>
      <c r="L141" s="35"/>
      <c r="M141" s="35"/>
    </row>
    <row r="142" spans="1:13">
      <c r="A142" s="29"/>
      <c r="C142" s="6"/>
      <c r="D142" s="52"/>
      <c r="E142" s="54"/>
      <c r="F142" s="35"/>
      <c r="G142" s="35"/>
      <c r="H142" s="35"/>
      <c r="I142" s="35"/>
      <c r="J142" s="54"/>
      <c r="K142" s="35"/>
      <c r="L142" s="35"/>
      <c r="M142" s="35"/>
    </row>
    <row r="143" spans="1:13">
      <c r="A143" s="29" t="s">
        <v>17</v>
      </c>
      <c r="C143" s="37" t="s">
        <v>175</v>
      </c>
      <c r="D143" s="233"/>
      <c r="E143" s="54"/>
      <c r="F143" s="35"/>
      <c r="G143" s="35"/>
      <c r="H143" s="35"/>
      <c r="I143" s="35"/>
      <c r="J143" s="54"/>
      <c r="K143" s="35"/>
      <c r="L143" s="35"/>
      <c r="M143" s="35"/>
    </row>
    <row r="144" spans="1:13">
      <c r="A144" s="29"/>
      <c r="C144" s="6" t="s">
        <v>176</v>
      </c>
      <c r="D144" s="233"/>
      <c r="E144" s="54"/>
      <c r="F144" s="35"/>
      <c r="G144" s="35"/>
      <c r="I144" s="35"/>
      <c r="J144" s="54"/>
      <c r="K144" s="35"/>
      <c r="L144" s="121"/>
      <c r="M144" s="35"/>
    </row>
    <row r="145" spans="1:13">
      <c r="A145" s="29">
        <v>13</v>
      </c>
      <c r="C145" s="252" t="s">
        <v>177</v>
      </c>
      <c r="D145" s="51" t="s">
        <v>178</v>
      </c>
      <c r="E145" s="116">
        <v>1898120</v>
      </c>
      <c r="F145" s="35"/>
      <c r="G145" s="35" t="s">
        <v>232</v>
      </c>
      <c r="H145" s="117">
        <f>DEKWagesAllocator</f>
        <v>3.2980000000000002E-2</v>
      </c>
      <c r="I145" s="35"/>
      <c r="J145" s="31">
        <f>ROUND(H145*E145,0)</f>
        <v>62600</v>
      </c>
      <c r="K145" s="35"/>
      <c r="L145" s="121"/>
      <c r="M145" s="35"/>
    </row>
    <row r="146" spans="1:13">
      <c r="A146" s="29">
        <v>14</v>
      </c>
      <c r="C146" s="252" t="s">
        <v>179</v>
      </c>
      <c r="D146" s="51" t="s">
        <v>178</v>
      </c>
      <c r="E146" s="85">
        <v>592</v>
      </c>
      <c r="F146" s="35"/>
      <c r="G146" s="35" t="s">
        <v>232</v>
      </c>
      <c r="H146" s="117">
        <f>DEKWagesAllocator</f>
        <v>3.2980000000000002E-2</v>
      </c>
      <c r="I146" s="35"/>
      <c r="J146" s="54">
        <f>ROUND(H146*E146,0)</f>
        <v>20</v>
      </c>
      <c r="K146" s="35"/>
      <c r="L146" s="121"/>
      <c r="M146" s="35"/>
    </row>
    <row r="147" spans="1:13">
      <c r="A147" s="29">
        <v>15</v>
      </c>
      <c r="C147" s="6" t="s">
        <v>180</v>
      </c>
      <c r="D147" s="253" t="s">
        <v>17</v>
      </c>
      <c r="E147" s="85"/>
      <c r="F147" s="35"/>
      <c r="G147" s="35"/>
      <c r="I147" s="35"/>
      <c r="J147" s="54"/>
      <c r="K147" s="35"/>
      <c r="L147" s="121"/>
      <c r="M147" s="35"/>
    </row>
    <row r="148" spans="1:13">
      <c r="A148" s="29">
        <v>16</v>
      </c>
      <c r="C148" s="252" t="s">
        <v>530</v>
      </c>
      <c r="D148" s="51" t="s">
        <v>178</v>
      </c>
      <c r="E148" s="85">
        <v>8926693</v>
      </c>
      <c r="F148" s="35"/>
      <c r="G148" s="35" t="s">
        <v>134</v>
      </c>
      <c r="H148" s="84">
        <f>H67</f>
        <v>2.5770000000000001E-2</v>
      </c>
      <c r="I148" s="35"/>
      <c r="J148" s="54">
        <f>ROUND(H148*E148,0)</f>
        <v>230041</v>
      </c>
      <c r="K148" s="35"/>
      <c r="L148" s="121"/>
      <c r="M148" s="35"/>
    </row>
    <row r="149" spans="1:13">
      <c r="A149" s="29">
        <v>17</v>
      </c>
      <c r="C149" s="252" t="s">
        <v>531</v>
      </c>
      <c r="D149" s="51" t="s">
        <v>178</v>
      </c>
      <c r="E149" s="85">
        <v>0</v>
      </c>
      <c r="F149" s="35"/>
      <c r="G149" s="35" t="str">
        <f>G86</f>
        <v>NA</v>
      </c>
      <c r="H149" s="139" t="s">
        <v>113</v>
      </c>
      <c r="I149" s="35"/>
      <c r="J149" s="140">
        <v>0</v>
      </c>
      <c r="K149" s="35"/>
      <c r="L149" s="121"/>
      <c r="M149" s="35"/>
    </row>
    <row r="150" spans="1:13">
      <c r="A150" s="29">
        <v>18</v>
      </c>
      <c r="C150" s="252" t="s">
        <v>532</v>
      </c>
      <c r="D150" s="51" t="s">
        <v>178</v>
      </c>
      <c r="E150" s="85">
        <v>0</v>
      </c>
      <c r="F150" s="35"/>
      <c r="G150" s="35" t="str">
        <f>G148</f>
        <v>GP</v>
      </c>
      <c r="H150" s="84">
        <f>H148</f>
        <v>2.5770000000000001E-2</v>
      </c>
      <c r="I150" s="35"/>
      <c r="J150" s="54">
        <f>ROUND(H150*E150,0)</f>
        <v>0</v>
      </c>
      <c r="K150" s="35"/>
      <c r="L150" s="121"/>
      <c r="M150" s="35"/>
    </row>
    <row r="151" spans="1:13" ht="15.75" thickBot="1">
      <c r="A151" s="29">
        <v>19</v>
      </c>
      <c r="C151" s="252" t="s">
        <v>533</v>
      </c>
      <c r="D151" s="52"/>
      <c r="E151" s="118">
        <v>0</v>
      </c>
      <c r="F151" s="35"/>
      <c r="G151" s="35" t="s">
        <v>134</v>
      </c>
      <c r="H151" s="84">
        <f>H148</f>
        <v>2.5770000000000001E-2</v>
      </c>
      <c r="I151" s="35"/>
      <c r="J151" s="119">
        <f>ROUND(H151*E151,0)</f>
        <v>0</v>
      </c>
      <c r="K151" s="35"/>
      <c r="L151" s="121"/>
      <c r="M151" s="35"/>
    </row>
    <row r="152" spans="1:13">
      <c r="A152" s="29">
        <v>20</v>
      </c>
      <c r="C152" s="6" t="s">
        <v>185</v>
      </c>
      <c r="D152" s="52"/>
      <c r="E152" s="31">
        <f>E145+E146+E148+E149+E150+E151</f>
        <v>10825405</v>
      </c>
      <c r="F152" s="35"/>
      <c r="G152" s="35"/>
      <c r="H152" s="84"/>
      <c r="I152" s="35"/>
      <c r="J152" s="31">
        <f>J145+J146+J148+J149+J150+J151</f>
        <v>292661</v>
      </c>
      <c r="K152" s="35"/>
      <c r="L152" s="35"/>
      <c r="M152" s="35"/>
    </row>
    <row r="153" spans="1:13">
      <c r="A153" s="29"/>
      <c r="C153" s="6"/>
      <c r="D153" s="52"/>
      <c r="E153" s="54"/>
      <c r="F153" s="35"/>
      <c r="G153" s="35"/>
      <c r="H153" s="84"/>
      <c r="I153" s="35"/>
      <c r="J153" s="35"/>
      <c r="K153" s="35"/>
      <c r="L153" s="35"/>
      <c r="M153" s="35"/>
    </row>
    <row r="154" spans="1:13">
      <c r="A154" s="29" t="s">
        <v>186</v>
      </c>
      <c r="C154" s="6"/>
      <c r="D154" s="52"/>
      <c r="E154" s="35"/>
      <c r="F154" s="35"/>
      <c r="G154" s="35"/>
      <c r="H154" s="84"/>
      <c r="I154" s="35"/>
      <c r="J154" s="35"/>
      <c r="K154" s="35"/>
      <c r="L154" s="35"/>
      <c r="M154" s="35"/>
    </row>
    <row r="155" spans="1:13">
      <c r="A155" s="29" t="s">
        <v>17</v>
      </c>
      <c r="C155" s="6" t="s">
        <v>187</v>
      </c>
      <c r="D155" s="52"/>
      <c r="E155" s="35"/>
      <c r="F155" s="35"/>
      <c r="H155" s="141"/>
      <c r="I155" s="35"/>
      <c r="K155" s="35"/>
      <c r="M155" s="35"/>
    </row>
    <row r="156" spans="1:13">
      <c r="A156" s="29">
        <v>21</v>
      </c>
      <c r="C156" s="6" t="s">
        <v>188</v>
      </c>
      <c r="D156" s="52"/>
      <c r="E156" s="203">
        <v>0.24950000000000006</v>
      </c>
      <c r="F156" s="35"/>
      <c r="H156" s="141"/>
      <c r="I156" s="35"/>
      <c r="K156" s="35"/>
      <c r="M156" s="35"/>
    </row>
    <row r="157" spans="1:13">
      <c r="A157" s="29">
        <v>22</v>
      </c>
      <c r="C157" s="6" t="s">
        <v>189</v>
      </c>
      <c r="D157" s="52"/>
      <c r="E157" s="143">
        <f>IF(J236&gt;0,(E156/(1-E156))*(1-WCLTD_DEK/R_DEK),0)</f>
        <v>0.26213681740458505</v>
      </c>
      <c r="F157" s="35"/>
      <c r="H157" s="141"/>
      <c r="I157" s="35"/>
      <c r="K157" s="35"/>
      <c r="M157" s="35"/>
    </row>
    <row r="158" spans="1:13">
      <c r="A158" s="29"/>
      <c r="C158" s="6" t="s">
        <v>190</v>
      </c>
      <c r="D158" s="52"/>
      <c r="E158" s="35"/>
      <c r="F158" s="35"/>
      <c r="H158" s="141"/>
      <c r="I158" s="35"/>
      <c r="K158" s="35"/>
      <c r="M158" s="35"/>
    </row>
    <row r="159" spans="1:13">
      <c r="A159" s="29"/>
      <c r="C159" s="6" t="s">
        <v>191</v>
      </c>
      <c r="D159" s="52"/>
      <c r="E159" s="35"/>
      <c r="F159" s="35"/>
      <c r="H159" s="141"/>
      <c r="I159" s="35"/>
      <c r="K159" s="35"/>
      <c r="M159" s="35"/>
    </row>
    <row r="160" spans="1:13">
      <c r="A160" s="29">
        <v>23</v>
      </c>
      <c r="C160" s="6" t="s">
        <v>192</v>
      </c>
      <c r="D160" s="52"/>
      <c r="E160" s="144">
        <f>IF(E156&gt;0,1/(1-E156),0)</f>
        <v>1.3324450366422387</v>
      </c>
      <c r="F160" s="35"/>
      <c r="H160" s="141"/>
      <c r="I160" s="35"/>
      <c r="J160" s="54"/>
      <c r="K160" s="35"/>
      <c r="M160" s="35"/>
    </row>
    <row r="161" spans="1:13">
      <c r="A161" s="29">
        <v>24</v>
      </c>
      <c r="C161" s="6" t="s">
        <v>193</v>
      </c>
      <c r="D161" s="51" t="s">
        <v>194</v>
      </c>
      <c r="E161" s="85">
        <v>-11090</v>
      </c>
      <c r="F161" s="35"/>
      <c r="H161" s="141"/>
      <c r="I161" s="35"/>
      <c r="J161" s="54"/>
      <c r="K161" s="35"/>
      <c r="M161" s="35"/>
    </row>
    <row r="162" spans="1:13">
      <c r="A162" s="29"/>
      <c r="C162" s="6"/>
      <c r="D162" s="52"/>
      <c r="E162" s="54"/>
      <c r="F162" s="35"/>
      <c r="H162" s="141"/>
      <c r="I162" s="35"/>
      <c r="J162" s="54"/>
      <c r="K162" s="35"/>
      <c r="M162" s="35"/>
    </row>
    <row r="163" spans="1:13">
      <c r="A163" s="29">
        <v>25</v>
      </c>
      <c r="C163" s="6" t="s">
        <v>195</v>
      </c>
      <c r="D163" s="254"/>
      <c r="E163" s="31">
        <f>ROUND(E157*E167,0)</f>
        <v>11892166</v>
      </c>
      <c r="F163" s="35"/>
      <c r="G163" s="35" t="s">
        <v>83</v>
      </c>
      <c r="H163" s="84"/>
      <c r="I163" s="35"/>
      <c r="J163" s="31">
        <f>ROUND(E157*J167,0)</f>
        <v>413415</v>
      </c>
      <c r="K163" s="35"/>
      <c r="L163" s="87" t="s">
        <v>17</v>
      </c>
      <c r="M163" s="35"/>
    </row>
    <row r="164" spans="1:13" ht="15.75" thickBot="1">
      <c r="A164" s="29">
        <v>26</v>
      </c>
      <c r="C164" s="6" t="s">
        <v>196</v>
      </c>
      <c r="D164" s="254"/>
      <c r="E164" s="119">
        <f>ROUND(E160*E161,0)</f>
        <v>-14777</v>
      </c>
      <c r="F164" s="35"/>
      <c r="G164" s="2" t="s">
        <v>116</v>
      </c>
      <c r="H164" s="84">
        <f>H83</f>
        <v>3.4520000000000002E-2</v>
      </c>
      <c r="I164" s="35"/>
      <c r="J164" s="119">
        <f>ROUND(H164*E164,0)</f>
        <v>-510</v>
      </c>
      <c r="K164" s="35"/>
      <c r="L164" s="87"/>
      <c r="M164" s="35"/>
    </row>
    <row r="165" spans="1:13">
      <c r="A165" s="29">
        <v>27</v>
      </c>
      <c r="C165" s="6" t="s">
        <v>197</v>
      </c>
      <c r="D165" s="51" t="s">
        <v>198</v>
      </c>
      <c r="E165" s="147">
        <f>E163+E164</f>
        <v>11877389</v>
      </c>
      <c r="F165" s="35"/>
      <c r="G165" s="35" t="s">
        <v>17</v>
      </c>
      <c r="H165" s="84" t="s">
        <v>17</v>
      </c>
      <c r="I165" s="35"/>
      <c r="J165" s="147">
        <f>J163+J164</f>
        <v>412905</v>
      </c>
      <c r="K165" s="35"/>
      <c r="L165" s="35"/>
      <c r="M165" s="35"/>
    </row>
    <row r="166" spans="1:13">
      <c r="A166" s="29" t="s">
        <v>17</v>
      </c>
      <c r="C166"/>
      <c r="D166" s="255"/>
      <c r="E166" s="54"/>
      <c r="F166" s="35"/>
      <c r="G166" s="35"/>
      <c r="H166" s="84"/>
      <c r="I166" s="35"/>
      <c r="J166" s="54"/>
      <c r="K166" s="35"/>
      <c r="L166" s="35"/>
      <c r="M166" s="35"/>
    </row>
    <row r="167" spans="1:13">
      <c r="A167" s="29">
        <v>28</v>
      </c>
      <c r="C167" s="6" t="s">
        <v>199</v>
      </c>
      <c r="D167" s="256"/>
      <c r="E167" s="31">
        <f>ROUND($J236*E101,0)</f>
        <v>45366257</v>
      </c>
      <c r="F167" s="35"/>
      <c r="G167" s="35" t="s">
        <v>83</v>
      </c>
      <c r="H167" s="141"/>
      <c r="I167" s="35"/>
      <c r="J167" s="31">
        <f>ROUND($J236*J101,0)</f>
        <v>1577096</v>
      </c>
      <c r="K167" s="35"/>
      <c r="M167" s="35"/>
    </row>
    <row r="168" spans="1:13">
      <c r="A168" s="29"/>
      <c r="C168" s="146" t="s">
        <v>534</v>
      </c>
      <c r="D168" s="233"/>
      <c r="E168" s="54"/>
      <c r="F168" s="35"/>
      <c r="G168" s="35"/>
      <c r="H168" s="141"/>
      <c r="I168" s="35"/>
      <c r="J168" s="54"/>
      <c r="K168" s="35"/>
      <c r="L168" s="121"/>
      <c r="M168" s="35"/>
    </row>
    <row r="169" spans="1:13">
      <c r="A169" s="29"/>
      <c r="C169" s="6"/>
      <c r="D169" s="233"/>
      <c r="E169" s="54"/>
      <c r="F169" s="35"/>
      <c r="G169" s="35"/>
      <c r="H169" s="141"/>
      <c r="I169" s="35"/>
      <c r="J169" s="54"/>
      <c r="K169" s="35"/>
      <c r="L169" s="121"/>
      <c r="M169" s="35"/>
    </row>
    <row r="170" spans="1:13" ht="15.75" thickBot="1">
      <c r="A170" s="29">
        <v>29</v>
      </c>
      <c r="C170" s="6" t="s">
        <v>201</v>
      </c>
      <c r="D170" s="52"/>
      <c r="E170" s="125">
        <f>E167+E165+E152+E141+E135</f>
        <v>93673965</v>
      </c>
      <c r="F170" s="35"/>
      <c r="G170" s="35"/>
      <c r="H170" s="35"/>
      <c r="I170" s="35"/>
      <c r="J170" s="125">
        <f>J167+J165+J152+J141+J135</f>
        <v>4929533</v>
      </c>
      <c r="K170" s="6"/>
      <c r="L170" s="6"/>
      <c r="M170" s="6"/>
    </row>
    <row r="171" spans="1:13" ht="15.75" thickTop="1">
      <c r="A171" s="29"/>
      <c r="C171" s="6"/>
      <c r="D171" s="35"/>
      <c r="E171" s="35"/>
      <c r="F171" s="35"/>
      <c r="G171" s="35"/>
      <c r="H171" s="35"/>
      <c r="I171" s="35"/>
      <c r="J171" s="35"/>
      <c r="K171" s="6"/>
      <c r="L171" s="6"/>
      <c r="M171" s="6"/>
    </row>
    <row r="172" spans="1:13">
      <c r="A172" s="29"/>
      <c r="C172" s="6"/>
      <c r="D172" s="35"/>
      <c r="E172" s="35"/>
      <c r="F172" s="35"/>
      <c r="G172" s="35"/>
      <c r="H172" s="35"/>
      <c r="I172" s="35"/>
      <c r="J172" s="35"/>
      <c r="K172" s="6"/>
      <c r="L172" s="6"/>
      <c r="M172" s="6"/>
    </row>
    <row r="173" spans="1:13">
      <c r="A173" s="29"/>
      <c r="C173" s="3"/>
      <c r="D173" s="3"/>
      <c r="E173" s="231"/>
      <c r="F173" s="3"/>
      <c r="G173" s="3"/>
      <c r="H173" s="3"/>
      <c r="I173" s="3"/>
      <c r="K173" s="20"/>
      <c r="L173" s="7"/>
      <c r="M173" s="20"/>
    </row>
    <row r="174" spans="1:13" ht="18">
      <c r="A174" s="230"/>
      <c r="C174" s="3"/>
      <c r="D174" s="3"/>
      <c r="E174" s="231"/>
      <c r="F174" s="3"/>
      <c r="G174" s="3"/>
      <c r="H174" s="3"/>
      <c r="I174" s="3"/>
      <c r="J174" s="5" t="s">
        <v>0</v>
      </c>
      <c r="M174" s="4"/>
    </row>
    <row r="175" spans="1:13">
      <c r="C175" s="3"/>
      <c r="D175" s="3"/>
      <c r="E175" s="231"/>
      <c r="F175" s="3"/>
      <c r="G175" s="3"/>
      <c r="H175" s="3"/>
      <c r="I175" s="3"/>
      <c r="J175" s="5" t="s">
        <v>202</v>
      </c>
      <c r="M175" s="5"/>
    </row>
    <row r="176" spans="1:13">
      <c r="C176" s="3"/>
      <c r="D176" s="3"/>
      <c r="E176" s="231"/>
      <c r="F176" s="3"/>
      <c r="G176" s="3"/>
      <c r="H176" s="3"/>
      <c r="I176" s="3"/>
      <c r="M176" s="5"/>
    </row>
    <row r="177" spans="1:13">
      <c r="C177" s="3"/>
      <c r="D177" s="3"/>
      <c r="E177" s="231"/>
      <c r="F177" s="3"/>
      <c r="G177" s="3"/>
      <c r="H177" s="3"/>
      <c r="I177" s="3"/>
      <c r="M177" s="5"/>
    </row>
    <row r="178" spans="1:13">
      <c r="C178" s="3"/>
      <c r="D178" s="3"/>
      <c r="E178" s="231"/>
      <c r="F178" s="3"/>
      <c r="G178" s="3"/>
      <c r="H178" s="3"/>
      <c r="I178" s="3"/>
      <c r="M178" s="5"/>
    </row>
    <row r="179" spans="1:13">
      <c r="C179" s="3"/>
      <c r="D179" s="3"/>
      <c r="E179" s="231"/>
      <c r="F179" s="3"/>
      <c r="G179" s="3"/>
      <c r="H179" s="3"/>
      <c r="I179" s="3"/>
      <c r="J179" s="5"/>
      <c r="M179" s="5"/>
    </row>
    <row r="180" spans="1:13">
      <c r="C180" s="3" t="s">
        <v>2</v>
      </c>
      <c r="D180" s="3"/>
      <c r="E180" s="231"/>
      <c r="F180" s="3"/>
      <c r="G180" s="3"/>
      <c r="H180" s="3"/>
      <c r="I180" s="3"/>
      <c r="J180" s="7" t="str">
        <f>J7</f>
        <v>For the 12 months ended: 12/31/2017</v>
      </c>
      <c r="M180" s="5"/>
    </row>
    <row r="181" spans="1:13">
      <c r="A181" s="75" t="str">
        <f>A8</f>
        <v>Rate Formula Template</v>
      </c>
      <c r="B181" s="9"/>
      <c r="C181" s="9"/>
      <c r="D181" s="10"/>
      <c r="E181" s="9"/>
      <c r="F181" s="10"/>
      <c r="G181" s="10"/>
      <c r="H181" s="10"/>
      <c r="I181" s="10"/>
      <c r="J181" s="9"/>
      <c r="K181" s="12"/>
      <c r="L181" s="9"/>
      <c r="M181" s="6"/>
    </row>
    <row r="182" spans="1:13">
      <c r="A182" s="76" t="s">
        <v>4</v>
      </c>
      <c r="B182" s="9"/>
      <c r="C182" s="10"/>
      <c r="D182" s="13"/>
      <c r="E182" s="9"/>
      <c r="F182" s="13"/>
      <c r="G182" s="13"/>
      <c r="H182" s="13"/>
      <c r="I182" s="10"/>
      <c r="J182" s="10"/>
      <c r="K182" s="12"/>
      <c r="L182" s="12"/>
      <c r="M182" s="6"/>
    </row>
    <row r="183" spans="1:13">
      <c r="A183" s="76"/>
      <c r="B183" s="9"/>
      <c r="C183" s="12"/>
      <c r="D183" s="12"/>
      <c r="E183" s="9"/>
      <c r="F183" s="12"/>
      <c r="G183" s="12"/>
      <c r="H183" s="12"/>
      <c r="I183" s="12"/>
      <c r="J183" s="12"/>
      <c r="K183" s="12"/>
      <c r="L183" s="12"/>
      <c r="M183" s="35"/>
    </row>
    <row r="184" spans="1:13" ht="15.75">
      <c r="A184" s="149" t="str">
        <f>$A$11</f>
        <v>DUKE ENERGY KENTUCKY (DEK)</v>
      </c>
      <c r="B184" s="9"/>
      <c r="C184" s="12"/>
      <c r="D184" s="12"/>
      <c r="E184" s="9"/>
      <c r="F184" s="12"/>
      <c r="G184" s="12"/>
      <c r="H184" s="12"/>
      <c r="I184" s="12"/>
      <c r="J184" s="12"/>
      <c r="K184" s="12"/>
      <c r="L184" s="12"/>
      <c r="M184" s="35"/>
    </row>
    <row r="185" spans="1:13" ht="15.75">
      <c r="A185" s="149" t="s">
        <v>203</v>
      </c>
      <c r="B185" s="9"/>
      <c r="C185" s="9"/>
      <c r="D185" s="9"/>
      <c r="E185" s="9"/>
      <c r="F185" s="12"/>
      <c r="G185" s="12"/>
      <c r="H185" s="12"/>
      <c r="I185" s="12"/>
      <c r="J185" s="12"/>
      <c r="K185" s="13"/>
      <c r="L185" s="13"/>
      <c r="M185" s="35"/>
    </row>
    <row r="186" spans="1:13" ht="15.75">
      <c r="A186" s="29" t="s">
        <v>11</v>
      </c>
      <c r="C186" s="257"/>
      <c r="D186" s="6"/>
      <c r="E186" s="6"/>
      <c r="F186" s="6"/>
      <c r="G186" s="6"/>
      <c r="H186" s="6"/>
      <c r="I186" s="6"/>
      <c r="J186" s="6"/>
      <c r="K186" s="35"/>
      <c r="L186" s="35"/>
      <c r="M186" s="35"/>
    </row>
    <row r="187" spans="1:13" ht="15.75">
      <c r="A187" s="79" t="s">
        <v>13</v>
      </c>
      <c r="B187" s="26"/>
      <c r="C187" s="243" t="s">
        <v>204</v>
      </c>
      <c r="D187" s="6"/>
      <c r="E187" s="6"/>
      <c r="F187" s="6"/>
      <c r="G187" s="6"/>
      <c r="H187" s="6"/>
      <c r="K187" s="35"/>
      <c r="L187" s="35"/>
      <c r="M187" s="35"/>
    </row>
    <row r="188" spans="1:13">
      <c r="A188" s="29"/>
      <c r="C188" s="3"/>
      <c r="D188" s="6"/>
      <c r="E188" s="6"/>
      <c r="F188" s="6"/>
      <c r="G188" s="6"/>
      <c r="H188" s="6"/>
      <c r="I188" s="6"/>
      <c r="J188" s="6"/>
      <c r="K188" s="35"/>
      <c r="L188" s="35"/>
      <c r="M188" s="35"/>
    </row>
    <row r="189" spans="1:13">
      <c r="A189" s="29">
        <v>1</v>
      </c>
      <c r="C189" s="3" t="s">
        <v>205</v>
      </c>
      <c r="D189" s="6"/>
      <c r="E189" s="35"/>
      <c r="F189" s="35"/>
      <c r="G189" s="35"/>
      <c r="H189" s="35"/>
      <c r="I189" s="35"/>
      <c r="J189" s="31">
        <f>E63</f>
        <v>57966223</v>
      </c>
      <c r="K189" s="35"/>
      <c r="L189" s="35"/>
      <c r="M189" s="35"/>
    </row>
    <row r="190" spans="1:13">
      <c r="A190" s="29">
        <v>2</v>
      </c>
      <c r="C190" s="258" t="s">
        <v>535</v>
      </c>
      <c r="J190" s="150">
        <v>0</v>
      </c>
      <c r="K190" s="35"/>
      <c r="L190" s="35"/>
      <c r="M190" s="35"/>
    </row>
    <row r="191" spans="1:13" ht="15.75" thickBot="1">
      <c r="A191" s="29">
        <v>3</v>
      </c>
      <c r="C191" s="259" t="s">
        <v>536</v>
      </c>
      <c r="D191" s="260"/>
      <c r="E191" s="153"/>
      <c r="F191" s="35"/>
      <c r="G191" s="35"/>
      <c r="H191" s="126"/>
      <c r="I191" s="35"/>
      <c r="J191" s="154">
        <v>16503652</v>
      </c>
      <c r="K191" s="35"/>
      <c r="L191" s="35"/>
      <c r="M191" s="35"/>
    </row>
    <row r="192" spans="1:13">
      <c r="A192" s="29">
        <v>4</v>
      </c>
      <c r="C192" s="3" t="s">
        <v>208</v>
      </c>
      <c r="D192" s="6"/>
      <c r="E192" s="35"/>
      <c r="F192" s="35"/>
      <c r="G192" s="35"/>
      <c r="H192" s="126"/>
      <c r="I192" s="35"/>
      <c r="J192" s="31">
        <f>J189-J190-J191</f>
        <v>41462571</v>
      </c>
      <c r="K192" s="35"/>
      <c r="L192" s="35"/>
      <c r="M192" s="35"/>
    </row>
    <row r="193" spans="1:15">
      <c r="A193" s="29"/>
      <c r="D193" s="6"/>
      <c r="E193" s="35"/>
      <c r="F193" s="35"/>
      <c r="G193" s="35"/>
      <c r="H193" s="126"/>
      <c r="I193" s="35"/>
      <c r="K193" s="35"/>
      <c r="L193" s="35"/>
      <c r="M193" s="35"/>
    </row>
    <row r="194" spans="1:15">
      <c r="A194" s="29">
        <v>5</v>
      </c>
      <c r="C194" s="3" t="s">
        <v>209</v>
      </c>
      <c r="D194" s="78"/>
      <c r="E194" s="78"/>
      <c r="F194" s="78"/>
      <c r="G194" s="78"/>
      <c r="H194" s="101"/>
      <c r="I194" s="35" t="s">
        <v>210</v>
      </c>
      <c r="J194" s="155">
        <f>IF(J189&gt;0,ROUND(J192/J189,5),0)</f>
        <v>0.71528999999999998</v>
      </c>
      <c r="K194" s="35"/>
      <c r="L194" s="35"/>
      <c r="M194" s="35"/>
    </row>
    <row r="195" spans="1:15">
      <c r="A195" s="29"/>
      <c r="K195" s="35"/>
      <c r="L195" s="35"/>
      <c r="M195" s="35"/>
    </row>
    <row r="196" spans="1:15" ht="15.75">
      <c r="A196" s="29"/>
      <c r="C196" s="257" t="s">
        <v>211</v>
      </c>
      <c r="K196" s="35"/>
      <c r="L196" s="35"/>
      <c r="M196" s="35"/>
    </row>
    <row r="197" spans="1:15">
      <c r="A197" s="29"/>
      <c r="K197" s="35"/>
      <c r="L197" s="35"/>
      <c r="M197" s="35"/>
      <c r="N197" s="12"/>
      <c r="O197" s="12"/>
    </row>
    <row r="198" spans="1:15">
      <c r="A198" s="29">
        <v>6</v>
      </c>
      <c r="C198" s="2" t="s">
        <v>212</v>
      </c>
      <c r="E198" s="6"/>
      <c r="F198" s="6"/>
      <c r="G198" s="6"/>
      <c r="H198" s="21"/>
      <c r="I198" s="6"/>
      <c r="J198" s="31">
        <f>E121</f>
        <v>17246032</v>
      </c>
      <c r="K198" s="35"/>
      <c r="L198" s="35"/>
      <c r="M198" s="35"/>
      <c r="N198" s="35"/>
      <c r="O198" s="6"/>
    </row>
    <row r="199" spans="1:15" ht="15.75" thickBot="1">
      <c r="A199" s="29">
        <v>7</v>
      </c>
      <c r="C199" s="259" t="s">
        <v>537</v>
      </c>
      <c r="D199" s="260"/>
      <c r="E199" s="153"/>
      <c r="F199" s="153"/>
      <c r="G199" s="35"/>
      <c r="H199" s="35"/>
      <c r="I199" s="35"/>
      <c r="J199" s="154">
        <v>588987</v>
      </c>
      <c r="K199" s="35"/>
      <c r="L199" s="35"/>
      <c r="M199" s="35"/>
      <c r="N199" s="35"/>
      <c r="O199" s="6"/>
    </row>
    <row r="200" spans="1:15">
      <c r="A200" s="29">
        <v>8</v>
      </c>
      <c r="C200" s="3" t="s">
        <v>214</v>
      </c>
      <c r="D200" s="78"/>
      <c r="E200" s="78"/>
      <c r="F200" s="78"/>
      <c r="G200" s="78"/>
      <c r="H200" s="101"/>
      <c r="I200" s="78"/>
      <c r="J200" s="31">
        <f>J198-J199</f>
        <v>16657045</v>
      </c>
      <c r="M200" s="35"/>
      <c r="N200" s="35"/>
      <c r="O200" s="6"/>
    </row>
    <row r="201" spans="1:15">
      <c r="A201" s="29"/>
      <c r="C201" s="3"/>
      <c r="D201" s="6"/>
      <c r="E201" s="35"/>
      <c r="F201" s="35"/>
      <c r="G201" s="35"/>
      <c r="H201" s="35"/>
      <c r="M201" s="35"/>
      <c r="N201" s="35"/>
      <c r="O201" s="6"/>
    </row>
    <row r="202" spans="1:15">
      <c r="A202" s="29">
        <v>9</v>
      </c>
      <c r="C202" s="3" t="s">
        <v>215</v>
      </c>
      <c r="D202" s="6"/>
      <c r="E202" s="35"/>
      <c r="F202" s="35"/>
      <c r="G202" s="35"/>
      <c r="H202" s="35"/>
      <c r="I202" s="35"/>
      <c r="J202" s="117">
        <f>IF(J198&gt;0,ROUND(J200/J198,5),0)</f>
        <v>0.96584999999999999</v>
      </c>
      <c r="M202" s="35"/>
      <c r="N202" s="207"/>
      <c r="O202" s="207"/>
    </row>
    <row r="203" spans="1:15">
      <c r="A203" s="29">
        <v>10</v>
      </c>
      <c r="C203" s="3" t="s">
        <v>216</v>
      </c>
      <c r="D203" s="6"/>
      <c r="E203" s="35"/>
      <c r="F203" s="35"/>
      <c r="G203" s="35"/>
      <c r="H203" s="35"/>
      <c r="I203" s="6" t="s">
        <v>62</v>
      </c>
      <c r="J203" s="117">
        <f>J194</f>
        <v>0.71528999999999998</v>
      </c>
      <c r="M203" s="35"/>
      <c r="O203" s="207"/>
    </row>
    <row r="204" spans="1:15">
      <c r="A204" s="29">
        <v>11</v>
      </c>
      <c r="C204" s="3" t="s">
        <v>217</v>
      </c>
      <c r="D204" s="6"/>
      <c r="E204" s="6"/>
      <c r="F204" s="6"/>
      <c r="G204" s="6"/>
      <c r="H204" s="6"/>
      <c r="I204" s="6" t="s">
        <v>218</v>
      </c>
      <c r="J204" s="84">
        <f>ROUND(J203*J202,5)</f>
        <v>0.69086000000000003</v>
      </c>
      <c r="M204" s="35"/>
      <c r="O204" s="207"/>
    </row>
    <row r="205" spans="1:15">
      <c r="A205" s="29"/>
      <c r="D205" s="6"/>
      <c r="E205" s="35"/>
      <c r="F205" s="35"/>
      <c r="G205" s="35"/>
      <c r="H205" s="126"/>
      <c r="I205" s="35"/>
      <c r="M205" s="35"/>
      <c r="O205" s="213"/>
    </row>
    <row r="206" spans="1:15" ht="15.75">
      <c r="A206" s="29" t="s">
        <v>17</v>
      </c>
      <c r="C206" s="257" t="s">
        <v>538</v>
      </c>
      <c r="D206" s="35"/>
      <c r="E206" s="35"/>
      <c r="F206" s="35"/>
      <c r="G206" s="35"/>
      <c r="H206" s="35"/>
      <c r="I206" s="35"/>
      <c r="J206" s="35"/>
      <c r="K206" s="35"/>
      <c r="L206" s="35"/>
      <c r="M206" s="35"/>
      <c r="N206" s="35"/>
      <c r="O206" s="6"/>
    </row>
    <row r="207" spans="1:15" ht="15.75" thickBot="1">
      <c r="A207" s="29" t="s">
        <v>17</v>
      </c>
      <c r="C207" s="6"/>
      <c r="D207" s="153" t="s">
        <v>220</v>
      </c>
      <c r="E207" s="156" t="s">
        <v>221</v>
      </c>
      <c r="F207" s="156" t="s">
        <v>62</v>
      </c>
      <c r="G207" s="35"/>
      <c r="H207" s="156" t="s">
        <v>222</v>
      </c>
      <c r="I207" s="35"/>
      <c r="J207" s="35"/>
      <c r="K207" s="35"/>
      <c r="L207" s="35"/>
      <c r="M207" s="35"/>
      <c r="N207" s="35"/>
      <c r="O207" s="6"/>
    </row>
    <row r="208" spans="1:15">
      <c r="A208" s="29">
        <v>12</v>
      </c>
      <c r="C208" s="6" t="s">
        <v>81</v>
      </c>
      <c r="D208" s="6" t="s">
        <v>223</v>
      </c>
      <c r="E208" s="85">
        <v>12343501</v>
      </c>
      <c r="F208" s="157">
        <v>0</v>
      </c>
      <c r="G208" s="158"/>
      <c r="H208" s="54">
        <f>E208*F208</f>
        <v>0</v>
      </c>
      <c r="I208" s="35"/>
      <c r="J208" s="35"/>
      <c r="K208" s="35"/>
      <c r="L208" s="35"/>
      <c r="M208" s="35"/>
    </row>
    <row r="209" spans="1:13">
      <c r="A209" s="29">
        <v>13</v>
      </c>
      <c r="C209" s="6" t="s">
        <v>84</v>
      </c>
      <c r="D209" s="6" t="s">
        <v>224</v>
      </c>
      <c r="E209" s="85">
        <v>976914</v>
      </c>
      <c r="F209" s="158">
        <f>J194</f>
        <v>0.71528999999999998</v>
      </c>
      <c r="G209" s="158"/>
      <c r="H209" s="54">
        <f>E209*F209</f>
        <v>698776.81505999994</v>
      </c>
      <c r="I209" s="35"/>
      <c r="J209" s="35"/>
      <c r="K209" s="35"/>
      <c r="L209" s="35"/>
      <c r="M209" s="6"/>
    </row>
    <row r="210" spans="1:13">
      <c r="A210" s="29">
        <v>14</v>
      </c>
      <c r="C210" s="6" t="s">
        <v>86</v>
      </c>
      <c r="D210" s="6" t="s">
        <v>225</v>
      </c>
      <c r="E210" s="85">
        <v>4924247</v>
      </c>
      <c r="F210" s="157">
        <v>0</v>
      </c>
      <c r="G210" s="158"/>
      <c r="H210" s="54">
        <f>E210*F210</f>
        <v>0</v>
      </c>
      <c r="I210" s="35"/>
      <c r="J210" s="126" t="s">
        <v>543</v>
      </c>
      <c r="K210" s="35"/>
      <c r="L210" s="35"/>
      <c r="M210" s="35"/>
    </row>
    <row r="211" spans="1:13" ht="15.75" thickBot="1">
      <c r="A211" s="29">
        <v>15</v>
      </c>
      <c r="C211" s="6" t="s">
        <v>227</v>
      </c>
      <c r="D211" s="6" t="s">
        <v>228</v>
      </c>
      <c r="E211" s="154">
        <v>2943445</v>
      </c>
      <c r="F211" s="157">
        <v>0</v>
      </c>
      <c r="G211" s="158"/>
      <c r="H211" s="119">
        <f>E211*F211</f>
        <v>0</v>
      </c>
      <c r="I211" s="35"/>
      <c r="J211" s="234" t="s">
        <v>229</v>
      </c>
      <c r="K211" s="35"/>
      <c r="L211" s="35"/>
      <c r="M211" s="35"/>
    </row>
    <row r="212" spans="1:13">
      <c r="A212" s="29">
        <v>16</v>
      </c>
      <c r="C212" s="6" t="s">
        <v>539</v>
      </c>
      <c r="D212" s="35"/>
      <c r="E212" s="54">
        <f>SUM(E208:E211)</f>
        <v>21188107</v>
      </c>
      <c r="F212" s="35"/>
      <c r="G212" s="35"/>
      <c r="H212" s="54">
        <f>SUM(H208:H211)</f>
        <v>698776.81505999994</v>
      </c>
      <c r="I212" s="21" t="s">
        <v>231</v>
      </c>
      <c r="J212" s="117">
        <f>IF(H212&gt;0,ROUND(H212/E212,5),0)</f>
        <v>3.2980000000000002E-2</v>
      </c>
      <c r="K212" s="126" t="s">
        <v>231</v>
      </c>
      <c r="L212" s="35" t="s">
        <v>232</v>
      </c>
      <c r="M212" s="35"/>
    </row>
    <row r="213" spans="1:13">
      <c r="A213" s="29"/>
      <c r="C213" s="6"/>
      <c r="D213" s="35"/>
      <c r="E213" s="35"/>
      <c r="F213" s="35"/>
      <c r="G213" s="35"/>
      <c r="H213" s="35"/>
      <c r="I213" s="35"/>
      <c r="J213" s="35"/>
      <c r="K213" s="35"/>
      <c r="L213" s="35"/>
      <c r="M213" s="35" t="s">
        <v>17</v>
      </c>
    </row>
    <row r="214" spans="1:13" ht="15.75">
      <c r="A214" s="29"/>
      <c r="C214" s="261" t="s">
        <v>370</v>
      </c>
      <c r="D214" s="35"/>
      <c r="E214" s="35"/>
      <c r="F214" s="35"/>
      <c r="G214" s="35"/>
      <c r="M214" s="35"/>
    </row>
    <row r="215" spans="1:13" ht="15.75" thickBot="1">
      <c r="A215" s="29"/>
      <c r="C215" s="6"/>
      <c r="D215" s="35"/>
      <c r="E215" s="156" t="s">
        <v>221</v>
      </c>
      <c r="F215" s="35"/>
      <c r="G215" s="35"/>
      <c r="H215" s="126" t="s">
        <v>234</v>
      </c>
      <c r="I215" s="141" t="s">
        <v>17</v>
      </c>
      <c r="J215" s="126" t="s">
        <v>543</v>
      </c>
      <c r="M215" s="35"/>
    </row>
    <row r="216" spans="1:13">
      <c r="A216" s="29">
        <v>17</v>
      </c>
      <c r="C216" s="6" t="s">
        <v>237</v>
      </c>
      <c r="D216" s="6" t="s">
        <v>238</v>
      </c>
      <c r="E216" s="85">
        <v>1480052147</v>
      </c>
      <c r="F216" s="35"/>
      <c r="H216" s="126" t="s">
        <v>235</v>
      </c>
      <c r="I216" s="160"/>
      <c r="J216" s="126" t="s">
        <v>236</v>
      </c>
      <c r="K216" s="35"/>
      <c r="L216" s="262" t="s">
        <v>93</v>
      </c>
      <c r="M216" s="35"/>
    </row>
    <row r="217" spans="1:13">
      <c r="A217" s="29">
        <v>18</v>
      </c>
      <c r="C217" s="6" t="s">
        <v>240</v>
      </c>
      <c r="D217" s="6" t="s">
        <v>241</v>
      </c>
      <c r="E217" s="85">
        <v>353950050</v>
      </c>
      <c r="F217" s="35"/>
      <c r="H217" s="84">
        <f>IF(E219&gt;0,ROUND(E216/E219,5),0)</f>
        <v>0.80701000000000001</v>
      </c>
      <c r="I217" s="126" t="s">
        <v>239</v>
      </c>
      <c r="J217" s="84">
        <f>J212</f>
        <v>3.2980000000000002E-2</v>
      </c>
      <c r="K217" s="141" t="s">
        <v>231</v>
      </c>
      <c r="L217" s="162">
        <f>ROUND(J217*H217,5)</f>
        <v>2.6620000000000001E-2</v>
      </c>
      <c r="M217" s="35"/>
    </row>
    <row r="218" spans="1:13" ht="15.75" thickBot="1">
      <c r="A218" s="29">
        <v>19</v>
      </c>
      <c r="C218" s="260" t="s">
        <v>242</v>
      </c>
      <c r="D218" s="260" t="s">
        <v>243</v>
      </c>
      <c r="E218" s="154">
        <v>0</v>
      </c>
      <c r="F218" s="35"/>
      <c r="G218" s="35"/>
      <c r="H218" s="35" t="s">
        <v>17</v>
      </c>
      <c r="I218" s="35"/>
      <c r="J218" s="35"/>
      <c r="K218" s="35"/>
      <c r="L218" s="35"/>
      <c r="M218" s="35"/>
    </row>
    <row r="219" spans="1:13">
      <c r="A219" s="29">
        <v>20</v>
      </c>
      <c r="C219" s="6" t="s">
        <v>244</v>
      </c>
      <c r="D219" s="35"/>
      <c r="E219" s="54">
        <f>E216+E217+E218</f>
        <v>1834002197</v>
      </c>
      <c r="F219" s="35"/>
      <c r="G219" s="35"/>
      <c r="H219" s="35"/>
      <c r="I219" s="35"/>
      <c r="J219" s="35"/>
      <c r="K219" s="35"/>
      <c r="L219" s="35"/>
      <c r="M219" s="35"/>
    </row>
    <row r="220" spans="1:13">
      <c r="A220" s="29"/>
      <c r="C220" s="6"/>
      <c r="D220" s="35"/>
      <c r="F220" s="35"/>
      <c r="G220" s="35"/>
      <c r="H220" s="35"/>
      <c r="I220" s="35"/>
      <c r="J220" s="35"/>
      <c r="K220" s="35"/>
      <c r="L220" s="35"/>
      <c r="M220" s="35"/>
    </row>
    <row r="221" spans="1:13" ht="16.5" thickBot="1">
      <c r="A221" s="29"/>
      <c r="B221" s="3"/>
      <c r="C221" s="243" t="s">
        <v>245</v>
      </c>
      <c r="D221" s="35"/>
      <c r="E221" s="35"/>
      <c r="F221" s="35"/>
      <c r="G221" s="35"/>
      <c r="H221" s="35"/>
      <c r="I221" s="35"/>
      <c r="J221" s="156" t="s">
        <v>221</v>
      </c>
      <c r="K221" s="35"/>
      <c r="L221" s="35"/>
      <c r="M221" s="35"/>
    </row>
    <row r="222" spans="1:13">
      <c r="A222" s="29">
        <v>21</v>
      </c>
      <c r="B222" s="3"/>
      <c r="C222" s="3"/>
      <c r="D222" s="6" t="s">
        <v>246</v>
      </c>
      <c r="E222" s="35"/>
      <c r="F222" s="35"/>
      <c r="G222" s="35"/>
      <c r="H222" s="35"/>
      <c r="I222" s="35"/>
      <c r="J222" s="164">
        <v>15640433</v>
      </c>
      <c r="K222" s="35"/>
      <c r="L222" s="35"/>
      <c r="M222" s="35"/>
    </row>
    <row r="223" spans="1:13">
      <c r="A223" s="29"/>
      <c r="C223" s="6"/>
      <c r="D223" s="35"/>
      <c r="E223" s="35"/>
      <c r="F223" s="35"/>
      <c r="G223" s="35"/>
      <c r="H223" s="35"/>
      <c r="I223" s="35"/>
      <c r="J223" s="54"/>
      <c r="K223" s="35"/>
      <c r="L223" s="35"/>
      <c r="M223" s="35"/>
    </row>
    <row r="224" spans="1:13">
      <c r="A224" s="29">
        <v>22</v>
      </c>
      <c r="B224" s="3"/>
      <c r="C224" s="3"/>
      <c r="D224" s="6" t="s">
        <v>540</v>
      </c>
      <c r="E224" s="35"/>
      <c r="F224" s="35"/>
      <c r="G224" s="35"/>
      <c r="H224" s="35"/>
      <c r="I224" s="35"/>
      <c r="J224" s="165">
        <v>0</v>
      </c>
      <c r="K224" s="35"/>
      <c r="L224" s="35"/>
      <c r="M224" s="35"/>
    </row>
    <row r="225" spans="1:13">
      <c r="A225" s="29"/>
      <c r="B225" s="3"/>
      <c r="C225" s="3"/>
      <c r="D225" s="35"/>
      <c r="E225" s="35"/>
      <c r="F225" s="35"/>
      <c r="G225" s="35"/>
      <c r="H225" s="35"/>
      <c r="I225" s="35"/>
      <c r="J225" s="54"/>
      <c r="K225" s="35"/>
      <c r="L225" s="35"/>
      <c r="M225" s="35"/>
    </row>
    <row r="226" spans="1:13">
      <c r="A226" s="29"/>
      <c r="B226" s="3"/>
      <c r="C226" s="3" t="s">
        <v>248</v>
      </c>
      <c r="D226" s="35"/>
      <c r="E226" s="35"/>
      <c r="F226" s="35"/>
      <c r="G226" s="35"/>
      <c r="H226" s="35"/>
      <c r="I226" s="35"/>
      <c r="J226" s="54"/>
      <c r="K226" s="35"/>
      <c r="L226" s="35"/>
      <c r="M226" s="35"/>
    </row>
    <row r="227" spans="1:13">
      <c r="A227" s="29">
        <v>23</v>
      </c>
      <c r="B227" s="3"/>
      <c r="C227" s="3"/>
      <c r="D227" s="6" t="s">
        <v>249</v>
      </c>
      <c r="E227" s="3"/>
      <c r="F227" s="35"/>
      <c r="G227" s="35"/>
      <c r="H227" s="35"/>
      <c r="I227" s="35"/>
      <c r="J227" s="85">
        <v>511414427</v>
      </c>
      <c r="K227" s="35"/>
      <c r="L227" s="35"/>
      <c r="M227" s="35"/>
    </row>
    <row r="228" spans="1:13">
      <c r="A228" s="29">
        <v>24</v>
      </c>
      <c r="B228" s="3"/>
      <c r="C228" s="3"/>
      <c r="D228" s="6" t="s">
        <v>250</v>
      </c>
      <c r="E228" s="35"/>
      <c r="F228" s="35"/>
      <c r="G228" s="35"/>
      <c r="H228" s="35"/>
      <c r="I228" s="35"/>
      <c r="J228" s="166">
        <v>0</v>
      </c>
      <c r="K228" s="35"/>
      <c r="L228" s="35"/>
      <c r="M228" s="35"/>
    </row>
    <row r="229" spans="1:13" ht="15.75" thickBot="1">
      <c r="A229" s="29">
        <v>25</v>
      </c>
      <c r="B229" s="3"/>
      <c r="C229" s="3"/>
      <c r="D229" s="6" t="s">
        <v>251</v>
      </c>
      <c r="E229" s="35"/>
      <c r="F229" s="35"/>
      <c r="G229" s="35"/>
      <c r="H229" s="35"/>
      <c r="I229" s="35"/>
      <c r="J229" s="154">
        <v>0</v>
      </c>
      <c r="K229" s="35"/>
      <c r="L229" s="35"/>
      <c r="M229" s="35"/>
    </row>
    <row r="230" spans="1:13">
      <c r="A230" s="29">
        <v>26</v>
      </c>
      <c r="B230" s="3"/>
      <c r="C230" s="3"/>
      <c r="D230" s="6" t="s">
        <v>252</v>
      </c>
      <c r="E230" s="3"/>
      <c r="F230" s="3"/>
      <c r="G230" s="3"/>
      <c r="H230" s="3"/>
      <c r="I230" s="3"/>
      <c r="J230" s="54">
        <f>J227+J228+J229</f>
        <v>511414427</v>
      </c>
      <c r="K230" s="35"/>
      <c r="L230" s="35"/>
      <c r="M230" s="35"/>
    </row>
    <row r="231" spans="1:13">
      <c r="A231" s="29"/>
      <c r="C231" s="6"/>
      <c r="D231" s="35"/>
      <c r="E231" s="35"/>
      <c r="F231" s="35"/>
      <c r="G231" s="35"/>
      <c r="H231" s="126"/>
      <c r="I231" s="35"/>
      <c r="J231" s="35"/>
      <c r="K231" s="35"/>
      <c r="L231" s="35"/>
      <c r="M231" s="35"/>
    </row>
    <row r="232" spans="1:13" ht="15.75" thickBot="1">
      <c r="A232" s="29"/>
      <c r="C232" s="6"/>
      <c r="D232" s="6" t="s">
        <v>253</v>
      </c>
      <c r="E232" s="234" t="s">
        <v>221</v>
      </c>
      <c r="F232" s="234" t="s">
        <v>254</v>
      </c>
      <c r="G232" s="35"/>
      <c r="H232" s="234" t="s">
        <v>255</v>
      </c>
      <c r="I232" s="35"/>
      <c r="J232" s="234" t="s">
        <v>256</v>
      </c>
      <c r="K232" s="35"/>
      <c r="L232" s="35"/>
      <c r="M232" s="35"/>
    </row>
    <row r="233" spans="1:13">
      <c r="A233" s="29">
        <v>27</v>
      </c>
      <c r="C233" s="3" t="s">
        <v>257</v>
      </c>
      <c r="E233" s="85">
        <v>451720000</v>
      </c>
      <c r="F233" s="167">
        <f>IF($E$236&gt;0,E233/$E$236,0)</f>
        <v>0.46901033473284826</v>
      </c>
      <c r="G233" s="168"/>
      <c r="H233" s="168">
        <f>IF(E233&gt;0,J222/E233,0)</f>
        <v>3.4624176481005936E-2</v>
      </c>
      <c r="J233" s="168">
        <f>ROUND(H233*F233,4)</f>
        <v>1.6199999999999999E-2</v>
      </c>
      <c r="K233" s="169" t="s">
        <v>258</v>
      </c>
      <c r="M233" s="35"/>
    </row>
    <row r="234" spans="1:13">
      <c r="A234" s="29">
        <v>28</v>
      </c>
      <c r="C234" s="3" t="s">
        <v>259</v>
      </c>
      <c r="E234" s="85">
        <v>0</v>
      </c>
      <c r="F234" s="167">
        <f>IF($E$236&gt;0,E234/$E$236,0)</f>
        <v>0</v>
      </c>
      <c r="G234" s="168"/>
      <c r="H234" s="168">
        <f>IF(E234&gt;0,J224/E234,0)</f>
        <v>0</v>
      </c>
      <c r="J234" s="168">
        <f>ROUND(H234*F234,4)</f>
        <v>0</v>
      </c>
      <c r="K234" s="35"/>
      <c r="M234" s="35"/>
    </row>
    <row r="235" spans="1:13" ht="16.5" thickBot="1">
      <c r="A235" s="29">
        <v>29</v>
      </c>
      <c r="C235" s="3" t="s">
        <v>260</v>
      </c>
      <c r="E235" s="119">
        <f>J230</f>
        <v>511414427</v>
      </c>
      <c r="F235" s="167">
        <f>IF($E$236&gt;0,E235/$E$236,0)</f>
        <v>0.53098966526715174</v>
      </c>
      <c r="G235" s="168"/>
      <c r="H235" s="204">
        <v>0.1138</v>
      </c>
      <c r="J235" s="171">
        <f>ROUND(H235*F235,4)</f>
        <v>6.0400000000000002E-2</v>
      </c>
      <c r="K235" s="35"/>
      <c r="M235" s="35"/>
    </row>
    <row r="236" spans="1:13">
      <c r="A236" s="29">
        <v>30</v>
      </c>
      <c r="C236" s="6" t="s">
        <v>261</v>
      </c>
      <c r="E236" s="54">
        <f>E235+E234+E233</f>
        <v>963134427</v>
      </c>
      <c r="F236" s="35" t="s">
        <v>17</v>
      </c>
      <c r="G236" s="35"/>
      <c r="H236" s="35"/>
      <c r="I236" s="35"/>
      <c r="J236" s="168">
        <f>SUM(J233:J235)</f>
        <v>7.6600000000000001E-2</v>
      </c>
      <c r="K236" s="169" t="s">
        <v>262</v>
      </c>
      <c r="M236" s="35"/>
    </row>
    <row r="237" spans="1:13">
      <c r="F237" s="35"/>
      <c r="G237" s="35"/>
      <c r="H237" s="35"/>
      <c r="I237" s="35"/>
      <c r="M237" s="35"/>
    </row>
    <row r="238" spans="1:13">
      <c r="L238" s="35"/>
      <c r="M238" s="35"/>
    </row>
    <row r="239" spans="1:13" ht="15.75">
      <c r="A239" s="29"/>
      <c r="C239" s="243" t="s">
        <v>18</v>
      </c>
      <c r="D239" s="3"/>
      <c r="E239" s="3"/>
      <c r="F239" s="3"/>
      <c r="G239" s="3"/>
      <c r="H239" s="3"/>
      <c r="I239" s="3"/>
      <c r="J239" s="3"/>
      <c r="K239" s="3"/>
      <c r="L239" s="3"/>
      <c r="M239" s="35"/>
    </row>
    <row r="240" spans="1:13" ht="15.75" thickBot="1">
      <c r="A240" s="29"/>
      <c r="C240" s="3"/>
      <c r="D240" s="3"/>
      <c r="E240" s="3"/>
      <c r="F240" s="3"/>
      <c r="G240" s="3"/>
      <c r="H240" s="3"/>
      <c r="I240" s="3"/>
      <c r="J240" s="234" t="s">
        <v>263</v>
      </c>
      <c r="K240" s="20"/>
    </row>
    <row r="241" spans="1:13">
      <c r="A241" s="29"/>
      <c r="C241" s="258" t="s">
        <v>541</v>
      </c>
      <c r="D241" s="3"/>
      <c r="E241" s="3" t="s">
        <v>265</v>
      </c>
      <c r="F241" s="3"/>
      <c r="G241" s="3"/>
      <c r="H241" s="263" t="s">
        <v>17</v>
      </c>
      <c r="I241" s="173"/>
      <c r="J241" s="174"/>
      <c r="K241" s="174"/>
    </row>
    <row r="242" spans="1:13">
      <c r="A242" s="29">
        <v>31</v>
      </c>
      <c r="C242" s="2" t="s">
        <v>266</v>
      </c>
      <c r="D242" s="3"/>
      <c r="E242" s="3"/>
      <c r="G242" s="3"/>
      <c r="I242" s="173"/>
      <c r="J242" s="175">
        <v>0</v>
      </c>
      <c r="K242" s="176"/>
    </row>
    <row r="243" spans="1:13" ht="15.75" thickBot="1">
      <c r="A243" s="29">
        <v>32</v>
      </c>
      <c r="C243" s="177" t="s">
        <v>267</v>
      </c>
      <c r="D243" s="260"/>
      <c r="E243" s="177"/>
      <c r="F243" s="264"/>
      <c r="G243" s="264"/>
      <c r="H243" s="264"/>
      <c r="I243" s="3"/>
      <c r="J243" s="179">
        <v>0</v>
      </c>
      <c r="K243" s="180"/>
    </row>
    <row r="244" spans="1:13">
      <c r="A244" s="29">
        <v>33</v>
      </c>
      <c r="C244" s="2" t="s">
        <v>268</v>
      </c>
      <c r="D244" s="6"/>
      <c r="F244" s="3"/>
      <c r="G244" s="3"/>
      <c r="H244" s="3"/>
      <c r="I244" s="3"/>
      <c r="J244" s="181">
        <f>J242-J243</f>
        <v>0</v>
      </c>
      <c r="K244" s="176"/>
    </row>
    <row r="245" spans="1:13">
      <c r="A245" s="29"/>
      <c r="C245" s="2" t="s">
        <v>17</v>
      </c>
      <c r="D245" s="6"/>
      <c r="F245" s="3"/>
      <c r="G245" s="3"/>
      <c r="H245" s="182"/>
      <c r="I245" s="3"/>
      <c r="J245" s="183" t="s">
        <v>17</v>
      </c>
      <c r="K245" s="174"/>
      <c r="L245" s="184"/>
      <c r="M245" s="35"/>
    </row>
    <row r="246" spans="1:13">
      <c r="A246" s="29">
        <v>34</v>
      </c>
      <c r="C246" s="258" t="s">
        <v>372</v>
      </c>
      <c r="D246" s="6"/>
      <c r="F246" s="3"/>
      <c r="G246" s="3"/>
      <c r="H246" s="185"/>
      <c r="I246" s="3"/>
      <c r="J246" s="186">
        <v>14630</v>
      </c>
      <c r="K246" s="174"/>
      <c r="L246" s="184"/>
      <c r="M246" s="35"/>
    </row>
    <row r="247" spans="1:13">
      <c r="A247" s="29"/>
      <c r="D247" s="3"/>
      <c r="E247" s="3"/>
      <c r="F247" s="3"/>
      <c r="G247" s="3"/>
      <c r="H247" s="3"/>
      <c r="I247" s="3"/>
      <c r="J247" s="187"/>
      <c r="K247" s="174"/>
      <c r="L247" s="184"/>
      <c r="M247" s="35"/>
    </row>
    <row r="248" spans="1:13">
      <c r="A248" s="29">
        <v>35</v>
      </c>
      <c r="C248" s="258" t="s">
        <v>270</v>
      </c>
      <c r="D248" s="3"/>
      <c r="E248" s="3" t="s">
        <v>271</v>
      </c>
      <c r="F248" s="3"/>
      <c r="G248" s="3"/>
      <c r="H248" s="3"/>
      <c r="I248" s="3"/>
      <c r="J248" s="186">
        <v>27598</v>
      </c>
      <c r="L248" s="184"/>
      <c r="M248" s="35"/>
    </row>
    <row r="249" spans="1:13">
      <c r="A249" s="29">
        <v>36</v>
      </c>
      <c r="C249" s="258" t="s">
        <v>542</v>
      </c>
      <c r="D249" s="3"/>
      <c r="E249" s="3" t="s">
        <v>271</v>
      </c>
      <c r="F249" s="3"/>
      <c r="G249" s="3"/>
      <c r="H249" s="3"/>
      <c r="I249" s="3"/>
      <c r="J249" s="186">
        <v>0</v>
      </c>
      <c r="K249" s="20"/>
      <c r="L249" s="7"/>
      <c r="M249" s="20"/>
    </row>
    <row r="250" spans="1:13">
      <c r="A250" s="29"/>
      <c r="C250" s="3"/>
      <c r="D250" s="3"/>
      <c r="E250" s="231"/>
      <c r="F250" s="3"/>
      <c r="G250" s="3"/>
      <c r="H250" s="3"/>
      <c r="I250" s="3"/>
      <c r="K250" s="20"/>
      <c r="L250" s="7"/>
      <c r="M250" s="20"/>
    </row>
    <row r="251" spans="1:13" ht="18">
      <c r="A251" s="230"/>
      <c r="C251" s="3"/>
      <c r="D251" s="3"/>
      <c r="E251" s="231"/>
      <c r="F251" s="3"/>
      <c r="G251" s="3"/>
      <c r="H251" s="3"/>
      <c r="I251" s="3"/>
      <c r="J251" s="5" t="s">
        <v>0</v>
      </c>
      <c r="K251" s="4"/>
      <c r="M251" s="4"/>
    </row>
    <row r="252" spans="1:13">
      <c r="C252" s="3"/>
      <c r="D252" s="3"/>
      <c r="E252" s="231"/>
      <c r="F252" s="3"/>
      <c r="G252" s="3"/>
      <c r="H252" s="3"/>
      <c r="I252" s="3"/>
      <c r="J252" s="5" t="s">
        <v>272</v>
      </c>
      <c r="M252" s="5"/>
    </row>
    <row r="253" spans="1:13">
      <c r="C253" s="3"/>
      <c r="D253" s="3"/>
      <c r="E253" s="231"/>
      <c r="F253" s="3"/>
      <c r="G253" s="3"/>
      <c r="H253" s="3"/>
      <c r="I253" s="3"/>
      <c r="J253" s="5"/>
      <c r="M253" s="5"/>
    </row>
    <row r="254" spans="1:13">
      <c r="C254" s="3"/>
      <c r="D254" s="3"/>
      <c r="E254" s="231"/>
      <c r="F254" s="3"/>
      <c r="G254" s="3"/>
      <c r="H254" s="3"/>
      <c r="I254" s="3"/>
      <c r="M254" s="5"/>
    </row>
    <row r="255" spans="1:13">
      <c r="C255" s="3"/>
      <c r="D255" s="3"/>
      <c r="E255" s="231"/>
      <c r="F255" s="3"/>
      <c r="G255" s="3"/>
      <c r="H255" s="3"/>
      <c r="I255" s="3"/>
      <c r="K255" s="6"/>
      <c r="M255" s="5"/>
    </row>
    <row r="256" spans="1:13">
      <c r="C256" s="3" t="s">
        <v>2</v>
      </c>
      <c r="D256" s="3"/>
      <c r="E256" s="231"/>
      <c r="F256" s="3"/>
      <c r="G256" s="3"/>
      <c r="H256" s="3"/>
      <c r="I256" s="3"/>
      <c r="J256" s="5"/>
      <c r="K256" s="6"/>
      <c r="M256" s="5"/>
    </row>
    <row r="257" spans="1:13">
      <c r="C257" s="3"/>
      <c r="D257" s="3"/>
      <c r="E257" s="231"/>
      <c r="F257" s="3"/>
      <c r="G257" s="3"/>
      <c r="H257" s="3"/>
      <c r="I257" s="3"/>
      <c r="J257" s="7" t="str">
        <f>$J$7</f>
        <v>For the 12 months ended: 12/31/2017</v>
      </c>
      <c r="K257" s="6"/>
      <c r="M257" s="5"/>
    </row>
    <row r="258" spans="1:13">
      <c r="A258" s="76" t="str">
        <f>$A$8</f>
        <v>Rate Formula Template</v>
      </c>
      <c r="B258" s="9"/>
      <c r="C258" s="9"/>
      <c r="D258" s="10"/>
      <c r="E258" s="9"/>
      <c r="F258" s="10"/>
      <c r="G258" s="10"/>
      <c r="H258" s="10"/>
      <c r="I258" s="10"/>
      <c r="J258" s="9"/>
      <c r="K258" s="3"/>
      <c r="L258" s="9"/>
      <c r="M258" s="6"/>
    </row>
    <row r="259" spans="1:13">
      <c r="A259" s="74" t="s">
        <v>4</v>
      </c>
      <c r="B259" s="9"/>
      <c r="C259" s="10"/>
      <c r="D259" s="13"/>
      <c r="E259" s="9"/>
      <c r="F259" s="13"/>
      <c r="G259" s="13"/>
      <c r="H259" s="13"/>
      <c r="I259" s="10"/>
      <c r="J259" s="10"/>
      <c r="K259" s="3"/>
      <c r="L259" s="12"/>
      <c r="M259" s="6"/>
    </row>
    <row r="260" spans="1:13">
      <c r="A260" s="76"/>
      <c r="B260" s="9"/>
      <c r="C260" s="12"/>
      <c r="D260" s="12"/>
      <c r="E260" s="9"/>
      <c r="F260" s="12"/>
      <c r="G260" s="12"/>
      <c r="H260" s="12"/>
      <c r="I260" s="12"/>
      <c r="J260" s="12"/>
      <c r="K260" s="3"/>
      <c r="L260" s="12"/>
      <c r="M260" s="3"/>
    </row>
    <row r="261" spans="1:13" ht="15.75">
      <c r="A261" s="149" t="str">
        <f>$A$11</f>
        <v>DUKE ENERGY KENTUCKY (DEK)</v>
      </c>
      <c r="B261" s="9"/>
      <c r="C261" s="12"/>
      <c r="D261" s="12"/>
      <c r="E261" s="9"/>
      <c r="F261" s="12"/>
      <c r="G261" s="12"/>
      <c r="H261" s="12"/>
      <c r="I261" s="12"/>
      <c r="J261" s="12"/>
      <c r="K261" s="3"/>
      <c r="L261" s="12"/>
      <c r="M261" s="3"/>
    </row>
    <row r="262" spans="1:13" ht="15.75">
      <c r="A262" s="265"/>
      <c r="B262" s="3"/>
      <c r="C262" s="189"/>
      <c r="D262" s="20"/>
      <c r="E262" s="35"/>
      <c r="F262" s="35"/>
      <c r="G262" s="35"/>
      <c r="H262" s="35"/>
      <c r="I262" s="3"/>
      <c r="J262" s="190"/>
      <c r="K262" s="3"/>
      <c r="L262" s="191"/>
      <c r="M262" s="3"/>
    </row>
    <row r="263" spans="1:13" ht="20.25">
      <c r="A263" s="29"/>
      <c r="B263" s="3"/>
      <c r="C263" s="3" t="s">
        <v>273</v>
      </c>
      <c r="D263" s="20"/>
      <c r="E263" s="35"/>
      <c r="F263" s="35"/>
      <c r="G263" s="35"/>
      <c r="H263" s="35"/>
      <c r="I263" s="3"/>
      <c r="J263" s="35"/>
      <c r="K263" s="3"/>
      <c r="L263" s="35"/>
      <c r="M263" s="266"/>
    </row>
    <row r="264" spans="1:13" ht="20.25">
      <c r="A264" s="29"/>
      <c r="B264" s="3"/>
      <c r="C264" s="3" t="s">
        <v>404</v>
      </c>
      <c r="D264" s="3"/>
      <c r="E264" s="35"/>
      <c r="F264" s="35"/>
      <c r="G264" s="35"/>
      <c r="H264" s="35"/>
      <c r="I264" s="3"/>
      <c r="J264" s="35"/>
      <c r="K264" s="3"/>
      <c r="L264" s="35"/>
      <c r="M264" s="266"/>
    </row>
    <row r="265" spans="1:13" ht="20.25">
      <c r="A265" s="79" t="s">
        <v>405</v>
      </c>
      <c r="B265" s="3"/>
      <c r="C265" s="3"/>
      <c r="D265" s="3"/>
      <c r="E265" s="35"/>
      <c r="F265" s="35"/>
      <c r="G265" s="35"/>
      <c r="H265" s="35"/>
      <c r="I265" s="3"/>
      <c r="J265" s="35"/>
      <c r="K265" s="3"/>
      <c r="L265" s="35"/>
      <c r="M265" s="266"/>
    </row>
    <row r="266" spans="1:13" ht="20.25">
      <c r="A266" s="29" t="s">
        <v>277</v>
      </c>
      <c r="B266" s="3"/>
      <c r="C266" s="267" t="s">
        <v>406</v>
      </c>
      <c r="D266" s="3"/>
      <c r="E266" s="35"/>
      <c r="F266" s="35"/>
      <c r="G266" s="35"/>
      <c r="H266" s="35"/>
      <c r="I266" s="3"/>
      <c r="J266" s="35"/>
      <c r="K266" s="3"/>
      <c r="L266" s="35"/>
      <c r="M266" s="266"/>
    </row>
    <row r="267" spans="1:13" ht="20.25">
      <c r="A267" s="29" t="s">
        <v>281</v>
      </c>
      <c r="B267" s="3"/>
      <c r="C267" s="267" t="s">
        <v>407</v>
      </c>
      <c r="D267" s="3"/>
      <c r="E267" s="35"/>
      <c r="F267" s="35"/>
      <c r="G267" s="35"/>
      <c r="H267" s="35"/>
      <c r="I267" s="3"/>
      <c r="J267" s="35"/>
      <c r="K267" s="3"/>
      <c r="L267" s="35"/>
      <c r="M267" s="266"/>
    </row>
    <row r="268" spans="1:13" ht="20.25">
      <c r="A268" s="29" t="s">
        <v>285</v>
      </c>
      <c r="B268" s="3"/>
      <c r="C268" s="268" t="s">
        <v>33</v>
      </c>
      <c r="D268" s="3"/>
      <c r="E268" s="3"/>
      <c r="F268" s="3"/>
      <c r="G268" s="3"/>
      <c r="H268" s="3"/>
      <c r="I268" s="3"/>
      <c r="J268" s="35"/>
      <c r="K268" s="3"/>
      <c r="L268" s="3"/>
      <c r="M268" s="266"/>
    </row>
    <row r="269" spans="1:13" ht="20.25">
      <c r="A269" s="29" t="s">
        <v>286</v>
      </c>
      <c r="B269" s="3"/>
      <c r="C269" s="268" t="s">
        <v>33</v>
      </c>
      <c r="D269" s="3"/>
      <c r="E269" s="3"/>
      <c r="F269" s="3"/>
      <c r="G269" s="3"/>
      <c r="H269" s="3"/>
      <c r="I269" s="3"/>
      <c r="J269" s="35"/>
      <c r="K269" s="3"/>
      <c r="L269" s="3"/>
      <c r="M269" s="266"/>
    </row>
    <row r="270" spans="1:13" ht="20.25">
      <c r="A270" s="29" t="s">
        <v>287</v>
      </c>
      <c r="B270" s="3"/>
      <c r="C270" s="268" t="s">
        <v>544</v>
      </c>
      <c r="D270" s="3"/>
      <c r="E270" s="3"/>
      <c r="F270" s="3"/>
      <c r="G270" s="3"/>
      <c r="H270" s="3"/>
      <c r="I270" s="3"/>
      <c r="J270" s="35"/>
      <c r="K270" s="3"/>
      <c r="L270" s="3"/>
      <c r="M270" s="266"/>
    </row>
    <row r="271" spans="1:13" ht="20.25">
      <c r="A271" s="29"/>
      <c r="B271" s="3"/>
      <c r="C271" s="268" t="s">
        <v>545</v>
      </c>
      <c r="D271" s="3"/>
      <c r="E271" s="3"/>
      <c r="F271" s="3"/>
      <c r="G271" s="3"/>
      <c r="H271" s="3"/>
      <c r="I271" s="3"/>
      <c r="J271" s="35"/>
      <c r="K271" s="3"/>
      <c r="L271" s="3"/>
      <c r="M271" s="266"/>
    </row>
    <row r="272" spans="1:13" ht="20.25">
      <c r="A272" s="29"/>
      <c r="B272" s="3"/>
      <c r="C272" s="268" t="s">
        <v>546</v>
      </c>
      <c r="D272" s="3"/>
      <c r="E272" s="3"/>
      <c r="F272" s="3"/>
      <c r="G272" s="3"/>
      <c r="H272" s="3"/>
      <c r="I272" s="3"/>
      <c r="J272" s="35"/>
      <c r="K272" s="3"/>
      <c r="L272" s="3"/>
      <c r="M272" s="266"/>
    </row>
    <row r="273" spans="1:13" ht="20.25">
      <c r="A273" s="29"/>
      <c r="B273" s="3"/>
      <c r="C273" s="268" t="s">
        <v>547</v>
      </c>
      <c r="D273" s="3"/>
      <c r="E273" s="3"/>
      <c r="F273" s="3"/>
      <c r="G273" s="3"/>
      <c r="H273" s="3"/>
      <c r="I273" s="3"/>
      <c r="J273" s="35"/>
      <c r="K273" s="3"/>
      <c r="L273" s="3"/>
      <c r="M273" s="266"/>
    </row>
    <row r="274" spans="1:13" ht="20.25">
      <c r="A274" s="29"/>
      <c r="B274" s="3"/>
      <c r="C274" s="268" t="s">
        <v>548</v>
      </c>
      <c r="D274" s="3"/>
      <c r="E274" s="3"/>
      <c r="F274" s="3"/>
      <c r="G274" s="3"/>
      <c r="H274" s="3"/>
      <c r="I274" s="3"/>
      <c r="J274" s="35"/>
      <c r="K274" s="3"/>
      <c r="L274" s="3"/>
      <c r="M274" s="266"/>
    </row>
    <row r="275" spans="1:13" ht="20.25">
      <c r="A275" s="29" t="s">
        <v>290</v>
      </c>
      <c r="B275" s="3"/>
      <c r="C275" s="268" t="s">
        <v>291</v>
      </c>
      <c r="D275" s="3"/>
      <c r="E275" s="3"/>
      <c r="F275" s="3"/>
      <c r="G275" s="3"/>
      <c r="H275" s="3"/>
      <c r="I275" s="3"/>
      <c r="J275" s="35"/>
      <c r="K275" s="3"/>
      <c r="L275" s="3"/>
      <c r="M275" s="266"/>
    </row>
    <row r="276" spans="1:13" ht="20.25">
      <c r="A276" s="29"/>
      <c r="B276" s="3"/>
      <c r="C276" s="268" t="s">
        <v>292</v>
      </c>
      <c r="D276" s="3"/>
      <c r="E276" s="3"/>
      <c r="F276" s="3"/>
      <c r="G276" s="3"/>
      <c r="H276" s="3"/>
      <c r="I276" s="3"/>
      <c r="J276" s="35"/>
      <c r="K276" s="3"/>
      <c r="L276" s="3"/>
      <c r="M276" s="266"/>
    </row>
    <row r="277" spans="1:13" ht="20.25">
      <c r="A277" s="29"/>
      <c r="B277" s="3"/>
      <c r="C277" s="268" t="s">
        <v>293</v>
      </c>
      <c r="D277" s="3"/>
      <c r="E277" s="3"/>
      <c r="F277" s="3"/>
      <c r="G277" s="3"/>
      <c r="H277" s="3"/>
      <c r="I277" s="3"/>
      <c r="J277" s="3"/>
      <c r="K277" s="3"/>
      <c r="L277" s="3"/>
      <c r="M277" s="266"/>
    </row>
    <row r="278" spans="1:13" ht="20.25">
      <c r="A278" s="29" t="s">
        <v>294</v>
      </c>
      <c r="B278" s="3"/>
      <c r="C278" s="268" t="s">
        <v>295</v>
      </c>
      <c r="D278" s="3"/>
      <c r="E278" s="3"/>
      <c r="F278" s="3"/>
      <c r="G278" s="3"/>
      <c r="H278" s="3"/>
      <c r="I278" s="3"/>
      <c r="J278" s="3"/>
      <c r="K278" s="3"/>
      <c r="L278" s="3"/>
      <c r="M278" s="266"/>
    </row>
    <row r="279" spans="1:13" ht="20.25">
      <c r="A279" s="29" t="s">
        <v>296</v>
      </c>
      <c r="B279" s="3"/>
      <c r="C279" s="268" t="s">
        <v>297</v>
      </c>
      <c r="D279" s="3"/>
      <c r="E279" s="3"/>
      <c r="F279" s="3"/>
      <c r="G279" s="3"/>
      <c r="H279" s="3"/>
      <c r="I279" s="3"/>
      <c r="J279" s="3"/>
      <c r="K279" s="3"/>
      <c r="L279" s="3"/>
      <c r="M279" s="266"/>
    </row>
    <row r="280" spans="1:13" ht="20.25">
      <c r="A280" s="29"/>
      <c r="B280" s="3"/>
      <c r="C280" s="268" t="s">
        <v>298</v>
      </c>
      <c r="D280" s="3"/>
      <c r="E280" s="3"/>
      <c r="F280" s="3"/>
      <c r="G280" s="3"/>
      <c r="H280" s="3"/>
      <c r="I280" s="3"/>
      <c r="J280" s="3"/>
      <c r="K280" s="3"/>
      <c r="L280" s="3"/>
      <c r="M280" s="266"/>
    </row>
    <row r="281" spans="1:13" ht="20.25">
      <c r="A281" s="29" t="s">
        <v>299</v>
      </c>
      <c r="B281" s="3"/>
      <c r="C281" s="268" t="s">
        <v>300</v>
      </c>
      <c r="D281" s="3"/>
      <c r="E281" s="3"/>
      <c r="F281" s="3"/>
      <c r="G281" s="3"/>
      <c r="H281" s="3"/>
      <c r="I281" s="3"/>
      <c r="J281" s="3"/>
      <c r="K281" s="3"/>
      <c r="L281" s="3"/>
      <c r="M281" s="266"/>
    </row>
    <row r="282" spans="1:13" ht="20.25">
      <c r="A282" s="29"/>
      <c r="B282" s="3"/>
      <c r="C282" s="268" t="s">
        <v>301</v>
      </c>
      <c r="D282" s="3"/>
      <c r="E282" s="3"/>
      <c r="F282" s="3"/>
      <c r="G282" s="3"/>
      <c r="H282" s="3"/>
      <c r="I282" s="3"/>
      <c r="J282" s="3"/>
      <c r="K282" s="3"/>
      <c r="L282" s="3"/>
      <c r="M282" s="266"/>
    </row>
    <row r="283" spans="1:13" ht="20.25">
      <c r="A283" s="29" t="s">
        <v>302</v>
      </c>
      <c r="B283" s="3"/>
      <c r="C283" s="268" t="s">
        <v>303</v>
      </c>
      <c r="D283" s="3"/>
      <c r="E283" s="3"/>
      <c r="F283" s="3"/>
      <c r="G283" s="3"/>
      <c r="H283" s="3"/>
      <c r="I283" s="3"/>
      <c r="J283" s="3"/>
      <c r="K283" s="3"/>
      <c r="L283" s="3"/>
      <c r="M283" s="266"/>
    </row>
    <row r="284" spans="1:13" ht="20.25">
      <c r="A284" s="29"/>
      <c r="B284" s="3"/>
      <c r="C284" s="268" t="s">
        <v>304</v>
      </c>
      <c r="D284" s="3"/>
      <c r="E284" s="3"/>
      <c r="F284" s="3"/>
      <c r="G284" s="3"/>
      <c r="H284" s="3"/>
      <c r="I284" s="3"/>
      <c r="J284" s="3"/>
      <c r="K284" s="3"/>
      <c r="L284" s="3"/>
      <c r="M284" s="266"/>
    </row>
    <row r="285" spans="1:13" ht="20.25">
      <c r="A285" s="29" t="s">
        <v>305</v>
      </c>
      <c r="B285" s="3"/>
      <c r="C285" s="268" t="s">
        <v>306</v>
      </c>
      <c r="D285" s="3"/>
      <c r="E285" s="3"/>
      <c r="F285" s="3"/>
      <c r="G285" s="3"/>
      <c r="H285" s="3"/>
      <c r="I285" s="3"/>
      <c r="J285" s="3"/>
      <c r="K285" s="3"/>
      <c r="L285" s="3"/>
      <c r="M285" s="266"/>
    </row>
    <row r="286" spans="1:13" ht="20.25">
      <c r="A286" s="29"/>
      <c r="B286" s="3"/>
      <c r="C286" s="268" t="s">
        <v>307</v>
      </c>
      <c r="D286" s="3"/>
      <c r="E286" s="3"/>
      <c r="F286" s="3"/>
      <c r="G286" s="3"/>
      <c r="H286" s="3"/>
      <c r="I286" s="3"/>
      <c r="J286" s="3"/>
      <c r="K286" s="3"/>
      <c r="L286" s="3"/>
      <c r="M286" s="266"/>
    </row>
    <row r="287" spans="1:13" ht="20.25">
      <c r="A287" s="29"/>
      <c r="B287" s="3"/>
      <c r="C287" s="268" t="s">
        <v>308</v>
      </c>
      <c r="D287" s="3"/>
      <c r="E287" s="3"/>
      <c r="F287" s="3"/>
      <c r="G287" s="3"/>
      <c r="H287" s="3"/>
      <c r="I287" s="3"/>
      <c r="J287" s="3"/>
      <c r="K287" s="3"/>
      <c r="L287" s="3"/>
      <c r="M287" s="266"/>
    </row>
    <row r="288" spans="1:13" ht="20.25">
      <c r="A288" s="29"/>
      <c r="B288" s="3"/>
      <c r="C288" s="268" t="s">
        <v>309</v>
      </c>
      <c r="D288" s="3"/>
      <c r="E288" s="3"/>
      <c r="F288" s="3"/>
      <c r="G288" s="3"/>
      <c r="H288" s="3"/>
      <c r="I288" s="3"/>
      <c r="J288" s="3"/>
      <c r="K288" s="3"/>
      <c r="L288" s="3"/>
      <c r="M288" s="266"/>
    </row>
    <row r="289" spans="1:13" ht="20.25">
      <c r="A289" s="29"/>
      <c r="B289" s="3"/>
      <c r="C289" s="268" t="s">
        <v>310</v>
      </c>
      <c r="D289" s="3"/>
      <c r="E289" s="3"/>
      <c r="F289" s="3"/>
      <c r="G289" s="3"/>
      <c r="H289" s="3"/>
      <c r="I289" s="3"/>
      <c r="J289" s="3"/>
      <c r="K289" s="3"/>
      <c r="L289" s="3"/>
      <c r="M289" s="266"/>
    </row>
    <row r="290" spans="1:13" ht="20.25">
      <c r="A290" s="29"/>
      <c r="B290" s="3"/>
      <c r="C290" s="3"/>
      <c r="D290" s="3"/>
      <c r="E290" s="3"/>
      <c r="F290" s="3"/>
      <c r="G290" s="3"/>
      <c r="H290" s="3"/>
      <c r="I290" s="3"/>
      <c r="J290" s="3"/>
      <c r="K290" s="3"/>
      <c r="L290" s="3"/>
      <c r="M290" s="266"/>
    </row>
    <row r="291" spans="1:13" ht="20.25">
      <c r="A291" s="29" t="s">
        <v>17</v>
      </c>
      <c r="B291" s="3"/>
      <c r="C291" s="3" t="s">
        <v>311</v>
      </c>
      <c r="D291" s="3" t="s">
        <v>312</v>
      </c>
      <c r="E291" s="194">
        <v>0.21</v>
      </c>
      <c r="F291" s="3"/>
      <c r="H291" s="3"/>
      <c r="I291" s="3"/>
      <c r="J291" s="3"/>
      <c r="K291" s="3"/>
      <c r="L291" s="3"/>
      <c r="M291" s="266"/>
    </row>
    <row r="292" spans="1:13" ht="20.25">
      <c r="A292" s="29"/>
      <c r="B292" s="3"/>
      <c r="C292" s="3"/>
      <c r="D292" s="3" t="s">
        <v>313</v>
      </c>
      <c r="E292" s="195">
        <v>0.05</v>
      </c>
      <c r="F292" s="3" t="s">
        <v>314</v>
      </c>
      <c r="H292" s="3"/>
      <c r="I292" s="3"/>
      <c r="J292" s="3"/>
      <c r="K292" s="3"/>
      <c r="L292" s="3"/>
      <c r="M292" s="266"/>
    </row>
    <row r="293" spans="1:13" ht="20.25">
      <c r="A293" s="29"/>
      <c r="B293" s="3"/>
      <c r="C293" s="3"/>
      <c r="D293" s="3" t="s">
        <v>315</v>
      </c>
      <c r="E293" s="196">
        <v>0</v>
      </c>
      <c r="F293" s="3" t="s">
        <v>316</v>
      </c>
      <c r="H293" s="3"/>
      <c r="I293" s="3"/>
      <c r="J293" s="3"/>
      <c r="K293" s="3"/>
      <c r="L293" s="3"/>
      <c r="M293" s="266"/>
    </row>
    <row r="294" spans="1:13" ht="20.25">
      <c r="A294" s="29" t="s">
        <v>317</v>
      </c>
      <c r="B294" s="3"/>
      <c r="C294" s="268" t="s">
        <v>549</v>
      </c>
      <c r="D294" s="3"/>
      <c r="E294" s="3"/>
      <c r="F294" s="3"/>
      <c r="G294" s="3"/>
      <c r="H294" s="3"/>
      <c r="I294" s="3"/>
      <c r="J294" s="3"/>
      <c r="K294" s="3"/>
      <c r="L294" s="3"/>
      <c r="M294" s="266"/>
    </row>
    <row r="295" spans="1:13" ht="20.25">
      <c r="A295" s="29" t="s">
        <v>319</v>
      </c>
      <c r="B295" s="3"/>
      <c r="C295" s="268" t="s">
        <v>320</v>
      </c>
      <c r="D295" s="3"/>
      <c r="E295" s="3"/>
      <c r="F295" s="3"/>
      <c r="G295" s="3"/>
      <c r="H295" s="3"/>
      <c r="I295" s="3"/>
      <c r="J295" s="3"/>
      <c r="K295" s="3"/>
      <c r="L295" s="3"/>
      <c r="M295" s="266"/>
    </row>
    <row r="296" spans="1:13" ht="20.25">
      <c r="A296" s="29"/>
      <c r="B296" s="3"/>
      <c r="C296" s="268" t="s">
        <v>321</v>
      </c>
      <c r="D296" s="3"/>
      <c r="E296" s="3"/>
      <c r="F296" s="3"/>
      <c r="G296" s="3"/>
      <c r="H296" s="3"/>
      <c r="I296" s="3"/>
      <c r="J296" s="3"/>
      <c r="K296" s="3"/>
      <c r="L296" s="3"/>
      <c r="M296" s="266"/>
    </row>
    <row r="297" spans="1:13" ht="20.25">
      <c r="A297" s="29" t="s">
        <v>322</v>
      </c>
      <c r="B297" s="3"/>
      <c r="C297" s="268" t="s">
        <v>323</v>
      </c>
      <c r="D297" s="3"/>
      <c r="E297" s="3"/>
      <c r="F297" s="3"/>
      <c r="G297" s="3"/>
      <c r="H297" s="3"/>
      <c r="I297" s="3"/>
      <c r="J297" s="3"/>
      <c r="K297" s="3"/>
      <c r="L297" s="3"/>
      <c r="M297" s="266"/>
    </row>
    <row r="298" spans="1:13" ht="20.25">
      <c r="A298" s="29"/>
      <c r="B298" s="3"/>
      <c r="C298" s="268" t="s">
        <v>324</v>
      </c>
      <c r="D298" s="3"/>
      <c r="E298" s="3"/>
      <c r="F298" s="3"/>
      <c r="G298" s="3"/>
      <c r="H298" s="3"/>
      <c r="I298" s="3"/>
      <c r="J298" s="3"/>
      <c r="K298" s="3"/>
      <c r="L298" s="3"/>
      <c r="M298" s="266"/>
    </row>
    <row r="299" spans="1:13" ht="20.25">
      <c r="A299" s="29"/>
      <c r="B299" s="3"/>
      <c r="C299" s="268" t="s">
        <v>325</v>
      </c>
      <c r="D299" s="3"/>
      <c r="E299" s="3"/>
      <c r="F299" s="3"/>
      <c r="G299" s="3"/>
      <c r="H299" s="3"/>
      <c r="I299" s="3"/>
      <c r="J299" s="3"/>
      <c r="K299" s="3"/>
      <c r="L299" s="3"/>
      <c r="M299" s="266"/>
    </row>
    <row r="300" spans="1:13" ht="20.25">
      <c r="A300" s="29" t="s">
        <v>326</v>
      </c>
      <c r="B300" s="3"/>
      <c r="C300" s="268" t="s">
        <v>33</v>
      </c>
      <c r="D300" s="3"/>
      <c r="E300" s="3"/>
      <c r="F300" s="3"/>
      <c r="G300" s="3"/>
      <c r="H300" s="3"/>
      <c r="I300" s="3"/>
      <c r="J300" s="3"/>
      <c r="K300" s="3"/>
      <c r="L300" s="3"/>
      <c r="M300" s="266"/>
    </row>
    <row r="301" spans="1:13" ht="20.25">
      <c r="A301" s="29" t="s">
        <v>328</v>
      </c>
      <c r="B301" s="3"/>
      <c r="C301" s="268" t="s">
        <v>329</v>
      </c>
      <c r="D301" s="3"/>
      <c r="E301" s="3"/>
      <c r="F301" s="3"/>
      <c r="G301" s="3"/>
      <c r="H301" s="3"/>
      <c r="I301" s="3"/>
      <c r="J301" s="3"/>
      <c r="K301" s="3"/>
      <c r="L301" s="3"/>
      <c r="M301" s="266"/>
    </row>
    <row r="302" spans="1:13" ht="20.25">
      <c r="A302" s="29"/>
      <c r="B302" s="3"/>
      <c r="C302" s="268" t="s">
        <v>330</v>
      </c>
      <c r="D302" s="3"/>
      <c r="E302" s="3"/>
      <c r="F302" s="3"/>
      <c r="G302" s="3"/>
      <c r="H302" s="3"/>
      <c r="I302" s="3"/>
      <c r="J302" s="3"/>
      <c r="K302" s="3"/>
      <c r="L302" s="3"/>
      <c r="M302" s="266"/>
    </row>
    <row r="303" spans="1:13" ht="20.25">
      <c r="A303" s="29" t="s">
        <v>331</v>
      </c>
      <c r="B303" s="3"/>
      <c r="C303" s="268" t="s">
        <v>332</v>
      </c>
      <c r="D303" s="3"/>
      <c r="E303" s="3"/>
      <c r="F303" s="3"/>
      <c r="G303" s="3"/>
      <c r="H303" s="3"/>
      <c r="I303" s="3"/>
      <c r="J303" s="3"/>
      <c r="K303" s="3"/>
      <c r="L303" s="3"/>
      <c r="M303" s="266"/>
    </row>
    <row r="304" spans="1:13" ht="20.25">
      <c r="A304" s="29"/>
      <c r="B304" s="3"/>
      <c r="C304" s="268" t="s">
        <v>333</v>
      </c>
      <c r="D304" s="3"/>
      <c r="E304" s="3"/>
      <c r="F304" s="3"/>
      <c r="G304" s="3"/>
      <c r="H304" s="3"/>
      <c r="I304" s="3"/>
      <c r="J304" s="3"/>
      <c r="K304" s="3"/>
      <c r="L304" s="3"/>
      <c r="M304" s="266"/>
    </row>
    <row r="305" spans="1:15" ht="20.25" customHeight="1">
      <c r="A305" s="29" t="s">
        <v>334</v>
      </c>
      <c r="B305" s="3"/>
      <c r="C305" s="268" t="s">
        <v>335</v>
      </c>
      <c r="D305" s="3"/>
      <c r="E305" s="3"/>
      <c r="F305" s="3"/>
      <c r="G305" s="3"/>
      <c r="H305" s="3"/>
      <c r="I305" s="3"/>
      <c r="J305" s="3"/>
      <c r="K305" s="3"/>
      <c r="L305" s="3"/>
      <c r="M305" s="3"/>
    </row>
    <row r="306" spans="1:15" ht="20.25" customHeight="1">
      <c r="A306" s="29" t="s">
        <v>336</v>
      </c>
      <c r="C306" s="268" t="s">
        <v>33</v>
      </c>
      <c r="D306" s="6"/>
      <c r="E306" s="6"/>
      <c r="F306" s="6"/>
      <c r="G306" s="6"/>
      <c r="H306" s="6"/>
      <c r="I306" s="6"/>
      <c r="J306" s="6"/>
      <c r="K306" s="6"/>
      <c r="L306" s="6"/>
      <c r="M306" s="6"/>
    </row>
    <row r="307" spans="1:15" ht="20.25" customHeight="1">
      <c r="A307" s="99" t="s">
        <v>337</v>
      </c>
      <c r="C307" s="268" t="s">
        <v>550</v>
      </c>
      <c r="D307" s="197"/>
      <c r="E307" s="6"/>
      <c r="F307" s="6"/>
      <c r="G307" s="6"/>
      <c r="H307" s="6"/>
      <c r="I307" s="6"/>
      <c r="J307" s="6"/>
      <c r="K307" s="6"/>
      <c r="L307" s="6"/>
      <c r="M307" s="6"/>
    </row>
    <row r="308" spans="1:15" ht="20.25" customHeight="1">
      <c r="C308" s="268" t="s">
        <v>551</v>
      </c>
      <c r="D308" s="6"/>
      <c r="E308" s="6"/>
      <c r="F308" s="6"/>
      <c r="G308" s="6"/>
      <c r="H308" s="6"/>
      <c r="I308" s="6"/>
      <c r="J308" s="6"/>
      <c r="K308" s="6"/>
      <c r="L308" s="6"/>
      <c r="M308" s="269"/>
      <c r="N308" s="66"/>
      <c r="O308" s="66"/>
    </row>
    <row r="309" spans="1:15" ht="20.25" customHeight="1">
      <c r="C309" s="268" t="s">
        <v>340</v>
      </c>
      <c r="D309" s="6"/>
      <c r="E309" s="197"/>
      <c r="F309" s="6"/>
      <c r="G309" s="6"/>
      <c r="H309" s="6"/>
      <c r="I309" s="6"/>
      <c r="J309" s="6"/>
      <c r="K309" s="6"/>
      <c r="L309" s="6"/>
      <c r="M309" s="269"/>
      <c r="N309" s="66"/>
      <c r="O309" s="66"/>
    </row>
    <row r="310" spans="1:15" ht="20.25" customHeight="1">
      <c r="C310" s="268" t="s">
        <v>341</v>
      </c>
      <c r="D310" s="6"/>
      <c r="E310" s="197"/>
      <c r="F310" s="6"/>
      <c r="G310" s="6"/>
      <c r="H310" s="6"/>
      <c r="I310" s="6"/>
      <c r="J310" s="6"/>
      <c r="K310" s="6"/>
      <c r="L310" s="6"/>
      <c r="M310" s="269"/>
      <c r="N310" s="66"/>
      <c r="O310" s="66"/>
    </row>
    <row r="311" spans="1:15" ht="18">
      <c r="A311" s="230"/>
      <c r="C311" s="3"/>
      <c r="D311" s="3"/>
      <c r="E311" s="231"/>
      <c r="F311" s="3"/>
      <c r="G311" s="3"/>
      <c r="H311" s="3"/>
      <c r="I311" s="3"/>
      <c r="J311" s="5" t="s">
        <v>0</v>
      </c>
      <c r="K311" s="4"/>
      <c r="M311" s="4"/>
    </row>
    <row r="312" spans="1:15">
      <c r="C312" s="3"/>
      <c r="D312" s="3"/>
      <c r="E312" s="231"/>
      <c r="F312" s="3"/>
      <c r="G312" s="3"/>
      <c r="H312" s="3"/>
      <c r="I312" s="3"/>
      <c r="J312" s="5" t="s">
        <v>342</v>
      </c>
      <c r="M312" s="5"/>
    </row>
    <row r="313" spans="1:15">
      <c r="C313" s="3"/>
      <c r="D313" s="3"/>
      <c r="E313" s="231"/>
      <c r="F313" s="3"/>
      <c r="G313" s="3"/>
      <c r="H313" s="3"/>
      <c r="I313" s="3"/>
      <c r="J313" s="5"/>
      <c r="M313" s="5"/>
    </row>
    <row r="314" spans="1:15">
      <c r="C314" s="3"/>
      <c r="D314" s="3"/>
      <c r="E314" s="231"/>
      <c r="F314" s="3"/>
      <c r="G314" s="3"/>
      <c r="H314" s="3"/>
      <c r="I314" s="3"/>
      <c r="M314" s="5"/>
    </row>
    <row r="315" spans="1:15">
      <c r="C315" s="3"/>
      <c r="D315" s="3"/>
      <c r="E315" s="231"/>
      <c r="F315" s="3"/>
      <c r="G315" s="3"/>
      <c r="H315" s="3"/>
      <c r="I315" s="3"/>
      <c r="K315" s="6"/>
      <c r="M315" s="5"/>
    </row>
    <row r="316" spans="1:15">
      <c r="C316" s="3" t="s">
        <v>2</v>
      </c>
      <c r="D316" s="3"/>
      <c r="E316" s="231"/>
      <c r="F316" s="3"/>
      <c r="G316" s="3"/>
      <c r="H316" s="3"/>
      <c r="I316" s="3"/>
      <c r="J316" s="5"/>
      <c r="K316" s="6"/>
      <c r="M316" s="5"/>
    </row>
    <row r="317" spans="1:15">
      <c r="C317" s="3"/>
      <c r="D317" s="3"/>
      <c r="E317" s="231"/>
      <c r="F317" s="3"/>
      <c r="G317" s="3"/>
      <c r="H317" s="3"/>
      <c r="I317" s="3"/>
      <c r="J317" s="7" t="str">
        <f>$J$7</f>
        <v>For the 12 months ended: 12/31/2017</v>
      </c>
      <c r="K317" s="6"/>
      <c r="M317" s="5"/>
    </row>
    <row r="318" spans="1:15">
      <c r="A318" s="76" t="str">
        <f>$A$8</f>
        <v>Rate Formula Template</v>
      </c>
      <c r="B318" s="9"/>
      <c r="C318" s="9"/>
      <c r="D318" s="10"/>
      <c r="E318" s="9"/>
      <c r="F318" s="10"/>
      <c r="G318" s="10"/>
      <c r="H318" s="10"/>
      <c r="I318" s="10"/>
      <c r="J318" s="9"/>
      <c r="K318" s="3"/>
      <c r="L318" s="9"/>
      <c r="M318" s="6"/>
    </row>
    <row r="319" spans="1:15">
      <c r="A319" s="74" t="s">
        <v>4</v>
      </c>
      <c r="B319" s="9"/>
      <c r="C319" s="10"/>
      <c r="D319" s="13"/>
      <c r="E319" s="9"/>
      <c r="F319" s="13"/>
      <c r="G319" s="13"/>
      <c r="H319" s="13"/>
      <c r="I319" s="10"/>
      <c r="J319" s="10"/>
      <c r="K319" s="3"/>
      <c r="L319" s="12"/>
      <c r="M319" s="6"/>
    </row>
    <row r="320" spans="1:15">
      <c r="A320" s="76"/>
      <c r="B320" s="9"/>
      <c r="C320" s="12"/>
      <c r="D320" s="12"/>
      <c r="E320" s="9"/>
      <c r="F320" s="12"/>
      <c r="G320" s="12"/>
      <c r="H320" s="12"/>
      <c r="I320" s="12"/>
      <c r="J320" s="12"/>
      <c r="K320" s="3"/>
      <c r="L320" s="12"/>
      <c r="M320" s="3"/>
    </row>
    <row r="321" spans="1:15" ht="15.75">
      <c r="A321" s="149" t="str">
        <f>$A$11</f>
        <v>DUKE ENERGY KENTUCKY (DEK)</v>
      </c>
      <c r="B321" s="9"/>
      <c r="C321" s="12"/>
      <c r="D321" s="12"/>
      <c r="E321" s="9"/>
      <c r="F321" s="12"/>
      <c r="G321" s="12"/>
      <c r="H321" s="12"/>
      <c r="I321" s="12"/>
      <c r="J321" s="12"/>
      <c r="K321" s="3"/>
      <c r="L321" s="12"/>
      <c r="M321" s="3"/>
    </row>
    <row r="322" spans="1:15" ht="15.75">
      <c r="A322" s="265"/>
      <c r="B322" s="3"/>
      <c r="C322" s="189"/>
      <c r="D322" s="20"/>
      <c r="E322" s="35"/>
      <c r="F322" s="35"/>
      <c r="G322" s="35"/>
      <c r="H322" s="35"/>
      <c r="I322" s="3"/>
      <c r="J322" s="190"/>
      <c r="K322" s="3"/>
      <c r="L322" s="191"/>
      <c r="M322" s="3"/>
    </row>
    <row r="323" spans="1:15" ht="20.25">
      <c r="A323" s="29"/>
      <c r="B323" s="3"/>
      <c r="C323" s="3" t="s">
        <v>273</v>
      </c>
      <c r="D323" s="20"/>
      <c r="E323" s="35"/>
      <c r="F323" s="35"/>
      <c r="G323" s="35"/>
      <c r="H323" s="35"/>
      <c r="I323" s="3"/>
      <c r="J323" s="35"/>
      <c r="K323" s="3"/>
      <c r="L323" s="35"/>
      <c r="M323" s="266"/>
    </row>
    <row r="324" spans="1:15" ht="20.25">
      <c r="A324" s="29"/>
      <c r="B324" s="3"/>
      <c r="C324" s="3" t="s">
        <v>404</v>
      </c>
      <c r="D324" s="3"/>
      <c r="E324" s="35"/>
      <c r="F324" s="35"/>
      <c r="G324" s="35"/>
      <c r="H324" s="35"/>
      <c r="I324" s="3"/>
      <c r="J324" s="35"/>
      <c r="K324" s="3"/>
      <c r="L324" s="35"/>
      <c r="M324" s="266"/>
    </row>
    <row r="325" spans="1:15" ht="20.25">
      <c r="A325" s="79" t="s">
        <v>405</v>
      </c>
      <c r="B325" s="3"/>
      <c r="C325" s="3"/>
      <c r="D325" s="3"/>
      <c r="E325" s="35"/>
      <c r="F325" s="35"/>
      <c r="G325" s="35"/>
      <c r="H325" s="35"/>
      <c r="I325" s="3"/>
      <c r="J325" s="35"/>
      <c r="K325" s="3"/>
      <c r="L325" s="35"/>
      <c r="M325" s="266"/>
    </row>
    <row r="326" spans="1:15" ht="20.25" customHeight="1">
      <c r="A326" s="99" t="s">
        <v>343</v>
      </c>
      <c r="C326" s="268" t="s">
        <v>552</v>
      </c>
      <c r="D326" s="6"/>
      <c r="E326" s="6"/>
      <c r="F326" s="6"/>
      <c r="G326" s="6"/>
      <c r="H326" s="6"/>
      <c r="I326" s="6"/>
      <c r="J326" s="6"/>
      <c r="K326" s="6"/>
      <c r="L326" s="6"/>
      <c r="M326" s="269"/>
      <c r="N326" s="66"/>
      <c r="O326" s="66"/>
    </row>
    <row r="327" spans="1:15" ht="20.25" customHeight="1">
      <c r="A327" s="99"/>
      <c r="C327" s="268" t="s">
        <v>553</v>
      </c>
      <c r="D327" s="6"/>
      <c r="E327" s="6"/>
      <c r="F327" s="6"/>
      <c r="G327" s="6"/>
      <c r="H327" s="6"/>
      <c r="I327" s="6"/>
      <c r="J327" s="6"/>
      <c r="K327" s="6"/>
      <c r="L327" s="6"/>
      <c r="M327" s="269"/>
      <c r="N327" s="66"/>
      <c r="O327" s="66"/>
    </row>
    <row r="328" spans="1:15" ht="20.25" customHeight="1">
      <c r="A328" s="99"/>
      <c r="C328" s="268" t="s">
        <v>346</v>
      </c>
      <c r="D328" s="6"/>
      <c r="E328" s="6"/>
      <c r="F328" s="6"/>
      <c r="G328" s="6"/>
      <c r="H328" s="6"/>
      <c r="I328" s="6"/>
      <c r="J328" s="6"/>
      <c r="K328" s="6"/>
      <c r="L328" s="6"/>
      <c r="M328" s="269"/>
      <c r="N328" s="66"/>
      <c r="O328" s="66"/>
    </row>
    <row r="329" spans="1:15" ht="20.25" customHeight="1">
      <c r="A329" s="99" t="s">
        <v>347</v>
      </c>
      <c r="C329" s="268" t="s">
        <v>554</v>
      </c>
      <c r="D329" s="269"/>
      <c r="E329" s="269"/>
      <c r="F329" s="269"/>
      <c r="G329" s="269"/>
      <c r="H329" s="269"/>
      <c r="I329" s="269"/>
      <c r="J329" s="269"/>
      <c r="K329" s="269"/>
      <c r="L329" s="269"/>
      <c r="M329" s="269"/>
      <c r="N329" s="66"/>
      <c r="O329" s="66"/>
    </row>
    <row r="330" spans="1:15" ht="20.25" customHeight="1">
      <c r="A330" s="99" t="s">
        <v>349</v>
      </c>
      <c r="C330" s="268" t="s">
        <v>555</v>
      </c>
    </row>
    <row r="331" spans="1:15" ht="20.25" customHeight="1">
      <c r="A331" s="99"/>
      <c r="C331" s="268" t="s">
        <v>556</v>
      </c>
    </row>
    <row r="332" spans="1:15" ht="20.25" customHeight="1">
      <c r="A332" s="99" t="s">
        <v>350</v>
      </c>
      <c r="C332" s="268" t="s">
        <v>351</v>
      </c>
    </row>
    <row r="333" spans="1:15" ht="20.25" customHeight="1">
      <c r="C333" s="268" t="s">
        <v>352</v>
      </c>
    </row>
    <row r="334" spans="1:15" ht="20.25" customHeight="1">
      <c r="A334" s="99" t="s">
        <v>353</v>
      </c>
      <c r="C334" s="268" t="s">
        <v>354</v>
      </c>
    </row>
    <row r="335" spans="1:15" ht="20.25" customHeight="1">
      <c r="A335" s="99"/>
      <c r="C335" s="268" t="s">
        <v>355</v>
      </c>
    </row>
    <row r="336" spans="1:15" ht="20.25" customHeight="1">
      <c r="A336" s="99" t="s">
        <v>356</v>
      </c>
      <c r="C336" s="268" t="s">
        <v>357</v>
      </c>
    </row>
    <row r="337" spans="3:3" ht="20.25" customHeight="1">
      <c r="C337" s="268" t="s">
        <v>358</v>
      </c>
    </row>
    <row r="339" spans="3:3" ht="18">
      <c r="C339" s="46" t="s">
        <v>408</v>
      </c>
    </row>
    <row r="340" spans="3:3">
      <c r="C340" s="46" t="s">
        <v>409</v>
      </c>
    </row>
  </sheetData>
  <printOptions horizontalCentered="1"/>
  <pageMargins left="0.75" right="0.75" top="0.75" bottom="0.5" header="0.25" footer="0.25"/>
  <pageSetup scale="43" orientation="portrait" blackAndWhite="1" r:id="rId1"/>
  <headerFooter alignWithMargins="0"/>
  <rowBreaks count="5" manualBreakCount="5">
    <brk id="43" max="11" man="1"/>
    <brk id="103" max="11" man="1"/>
    <brk id="173" max="11" man="1"/>
    <brk id="250" max="11" man="1"/>
    <brk id="310" max="11"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6F19-9F85-421B-B5B3-5BC722E83EA3}">
  <sheetPr>
    <tabColor theme="6" tint="0.59999389629810485"/>
    <pageSetUpPr fitToPage="1"/>
  </sheetPr>
  <dimension ref="A1:R352"/>
  <sheetViews>
    <sheetView topLeftCell="A28" zoomScale="81" zoomScaleNormal="81" zoomScaleSheetLayoutView="75" workbookViewId="0">
      <selection activeCell="D26" sqref="D26"/>
    </sheetView>
  </sheetViews>
  <sheetFormatPr defaultColWidth="8.77734375" defaultRowHeight="15"/>
  <cols>
    <col min="1" max="1" width="7.44140625" style="2" customWidth="1"/>
    <col min="2" max="2" width="1.44140625" style="2" customWidth="1"/>
    <col min="3" max="3" width="62.77734375" style="2" customWidth="1"/>
    <col min="4" max="4" width="23" style="2" customWidth="1"/>
    <col min="5" max="5" width="15.5546875" style="2" customWidth="1"/>
    <col min="6" max="6" width="5.77734375" style="2" customWidth="1"/>
    <col min="7" max="7" width="5.6640625" style="2" customWidth="1"/>
    <col min="8" max="8" width="10.6640625" style="2" customWidth="1"/>
    <col min="9" max="9" width="5.77734375" style="2" customWidth="1"/>
    <col min="10" max="10" width="16.33203125" style="2" customWidth="1"/>
    <col min="11" max="11" width="3.44140625" style="2" customWidth="1"/>
    <col min="12" max="12" width="14" style="2" customWidth="1"/>
    <col min="13" max="13" width="1.88671875" style="2" customWidth="1"/>
    <col min="14" max="15" width="9.77734375" style="2" customWidth="1"/>
    <col min="16" max="16384" width="8.77734375" style="2"/>
  </cols>
  <sheetData>
    <row r="1" spans="1:13" ht="18">
      <c r="A1" s="1"/>
      <c r="C1" s="68"/>
      <c r="D1" s="68"/>
      <c r="E1" s="69"/>
      <c r="F1" s="68"/>
      <c r="G1" s="68"/>
      <c r="H1" s="68"/>
      <c r="I1" s="68"/>
      <c r="J1" s="70" t="s">
        <v>0</v>
      </c>
      <c r="K1" s="71"/>
      <c r="M1" s="71"/>
    </row>
    <row r="2" spans="1:13">
      <c r="C2" s="68"/>
      <c r="D2" s="68"/>
      <c r="E2" s="69"/>
      <c r="F2" s="68"/>
      <c r="G2" s="68"/>
      <c r="H2" s="68"/>
      <c r="I2" s="68"/>
      <c r="J2" s="70" t="s">
        <v>56</v>
      </c>
      <c r="M2" s="70"/>
    </row>
    <row r="3" spans="1:13">
      <c r="C3" s="68"/>
      <c r="D3" s="68"/>
      <c r="E3" s="69"/>
      <c r="F3" s="68"/>
      <c r="G3" s="68"/>
      <c r="H3" s="68"/>
      <c r="I3" s="68"/>
      <c r="K3" s="65"/>
      <c r="M3" s="70"/>
    </row>
    <row r="4" spans="1:13">
      <c r="C4" s="68"/>
      <c r="D4" s="68"/>
      <c r="E4" s="69"/>
      <c r="F4" s="68"/>
      <c r="G4" s="68"/>
      <c r="H4" s="68"/>
      <c r="I4" s="68"/>
      <c r="K4" s="65"/>
      <c r="M4" s="70"/>
    </row>
    <row r="5" spans="1:13">
      <c r="C5" s="68"/>
      <c r="D5" s="68"/>
      <c r="E5" s="69"/>
      <c r="F5" s="68"/>
      <c r="G5" s="68"/>
      <c r="H5" s="68"/>
      <c r="I5" s="68"/>
      <c r="K5" s="65"/>
      <c r="M5" s="70"/>
    </row>
    <row r="6" spans="1:13">
      <c r="C6" s="68"/>
      <c r="D6" s="68"/>
      <c r="E6" s="69"/>
      <c r="F6" s="68"/>
      <c r="G6" s="68"/>
      <c r="H6" s="68"/>
      <c r="I6" s="68"/>
      <c r="J6" s="65"/>
      <c r="K6" s="65"/>
      <c r="M6" s="65"/>
    </row>
    <row r="7" spans="1:13">
      <c r="C7" s="68" t="s">
        <v>2</v>
      </c>
      <c r="D7" s="68"/>
      <c r="E7" s="69"/>
      <c r="F7" s="68"/>
      <c r="G7" s="68"/>
      <c r="H7" s="68"/>
      <c r="I7" s="68"/>
      <c r="J7" s="97" t="s">
        <v>599</v>
      </c>
      <c r="K7" s="65"/>
      <c r="M7" s="65"/>
    </row>
    <row r="8" spans="1:13">
      <c r="A8" s="74" t="s">
        <v>3</v>
      </c>
      <c r="B8" s="9"/>
      <c r="C8" s="9"/>
      <c r="D8" s="75"/>
      <c r="E8" s="9"/>
      <c r="F8" s="75"/>
      <c r="G8" s="75"/>
      <c r="H8" s="75"/>
      <c r="I8" s="75"/>
      <c r="J8" s="9"/>
      <c r="K8" s="65"/>
      <c r="L8" s="9"/>
      <c r="M8" s="65"/>
    </row>
    <row r="9" spans="1:13">
      <c r="A9" s="13" t="s">
        <v>4</v>
      </c>
      <c r="B9" s="9"/>
      <c r="C9" s="75"/>
      <c r="D9" s="13"/>
      <c r="E9" s="9"/>
      <c r="F9" s="13"/>
      <c r="G9" s="13"/>
      <c r="H9" s="13"/>
      <c r="I9" s="75"/>
      <c r="J9" s="75"/>
      <c r="K9" s="65"/>
      <c r="L9" s="76"/>
      <c r="M9" s="65"/>
    </row>
    <row r="10" spans="1:13">
      <c r="A10" s="76"/>
      <c r="B10" s="9"/>
      <c r="C10" s="76"/>
      <c r="D10" s="76"/>
      <c r="E10" s="9"/>
      <c r="F10" s="76"/>
      <c r="G10" s="76"/>
      <c r="H10" s="76"/>
      <c r="I10" s="76"/>
      <c r="J10" s="76"/>
      <c r="K10" s="65"/>
      <c r="L10" s="76"/>
      <c r="M10" s="65"/>
    </row>
    <row r="11" spans="1:13" ht="15.75">
      <c r="A11" s="14" t="s">
        <v>361</v>
      </c>
      <c r="B11" s="15"/>
      <c r="C11" s="77"/>
      <c r="D11" s="77"/>
      <c r="E11" s="15"/>
      <c r="F11" s="77"/>
      <c r="G11" s="77"/>
      <c r="H11" s="77"/>
      <c r="I11" s="77"/>
      <c r="J11" s="77"/>
      <c r="K11" s="65"/>
      <c r="L11" s="76"/>
      <c r="M11" s="65"/>
    </row>
    <row r="12" spans="1:13">
      <c r="A12" s="29"/>
      <c r="C12" s="65"/>
      <c r="D12" s="65"/>
      <c r="E12" s="78"/>
      <c r="F12" s="65"/>
      <c r="G12" s="65"/>
      <c r="H12" s="65"/>
      <c r="I12" s="65"/>
      <c r="J12" s="65"/>
      <c r="K12" s="65"/>
      <c r="L12" s="65"/>
      <c r="M12" s="65"/>
    </row>
    <row r="13" spans="1:13">
      <c r="A13" s="29" t="s">
        <v>11</v>
      </c>
      <c r="C13" s="65"/>
      <c r="D13" s="65"/>
      <c r="E13" s="78"/>
      <c r="F13" s="65"/>
      <c r="G13" s="65"/>
      <c r="H13" s="65"/>
      <c r="I13" s="65"/>
      <c r="J13" s="29" t="s">
        <v>12</v>
      </c>
      <c r="K13" s="65"/>
      <c r="L13" s="65"/>
      <c r="M13" s="65"/>
    </row>
    <row r="14" spans="1:13">
      <c r="A14" s="79" t="s">
        <v>13</v>
      </c>
      <c r="C14" s="65"/>
      <c r="D14" s="65"/>
      <c r="E14" s="65"/>
      <c r="F14" s="65"/>
      <c r="G14" s="65"/>
      <c r="H14" s="65"/>
      <c r="I14" s="65"/>
      <c r="J14" s="79" t="s">
        <v>14</v>
      </c>
      <c r="K14" s="65"/>
      <c r="L14" s="65"/>
      <c r="M14" s="65"/>
    </row>
    <row r="15" spans="1:13">
      <c r="A15" s="29">
        <v>1</v>
      </c>
      <c r="C15" s="65" t="s">
        <v>57</v>
      </c>
      <c r="D15" s="65"/>
      <c r="E15" s="35"/>
      <c r="F15" s="65"/>
      <c r="G15" s="65"/>
      <c r="H15" s="65"/>
      <c r="I15" s="65"/>
      <c r="J15" s="31">
        <f>J184</f>
        <v>5153503.3229740225</v>
      </c>
      <c r="K15" s="65"/>
      <c r="L15" s="65"/>
      <c r="M15" s="65"/>
    </row>
    <row r="16" spans="1:13">
      <c r="A16" s="29"/>
      <c r="C16" s="65"/>
      <c r="D16" s="65"/>
      <c r="E16" s="65"/>
      <c r="F16" s="65"/>
      <c r="G16" s="65"/>
      <c r="H16" s="65"/>
      <c r="I16" s="65"/>
      <c r="J16" s="35"/>
      <c r="K16" s="65"/>
      <c r="L16" s="65"/>
      <c r="M16" s="65"/>
    </row>
    <row r="17" spans="1:13">
      <c r="A17" s="29"/>
      <c r="C17" s="65"/>
      <c r="D17" s="65"/>
      <c r="E17" s="65"/>
      <c r="F17" s="65"/>
      <c r="G17" s="65"/>
      <c r="H17" s="65"/>
      <c r="I17" s="65"/>
      <c r="J17" s="35"/>
      <c r="K17" s="65"/>
      <c r="L17" s="65"/>
      <c r="M17" s="65"/>
    </row>
    <row r="18" spans="1:13" ht="15.75" thickBot="1">
      <c r="A18" s="29" t="s">
        <v>17</v>
      </c>
      <c r="C18" s="81" t="s">
        <v>362</v>
      </c>
      <c r="E18" s="82" t="s">
        <v>59</v>
      </c>
      <c r="F18" s="35"/>
      <c r="G18" s="83" t="s">
        <v>60</v>
      </c>
      <c r="H18" s="83"/>
      <c r="I18" s="65"/>
      <c r="J18" s="35"/>
      <c r="K18" s="65"/>
      <c r="L18" s="65"/>
      <c r="M18" s="65"/>
    </row>
    <row r="19" spans="1:13">
      <c r="A19" s="29">
        <v>2</v>
      </c>
      <c r="C19" s="65" t="s">
        <v>19</v>
      </c>
      <c r="D19" s="35" t="s">
        <v>61</v>
      </c>
      <c r="E19" s="31">
        <f>J260</f>
        <v>19964</v>
      </c>
      <c r="F19" s="31"/>
      <c r="G19" s="31" t="s">
        <v>62</v>
      </c>
      <c r="H19" s="84">
        <f>J$208</f>
        <v>0.70390552598171197</v>
      </c>
      <c r="I19" s="31"/>
      <c r="J19" s="31">
        <f t="shared" ref="J19:J24" si="0">H19*E19</f>
        <v>14052.769920698898</v>
      </c>
      <c r="K19" s="65"/>
      <c r="L19" s="65"/>
      <c r="M19" s="65"/>
    </row>
    <row r="20" spans="1:13">
      <c r="A20" s="29">
        <v>3</v>
      </c>
      <c r="C20" s="65" t="s">
        <v>20</v>
      </c>
      <c r="D20" s="35" t="s">
        <v>63</v>
      </c>
      <c r="E20" s="54">
        <f>J262</f>
        <v>37595</v>
      </c>
      <c r="F20" s="31"/>
      <c r="G20" s="31" t="str">
        <f>G$19</f>
        <v>TP</v>
      </c>
      <c r="H20" s="84">
        <f>J$208</f>
        <v>0.70390552598171197</v>
      </c>
      <c r="I20" s="31"/>
      <c r="J20" s="54">
        <f t="shared" si="0"/>
        <v>26463.328249282462</v>
      </c>
      <c r="K20" s="65"/>
      <c r="L20" s="65"/>
      <c r="M20" s="65"/>
    </row>
    <row r="21" spans="1:13">
      <c r="A21" s="29" t="s">
        <v>21</v>
      </c>
      <c r="C21" s="35" t="s">
        <v>22</v>
      </c>
      <c r="D21" s="35"/>
      <c r="E21" s="85">
        <v>0</v>
      </c>
      <c r="F21" s="31"/>
      <c r="G21" s="31" t="str">
        <f>G$19</f>
        <v>TP</v>
      </c>
      <c r="H21" s="84">
        <f>J$208</f>
        <v>0.70390552598171197</v>
      </c>
      <c r="I21" s="31"/>
      <c r="J21" s="54">
        <f t="shared" si="0"/>
        <v>0</v>
      </c>
      <c r="K21" s="65"/>
      <c r="L21" s="65"/>
      <c r="M21" s="65"/>
    </row>
    <row r="22" spans="1:13">
      <c r="A22" s="29" t="s">
        <v>23</v>
      </c>
      <c r="C22" s="35" t="s">
        <v>24</v>
      </c>
      <c r="D22" s="35"/>
      <c r="E22" s="85">
        <v>0</v>
      </c>
      <c r="F22" s="31"/>
      <c r="G22" s="31" t="str">
        <f>G$19</f>
        <v>TP</v>
      </c>
      <c r="H22" s="84">
        <f>J$208</f>
        <v>0.70390552598171197</v>
      </c>
      <c r="I22" s="31"/>
      <c r="J22" s="54">
        <f t="shared" si="0"/>
        <v>0</v>
      </c>
      <c r="K22" s="65"/>
      <c r="L22" s="65"/>
      <c r="M22" s="65"/>
    </row>
    <row r="23" spans="1:13">
      <c r="A23" s="29" t="s">
        <v>64</v>
      </c>
      <c r="C23" s="35" t="s">
        <v>65</v>
      </c>
      <c r="D23" s="35"/>
      <c r="E23" s="54">
        <v>0</v>
      </c>
      <c r="F23" s="31"/>
      <c r="G23" s="31"/>
      <c r="H23" s="86">
        <v>1</v>
      </c>
      <c r="I23" s="31"/>
      <c r="J23" s="54">
        <f t="shared" si="0"/>
        <v>0</v>
      </c>
      <c r="K23" s="65"/>
      <c r="L23" s="65"/>
      <c r="M23" s="65"/>
    </row>
    <row r="24" spans="1:13">
      <c r="A24" s="29" t="s">
        <v>66</v>
      </c>
      <c r="C24" s="87" t="s">
        <v>67</v>
      </c>
      <c r="D24" s="35"/>
      <c r="E24" s="200">
        <v>0</v>
      </c>
      <c r="F24" s="31"/>
      <c r="G24" s="31"/>
      <c r="H24" s="86">
        <v>1</v>
      </c>
      <c r="I24" s="31"/>
      <c r="J24" s="199">
        <f t="shared" si="0"/>
        <v>0</v>
      </c>
      <c r="K24" s="65"/>
      <c r="L24" s="65"/>
      <c r="M24" s="65"/>
    </row>
    <row r="25" spans="1:13">
      <c r="A25" s="29">
        <v>6</v>
      </c>
      <c r="C25" s="65" t="s">
        <v>70</v>
      </c>
      <c r="D25" s="65"/>
      <c r="E25" s="91" t="s">
        <v>17</v>
      </c>
      <c r="F25" s="35"/>
      <c r="G25" s="35"/>
      <c r="H25" s="84"/>
      <c r="I25" s="35"/>
      <c r="J25" s="31">
        <f>SUM(J19:J24)</f>
        <v>40516.098169981356</v>
      </c>
      <c r="K25" s="65"/>
      <c r="L25" s="65"/>
      <c r="M25" s="65"/>
    </row>
    <row r="26" spans="1:13">
      <c r="A26" s="29"/>
      <c r="D26" s="65"/>
      <c r="E26" s="35" t="s">
        <v>17</v>
      </c>
      <c r="F26" s="65"/>
      <c r="G26" s="65"/>
      <c r="H26" s="84"/>
      <c r="I26" s="65"/>
      <c r="K26" s="65"/>
      <c r="L26" s="65"/>
      <c r="M26" s="65"/>
    </row>
    <row r="27" spans="1:13">
      <c r="A27" s="29"/>
      <c r="C27" s="65"/>
      <c r="D27" s="65"/>
      <c r="J27" s="35"/>
      <c r="K27" s="65"/>
      <c r="L27" s="65"/>
      <c r="M27" s="65"/>
    </row>
    <row r="28" spans="1:13" ht="15.75" thickBot="1">
      <c r="A28" s="29">
        <v>7</v>
      </c>
      <c r="C28" s="65" t="s">
        <v>28</v>
      </c>
      <c r="D28" s="35" t="s">
        <v>29</v>
      </c>
      <c r="E28" s="91" t="s">
        <v>17</v>
      </c>
      <c r="F28" s="35"/>
      <c r="G28" s="35"/>
      <c r="H28" s="35"/>
      <c r="I28" s="35"/>
      <c r="J28" s="48">
        <f>J15-J25</f>
        <v>5112987.224804041</v>
      </c>
      <c r="K28" s="65"/>
      <c r="L28" s="65"/>
      <c r="M28" s="65"/>
    </row>
    <row r="29" spans="1:13" ht="15.75" thickTop="1">
      <c r="A29" s="29"/>
      <c r="D29" s="65"/>
      <c r="E29" s="91"/>
      <c r="F29" s="35"/>
      <c r="G29" s="35"/>
      <c r="H29" s="35"/>
      <c r="I29" s="35"/>
      <c r="K29" s="65"/>
      <c r="L29" s="65"/>
      <c r="M29" s="65"/>
    </row>
    <row r="30" spans="1:13">
      <c r="A30" s="29"/>
      <c r="D30" s="35"/>
      <c r="J30" s="35"/>
      <c r="K30" s="65"/>
      <c r="L30" s="65"/>
      <c r="M30" s="65"/>
    </row>
    <row r="31" spans="1:13">
      <c r="A31" s="29"/>
      <c r="C31" s="65" t="s">
        <v>30</v>
      </c>
      <c r="D31" s="65"/>
      <c r="E31" s="35"/>
      <c r="F31" s="65"/>
      <c r="G31" s="65"/>
      <c r="H31" s="65"/>
      <c r="I31" s="65"/>
      <c r="J31" s="35"/>
      <c r="K31" s="65"/>
      <c r="L31" s="65"/>
      <c r="M31" s="65"/>
    </row>
    <row r="32" spans="1:13">
      <c r="A32" s="29">
        <v>8</v>
      </c>
      <c r="C32" s="93" t="s">
        <v>71</v>
      </c>
      <c r="E32" s="35"/>
      <c r="F32" s="65"/>
      <c r="G32" s="65"/>
      <c r="H32" s="68"/>
      <c r="I32" s="65"/>
      <c r="J32" s="54">
        <v>847000</v>
      </c>
      <c r="K32" s="65"/>
      <c r="L32" s="65"/>
      <c r="M32" s="65"/>
    </row>
    <row r="33" spans="1:13">
      <c r="A33" s="29">
        <v>9</v>
      </c>
      <c r="C33" s="93" t="s">
        <v>72</v>
      </c>
      <c r="E33" s="35"/>
      <c r="F33" s="35"/>
      <c r="G33" s="35"/>
      <c r="H33" s="35"/>
      <c r="I33" s="35"/>
      <c r="J33" s="54">
        <v>710083</v>
      </c>
      <c r="K33" s="65"/>
      <c r="L33" s="65"/>
      <c r="M33" s="65"/>
    </row>
    <row r="34" spans="1:13">
      <c r="A34" s="29"/>
      <c r="C34" s="65"/>
      <c r="D34" s="65"/>
      <c r="E34" s="65"/>
      <c r="F34" s="65"/>
      <c r="G34" s="65"/>
      <c r="H34" s="65"/>
      <c r="I34" s="65"/>
      <c r="J34" s="54"/>
      <c r="K34" s="65"/>
      <c r="L34" s="65"/>
      <c r="M34" s="65"/>
    </row>
    <row r="35" spans="1:13">
      <c r="A35" s="29">
        <v>10</v>
      </c>
      <c r="C35" s="65" t="s">
        <v>33</v>
      </c>
      <c r="D35" s="65"/>
      <c r="E35" s="31"/>
      <c r="F35" s="31"/>
      <c r="G35" s="31"/>
      <c r="H35" s="31"/>
      <c r="I35" s="31"/>
      <c r="J35" s="31"/>
      <c r="K35" s="65"/>
      <c r="L35" s="65"/>
      <c r="M35" s="65"/>
    </row>
    <row r="36" spans="1:13">
      <c r="A36" s="29">
        <v>11</v>
      </c>
      <c r="C36" s="65" t="s">
        <v>33</v>
      </c>
      <c r="D36" s="65"/>
      <c r="E36" s="31"/>
      <c r="F36" s="31"/>
      <c r="G36" s="31"/>
      <c r="H36" s="31"/>
      <c r="I36" s="31"/>
      <c r="J36" s="31"/>
      <c r="K36" s="65"/>
      <c r="L36" s="65"/>
      <c r="M36" s="65"/>
    </row>
    <row r="37" spans="1:13">
      <c r="A37" s="29">
        <v>12</v>
      </c>
      <c r="C37" s="65" t="s">
        <v>33</v>
      </c>
      <c r="D37" s="65"/>
      <c r="E37" s="31"/>
      <c r="F37" s="31"/>
      <c r="G37" s="31"/>
      <c r="H37" s="31"/>
      <c r="I37" s="31"/>
      <c r="J37" s="31"/>
      <c r="K37" s="65"/>
      <c r="L37" s="65"/>
      <c r="M37" s="65"/>
    </row>
    <row r="38" spans="1:13">
      <c r="A38" s="29">
        <v>13</v>
      </c>
      <c r="C38" s="65" t="s">
        <v>33</v>
      </c>
      <c r="D38" s="65"/>
      <c r="E38" s="31"/>
      <c r="F38" s="31"/>
      <c r="G38" s="31"/>
      <c r="H38" s="31"/>
      <c r="I38" s="31"/>
      <c r="J38" s="31"/>
      <c r="K38" s="65"/>
      <c r="L38" s="65"/>
      <c r="M38" s="65"/>
    </row>
    <row r="39" spans="1:13">
      <c r="A39" s="29">
        <v>14</v>
      </c>
      <c r="C39" s="65" t="s">
        <v>33</v>
      </c>
      <c r="D39" s="65"/>
      <c r="E39" s="31"/>
      <c r="F39" s="31"/>
      <c r="G39" s="31"/>
      <c r="H39" s="31"/>
      <c r="I39" s="31"/>
      <c r="J39" s="31"/>
      <c r="K39" s="65"/>
      <c r="L39" s="65"/>
      <c r="M39" s="65"/>
    </row>
    <row r="40" spans="1:13">
      <c r="A40" s="29"/>
      <c r="C40" s="65"/>
      <c r="D40" s="65"/>
      <c r="E40" s="31"/>
      <c r="F40" s="31"/>
      <c r="G40" s="31"/>
      <c r="H40" s="31"/>
      <c r="I40" s="31"/>
      <c r="J40" s="31"/>
      <c r="K40" s="65"/>
      <c r="L40" s="65"/>
      <c r="M40" s="65"/>
    </row>
    <row r="41" spans="1:13">
      <c r="A41" s="29">
        <v>15</v>
      </c>
      <c r="C41" s="65" t="s">
        <v>34</v>
      </c>
      <c r="D41" s="35" t="s">
        <v>35</v>
      </c>
      <c r="E41" s="56">
        <f>IF(J32&gt;0,J28/J32,9)</f>
        <v>6.0365846809965067</v>
      </c>
      <c r="F41" s="31"/>
      <c r="G41" s="31"/>
      <c r="H41" s="31"/>
      <c r="I41" s="31"/>
      <c r="J41" s="31"/>
      <c r="K41" s="65"/>
      <c r="L41" s="65"/>
      <c r="M41" s="65"/>
    </row>
    <row r="42" spans="1:13">
      <c r="A42" s="29"/>
      <c r="C42" s="65"/>
      <c r="D42" s="65"/>
      <c r="E42" s="56"/>
      <c r="F42" s="31"/>
      <c r="G42" s="31"/>
      <c r="H42" s="31"/>
      <c r="I42" s="31"/>
      <c r="J42" s="31"/>
      <c r="K42" s="65"/>
      <c r="L42" s="65"/>
      <c r="M42" s="65"/>
    </row>
    <row r="43" spans="1:13">
      <c r="A43" s="29">
        <v>16</v>
      </c>
      <c r="C43" s="65" t="s">
        <v>36</v>
      </c>
      <c r="D43" s="35" t="s">
        <v>37</v>
      </c>
      <c r="E43" s="56">
        <f>IF(J33&gt;0,J28/J33,9)</f>
        <v>7.2005487031854596</v>
      </c>
      <c r="F43" s="31"/>
      <c r="G43" s="31"/>
      <c r="H43" s="31"/>
      <c r="I43" s="31"/>
      <c r="J43" s="31"/>
      <c r="K43" s="65"/>
      <c r="L43" s="65"/>
      <c r="M43" s="65"/>
    </row>
    <row r="44" spans="1:13">
      <c r="A44" s="29"/>
      <c r="C44" s="65"/>
      <c r="D44" s="65"/>
      <c r="E44" s="56"/>
      <c r="F44" s="31"/>
      <c r="G44" s="31"/>
      <c r="H44" s="31"/>
      <c r="I44" s="31"/>
      <c r="J44" s="31"/>
      <c r="K44" s="65"/>
      <c r="L44" s="65"/>
      <c r="M44" s="65"/>
    </row>
    <row r="45" spans="1:13">
      <c r="A45" s="29">
        <v>17</v>
      </c>
      <c r="C45" s="65" t="s">
        <v>38</v>
      </c>
      <c r="D45" s="35" t="s">
        <v>39</v>
      </c>
      <c r="E45" s="56">
        <f>ROUND(E41/12,9)</f>
        <v>0.50304872300000003</v>
      </c>
      <c r="F45" s="31"/>
      <c r="G45" s="31"/>
      <c r="H45" s="31"/>
      <c r="I45" s="31"/>
      <c r="J45" s="31"/>
      <c r="K45" s="65"/>
      <c r="L45" s="65"/>
      <c r="M45" s="65"/>
    </row>
    <row r="46" spans="1:13">
      <c r="A46" s="29"/>
      <c r="C46" s="65"/>
      <c r="D46" s="65"/>
      <c r="E46" s="56"/>
      <c r="F46" s="31"/>
      <c r="G46" s="31"/>
      <c r="H46" s="31"/>
      <c r="I46" s="31"/>
      <c r="J46" s="31"/>
      <c r="K46" s="65"/>
      <c r="L46" s="65"/>
      <c r="M46" s="65"/>
    </row>
    <row r="47" spans="1:13">
      <c r="A47" s="29" t="s">
        <v>40</v>
      </c>
      <c r="C47" s="65" t="s">
        <v>41</v>
      </c>
      <c r="D47" s="35" t="s">
        <v>42</v>
      </c>
      <c r="E47" s="56">
        <f>ROUND($E$43/12,9)</f>
        <v>0.60004572499999997</v>
      </c>
      <c r="F47" s="31"/>
      <c r="G47" s="31"/>
      <c r="H47" s="31"/>
      <c r="I47" s="31"/>
      <c r="J47" s="31"/>
      <c r="K47" s="65"/>
      <c r="L47" s="65"/>
      <c r="M47" s="65"/>
    </row>
    <row r="48" spans="1:13">
      <c r="A48" s="29"/>
      <c r="C48" s="65"/>
      <c r="D48" s="65"/>
      <c r="E48" s="56"/>
      <c r="F48" s="31"/>
      <c r="G48" s="31"/>
      <c r="H48" s="31"/>
      <c r="I48" s="31"/>
      <c r="J48" s="31"/>
      <c r="K48" s="65"/>
      <c r="L48" s="65"/>
      <c r="M48" s="65"/>
    </row>
    <row r="49" spans="1:13">
      <c r="A49" s="29"/>
      <c r="C49" s="65"/>
      <c r="D49" s="65"/>
      <c r="E49" s="58" t="s">
        <v>43</v>
      </c>
      <c r="F49" s="95"/>
      <c r="G49" s="95"/>
      <c r="I49" s="31"/>
      <c r="J49" s="58" t="s">
        <v>44</v>
      </c>
      <c r="K49" s="65"/>
      <c r="L49" s="65"/>
      <c r="M49" s="65"/>
    </row>
    <row r="50" spans="1:13">
      <c r="A50" s="29"/>
      <c r="C50" s="65"/>
      <c r="D50" s="65"/>
      <c r="E50" s="58"/>
      <c r="F50" s="95"/>
      <c r="G50" s="95"/>
      <c r="I50" s="31"/>
      <c r="J50" s="58"/>
      <c r="K50" s="65"/>
      <c r="L50" s="65"/>
      <c r="M50" s="65"/>
    </row>
    <row r="51" spans="1:13">
      <c r="A51" s="29">
        <v>18</v>
      </c>
      <c r="C51" s="65" t="s">
        <v>45</v>
      </c>
      <c r="D51" s="35" t="s">
        <v>46</v>
      </c>
      <c r="E51" s="56">
        <f>ROUND($E$43/52,9)</f>
        <v>0.13847208999999999</v>
      </c>
      <c r="F51" s="31"/>
      <c r="G51" s="31"/>
      <c r="H51" s="31"/>
      <c r="I51" s="31"/>
      <c r="J51" s="31"/>
      <c r="K51" s="65"/>
      <c r="L51" s="65"/>
      <c r="M51" s="65"/>
    </row>
    <row r="52" spans="1:13">
      <c r="A52" s="29"/>
      <c r="C52" s="65"/>
      <c r="D52" s="65"/>
      <c r="E52" s="56"/>
      <c r="F52" s="31"/>
      <c r="G52" s="31"/>
      <c r="H52" s="31"/>
      <c r="I52" s="31"/>
      <c r="J52" s="31"/>
      <c r="K52" s="65"/>
      <c r="L52" s="65"/>
      <c r="M52" s="65"/>
    </row>
    <row r="53" spans="1:13">
      <c r="A53" s="29">
        <v>19</v>
      </c>
      <c r="C53" s="65" t="s">
        <v>47</v>
      </c>
      <c r="D53" s="35" t="s">
        <v>48</v>
      </c>
      <c r="E53" s="56">
        <f>ROUND($E$43/260,9)</f>
        <v>2.7694417999999998E-2</v>
      </c>
      <c r="F53" s="31" t="s">
        <v>49</v>
      </c>
      <c r="G53" s="31"/>
      <c r="H53" s="31"/>
      <c r="I53" s="31"/>
      <c r="J53" s="56">
        <f>ROUND($E$43/365,9)</f>
        <v>1.9727531E-2</v>
      </c>
      <c r="K53" s="65"/>
      <c r="L53" s="65"/>
      <c r="M53" s="65"/>
    </row>
    <row r="54" spans="1:13">
      <c r="A54" s="29"/>
      <c r="C54" s="65"/>
      <c r="D54" s="65"/>
      <c r="E54" s="56"/>
      <c r="F54" s="31"/>
      <c r="G54" s="31"/>
      <c r="H54" s="31"/>
      <c r="I54" s="31"/>
      <c r="J54" s="56"/>
      <c r="K54" s="65"/>
      <c r="L54" s="65"/>
      <c r="M54" s="65"/>
    </row>
    <row r="55" spans="1:13" ht="30">
      <c r="A55" s="29">
        <v>20</v>
      </c>
      <c r="C55" s="65" t="s">
        <v>50</v>
      </c>
      <c r="D55" s="201" t="s">
        <v>55</v>
      </c>
      <c r="E55" s="56">
        <f>ROUND(($J$28/$J$33)/4160,4)</f>
        <v>1.6999999999999999E-3</v>
      </c>
      <c r="F55" s="31" t="s">
        <v>52</v>
      </c>
      <c r="G55" s="31"/>
      <c r="H55" s="31"/>
      <c r="I55" s="31"/>
      <c r="J55" s="56">
        <f>ROUND(($J$28/$J$33)/8760*1000,4)</f>
        <v>0.82199999999999995</v>
      </c>
      <c r="K55" s="65"/>
      <c r="L55" s="65"/>
      <c r="M55" s="65"/>
    </row>
    <row r="56" spans="1:13">
      <c r="C56" s="68"/>
      <c r="D56" s="68"/>
      <c r="E56" s="69"/>
      <c r="F56" s="68"/>
      <c r="G56" s="68"/>
      <c r="H56" s="68"/>
      <c r="I56" s="68"/>
      <c r="K56" s="29"/>
      <c r="L56" s="97"/>
      <c r="M56" s="29"/>
    </row>
    <row r="57" spans="1:13" ht="18">
      <c r="A57" s="1"/>
      <c r="C57" s="68"/>
      <c r="D57" s="68"/>
      <c r="E57" s="69"/>
      <c r="F57" s="68"/>
      <c r="G57" s="68"/>
      <c r="H57" s="68"/>
      <c r="I57" s="68"/>
      <c r="J57" s="70" t="s">
        <v>0</v>
      </c>
      <c r="K57" s="71"/>
      <c r="M57" s="71"/>
    </row>
    <row r="58" spans="1:13">
      <c r="C58" s="68"/>
      <c r="D58" s="68"/>
      <c r="E58" s="69"/>
      <c r="F58" s="68"/>
      <c r="G58" s="68"/>
      <c r="H58" s="68"/>
      <c r="I58" s="68"/>
      <c r="J58" s="70" t="s">
        <v>73</v>
      </c>
      <c r="M58" s="70"/>
    </row>
    <row r="59" spans="1:13">
      <c r="C59" s="68"/>
      <c r="D59" s="68"/>
      <c r="E59" s="69"/>
      <c r="F59" s="68"/>
      <c r="G59" s="68"/>
      <c r="H59" s="68"/>
      <c r="I59" s="68"/>
      <c r="K59" s="65"/>
      <c r="M59" s="70"/>
    </row>
    <row r="60" spans="1:13">
      <c r="C60" s="68"/>
      <c r="D60" s="68"/>
      <c r="E60" s="69"/>
      <c r="F60" s="68"/>
      <c r="G60" s="68"/>
      <c r="H60" s="68"/>
      <c r="I60" s="68"/>
      <c r="K60" s="65"/>
      <c r="M60" s="70"/>
    </row>
    <row r="61" spans="1:13">
      <c r="C61" s="68"/>
      <c r="D61" s="68"/>
      <c r="E61" s="69"/>
      <c r="F61" s="68"/>
      <c r="G61" s="68"/>
      <c r="H61" s="68"/>
      <c r="I61" s="68"/>
      <c r="K61" s="65"/>
      <c r="M61" s="70"/>
    </row>
    <row r="62" spans="1:13">
      <c r="C62" s="68"/>
      <c r="D62" s="68"/>
      <c r="E62" s="69"/>
      <c r="F62" s="68"/>
      <c r="G62" s="68"/>
      <c r="H62" s="68"/>
      <c r="I62" s="68"/>
      <c r="J62" s="70"/>
      <c r="K62" s="65"/>
      <c r="M62" s="70"/>
    </row>
    <row r="63" spans="1:13">
      <c r="C63" s="68" t="s">
        <v>2</v>
      </c>
      <c r="D63" s="68"/>
      <c r="E63" s="69"/>
      <c r="F63" s="68"/>
      <c r="G63" s="68"/>
      <c r="H63" s="68"/>
      <c r="I63" s="68"/>
      <c r="J63" s="97" t="str">
        <f>J7</f>
        <v>For the 12 months ended: 12/31/2016</v>
      </c>
      <c r="K63" s="35"/>
      <c r="M63" s="70"/>
    </row>
    <row r="64" spans="1:13">
      <c r="A64" s="75" t="str">
        <f>A8</f>
        <v>Rate Formula Template</v>
      </c>
      <c r="B64" s="9"/>
      <c r="C64" s="9"/>
      <c r="D64" s="75"/>
      <c r="E64" s="9"/>
      <c r="F64" s="75"/>
      <c r="G64" s="75"/>
      <c r="H64" s="75"/>
      <c r="I64" s="75"/>
      <c r="J64" s="9"/>
      <c r="K64" s="35"/>
      <c r="L64" s="9"/>
      <c r="M64" s="65"/>
    </row>
    <row r="65" spans="1:13">
      <c r="A65" s="13" t="s">
        <v>4</v>
      </c>
      <c r="B65" s="9"/>
      <c r="C65" s="75"/>
      <c r="D65" s="13"/>
      <c r="E65" s="9"/>
      <c r="F65" s="13"/>
      <c r="G65" s="13"/>
      <c r="H65" s="13"/>
      <c r="I65" s="75"/>
      <c r="J65" s="75"/>
      <c r="K65" s="35"/>
      <c r="L65" s="76"/>
      <c r="M65" s="65"/>
    </row>
    <row r="66" spans="1:13">
      <c r="A66" s="76"/>
      <c r="B66" s="9"/>
      <c r="C66" s="76"/>
      <c r="D66" s="76"/>
      <c r="E66" s="9"/>
      <c r="F66" s="76"/>
      <c r="G66" s="76"/>
      <c r="H66" s="76"/>
      <c r="I66" s="76"/>
      <c r="J66" s="76"/>
      <c r="K66" s="35"/>
      <c r="L66" s="76"/>
      <c r="M66" s="65"/>
    </row>
    <row r="67" spans="1:13" ht="15.75">
      <c r="A67" s="17" t="s">
        <v>361</v>
      </c>
      <c r="B67" s="9"/>
      <c r="C67" s="76"/>
      <c r="D67" s="76"/>
      <c r="E67" s="9"/>
      <c r="F67" s="76"/>
      <c r="G67" s="76"/>
      <c r="H67" s="76"/>
      <c r="I67" s="76"/>
      <c r="J67" s="76"/>
      <c r="K67" s="35"/>
      <c r="L67" s="76"/>
      <c r="M67" s="35"/>
    </row>
    <row r="68" spans="1:13">
      <c r="B68" s="9"/>
      <c r="C68" s="76"/>
      <c r="D68" s="76"/>
      <c r="E68" s="9"/>
      <c r="F68" s="76"/>
      <c r="G68" s="76"/>
      <c r="H68" s="76"/>
      <c r="I68" s="76"/>
      <c r="J68" s="76"/>
      <c r="K68" s="35"/>
      <c r="L68" s="76"/>
      <c r="M68" s="35"/>
    </row>
    <row r="69" spans="1:13">
      <c r="C69" s="99" t="s">
        <v>6</v>
      </c>
      <c r="D69" s="99" t="s">
        <v>7</v>
      </c>
      <c r="E69" s="99" t="s">
        <v>8</v>
      </c>
      <c r="F69" s="35" t="s">
        <v>17</v>
      </c>
      <c r="G69" s="35"/>
      <c r="H69" s="100" t="s">
        <v>9</v>
      </c>
      <c r="I69" s="35"/>
      <c r="J69" s="101" t="s">
        <v>10</v>
      </c>
      <c r="K69" s="35"/>
      <c r="L69" s="99"/>
      <c r="M69" s="35"/>
    </row>
    <row r="70" spans="1:13" ht="15.75">
      <c r="A70" s="102" t="s">
        <v>11</v>
      </c>
      <c r="B70" s="103"/>
      <c r="C70" s="104"/>
      <c r="D70" s="105" t="s">
        <v>74</v>
      </c>
      <c r="E70" s="106"/>
      <c r="F70" s="106"/>
      <c r="G70" s="106"/>
      <c r="H70" s="102"/>
      <c r="I70" s="106"/>
      <c r="J70" s="102" t="s">
        <v>75</v>
      </c>
      <c r="K70" s="35"/>
      <c r="L70" s="99"/>
      <c r="M70" s="35"/>
    </row>
    <row r="71" spans="1:13" ht="16.5" thickBot="1">
      <c r="A71" s="107" t="s">
        <v>13</v>
      </c>
      <c r="B71" s="103"/>
      <c r="C71" s="109" t="s">
        <v>363</v>
      </c>
      <c r="D71" s="110" t="s">
        <v>77</v>
      </c>
      <c r="E71" s="111" t="s">
        <v>78</v>
      </c>
      <c r="F71" s="112"/>
      <c r="G71" s="113" t="s">
        <v>60</v>
      </c>
      <c r="H71" s="113"/>
      <c r="I71" s="112"/>
      <c r="J71" s="114" t="s">
        <v>79</v>
      </c>
      <c r="K71" s="35"/>
      <c r="L71" s="99"/>
      <c r="M71" s="65"/>
    </row>
    <row r="72" spans="1:13">
      <c r="D72" s="35"/>
      <c r="E72" s="35"/>
      <c r="F72" s="35"/>
      <c r="G72" s="35"/>
      <c r="H72" s="35"/>
      <c r="I72" s="35"/>
      <c r="J72" s="35"/>
      <c r="K72" s="35"/>
      <c r="L72" s="35"/>
      <c r="M72" s="65"/>
    </row>
    <row r="73" spans="1:13">
      <c r="A73" s="29"/>
      <c r="C73" s="65"/>
      <c r="D73" s="35"/>
      <c r="E73" s="35"/>
      <c r="F73" s="35"/>
      <c r="G73" s="35"/>
      <c r="H73" s="35"/>
      <c r="I73" s="35"/>
      <c r="J73" s="35"/>
      <c r="K73" s="35"/>
      <c r="L73" s="35"/>
      <c r="M73" s="65"/>
    </row>
    <row r="74" spans="1:13">
      <c r="A74" s="29"/>
      <c r="C74" s="65" t="s">
        <v>80</v>
      </c>
      <c r="D74" s="35"/>
      <c r="E74" s="35"/>
      <c r="F74" s="35"/>
      <c r="G74" s="35"/>
      <c r="H74" s="35"/>
      <c r="I74" s="35"/>
      <c r="J74" s="35"/>
      <c r="K74" s="35"/>
      <c r="L74" s="35"/>
      <c r="M74" s="65"/>
    </row>
    <row r="75" spans="1:13">
      <c r="A75" s="29">
        <v>1</v>
      </c>
      <c r="C75" s="65" t="s">
        <v>81</v>
      </c>
      <c r="D75" s="202" t="s">
        <v>82</v>
      </c>
      <c r="E75" s="116">
        <v>1039170801</v>
      </c>
      <c r="F75" s="35"/>
      <c r="G75" s="35" t="s">
        <v>83</v>
      </c>
      <c r="H75" s="117" t="s">
        <v>17</v>
      </c>
      <c r="I75" s="35"/>
      <c r="J75" s="54" t="s">
        <v>17</v>
      </c>
      <c r="K75" s="35"/>
      <c r="L75" s="35"/>
      <c r="M75" s="65"/>
    </row>
    <row r="76" spans="1:13">
      <c r="A76" s="29">
        <v>2</v>
      </c>
      <c r="C76" s="65" t="s">
        <v>84</v>
      </c>
      <c r="D76" s="202" t="s">
        <v>85</v>
      </c>
      <c r="E76" s="85">
        <v>55492167</v>
      </c>
      <c r="F76" s="35"/>
      <c r="G76" s="35" t="s">
        <v>62</v>
      </c>
      <c r="H76" s="117">
        <f>J208</f>
        <v>0.70390552598171197</v>
      </c>
      <c r="I76" s="35"/>
      <c r="J76" s="31">
        <f>ROUND(H76*E76,0)</f>
        <v>39061243</v>
      </c>
      <c r="K76" s="35"/>
      <c r="L76" s="35"/>
      <c r="M76" s="65"/>
    </row>
    <row r="77" spans="1:13">
      <c r="A77" s="29">
        <v>3</v>
      </c>
      <c r="C77" s="65" t="s">
        <v>86</v>
      </c>
      <c r="D77" s="202" t="s">
        <v>87</v>
      </c>
      <c r="E77" s="85">
        <v>426635808</v>
      </c>
      <c r="F77" s="35"/>
      <c r="G77" s="35" t="s">
        <v>83</v>
      </c>
      <c r="H77" s="117" t="s">
        <v>17</v>
      </c>
      <c r="I77" s="35"/>
      <c r="J77" s="54" t="s">
        <v>17</v>
      </c>
      <c r="K77" s="35"/>
      <c r="L77" s="35"/>
      <c r="M77" s="65"/>
    </row>
    <row r="78" spans="1:13">
      <c r="A78" s="29">
        <v>4</v>
      </c>
      <c r="C78" s="65" t="s">
        <v>88</v>
      </c>
      <c r="D78" s="202" t="s">
        <v>89</v>
      </c>
      <c r="E78" s="85">
        <v>20215272</v>
      </c>
      <c r="F78" s="35"/>
      <c r="G78" s="35" t="s">
        <v>90</v>
      </c>
      <c r="H78" s="117">
        <f>J226</f>
        <v>3.7046775065328233E-2</v>
      </c>
      <c r="I78" s="35"/>
      <c r="J78" s="54">
        <f>ROUND(H78*E78,0)</f>
        <v>748911</v>
      </c>
      <c r="K78" s="35"/>
      <c r="L78" s="35"/>
      <c r="M78" s="35"/>
    </row>
    <row r="79" spans="1:13" ht="15.75" thickBot="1">
      <c r="A79" s="29">
        <v>5</v>
      </c>
      <c r="C79" s="65" t="s">
        <v>91</v>
      </c>
      <c r="D79" s="202" t="s">
        <v>92</v>
      </c>
      <c r="E79" s="118">
        <v>30902234</v>
      </c>
      <c r="F79" s="35"/>
      <c r="G79" s="35" t="s">
        <v>93</v>
      </c>
      <c r="H79" s="117">
        <f>L230</f>
        <v>2.9743041533906927E-2</v>
      </c>
      <c r="I79" s="35"/>
      <c r="J79" s="119">
        <f>ROUND(H79*E79,0)</f>
        <v>919126</v>
      </c>
      <c r="K79" s="35"/>
      <c r="L79" s="35"/>
      <c r="M79" s="35"/>
    </row>
    <row r="80" spans="1:13">
      <c r="A80" s="29">
        <v>6</v>
      </c>
      <c r="C80" s="68" t="s">
        <v>94</v>
      </c>
      <c r="D80" s="35"/>
      <c r="E80" s="31">
        <f>SUM(E75:E79)</f>
        <v>1572416282</v>
      </c>
      <c r="F80" s="35"/>
      <c r="G80" s="35" t="s">
        <v>95</v>
      </c>
      <c r="H80" s="120">
        <f>IF(J80&gt;0,J80/E80,0)</f>
        <v>2.5902351982895581E-2</v>
      </c>
      <c r="I80" s="35"/>
      <c r="J80" s="31">
        <f>SUM(J75:J79)</f>
        <v>40729280</v>
      </c>
      <c r="K80" s="35"/>
      <c r="L80" s="121"/>
      <c r="M80" s="65"/>
    </row>
    <row r="81" spans="1:13">
      <c r="C81" s="65"/>
      <c r="D81" s="35"/>
      <c r="E81" s="54"/>
      <c r="F81" s="35"/>
      <c r="G81" s="35"/>
      <c r="H81" s="121"/>
      <c r="I81" s="35"/>
      <c r="J81" s="54"/>
      <c r="K81" s="35"/>
      <c r="L81" s="121"/>
      <c r="M81" s="65"/>
    </row>
    <row r="82" spans="1:13">
      <c r="C82" s="65" t="s">
        <v>96</v>
      </c>
      <c r="D82" s="35"/>
      <c r="E82" s="54"/>
      <c r="F82" s="35"/>
      <c r="G82" s="35"/>
      <c r="H82" s="35"/>
      <c r="I82" s="35"/>
      <c r="J82" s="54"/>
      <c r="K82" s="35"/>
      <c r="L82" s="35"/>
      <c r="M82" s="65"/>
    </row>
    <row r="83" spans="1:13">
      <c r="A83" s="29">
        <v>7</v>
      </c>
      <c r="C83" s="65" t="s">
        <v>81</v>
      </c>
      <c r="D83" s="35" t="s">
        <v>97</v>
      </c>
      <c r="E83" s="116">
        <v>623282995</v>
      </c>
      <c r="F83" s="35"/>
      <c r="G83" s="35" t="str">
        <f t="shared" ref="G83:H87" si="1">G75</f>
        <v>NA</v>
      </c>
      <c r="H83" s="117" t="str">
        <f t="shared" si="1"/>
        <v xml:space="preserve"> </v>
      </c>
      <c r="I83" s="35"/>
      <c r="J83" s="54" t="s">
        <v>17</v>
      </c>
      <c r="K83" s="35"/>
      <c r="L83" s="35"/>
      <c r="M83" s="65"/>
    </row>
    <row r="84" spans="1:13">
      <c r="A84" s="29">
        <v>8</v>
      </c>
      <c r="C84" s="65" t="s">
        <v>84</v>
      </c>
      <c r="D84" s="35" t="s">
        <v>98</v>
      </c>
      <c r="E84" s="85">
        <v>18578748</v>
      </c>
      <c r="F84" s="35"/>
      <c r="G84" s="35" t="str">
        <f t="shared" si="1"/>
        <v>TP</v>
      </c>
      <c r="H84" s="117">
        <f t="shared" si="1"/>
        <v>0.70390552598171197</v>
      </c>
      <c r="I84" s="35"/>
      <c r="J84" s="31">
        <f>ROUND(H84*E84,0)</f>
        <v>13077683</v>
      </c>
      <c r="K84" s="35"/>
      <c r="L84" s="35"/>
      <c r="M84" s="65"/>
    </row>
    <row r="85" spans="1:13">
      <c r="A85" s="29">
        <v>9</v>
      </c>
      <c r="C85" s="65" t="s">
        <v>86</v>
      </c>
      <c r="D85" s="35" t="s">
        <v>99</v>
      </c>
      <c r="E85" s="85">
        <v>154986633</v>
      </c>
      <c r="F85" s="35"/>
      <c r="G85" s="35" t="str">
        <f t="shared" si="1"/>
        <v>NA</v>
      </c>
      <c r="H85" s="117" t="str">
        <f t="shared" si="1"/>
        <v xml:space="preserve"> </v>
      </c>
      <c r="I85" s="35"/>
      <c r="J85" s="54" t="s">
        <v>17</v>
      </c>
      <c r="K85" s="35"/>
      <c r="L85" s="35"/>
      <c r="M85" s="65"/>
    </row>
    <row r="86" spans="1:13">
      <c r="A86" s="29">
        <v>10</v>
      </c>
      <c r="C86" s="65" t="s">
        <v>88</v>
      </c>
      <c r="D86" s="35" t="s">
        <v>100</v>
      </c>
      <c r="E86" s="85">
        <v>10842854</v>
      </c>
      <c r="F86" s="35"/>
      <c r="G86" s="35" t="str">
        <f t="shared" si="1"/>
        <v>W/S</v>
      </c>
      <c r="H86" s="117">
        <f t="shared" si="1"/>
        <v>3.7046775065328233E-2</v>
      </c>
      <c r="I86" s="35"/>
      <c r="J86" s="54">
        <f>ROUND(H86*E86,0)</f>
        <v>401693</v>
      </c>
      <c r="K86" s="35"/>
      <c r="L86" s="35"/>
      <c r="M86" s="65"/>
    </row>
    <row r="87" spans="1:13" ht="15.75" thickBot="1">
      <c r="A87" s="29">
        <v>11</v>
      </c>
      <c r="C87" s="65" t="s">
        <v>91</v>
      </c>
      <c r="D87" s="35" t="s">
        <v>92</v>
      </c>
      <c r="E87" s="118">
        <v>26606122</v>
      </c>
      <c r="F87" s="35"/>
      <c r="G87" s="35" t="str">
        <f t="shared" si="1"/>
        <v>CE</v>
      </c>
      <c r="H87" s="117">
        <f t="shared" si="1"/>
        <v>2.9743041533906927E-2</v>
      </c>
      <c r="I87" s="35"/>
      <c r="J87" s="119">
        <f>ROUND(H87*E87,0)</f>
        <v>791347</v>
      </c>
      <c r="K87" s="35"/>
      <c r="L87" s="35"/>
      <c r="M87" s="65"/>
    </row>
    <row r="88" spans="1:13">
      <c r="A88" s="29">
        <v>12</v>
      </c>
      <c r="C88" s="65" t="s">
        <v>101</v>
      </c>
      <c r="D88" s="35"/>
      <c r="E88" s="31">
        <f>SUM(E83:E87)</f>
        <v>834297352</v>
      </c>
      <c r="F88" s="35"/>
      <c r="G88" s="35"/>
      <c r="H88" s="35"/>
      <c r="I88" s="35"/>
      <c r="J88" s="31">
        <f>SUM(J83:J87)</f>
        <v>14270723</v>
      </c>
      <c r="K88" s="35"/>
      <c r="L88" s="35"/>
      <c r="M88" s="65"/>
    </row>
    <row r="89" spans="1:13">
      <c r="A89" s="29"/>
      <c r="C89"/>
      <c r="D89" s="35" t="s">
        <v>17</v>
      </c>
      <c r="E89" s="54"/>
      <c r="F89" s="35"/>
      <c r="G89" s="35"/>
      <c r="H89" s="121"/>
      <c r="I89" s="35"/>
      <c r="J89" s="54"/>
      <c r="K89" s="35"/>
      <c r="L89" s="121"/>
      <c r="M89" s="65"/>
    </row>
    <row r="90" spans="1:13">
      <c r="A90" s="29"/>
      <c r="C90" s="65" t="s">
        <v>102</v>
      </c>
      <c r="D90" s="35"/>
      <c r="E90" s="54"/>
      <c r="F90" s="35"/>
      <c r="G90" s="35"/>
      <c r="H90" s="35"/>
      <c r="I90" s="35"/>
      <c r="J90" s="54"/>
      <c r="K90" s="35"/>
      <c r="L90" s="35"/>
      <c r="M90" s="65"/>
    </row>
    <row r="91" spans="1:13">
      <c r="A91" s="29">
        <v>13</v>
      </c>
      <c r="C91" s="65" t="s">
        <v>81</v>
      </c>
      <c r="D91" s="35" t="s">
        <v>103</v>
      </c>
      <c r="E91" s="31">
        <f>E75-E83</f>
        <v>415887806</v>
      </c>
      <c r="F91" s="35"/>
      <c r="G91" s="35"/>
      <c r="H91" s="121"/>
      <c r="I91" s="35"/>
      <c r="J91" s="54" t="s">
        <v>17</v>
      </c>
      <c r="K91" s="35"/>
      <c r="L91" s="121"/>
      <c r="M91" s="65"/>
    </row>
    <row r="92" spans="1:13">
      <c r="A92" s="29">
        <v>14</v>
      </c>
      <c r="C92" s="65" t="s">
        <v>84</v>
      </c>
      <c r="D92" s="35" t="s">
        <v>104</v>
      </c>
      <c r="E92" s="54">
        <f>E76-E84</f>
        <v>36913419</v>
      </c>
      <c r="F92" s="35"/>
      <c r="G92" s="35"/>
      <c r="H92" s="117"/>
      <c r="I92" s="35"/>
      <c r="J92" s="31">
        <f>J76-J84</f>
        <v>25983560</v>
      </c>
      <c r="K92" s="35"/>
      <c r="L92" s="121"/>
      <c r="M92" s="65"/>
    </row>
    <row r="93" spans="1:13">
      <c r="A93" s="29">
        <v>15</v>
      </c>
      <c r="C93" s="65" t="s">
        <v>86</v>
      </c>
      <c r="D93" s="35" t="s">
        <v>105</v>
      </c>
      <c r="E93" s="54">
        <f>E77-E85</f>
        <v>271649175</v>
      </c>
      <c r="F93" s="35"/>
      <c r="G93" s="35"/>
      <c r="H93" s="121"/>
      <c r="I93" s="35"/>
      <c r="J93" s="54" t="s">
        <v>17</v>
      </c>
      <c r="K93" s="35"/>
      <c r="L93" s="121"/>
      <c r="M93" s="65"/>
    </row>
    <row r="94" spans="1:13">
      <c r="A94" s="29">
        <v>16</v>
      </c>
      <c r="C94" s="65" t="s">
        <v>88</v>
      </c>
      <c r="D94" s="35" t="s">
        <v>106</v>
      </c>
      <c r="E94" s="54">
        <f>E78-E86</f>
        <v>9372418</v>
      </c>
      <c r="F94" s="35"/>
      <c r="G94" s="35"/>
      <c r="H94" s="121"/>
      <c r="I94" s="35"/>
      <c r="J94" s="54">
        <f>J78-J86</f>
        <v>347218</v>
      </c>
      <c r="K94" s="35"/>
      <c r="L94" s="121"/>
      <c r="M94" s="65"/>
    </row>
    <row r="95" spans="1:13" ht="15.75" thickBot="1">
      <c r="A95" s="29">
        <v>17</v>
      </c>
      <c r="C95" s="65" t="s">
        <v>91</v>
      </c>
      <c r="D95" s="35" t="s">
        <v>107</v>
      </c>
      <c r="E95" s="119">
        <f>E79-E87</f>
        <v>4296112</v>
      </c>
      <c r="F95" s="35"/>
      <c r="G95" s="35"/>
      <c r="H95" s="121"/>
      <c r="I95" s="35"/>
      <c r="J95" s="119">
        <f>J79-J87</f>
        <v>127779</v>
      </c>
      <c r="K95" s="35"/>
      <c r="L95" s="121"/>
      <c r="M95" s="65"/>
    </row>
    <row r="96" spans="1:13">
      <c r="A96" s="29">
        <v>18</v>
      </c>
      <c r="C96" s="65" t="s">
        <v>108</v>
      </c>
      <c r="D96" s="35"/>
      <c r="E96" s="31">
        <f>SUM(E91:E95)</f>
        <v>738118930</v>
      </c>
      <c r="F96" s="35"/>
      <c r="G96" s="35" t="s">
        <v>109</v>
      </c>
      <c r="H96" s="121">
        <f>IF(J96&gt;0,J96/E96,0)</f>
        <v>3.5845926617814827E-2</v>
      </c>
      <c r="I96" s="35"/>
      <c r="J96" s="31">
        <f>SUM(J91:J95)</f>
        <v>26458557</v>
      </c>
      <c r="K96" s="35"/>
      <c r="L96" s="35"/>
      <c r="M96" s="65"/>
    </row>
    <row r="97" spans="1:13">
      <c r="A97" s="29"/>
      <c r="C97"/>
      <c r="D97" s="35"/>
      <c r="E97" s="54"/>
      <c r="F97" s="35"/>
      <c r="I97" s="35"/>
      <c r="J97" s="54"/>
      <c r="K97" s="35"/>
      <c r="L97" s="121"/>
      <c r="M97" s="65"/>
    </row>
    <row r="98" spans="1:13">
      <c r="A98" s="29"/>
      <c r="C98" s="122" t="s">
        <v>110</v>
      </c>
      <c r="D98" s="35"/>
      <c r="E98" s="54"/>
      <c r="F98" s="35"/>
      <c r="G98" s="35"/>
      <c r="H98" s="35"/>
      <c r="I98" s="35"/>
      <c r="J98" s="54"/>
      <c r="K98" s="35"/>
      <c r="L98" s="35"/>
      <c r="M98" s="65"/>
    </row>
    <row r="99" spans="1:13">
      <c r="A99" s="29">
        <v>19</v>
      </c>
      <c r="C99" s="65" t="s">
        <v>111</v>
      </c>
      <c r="D99" s="35" t="s">
        <v>112</v>
      </c>
      <c r="E99" s="116">
        <v>-190426</v>
      </c>
      <c r="F99" s="35"/>
      <c r="G99" s="35" t="str">
        <f>G83</f>
        <v>NA</v>
      </c>
      <c r="H99" s="123" t="s">
        <v>113</v>
      </c>
      <c r="I99" s="35"/>
      <c r="J99" s="31">
        <v>0</v>
      </c>
      <c r="K99" s="35"/>
      <c r="L99" s="121"/>
      <c r="M99" s="65"/>
    </row>
    <row r="100" spans="1:13">
      <c r="A100" s="29">
        <v>20</v>
      </c>
      <c r="C100" s="65" t="s">
        <v>114</v>
      </c>
      <c r="D100" s="35" t="s">
        <v>115</v>
      </c>
      <c r="E100" s="85">
        <v>-242121000</v>
      </c>
      <c r="F100" s="35"/>
      <c r="G100" s="35" t="s">
        <v>116</v>
      </c>
      <c r="H100" s="117">
        <f>H96</f>
        <v>3.5845926617814827E-2</v>
      </c>
      <c r="I100" s="35"/>
      <c r="J100" s="54">
        <f>ROUND(H100*E100,0)</f>
        <v>-8679052</v>
      </c>
      <c r="K100" s="35"/>
      <c r="L100" s="121"/>
      <c r="M100" s="65"/>
    </row>
    <row r="101" spans="1:13">
      <c r="A101" s="29">
        <v>21</v>
      </c>
      <c r="C101" s="65" t="s">
        <v>117</v>
      </c>
      <c r="D101" s="35" t="s">
        <v>118</v>
      </c>
      <c r="E101" s="85">
        <v>-19340308</v>
      </c>
      <c r="F101" s="35"/>
      <c r="G101" s="35" t="s">
        <v>116</v>
      </c>
      <c r="H101" s="117">
        <f>H100</f>
        <v>3.5845926617814827E-2</v>
      </c>
      <c r="I101" s="35"/>
      <c r="J101" s="54">
        <f>ROUND(H101*E101,0)</f>
        <v>-693271</v>
      </c>
      <c r="K101" s="35"/>
      <c r="L101" s="121"/>
      <c r="M101" s="65"/>
    </row>
    <row r="102" spans="1:13">
      <c r="A102" s="29">
        <v>22</v>
      </c>
      <c r="C102" s="65" t="s">
        <v>119</v>
      </c>
      <c r="D102" s="35" t="s">
        <v>120</v>
      </c>
      <c r="E102" s="85">
        <v>27093793</v>
      </c>
      <c r="F102" s="35"/>
      <c r="G102" s="35" t="str">
        <f>G101</f>
        <v>NP</v>
      </c>
      <c r="H102" s="117">
        <f>H101</f>
        <v>3.5845926617814827E-2</v>
      </c>
      <c r="I102" s="35"/>
      <c r="J102" s="54">
        <f>ROUND(H102*E102,0)</f>
        <v>971202</v>
      </c>
      <c r="K102" s="35"/>
      <c r="L102" s="121"/>
      <c r="M102" s="65"/>
    </row>
    <row r="103" spans="1:13" ht="15.75" thickBot="1">
      <c r="A103" s="29">
        <v>23</v>
      </c>
      <c r="C103" s="2" t="s">
        <v>121</v>
      </c>
      <c r="D103" s="35" t="s">
        <v>122</v>
      </c>
      <c r="E103" s="118">
        <v>0</v>
      </c>
      <c r="F103" s="35"/>
      <c r="G103" s="35" t="s">
        <v>116</v>
      </c>
      <c r="H103" s="117">
        <f>H101</f>
        <v>3.5845926617814827E-2</v>
      </c>
      <c r="I103" s="35"/>
      <c r="J103" s="119">
        <f>ROUND(H103*E103,0)</f>
        <v>0</v>
      </c>
      <c r="K103" s="35"/>
      <c r="L103" s="121"/>
      <c r="M103" s="65"/>
    </row>
    <row r="104" spans="1:13">
      <c r="A104" s="29">
        <v>24</v>
      </c>
      <c r="C104" s="65" t="s">
        <v>123</v>
      </c>
      <c r="D104" s="35"/>
      <c r="E104" s="31">
        <f>SUM(E99:E103)</f>
        <v>-234557941</v>
      </c>
      <c r="F104" s="35"/>
      <c r="G104" s="35"/>
      <c r="H104" s="35"/>
      <c r="I104" s="35"/>
      <c r="J104" s="31">
        <f>SUM(J99:J103)</f>
        <v>-8401121</v>
      </c>
      <c r="K104" s="35"/>
      <c r="L104" s="35"/>
      <c r="M104" s="65"/>
    </row>
    <row r="105" spans="1:13">
      <c r="A105" s="29"/>
      <c r="C105"/>
      <c r="D105" s="35"/>
      <c r="E105" s="54"/>
      <c r="F105" s="35"/>
      <c r="G105" s="35"/>
      <c r="H105" s="121"/>
      <c r="I105" s="35"/>
      <c r="J105" s="54"/>
      <c r="K105" s="35"/>
      <c r="L105" s="121"/>
      <c r="M105" s="65"/>
    </row>
    <row r="106" spans="1:13">
      <c r="A106" s="29">
        <v>25</v>
      </c>
      <c r="C106" s="122" t="s">
        <v>124</v>
      </c>
      <c r="D106" s="35" t="s">
        <v>125</v>
      </c>
      <c r="E106" s="116">
        <v>0</v>
      </c>
      <c r="F106" s="35"/>
      <c r="G106" s="35" t="s">
        <v>17</v>
      </c>
      <c r="H106" s="124">
        <v>1</v>
      </c>
      <c r="I106" s="35"/>
      <c r="J106" s="31">
        <f>ROUND(H106*E106,0)</f>
        <v>0</v>
      </c>
      <c r="K106" s="35"/>
      <c r="L106" s="35"/>
      <c r="M106" s="65"/>
    </row>
    <row r="107" spans="1:13">
      <c r="A107" s="29"/>
      <c r="C107" s="65"/>
      <c r="D107" s="35"/>
      <c r="E107" s="54"/>
      <c r="F107" s="35"/>
      <c r="G107" s="35"/>
      <c r="H107" s="35"/>
      <c r="I107" s="35"/>
      <c r="J107" s="54"/>
      <c r="K107" s="35"/>
      <c r="L107" s="35"/>
      <c r="M107" s="65"/>
    </row>
    <row r="108" spans="1:13">
      <c r="A108" s="29"/>
      <c r="C108" s="81" t="s">
        <v>126</v>
      </c>
      <c r="D108" s="35" t="s">
        <v>17</v>
      </c>
      <c r="E108" s="54"/>
      <c r="F108" s="35"/>
      <c r="G108" s="35"/>
      <c r="H108" s="35"/>
      <c r="I108" s="35"/>
      <c r="J108" s="54"/>
      <c r="K108" s="35"/>
      <c r="L108" s="35"/>
      <c r="M108" s="65"/>
    </row>
    <row r="109" spans="1:13">
      <c r="A109" s="29">
        <v>26</v>
      </c>
      <c r="C109" s="65" t="s">
        <v>127</v>
      </c>
      <c r="D109" s="35" t="s">
        <v>128</v>
      </c>
      <c r="E109" s="31">
        <f>ROUND(E149/8,0)</f>
        <v>2660362</v>
      </c>
      <c r="F109" s="35"/>
      <c r="G109" s="35"/>
      <c r="H109" s="121"/>
      <c r="I109" s="35"/>
      <c r="J109" s="54">
        <f>ROUND(J149/8,0)</f>
        <v>228556</v>
      </c>
      <c r="K109" s="65"/>
      <c r="L109" s="121"/>
      <c r="M109" s="65"/>
    </row>
    <row r="110" spans="1:13">
      <c r="A110" s="29">
        <v>27</v>
      </c>
      <c r="C110" s="81" t="s">
        <v>129</v>
      </c>
      <c r="D110" s="35" t="s">
        <v>130</v>
      </c>
      <c r="E110" s="85">
        <v>4448</v>
      </c>
      <c r="F110" s="35"/>
      <c r="G110" s="35" t="s">
        <v>131</v>
      </c>
      <c r="H110" s="117">
        <f>J218</f>
        <v>0.67983496724036341</v>
      </c>
      <c r="I110" s="35"/>
      <c r="J110" s="54">
        <f>ROUND(H110*E110,0)</f>
        <v>3024</v>
      </c>
      <c r="K110" s="35" t="s">
        <v>17</v>
      </c>
      <c r="L110" s="121"/>
      <c r="M110" s="65"/>
    </row>
    <row r="111" spans="1:13" ht="15.75" thickBot="1">
      <c r="A111" s="29">
        <v>28</v>
      </c>
      <c r="C111" s="65" t="s">
        <v>132</v>
      </c>
      <c r="D111" s="35" t="s">
        <v>133</v>
      </c>
      <c r="E111" s="118">
        <v>491138</v>
      </c>
      <c r="F111" s="35"/>
      <c r="G111" s="35" t="s">
        <v>134</v>
      </c>
      <c r="H111" s="117">
        <f>H80</f>
        <v>2.5902351982895581E-2</v>
      </c>
      <c r="I111" s="35"/>
      <c r="J111" s="119">
        <f>ROUND(H111*E111,0)</f>
        <v>12722</v>
      </c>
      <c r="K111" s="35"/>
      <c r="L111" s="121"/>
      <c r="M111" s="65"/>
    </row>
    <row r="112" spans="1:13">
      <c r="A112" s="29">
        <v>29</v>
      </c>
      <c r="C112" s="65" t="s">
        <v>135</v>
      </c>
      <c r="D112" s="65"/>
      <c r="E112" s="31">
        <f>E109+E110+E111</f>
        <v>3155948</v>
      </c>
      <c r="F112" s="65"/>
      <c r="G112" s="65"/>
      <c r="H112" s="65"/>
      <c r="I112" s="65"/>
      <c r="J112" s="31">
        <f>J109+J110+J111</f>
        <v>244302</v>
      </c>
      <c r="K112" s="65"/>
      <c r="L112" s="65"/>
      <c r="M112" s="65"/>
    </row>
    <row r="113" spans="1:13" ht="15.75" thickBot="1">
      <c r="C113"/>
      <c r="D113" s="35"/>
      <c r="E113" s="119"/>
      <c r="F113" s="35"/>
      <c r="G113" s="35"/>
      <c r="H113" s="35"/>
      <c r="I113" s="35"/>
      <c r="J113" s="119"/>
      <c r="K113" s="35"/>
      <c r="L113" s="35"/>
      <c r="M113" s="65"/>
    </row>
    <row r="114" spans="1:13" ht="15.75" thickBot="1">
      <c r="A114" s="29">
        <v>30</v>
      </c>
      <c r="C114" s="65" t="s">
        <v>136</v>
      </c>
      <c r="D114" s="35"/>
      <c r="E114" s="125">
        <f>E112+E106+E104+E96</f>
        <v>506716937</v>
      </c>
      <c r="F114" s="35"/>
      <c r="G114" s="35"/>
      <c r="H114" s="121"/>
      <c r="I114" s="35"/>
      <c r="J114" s="125">
        <f>J112+J106+J104+J96</f>
        <v>18301738</v>
      </c>
      <c r="K114" s="35"/>
      <c r="L114" s="121"/>
      <c r="M114" s="35"/>
    </row>
    <row r="115" spans="1:13" ht="15.75" thickTop="1">
      <c r="A115" s="29"/>
      <c r="C115" s="65"/>
      <c r="D115" s="35"/>
      <c r="E115" s="35"/>
      <c r="F115" s="35"/>
      <c r="G115" s="35"/>
      <c r="H115" s="35"/>
      <c r="I115" s="35"/>
      <c r="J115" s="35"/>
      <c r="K115" s="35"/>
      <c r="L115" s="35"/>
      <c r="M115" s="35"/>
    </row>
    <row r="116" spans="1:13">
      <c r="A116" s="29"/>
      <c r="C116" s="68"/>
      <c r="D116" s="68"/>
      <c r="E116" s="69"/>
      <c r="F116" s="68"/>
      <c r="G116" s="68"/>
      <c r="H116" s="68"/>
      <c r="I116" s="68"/>
      <c r="K116" s="29"/>
      <c r="L116" s="97"/>
      <c r="M116" s="29"/>
    </row>
    <row r="117" spans="1:13" ht="18">
      <c r="A117" s="1"/>
      <c r="C117" s="68"/>
      <c r="D117" s="68"/>
      <c r="E117" s="69"/>
      <c r="F117" s="68"/>
      <c r="G117" s="68"/>
      <c r="H117" s="68"/>
      <c r="I117" s="68"/>
      <c r="J117" s="70" t="s">
        <v>0</v>
      </c>
      <c r="K117" s="71"/>
      <c r="M117" s="71"/>
    </row>
    <row r="118" spans="1:13">
      <c r="C118" s="68"/>
      <c r="D118" s="68"/>
      <c r="E118" s="69"/>
      <c r="F118" s="68"/>
      <c r="G118" s="68"/>
      <c r="H118" s="68"/>
      <c r="I118" s="68"/>
      <c r="J118" s="70" t="s">
        <v>137</v>
      </c>
      <c r="M118" s="70"/>
    </row>
    <row r="119" spans="1:13">
      <c r="C119" s="68"/>
      <c r="D119" s="68"/>
      <c r="E119" s="69"/>
      <c r="F119" s="68"/>
      <c r="G119" s="68"/>
      <c r="H119" s="68"/>
      <c r="I119" s="68"/>
      <c r="J119" s="70"/>
      <c r="M119" s="70"/>
    </row>
    <row r="120" spans="1:13">
      <c r="C120" s="68"/>
      <c r="D120" s="68"/>
      <c r="E120" s="69"/>
      <c r="F120" s="68"/>
      <c r="G120" s="68"/>
      <c r="H120" s="68"/>
      <c r="I120" s="68"/>
      <c r="M120" s="70"/>
    </row>
    <row r="121" spans="1:13">
      <c r="C121" s="68"/>
      <c r="D121" s="68"/>
      <c r="E121" s="69"/>
      <c r="F121" s="68"/>
      <c r="G121" s="68"/>
      <c r="H121" s="68"/>
      <c r="I121" s="68"/>
      <c r="K121" s="65"/>
      <c r="M121" s="70"/>
    </row>
    <row r="122" spans="1:13">
      <c r="C122" s="68"/>
      <c r="D122" s="68"/>
      <c r="E122" s="69"/>
      <c r="F122" s="68"/>
      <c r="G122" s="68"/>
      <c r="H122" s="68"/>
      <c r="I122" s="68"/>
      <c r="J122" s="70"/>
      <c r="K122" s="65"/>
      <c r="M122" s="70"/>
    </row>
    <row r="123" spans="1:13">
      <c r="C123" s="68" t="s">
        <v>2</v>
      </c>
      <c r="D123" s="68"/>
      <c r="E123" s="69"/>
      <c r="F123" s="68"/>
      <c r="G123" s="68"/>
      <c r="H123" s="68"/>
      <c r="I123" s="68"/>
      <c r="J123" s="97" t="str">
        <f>J7</f>
        <v>For the 12 months ended: 12/31/2016</v>
      </c>
      <c r="K123" s="65"/>
      <c r="M123" s="70"/>
    </row>
    <row r="124" spans="1:13">
      <c r="A124" s="75" t="str">
        <f>A8</f>
        <v>Rate Formula Template</v>
      </c>
      <c r="B124" s="9"/>
      <c r="C124" s="9"/>
      <c r="D124" s="75"/>
      <c r="E124" s="9"/>
      <c r="F124" s="75"/>
      <c r="G124" s="75"/>
      <c r="H124" s="75"/>
      <c r="I124" s="75"/>
      <c r="J124" s="9"/>
      <c r="K124" s="35"/>
      <c r="L124" s="9"/>
      <c r="M124" s="65"/>
    </row>
    <row r="125" spans="1:13">
      <c r="A125" s="13" t="s">
        <v>4</v>
      </c>
      <c r="B125" s="9"/>
      <c r="C125" s="75"/>
      <c r="D125" s="13"/>
      <c r="E125" s="9"/>
      <c r="F125" s="13"/>
      <c r="G125" s="13"/>
      <c r="H125" s="13"/>
      <c r="I125" s="75"/>
      <c r="J125" s="75"/>
      <c r="K125" s="35"/>
      <c r="L125" s="76"/>
      <c r="M125" s="65"/>
    </row>
    <row r="126" spans="1:13">
      <c r="A126" s="76"/>
      <c r="B126" s="9"/>
      <c r="C126" s="76"/>
      <c r="D126" s="76"/>
      <c r="E126" s="9"/>
      <c r="F126" s="76"/>
      <c r="G126" s="76"/>
      <c r="H126" s="76"/>
      <c r="I126" s="76"/>
      <c r="J126" s="76"/>
      <c r="K126" s="35"/>
      <c r="L126" s="76"/>
      <c r="M126" s="65"/>
    </row>
    <row r="127" spans="1:13" ht="15.75">
      <c r="A127" s="17" t="s">
        <v>361</v>
      </c>
      <c r="B127" s="9"/>
      <c r="C127" s="76"/>
      <c r="D127" s="76"/>
      <c r="E127" s="9"/>
      <c r="F127" s="76"/>
      <c r="G127" s="76"/>
      <c r="H127" s="76"/>
      <c r="I127" s="76"/>
      <c r="J127" s="76"/>
      <c r="K127" s="35"/>
      <c r="L127" s="76"/>
      <c r="M127" s="35"/>
    </row>
    <row r="128" spans="1:13">
      <c r="A128" s="29"/>
      <c r="K128" s="35"/>
      <c r="L128" s="35"/>
      <c r="M128" s="35"/>
    </row>
    <row r="129" spans="1:13" ht="15.75">
      <c r="A129" s="29"/>
      <c r="C129" s="99" t="s">
        <v>6</v>
      </c>
      <c r="D129" s="99" t="s">
        <v>7</v>
      </c>
      <c r="E129" s="99" t="s">
        <v>8</v>
      </c>
      <c r="F129" s="35" t="s">
        <v>17</v>
      </c>
      <c r="G129" s="35"/>
      <c r="H129" s="100" t="s">
        <v>9</v>
      </c>
      <c r="I129" s="35"/>
      <c r="J129" s="101" t="s">
        <v>10</v>
      </c>
      <c r="K129" s="35"/>
      <c r="L129" s="102"/>
      <c r="M129" s="68"/>
    </row>
    <row r="130" spans="1:13" ht="15.75">
      <c r="A130" s="29" t="s">
        <v>11</v>
      </c>
      <c r="C130" s="65"/>
      <c r="D130" s="126" t="s">
        <v>74</v>
      </c>
      <c r="E130" s="35"/>
      <c r="F130" s="35"/>
      <c r="G130" s="35"/>
      <c r="H130" s="29"/>
      <c r="I130" s="35"/>
      <c r="J130" s="29" t="s">
        <v>75</v>
      </c>
      <c r="K130" s="35"/>
      <c r="L130" s="102"/>
      <c r="M130" s="35"/>
    </row>
    <row r="131" spans="1:13" ht="15.75">
      <c r="A131" s="79" t="s">
        <v>13</v>
      </c>
      <c r="B131" s="26"/>
      <c r="C131" s="80"/>
      <c r="D131" s="127" t="s">
        <v>77</v>
      </c>
      <c r="E131" s="79" t="s">
        <v>78</v>
      </c>
      <c r="F131" s="128"/>
      <c r="G131" s="129" t="s">
        <v>60</v>
      </c>
      <c r="H131" s="130"/>
      <c r="I131" s="128"/>
      <c r="J131" s="131" t="s">
        <v>79</v>
      </c>
      <c r="K131" s="35"/>
      <c r="L131" s="102"/>
      <c r="M131" s="132"/>
    </row>
    <row r="132" spans="1:13" ht="15.75">
      <c r="C132" s="65"/>
      <c r="D132" s="35"/>
      <c r="E132" s="133"/>
      <c r="F132" s="112"/>
      <c r="G132" s="134"/>
      <c r="I132" s="112"/>
      <c r="J132" s="133"/>
      <c r="K132" s="35"/>
      <c r="L132" s="35"/>
      <c r="M132" s="35"/>
    </row>
    <row r="133" spans="1:13">
      <c r="A133" s="29"/>
      <c r="C133" s="65" t="s">
        <v>138</v>
      </c>
      <c r="D133" s="35"/>
      <c r="E133" s="35"/>
      <c r="F133" s="35"/>
      <c r="G133" s="35"/>
      <c r="H133" s="35"/>
      <c r="I133" s="35"/>
      <c r="J133" s="35"/>
      <c r="K133" s="35"/>
      <c r="L133" s="35"/>
      <c r="M133" s="35"/>
    </row>
    <row r="134" spans="1:13">
      <c r="A134" s="29">
        <v>1</v>
      </c>
      <c r="C134" s="65" t="s">
        <v>139</v>
      </c>
      <c r="D134" s="35" t="s">
        <v>140</v>
      </c>
      <c r="E134" s="31">
        <v>19417545</v>
      </c>
      <c r="F134" s="35"/>
      <c r="G134" s="35" t="s">
        <v>131</v>
      </c>
      <c r="H134" s="117">
        <f>J218</f>
        <v>0.67983496724036341</v>
      </c>
      <c r="I134" s="35"/>
      <c r="J134" s="31">
        <f>ROUND(H134*E134,0)</f>
        <v>13200726</v>
      </c>
      <c r="K134" s="65"/>
      <c r="L134" s="35"/>
      <c r="M134" s="35"/>
    </row>
    <row r="135" spans="1:13">
      <c r="A135" s="29" t="s">
        <v>141</v>
      </c>
      <c r="C135" s="93" t="s">
        <v>142</v>
      </c>
      <c r="D135" s="35" t="s">
        <v>143</v>
      </c>
      <c r="E135" s="85">
        <v>1460340</v>
      </c>
      <c r="F135" s="35"/>
      <c r="G135" s="35"/>
      <c r="H135" s="117">
        <v>1</v>
      </c>
      <c r="I135" s="35"/>
      <c r="J135" s="54">
        <f>ROUND(H135*E135,0)</f>
        <v>1460340</v>
      </c>
      <c r="K135" s="65"/>
      <c r="L135" s="35"/>
      <c r="M135" s="35"/>
    </row>
    <row r="136" spans="1:13">
      <c r="A136" s="29" t="s">
        <v>144</v>
      </c>
      <c r="C136" s="135" t="s">
        <v>145</v>
      </c>
      <c r="D136" s="35" t="s">
        <v>146</v>
      </c>
      <c r="E136" s="85">
        <v>0</v>
      </c>
      <c r="F136" s="35"/>
      <c r="G136" s="35" t="s">
        <v>131</v>
      </c>
      <c r="H136" s="117">
        <f>J$218</f>
        <v>0.67983496724036341</v>
      </c>
      <c r="I136" s="35"/>
      <c r="J136" s="54">
        <f>ROUND(H136*E136,0)</f>
        <v>0</v>
      </c>
      <c r="K136" s="65"/>
      <c r="L136" s="35"/>
      <c r="M136" s="35"/>
    </row>
    <row r="137" spans="1:13">
      <c r="A137" s="29" t="s">
        <v>147</v>
      </c>
      <c r="C137" s="135" t="s">
        <v>148</v>
      </c>
      <c r="D137" s="35" t="s">
        <v>149</v>
      </c>
      <c r="E137" s="85">
        <v>58293</v>
      </c>
      <c r="F137" s="35"/>
      <c r="G137" s="35" t="s">
        <v>131</v>
      </c>
      <c r="H137" s="117">
        <f>J$218</f>
        <v>0.67983496724036341</v>
      </c>
      <c r="I137" s="35"/>
      <c r="J137" s="54">
        <f>ROUND(H137*E137,0)</f>
        <v>39630</v>
      </c>
      <c r="K137" s="65"/>
      <c r="L137" s="35"/>
      <c r="M137" s="35"/>
    </row>
    <row r="138" spans="1:13">
      <c r="A138" s="29">
        <v>2</v>
      </c>
      <c r="C138" s="135" t="s">
        <v>150</v>
      </c>
      <c r="D138" s="35" t="s">
        <v>151</v>
      </c>
      <c r="E138" s="85">
        <v>15553606</v>
      </c>
      <c r="F138" s="35"/>
      <c r="G138" s="35" t="s">
        <v>131</v>
      </c>
      <c r="H138" s="117">
        <f>J$218</f>
        <v>0.67983496724036341</v>
      </c>
      <c r="I138" s="35"/>
      <c r="J138" s="54">
        <f t="shared" ref="J138:J148" si="2">ROUND(H138*E138,0)</f>
        <v>10573885</v>
      </c>
      <c r="K138" s="65"/>
      <c r="L138" s="35"/>
      <c r="M138" s="35"/>
    </row>
    <row r="139" spans="1:13">
      <c r="A139" s="29">
        <v>3</v>
      </c>
      <c r="C139" s="65" t="s">
        <v>152</v>
      </c>
      <c r="D139" s="35" t="s">
        <v>153</v>
      </c>
      <c r="E139" s="54">
        <v>18884831</v>
      </c>
      <c r="F139" s="35"/>
      <c r="G139" s="35" t="s">
        <v>90</v>
      </c>
      <c r="H139" s="117">
        <f t="shared" ref="H139:H145" si="3">$J$226</f>
        <v>3.7046775065328233E-2</v>
      </c>
      <c r="I139" s="35"/>
      <c r="J139" s="54">
        <f t="shared" si="2"/>
        <v>699622</v>
      </c>
      <c r="K139" s="35"/>
      <c r="L139" s="35" t="s">
        <v>17</v>
      </c>
      <c r="M139" s="35"/>
    </row>
    <row r="140" spans="1:13">
      <c r="A140" s="29" t="s">
        <v>154</v>
      </c>
      <c r="C140" s="135" t="s">
        <v>155</v>
      </c>
      <c r="D140" s="35" t="s">
        <v>156</v>
      </c>
      <c r="E140" s="85">
        <v>-197459</v>
      </c>
      <c r="F140" s="35"/>
      <c r="G140" s="35" t="s">
        <v>90</v>
      </c>
      <c r="H140" s="117">
        <f t="shared" si="3"/>
        <v>3.7046775065328233E-2</v>
      </c>
      <c r="I140" s="35"/>
      <c r="J140" s="54">
        <f t="shared" si="2"/>
        <v>-7315</v>
      </c>
      <c r="K140" s="35"/>
      <c r="L140" s="35"/>
      <c r="M140" s="35"/>
    </row>
    <row r="141" spans="1:13">
      <c r="A141" s="29" t="s">
        <v>157</v>
      </c>
      <c r="C141" s="135" t="s">
        <v>158</v>
      </c>
      <c r="D141" s="35" t="s">
        <v>156</v>
      </c>
      <c r="E141" s="85">
        <v>575908</v>
      </c>
      <c r="F141" s="35"/>
      <c r="G141" s="35" t="s">
        <v>90</v>
      </c>
      <c r="H141" s="117">
        <f t="shared" si="3"/>
        <v>3.7046775065328233E-2</v>
      </c>
      <c r="I141" s="35"/>
      <c r="J141" s="54">
        <f t="shared" si="2"/>
        <v>21336</v>
      </c>
      <c r="K141" s="35"/>
      <c r="L141" s="35"/>
      <c r="M141" s="35"/>
    </row>
    <row r="142" spans="1:13">
      <c r="A142" s="29" t="s">
        <v>159</v>
      </c>
      <c r="C142" s="135" t="s">
        <v>160</v>
      </c>
      <c r="D142" s="35" t="s">
        <v>161</v>
      </c>
      <c r="E142" s="85">
        <v>0</v>
      </c>
      <c r="F142" s="35"/>
      <c r="G142" s="35" t="s">
        <v>90</v>
      </c>
      <c r="H142" s="117">
        <f t="shared" si="3"/>
        <v>3.7046775065328233E-2</v>
      </c>
      <c r="I142" s="35"/>
      <c r="J142" s="54">
        <f t="shared" si="2"/>
        <v>0</v>
      </c>
      <c r="K142" s="35"/>
      <c r="L142" s="35"/>
      <c r="M142" s="35"/>
    </row>
    <row r="143" spans="1:13">
      <c r="A143" s="29"/>
      <c r="C143" s="135" t="s">
        <v>364</v>
      </c>
      <c r="D143" s="35"/>
      <c r="E143" s="54"/>
      <c r="F143" s="35"/>
      <c r="G143" s="35"/>
      <c r="H143" s="117"/>
      <c r="I143" s="35"/>
      <c r="J143" s="54"/>
      <c r="K143" s="35"/>
      <c r="L143" s="35"/>
      <c r="M143" s="35"/>
    </row>
    <row r="144" spans="1:13">
      <c r="A144" s="29">
        <v>4</v>
      </c>
      <c r="C144" s="135" t="s">
        <v>163</v>
      </c>
      <c r="D144" s="36" t="s">
        <v>164</v>
      </c>
      <c r="E144" s="85">
        <v>0</v>
      </c>
      <c r="F144" s="35"/>
      <c r="G144" s="35" t="s">
        <v>90</v>
      </c>
      <c r="H144" s="117">
        <f t="shared" si="3"/>
        <v>3.7046775065328233E-2</v>
      </c>
      <c r="I144" s="35"/>
      <c r="J144" s="54">
        <f t="shared" si="2"/>
        <v>0</v>
      </c>
      <c r="K144" s="35"/>
      <c r="L144" s="35"/>
      <c r="M144" s="35"/>
    </row>
    <row r="145" spans="1:13">
      <c r="A145" s="29">
        <v>5</v>
      </c>
      <c r="C145" s="93" t="s">
        <v>165</v>
      </c>
      <c r="D145" s="35"/>
      <c r="E145" s="85">
        <v>720606</v>
      </c>
      <c r="F145" s="35"/>
      <c r="G145" s="35" t="s">
        <v>90</v>
      </c>
      <c r="H145" s="117">
        <f t="shared" si="3"/>
        <v>3.7046775065328233E-2</v>
      </c>
      <c r="I145" s="35"/>
      <c r="J145" s="54">
        <f t="shared" si="2"/>
        <v>26696</v>
      </c>
      <c r="K145" s="35"/>
      <c r="L145" s="35"/>
      <c r="M145" s="35"/>
    </row>
    <row r="146" spans="1:13">
      <c r="A146" s="136" t="s">
        <v>64</v>
      </c>
      <c r="C146" s="93" t="s">
        <v>166</v>
      </c>
      <c r="D146" s="35"/>
      <c r="E146" s="85">
        <v>0</v>
      </c>
      <c r="F146" s="35"/>
      <c r="G146" s="137" t="str">
        <f>G134</f>
        <v>TE</v>
      </c>
      <c r="H146" s="117">
        <f>H134</f>
        <v>0.67983496724036341</v>
      </c>
      <c r="I146" s="35"/>
      <c r="J146" s="54">
        <f t="shared" si="2"/>
        <v>0</v>
      </c>
      <c r="K146" s="35"/>
      <c r="L146" s="35"/>
      <c r="M146" s="35"/>
    </row>
    <row r="147" spans="1:13">
      <c r="A147" s="29">
        <v>6</v>
      </c>
      <c r="C147" s="65" t="s">
        <v>91</v>
      </c>
      <c r="D147" s="35" t="s">
        <v>92</v>
      </c>
      <c r="E147" s="85">
        <v>0</v>
      </c>
      <c r="F147" s="35"/>
      <c r="G147" s="35" t="s">
        <v>93</v>
      </c>
      <c r="H147" s="117">
        <f>H87</f>
        <v>2.9743041533906927E-2</v>
      </c>
      <c r="I147" s="35"/>
      <c r="J147" s="54">
        <f t="shared" si="2"/>
        <v>0</v>
      </c>
      <c r="K147" s="35"/>
      <c r="L147" s="35"/>
      <c r="M147" s="35"/>
    </row>
    <row r="148" spans="1:13" ht="15.75" thickBot="1">
      <c r="A148" s="29">
        <v>7</v>
      </c>
      <c r="C148" s="65" t="s">
        <v>167</v>
      </c>
      <c r="D148" s="35"/>
      <c r="E148" s="118">
        <v>0</v>
      </c>
      <c r="F148" s="35"/>
      <c r="G148" s="35" t="s">
        <v>17</v>
      </c>
      <c r="H148" s="124">
        <v>1</v>
      </c>
      <c r="I148" s="35"/>
      <c r="J148" s="119">
        <f t="shared" si="2"/>
        <v>0</v>
      </c>
      <c r="K148" s="35"/>
      <c r="L148" s="35"/>
      <c r="M148" s="35"/>
    </row>
    <row r="149" spans="1:13">
      <c r="A149" s="29">
        <v>8</v>
      </c>
      <c r="C149" s="65" t="s">
        <v>168</v>
      </c>
      <c r="D149" s="35"/>
      <c r="E149" s="31">
        <f>E134-E135-E136-E137-E138+E139-E140+E141-E142-E144-E145+E146+E147+E148</f>
        <v>21282898</v>
      </c>
      <c r="F149" s="35"/>
      <c r="G149" s="35"/>
      <c r="H149" s="35"/>
      <c r="I149" s="35"/>
      <c r="J149" s="31">
        <f>J134-J135-J136-J137-J138+J139-J140+J141-J142-J144-J145+J146+J147+J148</f>
        <v>1828448</v>
      </c>
      <c r="K149" s="35"/>
      <c r="L149" s="35"/>
      <c r="M149" s="35"/>
    </row>
    <row r="150" spans="1:13">
      <c r="A150" s="29"/>
      <c r="D150" s="35"/>
      <c r="E150" s="54"/>
      <c r="F150" s="35"/>
      <c r="G150" s="35"/>
      <c r="H150" s="35"/>
      <c r="I150" s="35"/>
      <c r="J150" s="54"/>
      <c r="K150" s="35"/>
      <c r="L150" s="35"/>
      <c r="M150" s="35"/>
    </row>
    <row r="151" spans="1:13">
      <c r="A151" s="29"/>
      <c r="C151" s="65" t="s">
        <v>169</v>
      </c>
      <c r="D151" s="35"/>
      <c r="E151" s="54"/>
      <c r="F151" s="35"/>
      <c r="G151" s="35"/>
      <c r="H151" s="35"/>
      <c r="I151" s="35"/>
      <c r="J151" s="54"/>
      <c r="K151" s="35"/>
      <c r="L151" s="35"/>
      <c r="M151" s="35"/>
    </row>
    <row r="152" spans="1:13">
      <c r="A152" s="29">
        <v>9</v>
      </c>
      <c r="C152" s="65" t="s">
        <v>139</v>
      </c>
      <c r="D152" s="35" t="s">
        <v>170</v>
      </c>
      <c r="E152" s="116">
        <v>1076236</v>
      </c>
      <c r="F152" s="35"/>
      <c r="G152" s="35" t="s">
        <v>62</v>
      </c>
      <c r="H152" s="117">
        <f>J208</f>
        <v>0.70390552598171197</v>
      </c>
      <c r="I152" s="35"/>
      <c r="J152" s="31">
        <f>ROUND(H152*E152,0)</f>
        <v>757568</v>
      </c>
      <c r="K152" s="35"/>
      <c r="L152" s="121"/>
      <c r="M152" s="35"/>
    </row>
    <row r="153" spans="1:13">
      <c r="A153" s="29">
        <v>10</v>
      </c>
      <c r="C153" s="65" t="s">
        <v>171</v>
      </c>
      <c r="D153" s="35" t="s">
        <v>172</v>
      </c>
      <c r="E153" s="85">
        <v>1495029</v>
      </c>
      <c r="F153" s="35"/>
      <c r="G153" s="35" t="s">
        <v>90</v>
      </c>
      <c r="H153" s="117">
        <f>H139</f>
        <v>3.7046775065328233E-2</v>
      </c>
      <c r="I153" s="35"/>
      <c r="J153" s="54">
        <f>ROUND(H153*E153,0)</f>
        <v>55386</v>
      </c>
      <c r="K153" s="35"/>
      <c r="L153" s="121"/>
      <c r="M153" s="35"/>
    </row>
    <row r="154" spans="1:13" ht="15.75" thickBot="1">
      <c r="A154" s="29">
        <v>11</v>
      </c>
      <c r="C154" s="65" t="s">
        <v>91</v>
      </c>
      <c r="D154" s="35" t="s">
        <v>173</v>
      </c>
      <c r="E154" s="118">
        <v>1075501</v>
      </c>
      <c r="F154" s="35"/>
      <c r="G154" s="35" t="s">
        <v>93</v>
      </c>
      <c r="H154" s="117">
        <f>H147</f>
        <v>2.9743041533906927E-2</v>
      </c>
      <c r="I154" s="35"/>
      <c r="J154" s="119">
        <f>ROUND(H154*E154,0)</f>
        <v>31989</v>
      </c>
      <c r="K154" s="35"/>
      <c r="L154" s="121"/>
      <c r="M154" s="35"/>
    </row>
    <row r="155" spans="1:13">
      <c r="A155" s="29">
        <v>12</v>
      </c>
      <c r="C155" s="65" t="s">
        <v>174</v>
      </c>
      <c r="D155" s="35"/>
      <c r="E155" s="31">
        <f>SUM(E152:E154)</f>
        <v>3646766</v>
      </c>
      <c r="F155" s="35"/>
      <c r="G155" s="35"/>
      <c r="H155" s="35"/>
      <c r="I155" s="35"/>
      <c r="J155" s="31">
        <f>SUM(J152:J154)</f>
        <v>844943</v>
      </c>
      <c r="K155" s="35"/>
      <c r="L155" s="35"/>
      <c r="M155" s="35"/>
    </row>
    <row r="156" spans="1:13">
      <c r="A156" s="29"/>
      <c r="C156" s="65"/>
      <c r="D156" s="35"/>
      <c r="E156" s="54"/>
      <c r="F156" s="35"/>
      <c r="G156" s="35"/>
      <c r="H156" s="35"/>
      <c r="I156" s="35"/>
      <c r="J156" s="54"/>
      <c r="K156" s="35"/>
      <c r="L156" s="35"/>
      <c r="M156" s="35"/>
    </row>
    <row r="157" spans="1:13">
      <c r="A157" s="29" t="s">
        <v>17</v>
      </c>
      <c r="C157" s="81" t="s">
        <v>175</v>
      </c>
      <c r="E157" s="54"/>
      <c r="F157" s="35"/>
      <c r="G157" s="35"/>
      <c r="H157" s="35"/>
      <c r="I157" s="35"/>
      <c r="J157" s="54"/>
      <c r="K157" s="35"/>
      <c r="L157" s="35"/>
      <c r="M157" s="35"/>
    </row>
    <row r="158" spans="1:13">
      <c r="A158" s="29"/>
      <c r="C158" s="65" t="s">
        <v>176</v>
      </c>
      <c r="E158" s="54"/>
      <c r="F158" s="35"/>
      <c r="G158" s="35"/>
      <c r="I158" s="35"/>
      <c r="J158" s="54"/>
      <c r="K158" s="35"/>
      <c r="L158" s="121"/>
      <c r="M158" s="35"/>
    </row>
    <row r="159" spans="1:13">
      <c r="A159" s="29">
        <v>13</v>
      </c>
      <c r="C159" s="138" t="s">
        <v>177</v>
      </c>
      <c r="D159" s="36" t="s">
        <v>365</v>
      </c>
      <c r="E159" s="116">
        <v>2070511</v>
      </c>
      <c r="F159" s="35"/>
      <c r="G159" s="35" t="s">
        <v>90</v>
      </c>
      <c r="H159" s="117">
        <f>$J$226</f>
        <v>3.7046775065328233E-2</v>
      </c>
      <c r="I159" s="35"/>
      <c r="J159" s="31">
        <f>ROUND(H159*E159,0)</f>
        <v>76706</v>
      </c>
      <c r="K159" s="35"/>
      <c r="L159" s="121"/>
      <c r="M159" s="35"/>
    </row>
    <row r="160" spans="1:13">
      <c r="A160" s="29">
        <v>14</v>
      </c>
      <c r="C160" s="138" t="s">
        <v>179</v>
      </c>
      <c r="D160" s="36" t="s">
        <v>366</v>
      </c>
      <c r="E160" s="85">
        <v>1738</v>
      </c>
      <c r="F160" s="35"/>
      <c r="G160" s="35" t="s">
        <v>90</v>
      </c>
      <c r="H160" s="117">
        <f>$J$226</f>
        <v>3.7046775065328233E-2</v>
      </c>
      <c r="I160" s="35"/>
      <c r="J160" s="54">
        <f>ROUND(H160*E160,0)</f>
        <v>64</v>
      </c>
      <c r="K160" s="35"/>
      <c r="L160" s="121"/>
      <c r="M160" s="35"/>
    </row>
    <row r="161" spans="1:13">
      <c r="A161" s="29">
        <v>15</v>
      </c>
      <c r="C161" s="65" t="s">
        <v>180</v>
      </c>
      <c r="D161" s="36" t="s">
        <v>17</v>
      </c>
      <c r="E161" s="85"/>
      <c r="F161" s="35"/>
      <c r="G161" s="35"/>
      <c r="I161" s="35"/>
      <c r="J161" s="54"/>
      <c r="K161" s="35"/>
      <c r="L161" s="121"/>
      <c r="M161" s="35"/>
    </row>
    <row r="162" spans="1:13">
      <c r="A162" s="29">
        <v>16</v>
      </c>
      <c r="C162" s="65" t="s">
        <v>181</v>
      </c>
      <c r="D162" s="36" t="s">
        <v>367</v>
      </c>
      <c r="E162" s="85">
        <v>7505468</v>
      </c>
      <c r="F162" s="35"/>
      <c r="G162" s="35" t="s">
        <v>134</v>
      </c>
      <c r="H162" s="84">
        <f>H80</f>
        <v>2.5902351982895581E-2</v>
      </c>
      <c r="I162" s="35"/>
      <c r="J162" s="54">
        <f>ROUND(H162*E162,0)</f>
        <v>194409</v>
      </c>
      <c r="K162" s="35"/>
      <c r="L162" s="121"/>
      <c r="M162" s="35"/>
    </row>
    <row r="163" spans="1:13">
      <c r="A163" s="29">
        <v>17</v>
      </c>
      <c r="C163" s="65" t="s">
        <v>182</v>
      </c>
      <c r="D163" s="36" t="s">
        <v>178</v>
      </c>
      <c r="E163" s="85">
        <v>0</v>
      </c>
      <c r="F163" s="35"/>
      <c r="G163" s="35" t="str">
        <f>G99</f>
        <v>NA</v>
      </c>
      <c r="H163" s="139" t="s">
        <v>113</v>
      </c>
      <c r="I163" s="35"/>
      <c r="J163" s="140">
        <v>0</v>
      </c>
      <c r="K163" s="35"/>
      <c r="L163" s="121"/>
      <c r="M163" s="35"/>
    </row>
    <row r="164" spans="1:13">
      <c r="A164" s="29">
        <v>18</v>
      </c>
      <c r="C164" s="65" t="s">
        <v>183</v>
      </c>
      <c r="D164" s="36" t="str">
        <f>D163</f>
        <v>263.i</v>
      </c>
      <c r="E164" s="85">
        <v>0</v>
      </c>
      <c r="F164" s="35"/>
      <c r="G164" s="35" t="str">
        <f>G162</f>
        <v>GP</v>
      </c>
      <c r="H164" s="84">
        <f>H162</f>
        <v>2.5902351982895581E-2</v>
      </c>
      <c r="I164" s="35"/>
      <c r="J164" s="54">
        <f>ROUND(H164*E164,0)</f>
        <v>0</v>
      </c>
      <c r="K164" s="35"/>
      <c r="L164" s="121"/>
      <c r="M164" s="35"/>
    </row>
    <row r="165" spans="1:13" ht="15.75" thickBot="1">
      <c r="A165" s="29">
        <v>19</v>
      </c>
      <c r="C165" s="65" t="s">
        <v>184</v>
      </c>
      <c r="D165" s="35"/>
      <c r="E165" s="118">
        <v>0</v>
      </c>
      <c r="F165" s="35"/>
      <c r="G165" s="35" t="s">
        <v>134</v>
      </c>
      <c r="H165" s="84">
        <f>H162</f>
        <v>2.5902351982895581E-2</v>
      </c>
      <c r="I165" s="35"/>
      <c r="J165" s="119">
        <f>ROUND(H165*E165,0)</f>
        <v>0</v>
      </c>
      <c r="K165" s="35"/>
      <c r="L165" s="121"/>
      <c r="M165" s="35"/>
    </row>
    <row r="166" spans="1:13">
      <c r="A166" s="29">
        <v>20</v>
      </c>
      <c r="C166" s="65" t="s">
        <v>185</v>
      </c>
      <c r="D166" s="35"/>
      <c r="E166" s="31">
        <f>E159+E160+E162+E163+E164+E165</f>
        <v>9577717</v>
      </c>
      <c r="F166" s="35"/>
      <c r="G166" s="35"/>
      <c r="H166" s="84"/>
      <c r="I166" s="35"/>
      <c r="J166" s="31">
        <f>J159+J160+J162+J163+J164+J165</f>
        <v>271179</v>
      </c>
      <c r="K166" s="35"/>
      <c r="L166" s="35"/>
      <c r="M166" s="35"/>
    </row>
    <row r="167" spans="1:13">
      <c r="A167" s="29"/>
      <c r="C167" s="65"/>
      <c r="D167" s="35"/>
      <c r="E167" s="54"/>
      <c r="F167" s="35"/>
      <c r="G167" s="35"/>
      <c r="H167" s="84"/>
      <c r="I167" s="35"/>
      <c r="J167" s="35"/>
      <c r="K167" s="35"/>
      <c r="L167" s="35"/>
      <c r="M167" s="35"/>
    </row>
    <row r="168" spans="1:13">
      <c r="A168" s="29" t="s">
        <v>186</v>
      </c>
      <c r="C168" s="65"/>
      <c r="D168" s="35"/>
      <c r="E168" s="35"/>
      <c r="F168" s="35"/>
      <c r="G168" s="35"/>
      <c r="H168" s="84"/>
      <c r="I168" s="35"/>
      <c r="J168" s="35"/>
      <c r="K168" s="35"/>
      <c r="L168" s="35"/>
      <c r="M168" s="35"/>
    </row>
    <row r="169" spans="1:13">
      <c r="A169" s="29" t="s">
        <v>17</v>
      </c>
      <c r="C169" s="81" t="s">
        <v>187</v>
      </c>
      <c r="D169" s="35"/>
      <c r="E169" s="35"/>
      <c r="F169" s="35"/>
      <c r="H169" s="141"/>
      <c r="I169" s="35"/>
      <c r="K169" s="35"/>
      <c r="M169" s="35"/>
    </row>
    <row r="170" spans="1:13">
      <c r="A170" s="29">
        <v>21</v>
      </c>
      <c r="C170" s="142" t="s">
        <v>188</v>
      </c>
      <c r="D170" s="35"/>
      <c r="E170" s="203">
        <f>IF(E305&gt;0,1-(((1-E306)*(1-E305))/(1-E306*E305*E307)),0)</f>
        <v>0.38900000000000001</v>
      </c>
      <c r="F170" s="35"/>
      <c r="H170" s="141"/>
      <c r="I170" s="35"/>
      <c r="K170" s="35"/>
      <c r="M170" s="35"/>
    </row>
    <row r="171" spans="1:13">
      <c r="A171" s="29">
        <v>22</v>
      </c>
      <c r="C171" s="2" t="s">
        <v>189</v>
      </c>
      <c r="D171" s="35"/>
      <c r="E171" s="143">
        <f>IF(J250&gt;0,(E170/(1-E170))*(1-J247/J250),0)</f>
        <v>0.48907513505986633</v>
      </c>
      <c r="F171" s="35"/>
      <c r="H171" s="141"/>
      <c r="I171" s="35"/>
      <c r="K171" s="35"/>
      <c r="M171" s="35"/>
    </row>
    <row r="172" spans="1:13">
      <c r="A172" s="29"/>
      <c r="C172" s="65" t="s">
        <v>190</v>
      </c>
      <c r="D172" s="35"/>
      <c r="E172" s="35"/>
      <c r="F172" s="35"/>
      <c r="H172" s="141"/>
      <c r="I172" s="35"/>
      <c r="K172" s="35"/>
      <c r="M172" s="35"/>
    </row>
    <row r="173" spans="1:13">
      <c r="A173" s="29"/>
      <c r="C173" s="65" t="s">
        <v>191</v>
      </c>
      <c r="D173" s="35"/>
      <c r="E173" s="35"/>
      <c r="F173" s="35"/>
      <c r="H173" s="141"/>
      <c r="I173" s="35"/>
      <c r="K173" s="35"/>
      <c r="M173" s="35"/>
    </row>
    <row r="174" spans="1:13">
      <c r="A174" s="29">
        <v>23</v>
      </c>
      <c r="C174" s="142" t="s">
        <v>192</v>
      </c>
      <c r="D174" s="35"/>
      <c r="E174" s="144">
        <f>IF(E170&gt;0,1/(1-E170),0)</f>
        <v>1.6366612111292962</v>
      </c>
      <c r="F174" s="35"/>
      <c r="H174" s="141"/>
      <c r="I174" s="35"/>
      <c r="J174" s="54"/>
      <c r="K174" s="35"/>
      <c r="M174" s="35"/>
    </row>
    <row r="175" spans="1:13">
      <c r="A175" s="29">
        <v>24</v>
      </c>
      <c r="C175" s="65" t="s">
        <v>193</v>
      </c>
      <c r="D175" s="35" t="s">
        <v>194</v>
      </c>
      <c r="E175" s="85">
        <v>-21438</v>
      </c>
      <c r="F175" s="35"/>
      <c r="H175" s="141"/>
      <c r="I175" s="35"/>
      <c r="J175" s="54"/>
      <c r="K175" s="35"/>
      <c r="M175" s="35"/>
    </row>
    <row r="176" spans="1:13">
      <c r="A176" s="29"/>
      <c r="C176" s="65"/>
      <c r="D176" s="35"/>
      <c r="E176" s="54"/>
      <c r="F176" s="35"/>
      <c r="H176" s="141"/>
      <c r="I176" s="35"/>
      <c r="J176" s="54"/>
      <c r="K176" s="35"/>
      <c r="M176" s="35"/>
    </row>
    <row r="177" spans="1:13">
      <c r="A177" s="29">
        <v>25</v>
      </c>
      <c r="C177" s="142" t="s">
        <v>195</v>
      </c>
      <c r="D177" s="145"/>
      <c r="E177" s="31">
        <f>E171*E181</f>
        <v>20098417.472050633</v>
      </c>
      <c r="F177" s="35"/>
      <c r="G177" s="35" t="s">
        <v>83</v>
      </c>
      <c r="H177" s="84"/>
      <c r="I177" s="35"/>
      <c r="J177" s="31">
        <f>E171*J181</f>
        <v>725920.03979044291</v>
      </c>
      <c r="K177" s="35"/>
      <c r="L177" s="87" t="s">
        <v>17</v>
      </c>
      <c r="M177" s="35"/>
    </row>
    <row r="178" spans="1:13" ht="15.75" thickBot="1">
      <c r="A178" s="29">
        <v>26</v>
      </c>
      <c r="C178" s="2" t="s">
        <v>196</v>
      </c>
      <c r="D178" s="145"/>
      <c r="E178" s="119">
        <f>E174*E175</f>
        <v>-35086.743044189854</v>
      </c>
      <c r="F178" s="35"/>
      <c r="G178" s="2" t="s">
        <v>116</v>
      </c>
      <c r="H178" s="84">
        <f>H96</f>
        <v>3.5845926617814827E-2</v>
      </c>
      <c r="I178" s="35"/>
      <c r="J178" s="119">
        <f>H178*E178</f>
        <v>-1257.7168164201544</v>
      </c>
      <c r="K178" s="35"/>
      <c r="L178" s="87"/>
      <c r="M178" s="35"/>
    </row>
    <row r="179" spans="1:13">
      <c r="A179" s="29">
        <v>27</v>
      </c>
      <c r="C179" s="146" t="s">
        <v>197</v>
      </c>
      <c r="D179" s="35" t="s">
        <v>198</v>
      </c>
      <c r="E179" s="147">
        <f>E177+E178</f>
        <v>20063330.729006443</v>
      </c>
      <c r="F179" s="35"/>
      <c r="G179" s="35" t="s">
        <v>17</v>
      </c>
      <c r="H179" s="84" t="s">
        <v>17</v>
      </c>
      <c r="I179" s="35"/>
      <c r="J179" s="147">
        <f>J177+J178</f>
        <v>724662.32297402271</v>
      </c>
      <c r="K179" s="35"/>
      <c r="L179" s="35"/>
      <c r="M179" s="35"/>
    </row>
    <row r="180" spans="1:13">
      <c r="A180" s="29" t="s">
        <v>17</v>
      </c>
      <c r="C180"/>
      <c r="D180" s="148"/>
      <c r="E180" s="54"/>
      <c r="F180" s="35"/>
      <c r="G180" s="35"/>
      <c r="H180" s="84"/>
      <c r="I180" s="35"/>
      <c r="J180" s="54"/>
      <c r="K180" s="35"/>
      <c r="L180" s="35"/>
      <c r="M180" s="35"/>
    </row>
    <row r="181" spans="1:13">
      <c r="A181" s="29">
        <v>28</v>
      </c>
      <c r="C181" s="65" t="s">
        <v>199</v>
      </c>
      <c r="D181" s="121"/>
      <c r="E181" s="31">
        <f>ROUND($J250*E114,0)</f>
        <v>41094744</v>
      </c>
      <c r="F181" s="35"/>
      <c r="G181" s="35" t="s">
        <v>83</v>
      </c>
      <c r="H181" s="141"/>
      <c r="I181" s="35"/>
      <c r="J181" s="31">
        <f>ROUND($J250*J114,0)</f>
        <v>1484271</v>
      </c>
      <c r="K181" s="35"/>
      <c r="M181" s="35"/>
    </row>
    <row r="182" spans="1:13">
      <c r="A182" s="29"/>
      <c r="C182" s="146" t="s">
        <v>200</v>
      </c>
      <c r="E182" s="54"/>
      <c r="F182" s="35"/>
      <c r="G182" s="35"/>
      <c r="H182" s="141"/>
      <c r="I182" s="35"/>
      <c r="J182" s="54"/>
      <c r="K182" s="35"/>
      <c r="L182" s="121"/>
      <c r="M182" s="35"/>
    </row>
    <row r="183" spans="1:13">
      <c r="A183" s="29"/>
      <c r="C183" s="65"/>
      <c r="E183" s="54"/>
      <c r="F183" s="35"/>
      <c r="G183" s="35"/>
      <c r="H183" s="141"/>
      <c r="I183" s="35"/>
      <c r="J183" s="54"/>
      <c r="K183" s="35"/>
      <c r="L183" s="121"/>
      <c r="M183" s="35"/>
    </row>
    <row r="184" spans="1:13" ht="15.75" thickBot="1">
      <c r="A184" s="29">
        <v>29</v>
      </c>
      <c r="C184" s="65" t="s">
        <v>201</v>
      </c>
      <c r="D184" s="35"/>
      <c r="E184" s="125">
        <f>E181+E179+E166+E155+E149</f>
        <v>95665455.729006439</v>
      </c>
      <c r="F184" s="35"/>
      <c r="G184" s="35"/>
      <c r="H184" s="35"/>
      <c r="I184" s="35"/>
      <c r="J184" s="125">
        <f>J181+J179+J166+J155+J149</f>
        <v>5153503.3229740225</v>
      </c>
      <c r="K184" s="65"/>
      <c r="L184" s="65"/>
      <c r="M184" s="65"/>
    </row>
    <row r="185" spans="1:13" ht="15.75" thickTop="1">
      <c r="A185" s="29"/>
      <c r="C185" s="65"/>
      <c r="D185" s="35"/>
      <c r="E185" s="35"/>
      <c r="F185" s="35"/>
      <c r="G185" s="35"/>
      <c r="H185" s="35"/>
      <c r="I185" s="35"/>
      <c r="J185" s="35"/>
      <c r="K185" s="65"/>
      <c r="L185" s="65"/>
      <c r="M185" s="65"/>
    </row>
    <row r="186" spans="1:13">
      <c r="A186" s="29"/>
      <c r="C186" s="65"/>
      <c r="D186" s="35"/>
      <c r="E186" s="35"/>
      <c r="F186" s="35"/>
      <c r="G186" s="35"/>
      <c r="H186" s="35"/>
      <c r="I186" s="35"/>
      <c r="J186" s="35"/>
      <c r="K186" s="65"/>
      <c r="L186" s="65"/>
      <c r="M186" s="65"/>
    </row>
    <row r="187" spans="1:13">
      <c r="A187" s="29"/>
      <c r="C187" s="68"/>
      <c r="D187" s="68"/>
      <c r="E187" s="69"/>
      <c r="F187" s="68"/>
      <c r="G187" s="68"/>
      <c r="H187" s="68"/>
      <c r="I187" s="68"/>
      <c r="K187" s="29"/>
      <c r="L187" s="97"/>
      <c r="M187" s="29"/>
    </row>
    <row r="188" spans="1:13" ht="18">
      <c r="A188" s="1"/>
      <c r="C188" s="68"/>
      <c r="D188" s="68"/>
      <c r="E188" s="69"/>
      <c r="F188" s="68"/>
      <c r="G188" s="68"/>
      <c r="H188" s="68"/>
      <c r="I188" s="68"/>
      <c r="J188" s="70" t="s">
        <v>0</v>
      </c>
      <c r="M188" s="71"/>
    </row>
    <row r="189" spans="1:13">
      <c r="C189" s="68"/>
      <c r="D189" s="68"/>
      <c r="E189" s="69"/>
      <c r="F189" s="68"/>
      <c r="G189" s="68"/>
      <c r="H189" s="68"/>
      <c r="I189" s="68"/>
      <c r="J189" s="70" t="s">
        <v>202</v>
      </c>
      <c r="M189" s="70"/>
    </row>
    <row r="190" spans="1:13">
      <c r="C190" s="68"/>
      <c r="D190" s="68"/>
      <c r="E190" s="69"/>
      <c r="F190" s="68"/>
      <c r="G190" s="68"/>
      <c r="H190" s="68"/>
      <c r="I190" s="68"/>
      <c r="M190" s="70"/>
    </row>
    <row r="191" spans="1:13">
      <c r="C191" s="68"/>
      <c r="D191" s="68"/>
      <c r="E191" s="69"/>
      <c r="F191" s="68"/>
      <c r="G191" s="68"/>
      <c r="H191" s="68"/>
      <c r="I191" s="68"/>
      <c r="M191" s="70"/>
    </row>
    <row r="192" spans="1:13">
      <c r="C192" s="68"/>
      <c r="D192" s="68"/>
      <c r="E192" s="69"/>
      <c r="F192" s="68"/>
      <c r="G192" s="68"/>
      <c r="H192" s="68"/>
      <c r="I192" s="68"/>
      <c r="M192" s="70"/>
    </row>
    <row r="193" spans="1:13">
      <c r="C193" s="68"/>
      <c r="D193" s="68"/>
      <c r="E193" s="69"/>
      <c r="F193" s="68"/>
      <c r="G193" s="68"/>
      <c r="H193" s="68"/>
      <c r="I193" s="68"/>
      <c r="J193" s="70"/>
      <c r="M193" s="70"/>
    </row>
    <row r="194" spans="1:13">
      <c r="C194" s="68" t="s">
        <v>2</v>
      </c>
      <c r="D194" s="68"/>
      <c r="E194" s="69"/>
      <c r="F194" s="68"/>
      <c r="G194" s="68"/>
      <c r="H194" s="68"/>
      <c r="I194" s="68"/>
      <c r="J194" s="97" t="str">
        <f>J7</f>
        <v>For the 12 months ended: 12/31/2016</v>
      </c>
      <c r="M194" s="70"/>
    </row>
    <row r="195" spans="1:13">
      <c r="A195" s="75" t="str">
        <f>A8</f>
        <v>Rate Formula Template</v>
      </c>
      <c r="B195" s="9"/>
      <c r="C195" s="9"/>
      <c r="D195" s="75"/>
      <c r="E195" s="9"/>
      <c r="F195" s="75"/>
      <c r="G195" s="75"/>
      <c r="H195" s="75"/>
      <c r="I195" s="75"/>
      <c r="J195" s="9"/>
      <c r="K195" s="76"/>
      <c r="L195" s="9"/>
      <c r="M195" s="65"/>
    </row>
    <row r="196" spans="1:13">
      <c r="A196" s="13" t="s">
        <v>4</v>
      </c>
      <c r="B196" s="9"/>
      <c r="C196" s="75"/>
      <c r="D196" s="13"/>
      <c r="E196" s="9"/>
      <c r="F196" s="13"/>
      <c r="G196" s="13"/>
      <c r="H196" s="13"/>
      <c r="I196" s="75"/>
      <c r="J196" s="75"/>
      <c r="K196" s="76"/>
      <c r="L196" s="76"/>
      <c r="M196" s="65"/>
    </row>
    <row r="197" spans="1:13">
      <c r="A197" s="76"/>
      <c r="B197" s="9"/>
      <c r="C197" s="76"/>
      <c r="D197" s="76"/>
      <c r="E197" s="9"/>
      <c r="F197" s="76"/>
      <c r="G197" s="76"/>
      <c r="H197" s="76"/>
      <c r="I197" s="76"/>
      <c r="J197" s="76"/>
      <c r="K197" s="76"/>
      <c r="L197" s="76"/>
      <c r="M197" s="35"/>
    </row>
    <row r="198" spans="1:13" ht="15.75">
      <c r="A198" s="17" t="s">
        <v>361</v>
      </c>
      <c r="B198" s="9"/>
      <c r="C198" s="76"/>
      <c r="D198" s="76"/>
      <c r="E198" s="9"/>
      <c r="F198" s="76"/>
      <c r="G198" s="76"/>
      <c r="H198" s="76"/>
      <c r="I198" s="76"/>
      <c r="J198" s="76"/>
      <c r="K198" s="76"/>
      <c r="L198" s="76"/>
      <c r="M198" s="35"/>
    </row>
    <row r="199" spans="1:13" ht="15.75">
      <c r="A199" s="149" t="s">
        <v>203</v>
      </c>
      <c r="B199" s="9"/>
      <c r="C199" s="9"/>
      <c r="D199" s="9"/>
      <c r="E199" s="9"/>
      <c r="F199" s="76"/>
      <c r="G199" s="76"/>
      <c r="H199" s="76"/>
      <c r="I199" s="76"/>
      <c r="J199" s="76"/>
      <c r="K199" s="13"/>
      <c r="L199" s="13"/>
      <c r="M199" s="35"/>
    </row>
    <row r="200" spans="1:13" ht="15.75">
      <c r="A200" s="29" t="s">
        <v>11</v>
      </c>
      <c r="C200" s="104"/>
      <c r="D200" s="65"/>
      <c r="E200" s="65"/>
      <c r="F200" s="65"/>
      <c r="G200" s="65"/>
      <c r="H200" s="65"/>
      <c r="I200" s="65"/>
      <c r="J200" s="65"/>
      <c r="K200" s="35"/>
      <c r="L200" s="35"/>
      <c r="M200" s="35"/>
    </row>
    <row r="201" spans="1:13" ht="15.75">
      <c r="A201" s="79" t="s">
        <v>13</v>
      </c>
      <c r="B201" s="26"/>
      <c r="C201" s="132" t="s">
        <v>204</v>
      </c>
      <c r="D201" s="65"/>
      <c r="E201" s="65"/>
      <c r="F201" s="65"/>
      <c r="G201" s="65"/>
      <c r="H201" s="65"/>
      <c r="K201" s="35"/>
      <c r="L201" s="35"/>
      <c r="M201" s="35"/>
    </row>
    <row r="202" spans="1:13">
      <c r="A202" s="29"/>
      <c r="C202" s="68"/>
      <c r="D202" s="65"/>
      <c r="E202" s="65"/>
      <c r="F202" s="65"/>
      <c r="G202" s="65"/>
      <c r="H202" s="65"/>
      <c r="I202" s="65"/>
      <c r="J202" s="65"/>
      <c r="K202" s="35"/>
      <c r="L202" s="35"/>
      <c r="M202" s="35"/>
    </row>
    <row r="203" spans="1:13">
      <c r="A203" s="29">
        <v>1</v>
      </c>
      <c r="C203" s="68" t="s">
        <v>205</v>
      </c>
      <c r="D203" s="65"/>
      <c r="E203" s="35"/>
      <c r="F203" s="35"/>
      <c r="G203" s="35"/>
      <c r="H203" s="35"/>
      <c r="I203" s="35"/>
      <c r="J203" s="31">
        <f>E76</f>
        <v>55492167</v>
      </c>
      <c r="K203" s="35"/>
      <c r="L203" s="35"/>
      <c r="M203" s="35"/>
    </row>
    <row r="204" spans="1:13">
      <c r="A204" s="29">
        <v>2</v>
      </c>
      <c r="C204" s="122" t="s">
        <v>206</v>
      </c>
      <c r="J204" s="150">
        <v>0</v>
      </c>
      <c r="K204" s="35"/>
      <c r="L204" s="35"/>
      <c r="M204" s="35"/>
    </row>
    <row r="205" spans="1:13" ht="15.75" thickBot="1">
      <c r="A205" s="29">
        <v>3</v>
      </c>
      <c r="C205" s="151" t="s">
        <v>207</v>
      </c>
      <c r="D205" s="152"/>
      <c r="E205" s="153"/>
      <c r="F205" s="35"/>
      <c r="G205" s="35"/>
      <c r="H205" s="126"/>
      <c r="I205" s="35"/>
      <c r="J205" s="154">
        <v>16430924</v>
      </c>
      <c r="K205" s="35"/>
      <c r="L205" s="35"/>
      <c r="M205" s="35"/>
    </row>
    <row r="206" spans="1:13">
      <c r="A206" s="29">
        <v>4</v>
      </c>
      <c r="C206" s="68" t="s">
        <v>208</v>
      </c>
      <c r="D206" s="65"/>
      <c r="E206" s="35"/>
      <c r="F206" s="35"/>
      <c r="G206" s="35"/>
      <c r="H206" s="126"/>
      <c r="I206" s="35"/>
      <c r="J206" s="31">
        <f>J203-J204-J205</f>
        <v>39061243</v>
      </c>
      <c r="K206" s="35"/>
      <c r="L206" s="35"/>
      <c r="M206" s="35"/>
    </row>
    <row r="207" spans="1:13">
      <c r="A207" s="29"/>
      <c r="D207" s="65"/>
      <c r="E207" s="35"/>
      <c r="F207" s="35"/>
      <c r="G207" s="35"/>
      <c r="H207" s="126"/>
      <c r="I207" s="35"/>
      <c r="K207" s="35"/>
      <c r="L207" s="35"/>
      <c r="M207" s="35"/>
    </row>
    <row r="208" spans="1:13">
      <c r="A208" s="29">
        <v>5</v>
      </c>
      <c r="C208" s="68" t="s">
        <v>209</v>
      </c>
      <c r="D208" s="78"/>
      <c r="E208" s="78"/>
      <c r="F208" s="78"/>
      <c r="G208" s="78"/>
      <c r="H208" s="101"/>
      <c r="I208" s="35" t="s">
        <v>210</v>
      </c>
      <c r="J208" s="155">
        <f>IF(J203&gt;0,J206/J203,0)</f>
        <v>0.70390552598171197</v>
      </c>
      <c r="K208" s="35"/>
      <c r="L208" s="35"/>
      <c r="M208" s="35"/>
    </row>
    <row r="209" spans="1:17">
      <c r="A209" s="29"/>
      <c r="K209" s="35"/>
      <c r="L209" s="35"/>
      <c r="M209" s="35"/>
    </row>
    <row r="210" spans="1:17" ht="15.75">
      <c r="A210" s="29"/>
      <c r="C210" s="104" t="s">
        <v>211</v>
      </c>
      <c r="K210" s="35"/>
      <c r="L210" s="35"/>
      <c r="M210" s="35"/>
    </row>
    <row r="211" spans="1:17">
      <c r="A211" s="29"/>
      <c r="K211" s="35"/>
      <c r="L211" s="35"/>
      <c r="M211" s="35"/>
      <c r="N211" s="76"/>
      <c r="O211" s="76"/>
      <c r="P211" s="76"/>
      <c r="Q211" s="76"/>
    </row>
    <row r="212" spans="1:17">
      <c r="A212" s="29">
        <v>6</v>
      </c>
      <c r="C212" s="2" t="s">
        <v>212</v>
      </c>
      <c r="E212" s="65"/>
      <c r="F212" s="65"/>
      <c r="G212" s="65"/>
      <c r="H212" s="99"/>
      <c r="I212" s="65"/>
      <c r="J212" s="31">
        <f>E134</f>
        <v>19417545</v>
      </c>
      <c r="K212" s="35"/>
      <c r="L212" s="35"/>
      <c r="M212" s="35"/>
      <c r="N212" s="35"/>
      <c r="O212" s="65"/>
    </row>
    <row r="213" spans="1:17" ht="15.75" thickBot="1">
      <c r="A213" s="29">
        <v>7</v>
      </c>
      <c r="C213" s="151" t="s">
        <v>368</v>
      </c>
      <c r="D213" s="152"/>
      <c r="E213" s="153"/>
      <c r="F213" s="153"/>
      <c r="G213" s="35"/>
      <c r="H213" s="35"/>
      <c r="I213" s="35"/>
      <c r="J213" s="154">
        <v>663997</v>
      </c>
      <c r="K213" s="35"/>
      <c r="L213" s="35"/>
      <c r="M213" s="35"/>
      <c r="N213" s="35"/>
      <c r="O213" s="65"/>
    </row>
    <row r="214" spans="1:17">
      <c r="A214" s="29">
        <v>8</v>
      </c>
      <c r="C214" s="68" t="s">
        <v>214</v>
      </c>
      <c r="D214" s="78"/>
      <c r="E214" s="78"/>
      <c r="F214" s="78"/>
      <c r="G214" s="78"/>
      <c r="H214" s="101"/>
      <c r="I214" s="78"/>
      <c r="J214" s="31">
        <f>J212-J213</f>
        <v>18753548</v>
      </c>
      <c r="M214" s="35"/>
      <c r="N214" s="35"/>
      <c r="O214" s="65"/>
    </row>
    <row r="215" spans="1:17">
      <c r="A215" s="29"/>
      <c r="C215" s="68"/>
      <c r="D215" s="65"/>
      <c r="E215" s="35"/>
      <c r="F215" s="35"/>
      <c r="G215" s="35"/>
      <c r="H215" s="35"/>
      <c r="M215" s="35"/>
      <c r="N215" s="35"/>
      <c r="O215" s="65"/>
    </row>
    <row r="216" spans="1:17">
      <c r="A216" s="29">
        <v>9</v>
      </c>
      <c r="C216" s="68" t="s">
        <v>215</v>
      </c>
      <c r="D216" s="65"/>
      <c r="E216" s="35"/>
      <c r="F216" s="35"/>
      <c r="G216" s="35"/>
      <c r="H216" s="35"/>
      <c r="I216" s="35"/>
      <c r="J216" s="117">
        <f>IF(J212&gt;0,J214/J212,0)</f>
        <v>0.96580427649324363</v>
      </c>
      <c r="M216" s="35"/>
      <c r="N216" s="207"/>
      <c r="O216" s="207"/>
    </row>
    <row r="217" spans="1:17">
      <c r="A217" s="29">
        <v>10</v>
      </c>
      <c r="C217" s="68" t="s">
        <v>216</v>
      </c>
      <c r="D217" s="65"/>
      <c r="E217" s="35"/>
      <c r="F217" s="35"/>
      <c r="G217" s="35"/>
      <c r="H217" s="35"/>
      <c r="I217" s="65" t="s">
        <v>62</v>
      </c>
      <c r="J217" s="117">
        <f>J208</f>
        <v>0.70390552598171197</v>
      </c>
      <c r="M217" s="35"/>
      <c r="O217" s="207"/>
    </row>
    <row r="218" spans="1:17">
      <c r="A218" s="29">
        <v>11</v>
      </c>
      <c r="C218" s="68" t="s">
        <v>217</v>
      </c>
      <c r="D218" s="65"/>
      <c r="E218" s="65"/>
      <c r="F218" s="65"/>
      <c r="G218" s="65"/>
      <c r="H218" s="65"/>
      <c r="I218" s="65" t="s">
        <v>218</v>
      </c>
      <c r="J218" s="84">
        <f>J217*J216</f>
        <v>0.67983496724036341</v>
      </c>
      <c r="M218" s="35"/>
      <c r="O218" s="207"/>
    </row>
    <row r="219" spans="1:17">
      <c r="A219" s="29"/>
      <c r="D219" s="65"/>
      <c r="E219" s="35"/>
      <c r="F219" s="35"/>
      <c r="G219" s="35"/>
      <c r="H219" s="126"/>
      <c r="I219" s="35"/>
      <c r="M219" s="35"/>
      <c r="O219" s="213"/>
    </row>
    <row r="220" spans="1:17" ht="15.75">
      <c r="A220" s="29" t="s">
        <v>17</v>
      </c>
      <c r="C220" s="104" t="s">
        <v>219</v>
      </c>
      <c r="D220" s="35"/>
      <c r="E220" s="35"/>
      <c r="F220" s="35"/>
      <c r="G220" s="35"/>
      <c r="H220" s="35"/>
      <c r="I220" s="35"/>
      <c r="J220" s="35"/>
      <c r="K220" s="35"/>
      <c r="L220" s="35"/>
      <c r="M220" s="35"/>
      <c r="N220" s="35"/>
      <c r="O220" s="65"/>
    </row>
    <row r="221" spans="1:17" ht="15.75" thickBot="1">
      <c r="A221" s="29" t="s">
        <v>17</v>
      </c>
      <c r="C221" s="65"/>
      <c r="D221" s="153" t="s">
        <v>220</v>
      </c>
      <c r="E221" s="156" t="s">
        <v>221</v>
      </c>
      <c r="F221" s="156" t="s">
        <v>62</v>
      </c>
      <c r="G221" s="35"/>
      <c r="H221" s="156" t="s">
        <v>222</v>
      </c>
      <c r="I221" s="35"/>
      <c r="J221" s="35"/>
      <c r="K221" s="35"/>
      <c r="L221" s="35"/>
      <c r="M221" s="35"/>
      <c r="N221" s="35"/>
      <c r="O221" s="65"/>
    </row>
    <row r="222" spans="1:17">
      <c r="A222" s="29">
        <v>12</v>
      </c>
      <c r="C222" s="65" t="s">
        <v>81</v>
      </c>
      <c r="D222" s="35" t="s">
        <v>223</v>
      </c>
      <c r="E222" s="85">
        <v>12883570</v>
      </c>
      <c r="F222" s="157">
        <v>0</v>
      </c>
      <c r="G222" s="158"/>
      <c r="H222" s="54">
        <f>E222*F222</f>
        <v>0</v>
      </c>
      <c r="I222" s="35"/>
      <c r="J222" s="35"/>
      <c r="K222" s="35"/>
      <c r="L222" s="35"/>
      <c r="M222" s="35"/>
    </row>
    <row r="223" spans="1:17">
      <c r="A223" s="29">
        <v>13</v>
      </c>
      <c r="C223" s="65" t="s">
        <v>84</v>
      </c>
      <c r="D223" s="35" t="s">
        <v>224</v>
      </c>
      <c r="E223" s="85">
        <v>1173166</v>
      </c>
      <c r="F223" s="158">
        <f>J208</f>
        <v>0.70390552598171197</v>
      </c>
      <c r="G223" s="158"/>
      <c r="H223" s="54">
        <f>E223*F223</f>
        <v>825798.03029386105</v>
      </c>
      <c r="I223" s="35"/>
      <c r="J223" s="35"/>
      <c r="K223" s="35"/>
      <c r="L223" s="35"/>
      <c r="M223" s="65"/>
    </row>
    <row r="224" spans="1:17">
      <c r="A224" s="29">
        <v>14</v>
      </c>
      <c r="C224" s="65" t="s">
        <v>86</v>
      </c>
      <c r="D224" s="35" t="s">
        <v>225</v>
      </c>
      <c r="E224" s="85">
        <v>5202066</v>
      </c>
      <c r="F224" s="157">
        <v>0</v>
      </c>
      <c r="G224" s="158"/>
      <c r="H224" s="54">
        <f>E224*F224</f>
        <v>0</v>
      </c>
      <c r="I224" s="35"/>
      <c r="J224" s="126" t="s">
        <v>226</v>
      </c>
      <c r="K224" s="35"/>
      <c r="L224" s="35"/>
      <c r="M224" s="35"/>
    </row>
    <row r="225" spans="1:13" ht="15.75" thickBot="1">
      <c r="A225" s="29">
        <v>15</v>
      </c>
      <c r="C225" s="65" t="s">
        <v>227</v>
      </c>
      <c r="D225" s="35" t="s">
        <v>369</v>
      </c>
      <c r="E225" s="154">
        <v>3031884</v>
      </c>
      <c r="F225" s="157">
        <v>0</v>
      </c>
      <c r="G225" s="158"/>
      <c r="H225" s="119">
        <f>E225*F225</f>
        <v>0</v>
      </c>
      <c r="I225" s="35"/>
      <c r="J225" s="82" t="s">
        <v>229</v>
      </c>
      <c r="K225" s="35"/>
      <c r="L225" s="35"/>
      <c r="M225" s="35"/>
    </row>
    <row r="226" spans="1:13">
      <c r="A226" s="29">
        <v>16</v>
      </c>
      <c r="C226" s="65" t="s">
        <v>230</v>
      </c>
      <c r="D226" s="35"/>
      <c r="E226" s="54">
        <f>SUM(E222:E225)</f>
        <v>22290686</v>
      </c>
      <c r="F226" s="35"/>
      <c r="G226" s="35"/>
      <c r="H226" s="54">
        <f>SUM(H222:H225)</f>
        <v>825798.03029386105</v>
      </c>
      <c r="I226" s="99" t="s">
        <v>231</v>
      </c>
      <c r="J226" s="117">
        <f>IF(H226&gt;0,H226/E226,0)</f>
        <v>3.7046775065328233E-2</v>
      </c>
      <c r="K226" s="126" t="s">
        <v>231</v>
      </c>
      <c r="L226" s="35" t="s">
        <v>232</v>
      </c>
      <c r="M226" s="35"/>
    </row>
    <row r="227" spans="1:13">
      <c r="A227" s="29"/>
      <c r="C227" s="65"/>
      <c r="D227" s="35"/>
      <c r="E227" s="35"/>
      <c r="F227" s="35"/>
      <c r="G227" s="35"/>
      <c r="H227" s="35"/>
      <c r="I227" s="35"/>
      <c r="J227" s="35"/>
      <c r="K227" s="35"/>
      <c r="L227" s="35"/>
      <c r="M227" s="35" t="s">
        <v>17</v>
      </c>
    </row>
    <row r="228" spans="1:13" ht="15.75">
      <c r="A228" s="29"/>
      <c r="C228" s="104" t="s">
        <v>370</v>
      </c>
      <c r="D228" s="35"/>
      <c r="E228" s="35"/>
      <c r="F228" s="35"/>
      <c r="G228" s="35"/>
      <c r="H228" s="126" t="s">
        <v>234</v>
      </c>
      <c r="I228" s="141" t="s">
        <v>17</v>
      </c>
      <c r="J228" s="121" t="str">
        <f>J224</f>
        <v>W&amp;S Allocator</v>
      </c>
      <c r="M228" s="35"/>
    </row>
    <row r="229" spans="1:13" ht="15.75" thickBot="1">
      <c r="A229" s="29"/>
      <c r="C229" s="65"/>
      <c r="D229" s="35"/>
      <c r="E229" s="156" t="s">
        <v>221</v>
      </c>
      <c r="F229" s="35"/>
      <c r="G229" s="35"/>
      <c r="H229" s="29" t="s">
        <v>235</v>
      </c>
      <c r="I229" s="160"/>
      <c r="J229" s="29" t="s">
        <v>236</v>
      </c>
      <c r="K229" s="35"/>
      <c r="L229" s="161" t="s">
        <v>93</v>
      </c>
      <c r="M229" s="35"/>
    </row>
    <row r="230" spans="1:13">
      <c r="A230" s="29">
        <v>17</v>
      </c>
      <c r="C230" s="65" t="s">
        <v>237</v>
      </c>
      <c r="D230" s="35" t="s">
        <v>238</v>
      </c>
      <c r="E230" s="85">
        <v>1430228185</v>
      </c>
      <c r="F230" s="35"/>
      <c r="H230" s="84">
        <f>IF(E233&gt;0,E230/E233,0)</f>
        <v>0.80285103039220251</v>
      </c>
      <c r="I230" s="126" t="s">
        <v>239</v>
      </c>
      <c r="J230" s="84">
        <f>J226</f>
        <v>3.7046775065328233E-2</v>
      </c>
      <c r="K230" s="141" t="s">
        <v>231</v>
      </c>
      <c r="L230" s="162">
        <f>J230*H230</f>
        <v>2.9743041533906927E-2</v>
      </c>
      <c r="M230" s="35"/>
    </row>
    <row r="231" spans="1:13">
      <c r="A231" s="29">
        <v>18</v>
      </c>
      <c r="C231" s="65" t="s">
        <v>240</v>
      </c>
      <c r="D231" s="35" t="s">
        <v>241</v>
      </c>
      <c r="E231" s="85">
        <v>351208384</v>
      </c>
      <c r="F231" s="35"/>
      <c r="M231" s="35"/>
    </row>
    <row r="232" spans="1:13" ht="15.75" thickBot="1">
      <c r="A232" s="29">
        <v>19</v>
      </c>
      <c r="C232" s="152" t="s">
        <v>242</v>
      </c>
      <c r="D232" s="152" t="s">
        <v>243</v>
      </c>
      <c r="E232" s="154">
        <v>0</v>
      </c>
      <c r="F232" s="35"/>
      <c r="G232" s="35"/>
      <c r="H232" s="35" t="s">
        <v>17</v>
      </c>
      <c r="I232" s="35"/>
      <c r="J232" s="35"/>
      <c r="K232" s="35"/>
      <c r="L232" s="35"/>
      <c r="M232" s="35"/>
    </row>
    <row r="233" spans="1:13">
      <c r="A233" s="29">
        <v>20</v>
      </c>
      <c r="C233" s="65" t="s">
        <v>244</v>
      </c>
      <c r="D233" s="35"/>
      <c r="E233" s="54">
        <f>E230+E231+E232</f>
        <v>1781436569</v>
      </c>
      <c r="F233" s="35"/>
      <c r="G233" s="35"/>
      <c r="H233" s="35"/>
      <c r="I233" s="35"/>
      <c r="J233" s="35"/>
      <c r="K233" s="35"/>
      <c r="L233" s="35"/>
      <c r="M233" s="35"/>
    </row>
    <row r="234" spans="1:13">
      <c r="A234" s="29"/>
      <c r="C234" s="65"/>
      <c r="D234" s="35"/>
      <c r="F234" s="35"/>
      <c r="G234" s="35"/>
      <c r="H234" s="35"/>
      <c r="I234" s="35"/>
      <c r="J234" s="35"/>
      <c r="K234" s="35"/>
      <c r="L234" s="35"/>
      <c r="M234" s="35"/>
    </row>
    <row r="235" spans="1:13" ht="16.5" thickBot="1">
      <c r="A235" s="29"/>
      <c r="B235" s="68"/>
      <c r="C235" s="132" t="s">
        <v>245</v>
      </c>
      <c r="D235" s="35"/>
      <c r="E235" s="35"/>
      <c r="F235" s="35"/>
      <c r="G235" s="35"/>
      <c r="H235" s="35"/>
      <c r="I235" s="35"/>
      <c r="J235" s="156" t="s">
        <v>221</v>
      </c>
      <c r="K235" s="35"/>
      <c r="L235" s="35"/>
      <c r="M235" s="35"/>
    </row>
    <row r="236" spans="1:13">
      <c r="A236" s="29">
        <v>21</v>
      </c>
      <c r="B236" s="68"/>
      <c r="C236" s="68"/>
      <c r="D236" s="35" t="s">
        <v>246</v>
      </c>
      <c r="E236" s="35"/>
      <c r="F236" s="35"/>
      <c r="G236" s="35"/>
      <c r="H236" s="35"/>
      <c r="I236" s="35"/>
      <c r="J236" s="164">
        <v>15003880</v>
      </c>
      <c r="K236" s="35"/>
      <c r="L236" s="35"/>
      <c r="M236" s="35"/>
    </row>
    <row r="237" spans="1:13">
      <c r="A237" s="29"/>
      <c r="C237" s="65"/>
      <c r="D237" s="35"/>
      <c r="E237" s="35"/>
      <c r="F237" s="35"/>
      <c r="G237" s="35"/>
      <c r="H237" s="35"/>
      <c r="I237" s="35"/>
      <c r="J237" s="54"/>
      <c r="K237" s="35"/>
      <c r="L237" s="35"/>
      <c r="M237" s="35"/>
    </row>
    <row r="238" spans="1:13">
      <c r="A238" s="29">
        <v>22</v>
      </c>
      <c r="B238" s="68"/>
      <c r="C238" s="68"/>
      <c r="D238" s="35" t="s">
        <v>247</v>
      </c>
      <c r="E238" s="35"/>
      <c r="F238" s="35"/>
      <c r="G238" s="35"/>
      <c r="H238" s="35"/>
      <c r="I238" s="35"/>
      <c r="J238" s="165">
        <v>0</v>
      </c>
      <c r="K238" s="35"/>
      <c r="L238" s="35"/>
      <c r="M238" s="35"/>
    </row>
    <row r="239" spans="1:13">
      <c r="A239" s="29"/>
      <c r="B239" s="68"/>
      <c r="C239" s="68"/>
      <c r="D239" s="35"/>
      <c r="E239" s="35"/>
      <c r="F239" s="35"/>
      <c r="G239" s="35"/>
      <c r="H239" s="35"/>
      <c r="I239" s="35"/>
      <c r="J239" s="54"/>
      <c r="K239" s="35"/>
      <c r="L239" s="35"/>
      <c r="M239" s="35"/>
    </row>
    <row r="240" spans="1:13">
      <c r="A240" s="29"/>
      <c r="B240" s="68"/>
      <c r="C240" s="68" t="s">
        <v>248</v>
      </c>
      <c r="D240" s="35"/>
      <c r="E240" s="35"/>
      <c r="F240" s="35"/>
      <c r="G240" s="35"/>
      <c r="H240" s="35"/>
      <c r="I240" s="35"/>
      <c r="J240" s="54"/>
      <c r="K240" s="35"/>
      <c r="L240" s="35"/>
      <c r="M240" s="35"/>
    </row>
    <row r="241" spans="1:13">
      <c r="A241" s="29">
        <v>23</v>
      </c>
      <c r="B241" s="68"/>
      <c r="C241" s="68"/>
      <c r="D241" s="35" t="s">
        <v>249</v>
      </c>
      <c r="E241" s="68"/>
      <c r="F241" s="35"/>
      <c r="G241" s="35"/>
      <c r="H241" s="35"/>
      <c r="I241" s="35"/>
      <c r="J241" s="85">
        <v>437015497</v>
      </c>
      <c r="K241" s="35"/>
      <c r="L241" s="35"/>
      <c r="M241" s="35"/>
    </row>
    <row r="242" spans="1:13">
      <c r="A242" s="29">
        <v>24</v>
      </c>
      <c r="B242" s="68"/>
      <c r="C242" s="68"/>
      <c r="D242" s="35" t="s">
        <v>250</v>
      </c>
      <c r="E242" s="35"/>
      <c r="F242" s="35"/>
      <c r="G242" s="35"/>
      <c r="H242" s="35"/>
      <c r="I242" s="35"/>
      <c r="J242" s="166">
        <v>0</v>
      </c>
      <c r="K242" s="35"/>
      <c r="L242" s="35"/>
      <c r="M242" s="35"/>
    </row>
    <row r="243" spans="1:13" ht="15.75" thickBot="1">
      <c r="A243" s="29">
        <v>25</v>
      </c>
      <c r="B243" s="68"/>
      <c r="C243" s="68"/>
      <c r="D243" s="35" t="s">
        <v>251</v>
      </c>
      <c r="E243" s="35"/>
      <c r="F243" s="35"/>
      <c r="G243" s="35"/>
      <c r="H243" s="35"/>
      <c r="I243" s="35"/>
      <c r="J243" s="154">
        <v>0</v>
      </c>
      <c r="K243" s="35"/>
      <c r="L243" s="35"/>
      <c r="M243" s="35"/>
    </row>
    <row r="244" spans="1:13">
      <c r="A244" s="29">
        <v>26</v>
      </c>
      <c r="B244" s="68"/>
      <c r="C244" s="68"/>
      <c r="D244" s="35" t="s">
        <v>252</v>
      </c>
      <c r="E244" s="68"/>
      <c r="F244" s="68"/>
      <c r="G244" s="68"/>
      <c r="H244" s="68"/>
      <c r="I244" s="68"/>
      <c r="J244" s="54">
        <f>J241+J242+J243</f>
        <v>437015497</v>
      </c>
      <c r="K244" s="35"/>
      <c r="L244" s="35"/>
      <c r="M244" s="35"/>
    </row>
    <row r="245" spans="1:13">
      <c r="A245" s="29"/>
      <c r="C245" s="65"/>
      <c r="D245" s="35"/>
      <c r="E245" s="35"/>
      <c r="F245" s="35"/>
      <c r="G245" s="35"/>
      <c r="H245" s="126"/>
      <c r="I245" s="35"/>
      <c r="J245" s="35"/>
      <c r="K245" s="35"/>
      <c r="L245" s="35"/>
      <c r="M245" s="35"/>
    </row>
    <row r="246" spans="1:13" ht="15.75" thickBot="1">
      <c r="A246" s="29"/>
      <c r="C246" s="65"/>
      <c r="D246" s="126" t="s">
        <v>253</v>
      </c>
      <c r="E246" s="82" t="s">
        <v>221</v>
      </c>
      <c r="F246" s="82" t="s">
        <v>254</v>
      </c>
      <c r="G246" s="35"/>
      <c r="H246" s="82" t="s">
        <v>255</v>
      </c>
      <c r="I246" s="35"/>
      <c r="J246" s="82" t="s">
        <v>256</v>
      </c>
      <c r="K246" s="35"/>
      <c r="L246" s="35"/>
      <c r="M246" s="35"/>
    </row>
    <row r="247" spans="1:13">
      <c r="A247" s="29">
        <v>27</v>
      </c>
      <c r="C247" s="68" t="s">
        <v>257</v>
      </c>
      <c r="E247" s="85">
        <v>361720000</v>
      </c>
      <c r="F247" s="167">
        <f>IF($E$250&gt;0,E247/$E$250,0)</f>
        <v>0.45286581272348286</v>
      </c>
      <c r="G247" s="168"/>
      <c r="H247" s="168">
        <f>IF(E247&gt;0,J236/E247,0)</f>
        <v>4.1479265730399201E-2</v>
      </c>
      <c r="J247" s="168">
        <f>ROUND(H247*F247,4)</f>
        <v>1.8800000000000001E-2</v>
      </c>
      <c r="K247" s="169" t="s">
        <v>258</v>
      </c>
      <c r="M247" s="35"/>
    </row>
    <row r="248" spans="1:13">
      <c r="A248" s="29">
        <v>28</v>
      </c>
      <c r="C248" s="68" t="s">
        <v>259</v>
      </c>
      <c r="E248" s="85">
        <v>0</v>
      </c>
      <c r="F248" s="167">
        <f>IF($E$250&gt;0,E248/$E$250,0)</f>
        <v>0</v>
      </c>
      <c r="G248" s="168"/>
      <c r="H248" s="168">
        <f>IF(E248&gt;0,J238/E248,0)</f>
        <v>0</v>
      </c>
      <c r="J248" s="168">
        <f>ROUND(H248*F248,4)</f>
        <v>0</v>
      </c>
      <c r="K248" s="35"/>
      <c r="M248" s="35"/>
    </row>
    <row r="249" spans="1:13" ht="16.5" thickBot="1">
      <c r="A249" s="29">
        <v>29</v>
      </c>
      <c r="C249" s="68" t="s">
        <v>260</v>
      </c>
      <c r="E249" s="119">
        <f>J244</f>
        <v>437015497</v>
      </c>
      <c r="F249" s="167">
        <f>IF($E$250&gt;0,E249/$E$250,0)</f>
        <v>0.54713418727651719</v>
      </c>
      <c r="G249" s="168"/>
      <c r="H249" s="204">
        <v>0.1138</v>
      </c>
      <c r="J249" s="171">
        <f>ROUND(H249*F249,4)</f>
        <v>6.2300000000000001E-2</v>
      </c>
      <c r="K249" s="35"/>
      <c r="M249" s="35"/>
    </row>
    <row r="250" spans="1:13">
      <c r="A250" s="29">
        <v>30</v>
      </c>
      <c r="C250" s="65" t="s">
        <v>261</v>
      </c>
      <c r="E250" s="54">
        <f>E249+E248+E247</f>
        <v>798735497</v>
      </c>
      <c r="F250" s="35" t="s">
        <v>17</v>
      </c>
      <c r="G250" s="35"/>
      <c r="H250" s="35"/>
      <c r="I250" s="35"/>
      <c r="J250" s="168">
        <f>SUM(J247:J249)</f>
        <v>8.1100000000000005E-2</v>
      </c>
      <c r="K250" s="169" t="s">
        <v>262</v>
      </c>
      <c r="M250" s="35"/>
    </row>
    <row r="251" spans="1:13">
      <c r="F251" s="35"/>
      <c r="G251" s="35"/>
      <c r="H251" s="35"/>
      <c r="I251" s="35"/>
      <c r="M251" s="35"/>
    </row>
    <row r="252" spans="1:13" ht="15.75">
      <c r="C252" s="132"/>
      <c r="L252" s="35"/>
      <c r="M252" s="35"/>
    </row>
    <row r="253" spans="1:13" ht="15.75">
      <c r="A253" s="29"/>
      <c r="C253" s="132" t="s">
        <v>18</v>
      </c>
      <c r="D253" s="68"/>
      <c r="E253" s="68"/>
      <c r="F253" s="68"/>
      <c r="G253" s="68"/>
      <c r="H253" s="68"/>
      <c r="I253" s="68"/>
      <c r="J253" s="68"/>
      <c r="K253" s="68"/>
      <c r="L253" s="68"/>
      <c r="M253" s="35"/>
    </row>
    <row r="254" spans="1:13" ht="15.75" thickBot="1">
      <c r="A254" s="29"/>
      <c r="C254" s="68"/>
      <c r="D254" s="68"/>
      <c r="E254" s="68"/>
      <c r="F254" s="68"/>
      <c r="G254" s="68"/>
      <c r="H254" s="68"/>
      <c r="I254" s="68"/>
      <c r="J254" s="82" t="s">
        <v>263</v>
      </c>
      <c r="K254" s="29"/>
    </row>
    <row r="255" spans="1:13">
      <c r="A255" s="29"/>
      <c r="C255" s="122" t="s">
        <v>371</v>
      </c>
      <c r="D255" s="68"/>
      <c r="E255" s="68" t="s">
        <v>265</v>
      </c>
      <c r="F255" s="68"/>
      <c r="G255" s="68"/>
      <c r="H255" s="172" t="s">
        <v>17</v>
      </c>
      <c r="I255" s="173"/>
      <c r="J255" s="174"/>
      <c r="K255" s="174"/>
    </row>
    <row r="256" spans="1:13">
      <c r="A256" s="29">
        <v>31</v>
      </c>
      <c r="C256" s="2" t="s">
        <v>266</v>
      </c>
      <c r="D256" s="68"/>
      <c r="E256" s="68"/>
      <c r="G256" s="68"/>
      <c r="I256" s="173"/>
      <c r="J256" s="175">
        <v>0</v>
      </c>
      <c r="K256" s="176"/>
    </row>
    <row r="257" spans="1:13" ht="15.75" thickBot="1">
      <c r="A257" s="29">
        <v>32</v>
      </c>
      <c r="C257" s="177" t="s">
        <v>267</v>
      </c>
      <c r="D257" s="152"/>
      <c r="E257" s="177"/>
      <c r="F257" s="178"/>
      <c r="G257" s="178"/>
      <c r="H257" s="178"/>
      <c r="I257" s="68"/>
      <c r="J257" s="179">
        <v>0</v>
      </c>
      <c r="K257" s="180"/>
    </row>
    <row r="258" spans="1:13">
      <c r="A258" s="29">
        <v>33</v>
      </c>
      <c r="C258" s="2" t="s">
        <v>268</v>
      </c>
      <c r="D258" s="65"/>
      <c r="F258" s="68"/>
      <c r="G258" s="68"/>
      <c r="H258" s="68"/>
      <c r="I258" s="68"/>
      <c r="J258" s="181">
        <f>J256-J257</f>
        <v>0</v>
      </c>
      <c r="K258" s="176"/>
    </row>
    <row r="259" spans="1:13">
      <c r="A259" s="29"/>
      <c r="C259" s="2" t="s">
        <v>17</v>
      </c>
      <c r="D259" s="65"/>
      <c r="F259" s="68"/>
      <c r="G259" s="68"/>
      <c r="H259" s="182"/>
      <c r="I259" s="68"/>
      <c r="J259" s="183" t="s">
        <v>17</v>
      </c>
      <c r="K259" s="174"/>
      <c r="L259" s="184"/>
      <c r="M259" s="35"/>
    </row>
    <row r="260" spans="1:13">
      <c r="A260" s="29">
        <v>34</v>
      </c>
      <c r="C260" s="122" t="s">
        <v>372</v>
      </c>
      <c r="D260" s="65"/>
      <c r="F260" s="68"/>
      <c r="G260" s="68"/>
      <c r="H260" s="185"/>
      <c r="I260" s="68"/>
      <c r="J260" s="186">
        <v>19964</v>
      </c>
      <c r="K260" s="174"/>
      <c r="L260" s="184"/>
      <c r="M260" s="35"/>
    </row>
    <row r="261" spans="1:13">
      <c r="A261" s="29"/>
      <c r="D261" s="68"/>
      <c r="E261" s="68"/>
      <c r="F261" s="68"/>
      <c r="G261" s="68"/>
      <c r="H261" s="68"/>
      <c r="I261" s="68"/>
      <c r="J261" s="187"/>
      <c r="K261" s="174"/>
      <c r="L261" s="184"/>
      <c r="M261" s="35"/>
    </row>
    <row r="262" spans="1:13">
      <c r="A262" s="29">
        <v>35</v>
      </c>
      <c r="C262" s="122" t="s">
        <v>270</v>
      </c>
      <c r="D262" s="68"/>
      <c r="E262" s="68" t="s">
        <v>271</v>
      </c>
      <c r="F262" s="68"/>
      <c r="G262" s="68"/>
      <c r="H262" s="68"/>
      <c r="I262" s="68"/>
      <c r="J262" s="186">
        <v>37595</v>
      </c>
      <c r="L262" s="184"/>
      <c r="M262" s="35"/>
    </row>
    <row r="263" spans="1:13">
      <c r="A263" s="29"/>
      <c r="C263" s="68"/>
      <c r="D263" s="68"/>
      <c r="E263" s="69"/>
      <c r="F263" s="68"/>
      <c r="G263" s="68"/>
      <c r="H263" s="68"/>
      <c r="I263" s="68"/>
      <c r="K263" s="29"/>
      <c r="L263" s="97"/>
      <c r="M263" s="29"/>
    </row>
    <row r="264" spans="1:13" ht="18">
      <c r="A264" s="1"/>
      <c r="C264" s="68"/>
      <c r="D264" s="68"/>
      <c r="E264" s="69"/>
      <c r="F264" s="68"/>
      <c r="G264" s="68"/>
      <c r="H264" s="68"/>
      <c r="I264" s="68"/>
      <c r="J264" s="70" t="s">
        <v>0</v>
      </c>
      <c r="K264" s="71"/>
      <c r="M264" s="71"/>
    </row>
    <row r="265" spans="1:13">
      <c r="C265" s="68"/>
      <c r="D265" s="68"/>
      <c r="E265" s="69"/>
      <c r="F265" s="68"/>
      <c r="G265" s="68"/>
      <c r="H265" s="68"/>
      <c r="I265" s="68"/>
      <c r="J265" s="70" t="s">
        <v>272</v>
      </c>
      <c r="M265" s="70"/>
    </row>
    <row r="266" spans="1:13">
      <c r="C266" s="68"/>
      <c r="D266" s="68"/>
      <c r="E266" s="69"/>
      <c r="F266" s="68"/>
      <c r="G266" s="68"/>
      <c r="H266" s="68"/>
      <c r="I266" s="68"/>
      <c r="J266" s="70"/>
      <c r="M266" s="70"/>
    </row>
    <row r="267" spans="1:13">
      <c r="C267" s="68"/>
      <c r="D267" s="68"/>
      <c r="E267" s="69"/>
      <c r="F267" s="68"/>
      <c r="G267" s="68"/>
      <c r="H267" s="68"/>
      <c r="I267" s="68"/>
      <c r="M267" s="70"/>
    </row>
    <row r="268" spans="1:13">
      <c r="C268" s="68"/>
      <c r="D268" s="68"/>
      <c r="E268" s="69"/>
      <c r="F268" s="68"/>
      <c r="G268" s="68"/>
      <c r="H268" s="68"/>
      <c r="I268" s="68"/>
      <c r="K268" s="65"/>
      <c r="M268" s="70"/>
    </row>
    <row r="269" spans="1:13">
      <c r="C269" s="68" t="s">
        <v>2</v>
      </c>
      <c r="D269" s="68"/>
      <c r="E269" s="69"/>
      <c r="F269" s="68"/>
      <c r="G269" s="68"/>
      <c r="H269" s="68"/>
      <c r="I269" s="68"/>
      <c r="J269" s="70"/>
      <c r="K269" s="65"/>
      <c r="M269" s="70"/>
    </row>
    <row r="270" spans="1:13">
      <c r="C270" s="68"/>
      <c r="D270" s="68"/>
      <c r="E270" s="69"/>
      <c r="F270" s="68"/>
      <c r="G270" s="68"/>
      <c r="H270" s="68"/>
      <c r="I270" s="68"/>
      <c r="J270" s="97" t="str">
        <f>$J$7</f>
        <v>For the 12 months ended: 12/31/2016</v>
      </c>
      <c r="K270" s="65"/>
      <c r="M270" s="70"/>
    </row>
    <row r="271" spans="1:13">
      <c r="A271" s="2" t="str">
        <f>$A$8</f>
        <v>Rate Formula Template</v>
      </c>
      <c r="B271" s="9"/>
      <c r="C271" s="9"/>
      <c r="D271" s="75"/>
      <c r="E271" s="9"/>
      <c r="F271" s="75"/>
      <c r="G271" s="75"/>
      <c r="H271" s="75"/>
      <c r="I271" s="75"/>
      <c r="J271" s="9"/>
      <c r="K271" s="68"/>
      <c r="L271" s="9"/>
      <c r="M271" s="65"/>
    </row>
    <row r="272" spans="1:13">
      <c r="A272" s="74" t="s">
        <v>4</v>
      </c>
      <c r="B272" s="9"/>
      <c r="C272" s="75"/>
      <c r="D272" s="13"/>
      <c r="E272" s="9"/>
      <c r="F272" s="13"/>
      <c r="G272" s="13"/>
      <c r="H272" s="13"/>
      <c r="I272" s="75"/>
      <c r="J272" s="75"/>
      <c r="K272" s="68"/>
      <c r="L272" s="76"/>
      <c r="M272" s="65"/>
    </row>
    <row r="273" spans="1:18">
      <c r="A273" s="13"/>
      <c r="B273" s="9"/>
      <c r="C273" s="76"/>
      <c r="D273" s="76"/>
      <c r="E273" s="9"/>
      <c r="F273" s="76"/>
      <c r="G273" s="76"/>
      <c r="H273" s="76"/>
      <c r="I273" s="76"/>
      <c r="J273" s="76"/>
      <c r="K273" s="68"/>
      <c r="L273" s="76"/>
      <c r="M273" s="68"/>
    </row>
    <row r="274" spans="1:18">
      <c r="A274" s="76" t="s">
        <v>361</v>
      </c>
      <c r="B274" s="9"/>
      <c r="C274" s="76"/>
      <c r="D274" s="76"/>
      <c r="E274" s="9"/>
      <c r="F274" s="76"/>
      <c r="G274" s="76"/>
      <c r="H274" s="76"/>
      <c r="I274" s="76"/>
      <c r="J274" s="76"/>
      <c r="K274" s="68"/>
      <c r="L274" s="76"/>
      <c r="M274" s="68"/>
    </row>
    <row r="275" spans="1:18" ht="15.75">
      <c r="A275" s="17"/>
      <c r="B275" s="68"/>
      <c r="C275" s="189"/>
      <c r="D275" s="29"/>
      <c r="E275" s="35"/>
      <c r="F275" s="35"/>
      <c r="G275" s="35"/>
      <c r="H275" s="35"/>
      <c r="I275" s="68"/>
      <c r="J275" s="190"/>
      <c r="K275" s="68"/>
      <c r="L275" s="191"/>
      <c r="M275" s="68"/>
    </row>
    <row r="276" spans="1:18" ht="20.25">
      <c r="A276" s="29"/>
      <c r="B276" s="68"/>
      <c r="C276" s="68" t="s">
        <v>273</v>
      </c>
      <c r="D276" s="29"/>
      <c r="E276" s="35"/>
      <c r="F276" s="35"/>
      <c r="G276" s="35"/>
      <c r="H276" s="35"/>
      <c r="I276" s="68"/>
      <c r="J276" s="35"/>
      <c r="K276" s="68"/>
      <c r="L276" s="35"/>
      <c r="M276" s="192"/>
    </row>
    <row r="277" spans="1:18" ht="20.25">
      <c r="A277" s="29" t="s">
        <v>274</v>
      </c>
      <c r="B277" s="68"/>
      <c r="C277" s="68" t="s">
        <v>373</v>
      </c>
      <c r="D277" s="68"/>
      <c r="E277" s="35"/>
      <c r="F277" s="35"/>
      <c r="G277" s="35"/>
      <c r="H277" s="35"/>
      <c r="I277" s="68"/>
      <c r="J277" s="35"/>
      <c r="K277" s="68"/>
      <c r="L277" s="35"/>
      <c r="M277" s="192"/>
    </row>
    <row r="278" spans="1:18" ht="20.25">
      <c r="A278" s="79" t="s">
        <v>276</v>
      </c>
      <c r="B278" s="68"/>
      <c r="C278" s="68"/>
      <c r="D278" s="68"/>
      <c r="E278" s="35"/>
      <c r="F278" s="35"/>
      <c r="G278" s="35"/>
      <c r="H278" s="35"/>
      <c r="I278" s="68"/>
      <c r="J278" s="35"/>
      <c r="K278" s="68"/>
      <c r="L278" s="35"/>
      <c r="M278" s="192"/>
    </row>
    <row r="279" spans="1:18" ht="21">
      <c r="A279" s="29" t="s">
        <v>277</v>
      </c>
      <c r="B279" s="68"/>
      <c r="C279" s="193" t="s">
        <v>278</v>
      </c>
      <c r="D279" s="68"/>
      <c r="E279" s="35"/>
      <c r="F279" s="35"/>
      <c r="G279" s="35"/>
      <c r="H279" s="35"/>
      <c r="I279" s="68"/>
      <c r="J279" s="35"/>
      <c r="K279" s="68"/>
      <c r="L279" s="35"/>
      <c r="M279" s="192"/>
      <c r="R279" s="219"/>
    </row>
    <row r="280" spans="1:18" ht="20.45" customHeight="1">
      <c r="A280" s="29"/>
      <c r="B280" s="68"/>
      <c r="C280" s="193" t="s">
        <v>279</v>
      </c>
      <c r="D280" s="68"/>
      <c r="E280" s="35"/>
      <c r="F280" s="35"/>
      <c r="G280" s="35"/>
      <c r="H280" s="35"/>
      <c r="I280" s="68"/>
      <c r="J280" s="35"/>
      <c r="K280" s="68"/>
      <c r="L280" s="35"/>
      <c r="M280" s="192"/>
      <c r="R280" s="219"/>
    </row>
    <row r="281" spans="1:18" ht="20.45" customHeight="1">
      <c r="A281" s="29"/>
      <c r="B281" s="68"/>
      <c r="C281" s="193" t="s">
        <v>374</v>
      </c>
      <c r="D281" s="68"/>
      <c r="E281" s="35"/>
      <c r="F281" s="35"/>
      <c r="G281" s="35"/>
      <c r="H281" s="35"/>
      <c r="I281" s="68"/>
      <c r="J281" s="35"/>
      <c r="K281" s="68"/>
      <c r="L281" s="35"/>
      <c r="M281" s="192"/>
      <c r="R281" s="219"/>
    </row>
    <row r="282" spans="1:18" ht="20.25">
      <c r="A282" s="29" t="s">
        <v>281</v>
      </c>
      <c r="B282" s="68"/>
      <c r="C282" s="68" t="s">
        <v>282</v>
      </c>
      <c r="D282" s="68"/>
      <c r="E282" s="35"/>
      <c r="F282" s="35"/>
      <c r="G282" s="35"/>
      <c r="H282" s="35"/>
      <c r="I282" s="68"/>
      <c r="J282" s="35"/>
      <c r="K282" s="68"/>
      <c r="L282" s="35"/>
      <c r="M282" s="192"/>
    </row>
    <row r="283" spans="1:18" ht="20.25">
      <c r="A283" s="29"/>
      <c r="B283" s="68"/>
      <c r="C283" s="2" t="s">
        <v>283</v>
      </c>
      <c r="D283" s="68"/>
      <c r="E283" s="35"/>
      <c r="F283" s="35"/>
      <c r="G283" s="35"/>
      <c r="H283" s="35"/>
      <c r="I283" s="68"/>
      <c r="J283" s="35"/>
      <c r="K283" s="68"/>
      <c r="L283" s="35"/>
      <c r="M283" s="192"/>
    </row>
    <row r="284" spans="1:18" ht="20.25">
      <c r="A284" s="29"/>
      <c r="B284" s="68"/>
      <c r="C284" s="68" t="s">
        <v>375</v>
      </c>
      <c r="D284" s="68"/>
      <c r="E284" s="35"/>
      <c r="F284" s="35"/>
      <c r="G284" s="35"/>
      <c r="H284" s="35"/>
      <c r="I284" s="68"/>
      <c r="J284" s="35"/>
      <c r="K284" s="68"/>
      <c r="L284" s="35"/>
      <c r="M284" s="192"/>
    </row>
    <row r="285" spans="1:18" ht="20.25">
      <c r="A285" s="29" t="s">
        <v>285</v>
      </c>
      <c r="B285" s="68"/>
      <c r="C285" s="68" t="s">
        <v>33</v>
      </c>
      <c r="D285" s="68"/>
      <c r="E285" s="68"/>
      <c r="F285" s="68"/>
      <c r="G285" s="68"/>
      <c r="H285" s="68"/>
      <c r="I285" s="68"/>
      <c r="J285" s="35"/>
      <c r="K285" s="68"/>
      <c r="L285" s="68"/>
      <c r="M285" s="192"/>
    </row>
    <row r="286" spans="1:18" ht="20.25">
      <c r="A286" s="29" t="s">
        <v>286</v>
      </c>
      <c r="B286" s="68"/>
      <c r="C286" s="68" t="s">
        <v>33</v>
      </c>
      <c r="D286" s="68"/>
      <c r="E286" s="68"/>
      <c r="F286" s="68"/>
      <c r="G286" s="68"/>
      <c r="H286" s="68"/>
      <c r="I286" s="68"/>
      <c r="J286" s="35"/>
      <c r="K286" s="68"/>
      <c r="L286" s="68"/>
      <c r="M286" s="192"/>
    </row>
    <row r="287" spans="1:18" ht="20.25">
      <c r="A287" s="29" t="s">
        <v>287</v>
      </c>
      <c r="B287" s="68"/>
      <c r="C287" s="68" t="s">
        <v>288</v>
      </c>
      <c r="D287" s="68"/>
      <c r="E287" s="68"/>
      <c r="F287" s="68"/>
      <c r="G287" s="68"/>
      <c r="H287" s="68"/>
      <c r="I287" s="68"/>
      <c r="J287" s="35"/>
      <c r="K287" s="68"/>
      <c r="L287" s="68"/>
      <c r="M287" s="192"/>
    </row>
    <row r="288" spans="1:18" ht="20.25">
      <c r="A288" s="29"/>
      <c r="B288" s="68"/>
      <c r="C288" s="68" t="s">
        <v>289</v>
      </c>
      <c r="D288" s="68"/>
      <c r="E288" s="68"/>
      <c r="F288" s="68"/>
      <c r="G288" s="68"/>
      <c r="H288" s="68"/>
      <c r="I288" s="68"/>
      <c r="J288" s="35"/>
      <c r="K288" s="68"/>
      <c r="L288" s="68"/>
      <c r="M288" s="192"/>
    </row>
    <row r="289" spans="1:13" ht="20.25">
      <c r="A289" s="29" t="s">
        <v>290</v>
      </c>
      <c r="B289" s="68"/>
      <c r="C289" s="68" t="s">
        <v>291</v>
      </c>
      <c r="D289" s="68"/>
      <c r="E289" s="68"/>
      <c r="F289" s="68"/>
      <c r="G289" s="68"/>
      <c r="H289" s="68"/>
      <c r="I289" s="68"/>
      <c r="J289" s="35"/>
      <c r="K289" s="68"/>
      <c r="L289" s="68"/>
      <c r="M289" s="192"/>
    </row>
    <row r="290" spans="1:13" ht="20.25">
      <c r="A290" s="29"/>
      <c r="B290" s="68"/>
      <c r="C290" s="68" t="s">
        <v>292</v>
      </c>
      <c r="D290" s="68"/>
      <c r="E290" s="68"/>
      <c r="F290" s="68"/>
      <c r="G290" s="68"/>
      <c r="H290" s="68"/>
      <c r="I290" s="68"/>
      <c r="J290" s="35"/>
      <c r="K290" s="68"/>
      <c r="L290" s="68"/>
      <c r="M290" s="192"/>
    </row>
    <row r="291" spans="1:13" ht="20.25">
      <c r="A291" s="29"/>
      <c r="B291" s="68"/>
      <c r="C291" s="68" t="s">
        <v>293</v>
      </c>
      <c r="D291" s="68"/>
      <c r="E291" s="68"/>
      <c r="F291" s="68"/>
      <c r="G291" s="68"/>
      <c r="H291" s="68"/>
      <c r="I291" s="68"/>
      <c r="J291" s="68"/>
      <c r="K291" s="68"/>
      <c r="L291" s="68"/>
      <c r="M291" s="192"/>
    </row>
    <row r="292" spans="1:13" ht="20.25">
      <c r="A292" s="29" t="s">
        <v>294</v>
      </c>
      <c r="B292" s="68"/>
      <c r="C292" s="68" t="s">
        <v>295</v>
      </c>
      <c r="D292" s="68"/>
      <c r="E292" s="68"/>
      <c r="F292" s="68"/>
      <c r="G292" s="68"/>
      <c r="H292" s="68"/>
      <c r="I292" s="68"/>
      <c r="J292" s="68"/>
      <c r="K292" s="68"/>
      <c r="L292" s="68"/>
      <c r="M292" s="192"/>
    </row>
    <row r="293" spans="1:13" ht="20.25">
      <c r="A293" s="29" t="s">
        <v>296</v>
      </c>
      <c r="B293" s="68"/>
      <c r="C293" s="68" t="s">
        <v>297</v>
      </c>
      <c r="D293" s="68"/>
      <c r="E293" s="68"/>
      <c r="F293" s="68"/>
      <c r="G293" s="68"/>
      <c r="H293" s="68"/>
      <c r="I293" s="68"/>
      <c r="J293" s="68"/>
      <c r="K293" s="68"/>
      <c r="L293" s="68"/>
      <c r="M293" s="192"/>
    </row>
    <row r="294" spans="1:13" ht="20.25">
      <c r="A294" s="29"/>
      <c r="B294" s="68"/>
      <c r="C294" s="68" t="s">
        <v>298</v>
      </c>
      <c r="D294" s="68"/>
      <c r="E294" s="68"/>
      <c r="F294" s="68"/>
      <c r="G294" s="68"/>
      <c r="H294" s="68"/>
      <c r="I294" s="68"/>
      <c r="J294" s="68"/>
      <c r="K294" s="68"/>
      <c r="L294" s="68"/>
      <c r="M294" s="192"/>
    </row>
    <row r="295" spans="1:13" ht="20.25">
      <c r="A295" s="29" t="s">
        <v>299</v>
      </c>
      <c r="B295" s="68"/>
      <c r="C295" s="68" t="s">
        <v>300</v>
      </c>
      <c r="D295" s="68"/>
      <c r="E295" s="68"/>
      <c r="F295" s="68"/>
      <c r="G295" s="68"/>
      <c r="H295" s="68"/>
      <c r="I295" s="68"/>
      <c r="J295" s="68"/>
      <c r="K295" s="68"/>
      <c r="L295" s="68"/>
      <c r="M295" s="192"/>
    </row>
    <row r="296" spans="1:13" ht="20.25">
      <c r="A296" s="29"/>
      <c r="B296" s="68"/>
      <c r="C296" s="2" t="s">
        <v>301</v>
      </c>
      <c r="D296" s="68"/>
      <c r="E296" s="68"/>
      <c r="F296" s="68"/>
      <c r="G296" s="68"/>
      <c r="H296" s="68"/>
      <c r="I296" s="68"/>
      <c r="J296" s="68"/>
      <c r="K296" s="68"/>
      <c r="L296" s="68"/>
      <c r="M296" s="192"/>
    </row>
    <row r="297" spans="1:13" ht="20.25">
      <c r="A297" s="29" t="s">
        <v>302</v>
      </c>
      <c r="B297" s="68"/>
      <c r="C297" s="68" t="s">
        <v>303</v>
      </c>
      <c r="D297" s="68"/>
      <c r="E297" s="68"/>
      <c r="F297" s="68"/>
      <c r="G297" s="68"/>
      <c r="H297" s="68"/>
      <c r="I297" s="68"/>
      <c r="J297" s="68"/>
      <c r="K297" s="68"/>
      <c r="L297" s="68"/>
      <c r="M297" s="192"/>
    </row>
    <row r="298" spans="1:13" ht="20.25">
      <c r="A298" s="29"/>
      <c r="B298" s="68"/>
      <c r="C298" s="68" t="s">
        <v>304</v>
      </c>
      <c r="D298" s="68"/>
      <c r="E298" s="68"/>
      <c r="F298" s="68"/>
      <c r="G298" s="68"/>
      <c r="H298" s="68"/>
      <c r="I298" s="68"/>
      <c r="J298" s="68"/>
      <c r="K298" s="68"/>
      <c r="L298" s="68"/>
      <c r="M298" s="192"/>
    </row>
    <row r="299" spans="1:13" ht="20.25">
      <c r="A299" s="29" t="s">
        <v>305</v>
      </c>
      <c r="B299" s="68"/>
      <c r="C299" s="68" t="s">
        <v>306</v>
      </c>
      <c r="D299" s="68"/>
      <c r="E299" s="68"/>
      <c r="F299" s="68"/>
      <c r="G299" s="68"/>
      <c r="H299" s="68"/>
      <c r="I299" s="68"/>
      <c r="J299" s="68"/>
      <c r="K299" s="68"/>
      <c r="L299" s="68"/>
      <c r="M299" s="192"/>
    </row>
    <row r="300" spans="1:13" ht="20.25">
      <c r="A300" s="29"/>
      <c r="B300" s="68"/>
      <c r="C300" s="68" t="s">
        <v>307</v>
      </c>
      <c r="D300" s="68"/>
      <c r="E300" s="68"/>
      <c r="F300" s="68"/>
      <c r="G300" s="68"/>
      <c r="H300" s="68"/>
      <c r="I300" s="68"/>
      <c r="J300" s="68"/>
      <c r="K300" s="68"/>
      <c r="L300" s="68"/>
      <c r="M300" s="192"/>
    </row>
    <row r="301" spans="1:13" ht="20.25">
      <c r="A301" s="29"/>
      <c r="B301" s="68"/>
      <c r="C301" s="68" t="s">
        <v>308</v>
      </c>
      <c r="D301" s="68"/>
      <c r="E301" s="68"/>
      <c r="F301" s="68"/>
      <c r="G301" s="68"/>
      <c r="H301" s="68"/>
      <c r="I301" s="68"/>
      <c r="J301" s="68"/>
      <c r="K301" s="68"/>
      <c r="L301" s="68"/>
      <c r="M301" s="192"/>
    </row>
    <row r="302" spans="1:13" ht="20.25">
      <c r="A302" s="29"/>
      <c r="B302" s="68"/>
      <c r="C302" s="68" t="s">
        <v>309</v>
      </c>
      <c r="D302" s="68"/>
      <c r="E302" s="68"/>
      <c r="F302" s="68"/>
      <c r="G302" s="68"/>
      <c r="H302" s="68"/>
      <c r="I302" s="68"/>
      <c r="J302" s="68"/>
      <c r="K302" s="68"/>
      <c r="L302" s="68"/>
      <c r="M302" s="192"/>
    </row>
    <row r="303" spans="1:13" ht="20.25">
      <c r="A303" s="29"/>
      <c r="B303" s="68"/>
      <c r="C303" s="68" t="s">
        <v>310</v>
      </c>
      <c r="D303" s="68"/>
      <c r="E303" s="68"/>
      <c r="F303" s="68"/>
      <c r="G303" s="68"/>
      <c r="H303" s="68"/>
      <c r="I303" s="68"/>
      <c r="J303" s="68"/>
      <c r="K303" s="68"/>
      <c r="L303" s="68"/>
      <c r="M303" s="192"/>
    </row>
    <row r="304" spans="1:13" ht="20.25">
      <c r="A304" s="29"/>
      <c r="B304" s="68"/>
      <c r="C304" s="68"/>
      <c r="D304" s="68"/>
      <c r="E304" s="68"/>
      <c r="F304" s="68"/>
      <c r="G304" s="68"/>
      <c r="H304" s="68"/>
      <c r="I304" s="68"/>
      <c r="J304" s="68"/>
      <c r="K304" s="68"/>
      <c r="L304" s="68"/>
      <c r="M304" s="192"/>
    </row>
    <row r="305" spans="1:13" ht="20.25">
      <c r="A305" s="29" t="s">
        <v>17</v>
      </c>
      <c r="B305" s="68"/>
      <c r="C305" s="68" t="s">
        <v>311</v>
      </c>
      <c r="D305" s="68" t="s">
        <v>312</v>
      </c>
      <c r="E305" s="194">
        <v>0.35</v>
      </c>
      <c r="F305" s="68"/>
      <c r="H305" s="68"/>
      <c r="I305" s="68"/>
      <c r="J305" s="68"/>
      <c r="K305" s="68"/>
      <c r="L305" s="68"/>
      <c r="M305" s="192"/>
    </row>
    <row r="306" spans="1:13" ht="20.25">
      <c r="A306" s="29"/>
      <c r="B306" s="68"/>
      <c r="C306" s="68"/>
      <c r="D306" s="68" t="s">
        <v>313</v>
      </c>
      <c r="E306" s="195">
        <v>0.06</v>
      </c>
      <c r="F306" s="68" t="s">
        <v>314</v>
      </c>
      <c r="H306" s="68"/>
      <c r="I306" s="68"/>
      <c r="J306" s="68"/>
      <c r="K306" s="68"/>
      <c r="L306" s="68"/>
      <c r="M306" s="192"/>
    </row>
    <row r="307" spans="1:13" ht="20.25">
      <c r="A307" s="29"/>
      <c r="B307" s="68"/>
      <c r="C307" s="68"/>
      <c r="D307" s="68" t="s">
        <v>315</v>
      </c>
      <c r="E307" s="196">
        <v>0</v>
      </c>
      <c r="F307" s="68" t="s">
        <v>316</v>
      </c>
      <c r="H307" s="68"/>
      <c r="I307" s="68"/>
      <c r="J307" s="68"/>
      <c r="K307" s="68"/>
      <c r="L307" s="68"/>
      <c r="M307" s="192"/>
    </row>
    <row r="308" spans="1:13" ht="20.25">
      <c r="A308" s="29" t="s">
        <v>317</v>
      </c>
      <c r="B308" s="68"/>
      <c r="C308" s="68" t="s">
        <v>318</v>
      </c>
      <c r="D308" s="68"/>
      <c r="E308" s="68"/>
      <c r="F308" s="68"/>
      <c r="G308" s="68"/>
      <c r="H308" s="68"/>
      <c r="I308" s="68"/>
      <c r="J308" s="68"/>
      <c r="K308" s="68"/>
      <c r="L308" s="68"/>
      <c r="M308" s="192"/>
    </row>
    <row r="309" spans="1:13" ht="20.25">
      <c r="A309" s="29" t="s">
        <v>319</v>
      </c>
      <c r="B309" s="68"/>
      <c r="C309" s="68" t="s">
        <v>318</v>
      </c>
      <c r="D309" s="68"/>
      <c r="E309" s="68"/>
      <c r="F309" s="68"/>
      <c r="G309" s="68"/>
      <c r="H309" s="68"/>
      <c r="I309" s="68"/>
      <c r="J309" s="68"/>
      <c r="K309" s="68"/>
      <c r="L309" s="68"/>
      <c r="M309" s="192"/>
    </row>
    <row r="310" spans="1:13" ht="20.25">
      <c r="A310" s="29"/>
      <c r="B310" s="68"/>
      <c r="C310" s="68" t="s">
        <v>320</v>
      </c>
      <c r="D310" s="68"/>
      <c r="E310" s="68"/>
      <c r="F310" s="68"/>
      <c r="G310" s="68"/>
      <c r="H310" s="68"/>
      <c r="I310" s="68"/>
      <c r="J310" s="68"/>
      <c r="K310" s="68"/>
      <c r="L310" s="68"/>
      <c r="M310" s="192"/>
    </row>
    <row r="311" spans="1:13" ht="20.25">
      <c r="B311" s="68"/>
      <c r="C311" s="68" t="s">
        <v>321</v>
      </c>
      <c r="D311" s="68"/>
      <c r="E311" s="68"/>
      <c r="F311" s="68"/>
      <c r="G311" s="68"/>
      <c r="H311" s="68"/>
      <c r="I311" s="68"/>
      <c r="J311" s="68"/>
      <c r="K311" s="68"/>
      <c r="L311" s="68"/>
      <c r="M311" s="192"/>
    </row>
    <row r="312" spans="1:13" ht="20.25">
      <c r="A312" s="29" t="s">
        <v>322</v>
      </c>
      <c r="B312" s="68"/>
      <c r="C312" s="68" t="s">
        <v>323</v>
      </c>
      <c r="D312" s="68"/>
      <c r="E312" s="68"/>
      <c r="F312" s="68"/>
      <c r="G312" s="68"/>
      <c r="H312" s="68"/>
      <c r="I312" s="68"/>
      <c r="J312" s="68"/>
      <c r="K312" s="68"/>
      <c r="L312" s="68"/>
      <c r="M312" s="192"/>
    </row>
    <row r="313" spans="1:13" ht="20.25">
      <c r="A313" s="29"/>
      <c r="B313" s="68"/>
      <c r="C313" s="68" t="s">
        <v>324</v>
      </c>
      <c r="D313" s="68"/>
      <c r="E313" s="68"/>
      <c r="F313" s="68"/>
      <c r="G313" s="68"/>
      <c r="H313" s="68"/>
      <c r="I313" s="68"/>
      <c r="J313" s="68"/>
      <c r="K313" s="68"/>
      <c r="L313" s="68"/>
      <c r="M313" s="192"/>
    </row>
    <row r="314" spans="1:13" ht="20.25">
      <c r="A314" s="29"/>
      <c r="B314" s="68"/>
      <c r="C314" s="68" t="s">
        <v>325</v>
      </c>
      <c r="D314" s="68"/>
      <c r="E314" s="68"/>
      <c r="F314" s="68"/>
      <c r="G314" s="68"/>
      <c r="H314" s="68"/>
      <c r="I314" s="68"/>
      <c r="J314" s="68"/>
      <c r="K314" s="68"/>
      <c r="L314" s="68"/>
      <c r="M314" s="192"/>
    </row>
    <row r="315" spans="1:13" ht="20.25">
      <c r="A315" s="29" t="s">
        <v>326</v>
      </c>
      <c r="B315" s="68"/>
      <c r="C315" s="68" t="s">
        <v>327</v>
      </c>
      <c r="D315" s="68"/>
      <c r="E315" s="68"/>
      <c r="F315" s="68"/>
      <c r="G315" s="68"/>
      <c r="H315" s="68"/>
      <c r="I315" s="68"/>
      <c r="J315" s="68"/>
      <c r="K315" s="68"/>
      <c r="L315" s="68"/>
      <c r="M315" s="192"/>
    </row>
    <row r="316" spans="1:13" ht="20.25">
      <c r="A316" s="29" t="s">
        <v>328</v>
      </c>
      <c r="B316" s="68"/>
      <c r="C316" s="68" t="s">
        <v>329</v>
      </c>
      <c r="D316" s="68"/>
      <c r="E316" s="68"/>
      <c r="F316" s="68"/>
      <c r="G316" s="68"/>
      <c r="H316" s="68"/>
      <c r="I316" s="68"/>
      <c r="J316" s="68"/>
      <c r="K316" s="68"/>
      <c r="L316" s="68"/>
      <c r="M316" s="192"/>
    </row>
    <row r="317" spans="1:13" ht="20.25">
      <c r="A317" s="29"/>
      <c r="B317" s="68"/>
      <c r="C317" s="68" t="s">
        <v>330</v>
      </c>
      <c r="D317" s="68"/>
      <c r="E317" s="68"/>
      <c r="F317" s="68"/>
      <c r="G317" s="68"/>
      <c r="H317" s="68"/>
      <c r="I317" s="68"/>
      <c r="J317" s="68"/>
      <c r="K317" s="68"/>
      <c r="L317" s="68"/>
      <c r="M317" s="192"/>
    </row>
    <row r="318" spans="1:13" ht="20.25">
      <c r="A318" s="29" t="s">
        <v>331</v>
      </c>
      <c r="B318" s="68"/>
      <c r="C318" s="68" t="s">
        <v>332</v>
      </c>
      <c r="D318" s="68"/>
      <c r="E318" s="68"/>
      <c r="F318" s="68"/>
      <c r="G318" s="68"/>
      <c r="H318" s="68"/>
      <c r="I318" s="68"/>
      <c r="J318" s="68"/>
      <c r="K318" s="68"/>
      <c r="L318" s="68"/>
      <c r="M318" s="192"/>
    </row>
    <row r="319" spans="1:13" ht="20.25">
      <c r="A319" s="29"/>
      <c r="B319" s="68"/>
      <c r="C319" s="68" t="s">
        <v>333</v>
      </c>
      <c r="D319" s="68"/>
      <c r="E319" s="68"/>
      <c r="F319" s="68"/>
      <c r="G319" s="68"/>
      <c r="H319" s="68"/>
      <c r="I319" s="68"/>
      <c r="J319" s="68"/>
      <c r="K319" s="68"/>
      <c r="L319" s="68"/>
      <c r="M319" s="192"/>
    </row>
    <row r="320" spans="1:13">
      <c r="A320" s="29" t="s">
        <v>334</v>
      </c>
      <c r="B320" s="68"/>
      <c r="C320" s="68" t="s">
        <v>335</v>
      </c>
      <c r="D320" s="68"/>
      <c r="E320" s="68"/>
      <c r="F320" s="68"/>
      <c r="G320" s="68"/>
      <c r="H320" s="68"/>
      <c r="I320" s="68"/>
      <c r="J320" s="68"/>
      <c r="K320" s="68"/>
      <c r="L320" s="68"/>
      <c r="M320" s="68"/>
    </row>
    <row r="321" spans="1:15">
      <c r="A321" s="29" t="s">
        <v>336</v>
      </c>
      <c r="C321" s="68" t="s">
        <v>33</v>
      </c>
      <c r="D321" s="65"/>
      <c r="E321" s="65"/>
      <c r="F321" s="65"/>
      <c r="G321" s="65"/>
      <c r="H321" s="65"/>
      <c r="I321" s="65"/>
      <c r="J321" s="65"/>
      <c r="K321" s="65"/>
      <c r="L321" s="65"/>
      <c r="M321" s="65"/>
    </row>
    <row r="322" spans="1:15">
      <c r="A322" s="23" t="s">
        <v>337</v>
      </c>
      <c r="C322" s="65" t="s">
        <v>338</v>
      </c>
      <c r="D322" s="197"/>
      <c r="E322" s="65"/>
      <c r="F322" s="65"/>
      <c r="G322" s="65"/>
      <c r="H322" s="65"/>
      <c r="I322" s="65"/>
      <c r="J322" s="65"/>
      <c r="K322" s="65"/>
      <c r="L322" s="65"/>
      <c r="M322" s="65"/>
    </row>
    <row r="323" spans="1:15">
      <c r="C323" s="65" t="s">
        <v>339</v>
      </c>
      <c r="D323" s="65"/>
      <c r="E323" s="65"/>
      <c r="F323" s="65"/>
      <c r="G323" s="65"/>
      <c r="H323" s="65"/>
      <c r="I323" s="65"/>
      <c r="J323" s="65"/>
      <c r="K323" s="65"/>
      <c r="L323" s="65"/>
      <c r="M323" s="198"/>
      <c r="N323" s="66"/>
      <c r="O323" s="66"/>
    </row>
    <row r="324" spans="1:15">
      <c r="C324" s="65" t="s">
        <v>340</v>
      </c>
      <c r="D324" s="65"/>
      <c r="E324" s="197"/>
      <c r="F324" s="65"/>
      <c r="G324" s="65"/>
      <c r="H324" s="65"/>
      <c r="I324" s="65"/>
      <c r="J324" s="65"/>
      <c r="K324" s="65"/>
      <c r="L324" s="65"/>
      <c r="M324" s="198"/>
      <c r="N324" s="66"/>
      <c r="O324" s="66"/>
    </row>
    <row r="325" spans="1:15">
      <c r="C325" s="65" t="s">
        <v>341</v>
      </c>
      <c r="D325" s="65"/>
      <c r="E325" s="197"/>
      <c r="F325" s="65"/>
      <c r="G325" s="65"/>
      <c r="H325" s="65"/>
      <c r="I325" s="65"/>
      <c r="J325" s="65"/>
      <c r="K325" s="65"/>
      <c r="L325" s="65"/>
      <c r="M325" s="198"/>
      <c r="N325" s="66"/>
      <c r="O325" s="66"/>
    </row>
    <row r="326" spans="1:15" ht="18">
      <c r="A326" s="1"/>
      <c r="C326" s="68"/>
      <c r="D326" s="68"/>
      <c r="E326" s="69"/>
      <c r="F326" s="68"/>
      <c r="G326" s="68"/>
      <c r="H326" s="68"/>
      <c r="I326" s="68"/>
      <c r="J326" s="70" t="s">
        <v>0</v>
      </c>
      <c r="K326" s="71"/>
      <c r="M326" s="71"/>
    </row>
    <row r="327" spans="1:15">
      <c r="C327" s="68"/>
      <c r="D327" s="68"/>
      <c r="E327" s="69"/>
      <c r="F327" s="68"/>
      <c r="G327" s="68"/>
      <c r="H327" s="68"/>
      <c r="I327" s="68"/>
      <c r="J327" s="70" t="s">
        <v>342</v>
      </c>
      <c r="M327" s="70"/>
    </row>
    <row r="328" spans="1:15">
      <c r="C328" s="68"/>
      <c r="D328" s="68"/>
      <c r="E328" s="69"/>
      <c r="F328" s="68"/>
      <c r="G328" s="68"/>
      <c r="H328" s="68"/>
      <c r="I328" s="68"/>
      <c r="J328" s="70"/>
      <c r="M328" s="70"/>
    </row>
    <row r="329" spans="1:15">
      <c r="C329" s="68"/>
      <c r="D329" s="68"/>
      <c r="E329" s="69"/>
      <c r="F329" s="68"/>
      <c r="G329" s="68"/>
      <c r="H329" s="68"/>
      <c r="I329" s="68"/>
      <c r="M329" s="70"/>
    </row>
    <row r="330" spans="1:15">
      <c r="C330" s="68"/>
      <c r="D330" s="68"/>
      <c r="E330" s="69"/>
      <c r="F330" s="68"/>
      <c r="G330" s="68"/>
      <c r="H330" s="68"/>
      <c r="I330" s="68"/>
      <c r="K330" s="65"/>
      <c r="M330" s="70"/>
    </row>
    <row r="331" spans="1:15">
      <c r="C331" s="68" t="s">
        <v>2</v>
      </c>
      <c r="D331" s="68"/>
      <c r="E331" s="69"/>
      <c r="F331" s="68"/>
      <c r="G331" s="68"/>
      <c r="H331" s="68"/>
      <c r="I331" s="68"/>
      <c r="J331" s="70"/>
      <c r="K331" s="65"/>
      <c r="M331" s="70"/>
    </row>
    <row r="332" spans="1:15">
      <c r="C332" s="68"/>
      <c r="D332" s="68"/>
      <c r="E332" s="69"/>
      <c r="F332" s="68"/>
      <c r="G332" s="68"/>
      <c r="H332" s="68"/>
      <c r="I332" s="68"/>
      <c r="J332" s="97" t="str">
        <f>$J$7</f>
        <v>For the 12 months ended: 12/31/2016</v>
      </c>
      <c r="K332" s="65"/>
      <c r="M332" s="70"/>
    </row>
    <row r="333" spans="1:15">
      <c r="A333" s="2" t="str">
        <f>$A$8</f>
        <v>Rate Formula Template</v>
      </c>
      <c r="B333" s="9"/>
      <c r="C333" s="9"/>
      <c r="D333" s="75"/>
      <c r="E333" s="9"/>
      <c r="F333" s="75"/>
      <c r="G333" s="75"/>
      <c r="H333" s="75"/>
      <c r="I333" s="75"/>
      <c r="J333" s="9"/>
      <c r="K333" s="68"/>
      <c r="L333" s="9"/>
      <c r="M333" s="65"/>
    </row>
    <row r="334" spans="1:15">
      <c r="A334" s="74" t="s">
        <v>4</v>
      </c>
      <c r="B334" s="9"/>
      <c r="C334" s="75"/>
      <c r="D334" s="13"/>
      <c r="E334" s="9"/>
      <c r="F334" s="13"/>
      <c r="G334" s="13"/>
      <c r="H334" s="13"/>
      <c r="I334" s="75"/>
      <c r="J334" s="75"/>
      <c r="K334" s="68"/>
      <c r="L334" s="76"/>
      <c r="M334" s="65"/>
    </row>
    <row r="335" spans="1:15">
      <c r="A335" s="13"/>
      <c r="B335" s="9"/>
      <c r="C335" s="76"/>
      <c r="D335" s="76"/>
      <c r="E335" s="9"/>
      <c r="F335" s="76"/>
      <c r="G335" s="76"/>
      <c r="H335" s="76"/>
      <c r="I335" s="76"/>
      <c r="J335" s="76"/>
      <c r="K335" s="68"/>
      <c r="L335" s="76"/>
      <c r="M335" s="68"/>
    </row>
    <row r="336" spans="1:15">
      <c r="A336" s="76" t="s">
        <v>361</v>
      </c>
      <c r="B336" s="9"/>
      <c r="C336" s="76"/>
      <c r="D336" s="76"/>
      <c r="E336" s="9"/>
      <c r="F336" s="76"/>
      <c r="G336" s="76"/>
      <c r="H336" s="76"/>
      <c r="I336" s="76"/>
      <c r="J336" s="76"/>
      <c r="K336" s="68"/>
      <c r="L336" s="76"/>
      <c r="M336" s="68"/>
    </row>
    <row r="337" spans="1:15" ht="15.75">
      <c r="A337" s="17"/>
      <c r="B337" s="68"/>
      <c r="C337" s="189"/>
      <c r="D337" s="29"/>
      <c r="E337" s="35"/>
      <c r="F337" s="35"/>
      <c r="G337" s="35"/>
      <c r="H337" s="35"/>
      <c r="I337" s="68"/>
      <c r="J337" s="190"/>
      <c r="K337" s="68"/>
      <c r="L337" s="191"/>
      <c r="M337" s="68"/>
    </row>
    <row r="338" spans="1:15" ht="20.25">
      <c r="A338" s="29"/>
      <c r="B338" s="68"/>
      <c r="C338" s="68" t="s">
        <v>273</v>
      </c>
      <c r="D338" s="29"/>
      <c r="E338" s="35"/>
      <c r="F338" s="35"/>
      <c r="G338" s="35"/>
      <c r="H338" s="35"/>
      <c r="I338" s="68"/>
      <c r="J338" s="35"/>
      <c r="K338" s="68"/>
      <c r="L338" s="35"/>
      <c r="M338" s="192"/>
    </row>
    <row r="339" spans="1:15" ht="20.25">
      <c r="A339" s="29" t="s">
        <v>274</v>
      </c>
      <c r="B339" s="68"/>
      <c r="C339" s="68" t="s">
        <v>373</v>
      </c>
      <c r="D339" s="68"/>
      <c r="E339" s="35"/>
      <c r="F339" s="35"/>
      <c r="G339" s="35"/>
      <c r="H339" s="35"/>
      <c r="I339" s="68"/>
      <c r="J339" s="35"/>
      <c r="K339" s="68"/>
      <c r="L339" s="35"/>
      <c r="M339" s="192"/>
    </row>
    <row r="340" spans="1:15" ht="20.25">
      <c r="A340" s="79" t="s">
        <v>276</v>
      </c>
      <c r="B340" s="68"/>
      <c r="C340" s="68"/>
      <c r="D340" s="68"/>
      <c r="E340" s="35"/>
      <c r="F340" s="35"/>
      <c r="G340" s="35"/>
      <c r="H340" s="35"/>
      <c r="I340" s="68"/>
      <c r="J340" s="35"/>
      <c r="K340" s="68"/>
      <c r="L340" s="35"/>
      <c r="M340" s="192"/>
    </row>
    <row r="341" spans="1:15">
      <c r="A341" s="23" t="s">
        <v>343</v>
      </c>
      <c r="C341" s="65" t="s">
        <v>344</v>
      </c>
      <c r="D341" s="65"/>
      <c r="E341" s="65"/>
      <c r="F341" s="65"/>
      <c r="G341" s="65"/>
      <c r="H341" s="65"/>
      <c r="I341" s="65"/>
      <c r="J341" s="65"/>
      <c r="K341" s="65"/>
      <c r="L341" s="65"/>
      <c r="M341" s="198"/>
      <c r="N341" s="66"/>
      <c r="O341" s="66"/>
    </row>
    <row r="342" spans="1:15">
      <c r="A342" s="23"/>
      <c r="C342" s="65" t="s">
        <v>345</v>
      </c>
      <c r="D342" s="65"/>
      <c r="E342" s="65"/>
      <c r="F342" s="65"/>
      <c r="G342" s="65"/>
      <c r="H342" s="65"/>
      <c r="I342" s="65"/>
      <c r="J342" s="65"/>
      <c r="K342" s="65"/>
      <c r="L342" s="65"/>
      <c r="M342" s="198"/>
      <c r="N342" s="66"/>
      <c r="O342" s="66"/>
    </row>
    <row r="343" spans="1:15">
      <c r="A343" s="23"/>
      <c r="C343" s="65" t="s">
        <v>346</v>
      </c>
      <c r="D343" s="65"/>
      <c r="E343" s="65"/>
      <c r="F343" s="65"/>
      <c r="G343" s="65"/>
      <c r="H343" s="65"/>
      <c r="I343" s="65"/>
      <c r="J343" s="65"/>
      <c r="K343" s="65"/>
      <c r="L343" s="65"/>
      <c r="M343" s="198"/>
      <c r="N343" s="66"/>
      <c r="O343" s="66"/>
    </row>
    <row r="344" spans="1:15">
      <c r="A344" s="23" t="s">
        <v>347</v>
      </c>
      <c r="C344" s="65" t="s">
        <v>348</v>
      </c>
      <c r="D344" s="198"/>
      <c r="E344" s="198"/>
      <c r="F344" s="198"/>
      <c r="G344" s="198"/>
      <c r="H344" s="198"/>
      <c r="I344" s="198"/>
      <c r="J344" s="198"/>
      <c r="K344" s="198"/>
      <c r="L344" s="198"/>
      <c r="M344" s="198"/>
      <c r="N344" s="66"/>
      <c r="O344" s="66"/>
    </row>
    <row r="345" spans="1:15">
      <c r="A345" s="23" t="s">
        <v>349</v>
      </c>
      <c r="C345" s="68" t="s">
        <v>33</v>
      </c>
    </row>
    <row r="346" spans="1:15">
      <c r="A346" s="23" t="s">
        <v>350</v>
      </c>
      <c r="C346" s="2" t="s">
        <v>351</v>
      </c>
    </row>
    <row r="347" spans="1:15">
      <c r="C347" s="2" t="s">
        <v>352</v>
      </c>
    </row>
    <row r="348" spans="1:15">
      <c r="A348" s="23" t="s">
        <v>353</v>
      </c>
      <c r="C348" s="2" t="s">
        <v>354</v>
      </c>
    </row>
    <row r="349" spans="1:15">
      <c r="A349" s="23"/>
      <c r="C349" s="2" t="s">
        <v>355</v>
      </c>
    </row>
    <row r="351" spans="1:15" ht="18">
      <c r="C351" s="2" t="s">
        <v>376</v>
      </c>
    </row>
    <row r="352" spans="1:15" ht="18">
      <c r="C352" s="2" t="s">
        <v>377</v>
      </c>
    </row>
  </sheetData>
  <printOptions horizontalCentered="1"/>
  <pageMargins left="0.75" right="0.75" top="0.75" bottom="0.5" header="0.25" footer="0.25"/>
  <pageSetup scale="44" orientation="portrait" blackAndWhite="1" r:id="rId1"/>
  <headerFooter alignWithMargins="0"/>
  <rowBreaks count="5" manualBreakCount="5">
    <brk id="56" max="11" man="1"/>
    <brk id="116" max="11" man="1"/>
    <brk id="187" max="11" man="1"/>
    <brk id="263" max="11" man="1"/>
    <brk id="325"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74A5A-9054-49B4-B4B8-9DCFA77BEDE0}">
  <sheetPr>
    <tabColor theme="5" tint="0.79998168889431442"/>
  </sheetPr>
  <dimension ref="A1:Z26"/>
  <sheetViews>
    <sheetView zoomScale="80" zoomScaleNormal="80" workbookViewId="0"/>
  </sheetViews>
  <sheetFormatPr defaultRowHeight="15"/>
  <cols>
    <col min="1" max="16384" width="8.88671875" style="310"/>
  </cols>
  <sheetData>
    <row r="1" spans="1:26">
      <c r="A1" s="310" t="s">
        <v>470</v>
      </c>
    </row>
    <row r="2" spans="1:26">
      <c r="A2" s="310" t="s">
        <v>471</v>
      </c>
      <c r="B2" s="310">
        <v>1999</v>
      </c>
      <c r="C2" s="310">
        <v>2000</v>
      </c>
      <c r="D2" s="310">
        <v>2001</v>
      </c>
      <c r="E2" s="310">
        <v>2002</v>
      </c>
      <c r="F2" s="310">
        <v>2003</v>
      </c>
      <c r="G2" s="310">
        <v>2004</v>
      </c>
      <c r="H2" s="310">
        <v>2005</v>
      </c>
      <c r="I2" s="310">
        <v>2006</v>
      </c>
      <c r="J2" s="310">
        <v>2007</v>
      </c>
      <c r="K2" s="310">
        <v>2008</v>
      </c>
      <c r="L2" s="310">
        <v>2009</v>
      </c>
      <c r="M2" s="310">
        <v>2010</v>
      </c>
      <c r="N2" s="310">
        <v>2011</v>
      </c>
      <c r="O2" s="310">
        <v>2012</v>
      </c>
      <c r="P2" s="310">
        <v>2013</v>
      </c>
      <c r="Q2" s="310">
        <v>2014</v>
      </c>
      <c r="R2" s="310">
        <v>2015</v>
      </c>
      <c r="S2" s="310">
        <v>2016</v>
      </c>
      <c r="T2" s="310">
        <v>2017</v>
      </c>
      <c r="U2" s="310">
        <v>2018</v>
      </c>
      <c r="V2" s="310">
        <v>2019</v>
      </c>
      <c r="W2" s="310">
        <v>2020</v>
      </c>
      <c r="X2" s="310">
        <v>2021</v>
      </c>
      <c r="Y2" s="310">
        <v>2022</v>
      </c>
      <c r="Z2" s="310">
        <v>2023</v>
      </c>
    </row>
    <row r="3" spans="1:26">
      <c r="A3" s="310" t="s">
        <v>472</v>
      </c>
      <c r="B3" s="310">
        <v>0</v>
      </c>
      <c r="C3" s="310">
        <v>0</v>
      </c>
      <c r="D3" s="310">
        <v>0</v>
      </c>
      <c r="E3" s="310">
        <v>0</v>
      </c>
      <c r="F3" s="310">
        <v>0</v>
      </c>
      <c r="G3" s="310">
        <v>0</v>
      </c>
      <c r="H3" s="310">
        <v>0</v>
      </c>
      <c r="I3" s="310">
        <v>0</v>
      </c>
      <c r="J3" s="310">
        <v>0</v>
      </c>
      <c r="K3" s="310">
        <v>0</v>
      </c>
      <c r="L3" s="310">
        <v>0</v>
      </c>
      <c r="M3" s="310">
        <v>0</v>
      </c>
      <c r="N3" s="310">
        <v>27.4</v>
      </c>
      <c r="O3" s="310">
        <v>4.5</v>
      </c>
      <c r="P3" s="310">
        <v>23</v>
      </c>
      <c r="Q3" s="310">
        <v>24</v>
      </c>
      <c r="R3" s="310">
        <v>110.4</v>
      </c>
      <c r="S3" s="310">
        <v>10</v>
      </c>
      <c r="T3" s="310">
        <v>2</v>
      </c>
      <c r="U3" s="310">
        <v>40</v>
      </c>
      <c r="V3" s="310">
        <v>25.5</v>
      </c>
      <c r="W3" s="310">
        <v>0</v>
      </c>
      <c r="X3" s="310">
        <v>1.5</v>
      </c>
      <c r="Y3" s="310">
        <v>0</v>
      </c>
      <c r="Z3" s="310">
        <v>40.799999999999997</v>
      </c>
    </row>
    <row r="4" spans="1:26">
      <c r="A4" s="310" t="s">
        <v>473</v>
      </c>
      <c r="B4" s="310">
        <v>0</v>
      </c>
      <c r="C4" s="310">
        <v>0</v>
      </c>
      <c r="D4" s="310">
        <v>100</v>
      </c>
      <c r="E4" s="311">
        <v>2608</v>
      </c>
      <c r="F4" s="311">
        <v>2785</v>
      </c>
      <c r="G4" s="311">
        <v>2845</v>
      </c>
      <c r="H4" s="310">
        <v>15.1</v>
      </c>
      <c r="I4" s="311">
        <v>1196</v>
      </c>
      <c r="J4" s="310">
        <v>22</v>
      </c>
      <c r="K4" s="310">
        <v>177</v>
      </c>
      <c r="L4" s="310">
        <v>52</v>
      </c>
      <c r="M4" s="310">
        <v>136</v>
      </c>
      <c r="N4" s="311">
        <v>1869</v>
      </c>
      <c r="O4" s="310">
        <v>162.69999999999999</v>
      </c>
      <c r="P4" s="310">
        <v>82.2</v>
      </c>
      <c r="Q4" s="311">
        <v>2155.6999999999998</v>
      </c>
      <c r="R4" s="311">
        <v>2977.7</v>
      </c>
      <c r="S4" s="311">
        <v>5418</v>
      </c>
      <c r="T4" s="311">
        <v>3888.1</v>
      </c>
      <c r="U4" s="311">
        <v>10865</v>
      </c>
      <c r="V4" s="311">
        <v>2881.4</v>
      </c>
      <c r="W4" s="310">
        <v>88</v>
      </c>
      <c r="X4" s="311">
        <v>3424.7</v>
      </c>
      <c r="Y4" s="311">
        <v>1825.9</v>
      </c>
      <c r="Z4" s="311">
        <v>2549</v>
      </c>
    </row>
    <row r="5" spans="1:26">
      <c r="A5" s="310" t="s">
        <v>474</v>
      </c>
      <c r="B5" s="310">
        <v>0</v>
      </c>
      <c r="C5" s="310">
        <v>401.6</v>
      </c>
      <c r="D5" s="310">
        <v>432</v>
      </c>
      <c r="E5" s="311">
        <v>2442</v>
      </c>
      <c r="F5" s="310">
        <v>638.70000000000005</v>
      </c>
      <c r="G5" s="310">
        <v>61.3</v>
      </c>
      <c r="H5" s="310">
        <v>993</v>
      </c>
      <c r="I5" s="310">
        <v>39.299999999999997</v>
      </c>
      <c r="J5" s="310">
        <v>97</v>
      </c>
      <c r="K5" s="310">
        <v>821</v>
      </c>
      <c r="L5" s="310">
        <v>181.7</v>
      </c>
      <c r="M5" s="310">
        <v>97.8</v>
      </c>
      <c r="N5" s="310">
        <v>850.4</v>
      </c>
      <c r="O5" s="310">
        <v>393</v>
      </c>
      <c r="P5" s="310">
        <v>95</v>
      </c>
      <c r="Q5" s="310">
        <v>125.2</v>
      </c>
      <c r="R5" s="310">
        <v>317.89999999999998</v>
      </c>
      <c r="S5" s="310">
        <v>72</v>
      </c>
      <c r="T5" s="310">
        <v>212</v>
      </c>
      <c r="U5" s="310">
        <v>388</v>
      </c>
      <c r="V5" s="310">
        <v>104</v>
      </c>
      <c r="W5" s="310">
        <v>153.5</v>
      </c>
      <c r="X5" s="310">
        <v>328.4</v>
      </c>
      <c r="Y5" s="310">
        <v>153.5</v>
      </c>
      <c r="Z5" s="310">
        <v>468.1</v>
      </c>
    </row>
    <row r="6" spans="1:26">
      <c r="A6" s="310" t="s">
        <v>475</v>
      </c>
      <c r="B6" s="310">
        <v>0</v>
      </c>
      <c r="C6" s="310">
        <v>0</v>
      </c>
      <c r="D6" s="310">
        <v>315</v>
      </c>
      <c r="E6" s="310">
        <v>6.5</v>
      </c>
      <c r="F6" s="310">
        <v>0</v>
      </c>
      <c r="G6" s="310">
        <v>33</v>
      </c>
      <c r="H6" s="310">
        <v>292</v>
      </c>
      <c r="I6" s="310">
        <v>7.5</v>
      </c>
      <c r="J6" s="310">
        <v>21</v>
      </c>
      <c r="K6" s="310">
        <v>15.3</v>
      </c>
      <c r="L6" s="310">
        <v>85.6</v>
      </c>
      <c r="M6" s="310">
        <v>0</v>
      </c>
      <c r="N6" s="310">
        <v>23.9</v>
      </c>
      <c r="O6" s="310">
        <v>2</v>
      </c>
      <c r="P6" s="310">
        <v>0.5</v>
      </c>
      <c r="Q6" s="310">
        <v>2</v>
      </c>
      <c r="R6" s="310">
        <v>0</v>
      </c>
      <c r="S6" s="310">
        <v>0</v>
      </c>
      <c r="T6" s="310">
        <v>0</v>
      </c>
      <c r="U6" s="310">
        <v>0</v>
      </c>
      <c r="V6" s="310">
        <v>0</v>
      </c>
      <c r="W6" s="310">
        <v>13</v>
      </c>
      <c r="X6" s="310">
        <v>0</v>
      </c>
      <c r="Y6" s="310">
        <v>0</v>
      </c>
      <c r="Z6" s="310">
        <v>0</v>
      </c>
    </row>
    <row r="7" spans="1:26">
      <c r="A7" s="310" t="s">
        <v>476</v>
      </c>
      <c r="B7" s="310">
        <v>0</v>
      </c>
      <c r="C7" s="310">
        <v>0</v>
      </c>
      <c r="D7" s="310">
        <v>10</v>
      </c>
      <c r="E7" s="310">
        <v>0</v>
      </c>
      <c r="F7" s="310">
        <v>0</v>
      </c>
      <c r="G7" s="310">
        <v>4.0999999999999996</v>
      </c>
      <c r="H7" s="310">
        <v>0</v>
      </c>
      <c r="I7" s="310">
        <v>0</v>
      </c>
      <c r="J7" s="310">
        <v>11</v>
      </c>
      <c r="K7" s="310">
        <v>6.9</v>
      </c>
      <c r="L7" s="310">
        <v>0</v>
      </c>
      <c r="M7" s="310">
        <v>18.2</v>
      </c>
      <c r="N7" s="310">
        <v>0</v>
      </c>
      <c r="O7" s="310">
        <v>70.7</v>
      </c>
      <c r="P7" s="310">
        <v>17.600000000000001</v>
      </c>
      <c r="Q7" s="310">
        <v>6</v>
      </c>
      <c r="R7" s="310">
        <v>8</v>
      </c>
      <c r="S7" s="310">
        <v>5.9</v>
      </c>
      <c r="T7" s="310">
        <v>0</v>
      </c>
      <c r="U7" s="310">
        <v>0</v>
      </c>
      <c r="V7" s="310">
        <v>3.2</v>
      </c>
      <c r="W7" s="310">
        <v>0</v>
      </c>
      <c r="X7" s="310">
        <v>0</v>
      </c>
      <c r="Y7" s="310">
        <v>0</v>
      </c>
      <c r="Z7" s="310">
        <v>0</v>
      </c>
    </row>
    <row r="8" spans="1:26">
      <c r="A8" s="310" t="s">
        <v>477</v>
      </c>
      <c r="B8" s="310">
        <v>0</v>
      </c>
      <c r="C8" s="310">
        <v>0</v>
      </c>
      <c r="D8" s="310">
        <v>0</v>
      </c>
      <c r="E8" s="310">
        <v>0</v>
      </c>
      <c r="F8" s="310">
        <v>0</v>
      </c>
      <c r="G8" s="310">
        <v>0</v>
      </c>
      <c r="H8" s="310">
        <v>0</v>
      </c>
      <c r="I8" s="310">
        <v>0</v>
      </c>
      <c r="J8" s="310">
        <v>0</v>
      </c>
      <c r="K8" s="310">
        <v>0</v>
      </c>
      <c r="L8" s="310">
        <v>0</v>
      </c>
      <c r="M8" s="310">
        <v>0</v>
      </c>
      <c r="N8" s="310">
        <v>0</v>
      </c>
      <c r="O8" s="310">
        <v>0</v>
      </c>
      <c r="P8" s="310">
        <v>0</v>
      </c>
      <c r="Q8" s="310">
        <v>0</v>
      </c>
      <c r="R8" s="310">
        <v>0</v>
      </c>
      <c r="S8" s="310">
        <v>0</v>
      </c>
      <c r="T8" s="310">
        <v>0</v>
      </c>
      <c r="U8" s="310">
        <v>1.9</v>
      </c>
      <c r="V8" s="310">
        <v>0</v>
      </c>
      <c r="W8" s="310">
        <v>3</v>
      </c>
      <c r="X8" s="310">
        <v>0</v>
      </c>
      <c r="Y8" s="310">
        <v>0</v>
      </c>
      <c r="Z8" s="310">
        <v>0</v>
      </c>
    </row>
    <row r="9" spans="1:26">
      <c r="A9" s="310" t="s">
        <v>478</v>
      </c>
      <c r="B9" s="310">
        <v>0</v>
      </c>
      <c r="C9" s="310">
        <v>0</v>
      </c>
      <c r="D9" s="310">
        <v>0</v>
      </c>
      <c r="E9" s="310">
        <v>0</v>
      </c>
      <c r="F9" s="310">
        <v>0</v>
      </c>
      <c r="G9" s="310">
        <v>0</v>
      </c>
      <c r="H9" s="310">
        <v>0</v>
      </c>
      <c r="I9" s="310">
        <v>0</v>
      </c>
      <c r="J9" s="310">
        <v>0</v>
      </c>
      <c r="K9" s="310">
        <v>0</v>
      </c>
      <c r="L9" s="310">
        <v>340</v>
      </c>
      <c r="M9" s="310">
        <v>16</v>
      </c>
      <c r="N9" s="310">
        <v>0</v>
      </c>
      <c r="O9" s="310">
        <v>0</v>
      </c>
      <c r="P9" s="310">
        <v>0</v>
      </c>
      <c r="Q9" s="310">
        <v>0</v>
      </c>
      <c r="R9" s="310">
        <v>0</v>
      </c>
      <c r="S9" s="310">
        <v>0</v>
      </c>
      <c r="T9" s="310">
        <v>0</v>
      </c>
      <c r="U9" s="310">
        <v>34</v>
      </c>
      <c r="V9" s="310">
        <v>0</v>
      </c>
      <c r="W9" s="310">
        <v>0</v>
      </c>
      <c r="X9" s="310">
        <v>0</v>
      </c>
      <c r="Y9" s="310">
        <v>0</v>
      </c>
      <c r="Z9" s="310">
        <v>0</v>
      </c>
    </row>
    <row r="10" spans="1:26">
      <c r="A10" s="310" t="s">
        <v>479</v>
      </c>
      <c r="B10" s="310">
        <v>0</v>
      </c>
      <c r="C10" s="310">
        <v>0</v>
      </c>
      <c r="D10" s="310">
        <v>0</v>
      </c>
      <c r="E10" s="310">
        <v>107</v>
      </c>
      <c r="F10" s="310">
        <v>196</v>
      </c>
      <c r="G10" s="310">
        <v>2</v>
      </c>
      <c r="H10" s="310">
        <v>0</v>
      </c>
      <c r="I10" s="310">
        <v>5.7</v>
      </c>
      <c r="J10" s="310">
        <v>2.5</v>
      </c>
      <c r="K10" s="310">
        <v>0</v>
      </c>
      <c r="L10" s="310">
        <v>6.2</v>
      </c>
      <c r="M10" s="310">
        <v>180</v>
      </c>
      <c r="N10" s="310">
        <v>27</v>
      </c>
      <c r="O10" s="310">
        <v>0</v>
      </c>
      <c r="P10" s="310">
        <v>6</v>
      </c>
      <c r="Q10" s="310">
        <v>28.9</v>
      </c>
      <c r="R10" s="310">
        <v>160.5</v>
      </c>
      <c r="S10" s="310">
        <v>0</v>
      </c>
      <c r="T10" s="310">
        <v>29.5</v>
      </c>
      <c r="U10" s="310">
        <v>5.5</v>
      </c>
      <c r="V10" s="310">
        <v>0</v>
      </c>
      <c r="W10" s="310">
        <v>2.4</v>
      </c>
      <c r="X10" s="310">
        <v>0</v>
      </c>
      <c r="Y10" s="310">
        <v>0</v>
      </c>
      <c r="Z10" s="310">
        <v>0</v>
      </c>
    </row>
    <row r="11" spans="1:26">
      <c r="A11" s="310" t="s">
        <v>480</v>
      </c>
      <c r="B11" s="310">
        <v>54.2</v>
      </c>
      <c r="C11" s="310">
        <v>0</v>
      </c>
      <c r="D11" s="310">
        <v>165</v>
      </c>
      <c r="E11" s="310">
        <v>15</v>
      </c>
      <c r="F11" s="310">
        <v>44</v>
      </c>
      <c r="G11" s="310">
        <v>0</v>
      </c>
      <c r="H11" s="311">
        <v>1693</v>
      </c>
      <c r="I11" s="310">
        <v>242</v>
      </c>
      <c r="J11" s="310">
        <v>130</v>
      </c>
      <c r="K11" s="310">
        <v>115</v>
      </c>
      <c r="L11" s="310">
        <v>0</v>
      </c>
      <c r="M11" s="310">
        <v>281</v>
      </c>
      <c r="N11" s="310">
        <v>422</v>
      </c>
      <c r="O11" s="310">
        <v>328</v>
      </c>
      <c r="P11" s="310">
        <v>117</v>
      </c>
      <c r="Q11" s="310">
        <v>80</v>
      </c>
      <c r="R11" s="310">
        <v>54</v>
      </c>
      <c r="S11" s="310">
        <v>133.80000000000001</v>
      </c>
      <c r="T11" s="310">
        <v>130</v>
      </c>
      <c r="U11" s="310">
        <v>0</v>
      </c>
      <c r="V11" s="310">
        <v>0</v>
      </c>
      <c r="W11" s="310">
        <v>0</v>
      </c>
      <c r="X11" s="310">
        <v>0</v>
      </c>
      <c r="Y11" s="310">
        <v>0</v>
      </c>
      <c r="Z11" s="310">
        <v>0</v>
      </c>
    </row>
    <row r="12" spans="1:26">
      <c r="A12" s="310" t="s">
        <v>481</v>
      </c>
      <c r="B12" s="310">
        <v>0</v>
      </c>
      <c r="C12" s="310">
        <v>0</v>
      </c>
      <c r="D12" s="310">
        <v>0</v>
      </c>
      <c r="E12" s="310">
        <v>0</v>
      </c>
      <c r="F12" s="310">
        <v>0</v>
      </c>
      <c r="G12" s="310">
        <v>8</v>
      </c>
      <c r="H12" s="310">
        <v>29</v>
      </c>
      <c r="I12" s="310">
        <v>2</v>
      </c>
      <c r="J12" s="310">
        <v>19.5</v>
      </c>
      <c r="K12" s="310">
        <v>0</v>
      </c>
      <c r="L12" s="310">
        <v>0</v>
      </c>
      <c r="M12" s="310">
        <v>10.5</v>
      </c>
      <c r="N12" s="310">
        <v>0</v>
      </c>
      <c r="O12" s="310">
        <v>0</v>
      </c>
      <c r="P12" s="310">
        <v>0</v>
      </c>
      <c r="Q12" s="310">
        <v>0</v>
      </c>
      <c r="R12" s="310">
        <v>18.899999999999999</v>
      </c>
      <c r="S12" s="310">
        <v>20.9</v>
      </c>
      <c r="T12" s="310">
        <v>19.899999999999999</v>
      </c>
      <c r="U12" s="310">
        <v>5.2</v>
      </c>
      <c r="V12" s="310">
        <v>39.799999999999997</v>
      </c>
      <c r="W12" s="310">
        <v>0</v>
      </c>
      <c r="X12" s="310">
        <v>0</v>
      </c>
      <c r="Y12" s="310">
        <v>0</v>
      </c>
      <c r="Z12" s="310">
        <v>0</v>
      </c>
    </row>
    <row r="13" spans="1:26">
      <c r="A13" s="310" t="s">
        <v>482</v>
      </c>
      <c r="B13" s="310">
        <v>0</v>
      </c>
      <c r="C13" s="310">
        <v>0</v>
      </c>
      <c r="D13" s="310">
        <v>0</v>
      </c>
      <c r="E13" s="310">
        <v>0</v>
      </c>
      <c r="F13" s="310">
        <v>0</v>
      </c>
      <c r="G13" s="310">
        <v>23.3</v>
      </c>
      <c r="H13" s="310">
        <v>0</v>
      </c>
      <c r="I13" s="310">
        <v>0</v>
      </c>
      <c r="J13" s="310">
        <v>0</v>
      </c>
      <c r="K13" s="310">
        <v>0</v>
      </c>
      <c r="L13" s="310">
        <v>0</v>
      </c>
      <c r="M13" s="310">
        <v>0</v>
      </c>
      <c r="N13" s="310">
        <v>0</v>
      </c>
      <c r="O13" s="310">
        <v>0</v>
      </c>
      <c r="P13" s="310">
        <v>0</v>
      </c>
      <c r="Q13" s="310">
        <v>0</v>
      </c>
      <c r="R13" s="310">
        <v>0</v>
      </c>
      <c r="S13" s="310">
        <v>0</v>
      </c>
      <c r="T13" s="310">
        <v>0</v>
      </c>
      <c r="U13" s="310">
        <v>0</v>
      </c>
      <c r="V13" s="310">
        <v>0</v>
      </c>
      <c r="W13" s="310">
        <v>4</v>
      </c>
      <c r="X13" s="310">
        <v>0</v>
      </c>
      <c r="Y13" s="310">
        <v>0</v>
      </c>
      <c r="Z13" s="310">
        <v>0</v>
      </c>
    </row>
    <row r="14" spans="1:26">
      <c r="A14" s="310" t="s">
        <v>483</v>
      </c>
      <c r="B14" s="310">
        <v>0</v>
      </c>
      <c r="C14" s="310">
        <v>1.2</v>
      </c>
      <c r="D14" s="310">
        <v>0</v>
      </c>
      <c r="E14" s="310">
        <v>2.9</v>
      </c>
      <c r="F14" s="310">
        <v>17.2</v>
      </c>
      <c r="G14" s="310">
        <v>0</v>
      </c>
      <c r="H14" s="310">
        <v>27.5</v>
      </c>
      <c r="I14" s="310">
        <v>44.9</v>
      </c>
      <c r="J14" s="310">
        <v>86.6</v>
      </c>
      <c r="K14" s="310">
        <v>57.6</v>
      </c>
      <c r="L14" s="310">
        <v>38.799999999999997</v>
      </c>
      <c r="M14" s="310">
        <v>13.8</v>
      </c>
      <c r="N14" s="310">
        <v>39.799999999999997</v>
      </c>
      <c r="O14" s="310">
        <v>2</v>
      </c>
      <c r="P14" s="310">
        <v>109</v>
      </c>
      <c r="Q14" s="310">
        <v>0</v>
      </c>
      <c r="R14" s="310">
        <v>3.8</v>
      </c>
      <c r="S14" s="310">
        <v>19.3</v>
      </c>
      <c r="T14" s="310">
        <v>22.4</v>
      </c>
      <c r="U14" s="310">
        <v>0</v>
      </c>
      <c r="V14" s="310">
        <v>0.8</v>
      </c>
      <c r="W14" s="310">
        <v>0</v>
      </c>
      <c r="X14" s="310">
        <v>0</v>
      </c>
      <c r="Y14" s="310">
        <v>0</v>
      </c>
      <c r="Z14" s="310">
        <v>0</v>
      </c>
    </row>
    <row r="15" spans="1:26">
      <c r="A15" s="310" t="s">
        <v>484</v>
      </c>
      <c r="B15" s="310">
        <v>50</v>
      </c>
      <c r="C15" s="310">
        <v>0</v>
      </c>
      <c r="D15" s="310">
        <v>0</v>
      </c>
      <c r="E15" s="310">
        <v>0</v>
      </c>
      <c r="F15" s="310">
        <v>0</v>
      </c>
      <c r="G15" s="310">
        <v>0</v>
      </c>
      <c r="H15" s="310">
        <v>0</v>
      </c>
      <c r="I15" s="310">
        <v>0</v>
      </c>
      <c r="J15" s="310">
        <v>0</v>
      </c>
      <c r="K15" s="310">
        <v>3.3</v>
      </c>
      <c r="L15" s="310">
        <v>5.0999999999999996</v>
      </c>
      <c r="M15" s="310">
        <v>6.8</v>
      </c>
      <c r="N15" s="310">
        <v>137.19999999999999</v>
      </c>
      <c r="O15" s="310">
        <v>98.9</v>
      </c>
      <c r="P15" s="310">
        <v>44.4</v>
      </c>
      <c r="Q15" s="310">
        <v>59.8</v>
      </c>
      <c r="R15" s="310">
        <v>172.1</v>
      </c>
      <c r="S15" s="310">
        <v>300.8</v>
      </c>
      <c r="T15" s="310">
        <v>332.9</v>
      </c>
      <c r="U15" s="310">
        <v>285.3</v>
      </c>
      <c r="V15" s="310">
        <v>559</v>
      </c>
      <c r="W15" s="311">
        <v>1659</v>
      </c>
      <c r="X15" s="310">
        <v>807.5</v>
      </c>
      <c r="Y15" s="311">
        <v>1028.5999999999999</v>
      </c>
      <c r="Z15" s="310">
        <v>619.9</v>
      </c>
    </row>
    <row r="16" spans="1:26">
      <c r="A16" s="310" t="s">
        <v>485</v>
      </c>
      <c r="B16" s="310">
        <v>0</v>
      </c>
      <c r="C16" s="310">
        <v>0</v>
      </c>
      <c r="D16" s="310">
        <v>0</v>
      </c>
      <c r="E16" s="310">
        <v>0</v>
      </c>
      <c r="F16" s="310">
        <v>0</v>
      </c>
      <c r="G16" s="310">
        <v>0</v>
      </c>
      <c r="H16" s="310">
        <v>0</v>
      </c>
      <c r="I16" s="310">
        <v>0</v>
      </c>
      <c r="J16" s="310">
        <v>0</v>
      </c>
      <c r="K16" s="310">
        <v>0</v>
      </c>
      <c r="L16" s="310">
        <v>0</v>
      </c>
      <c r="M16" s="310">
        <v>0</v>
      </c>
      <c r="N16" s="310">
        <v>0</v>
      </c>
      <c r="O16" s="310">
        <v>0</v>
      </c>
      <c r="P16" s="310">
        <v>0</v>
      </c>
      <c r="Q16" s="310">
        <v>0</v>
      </c>
      <c r="R16" s="310">
        <v>0</v>
      </c>
      <c r="S16" s="310">
        <v>0</v>
      </c>
      <c r="T16" s="310">
        <v>0</v>
      </c>
      <c r="U16" s="310">
        <v>0</v>
      </c>
      <c r="V16" s="310">
        <v>1.1000000000000001</v>
      </c>
      <c r="W16" s="310">
        <v>0</v>
      </c>
      <c r="X16" s="310">
        <v>0</v>
      </c>
      <c r="Y16" s="310">
        <v>0</v>
      </c>
      <c r="Z16" s="310">
        <v>0</v>
      </c>
    </row>
    <row r="17" spans="1:26">
      <c r="A17" s="310" t="s">
        <v>486</v>
      </c>
      <c r="B17" s="310">
        <v>0</v>
      </c>
      <c r="C17" s="310">
        <v>0</v>
      </c>
      <c r="D17" s="310">
        <v>0</v>
      </c>
      <c r="E17" s="310">
        <v>0</v>
      </c>
      <c r="F17" s="310">
        <v>0</v>
      </c>
      <c r="G17" s="310">
        <v>0</v>
      </c>
      <c r="H17" s="310">
        <v>0</v>
      </c>
      <c r="I17" s="310">
        <v>0</v>
      </c>
      <c r="J17" s="310">
        <v>0</v>
      </c>
      <c r="K17" s="310">
        <v>0</v>
      </c>
      <c r="L17" s="310">
        <v>0</v>
      </c>
      <c r="M17" s="310">
        <v>0</v>
      </c>
      <c r="N17" s="310">
        <v>0</v>
      </c>
      <c r="O17" s="310">
        <v>0</v>
      </c>
      <c r="P17" s="310">
        <v>0</v>
      </c>
      <c r="Q17" s="310">
        <v>0</v>
      </c>
      <c r="R17" s="310">
        <v>0</v>
      </c>
      <c r="S17" s="310">
        <v>0</v>
      </c>
      <c r="T17" s="310">
        <v>0</v>
      </c>
      <c r="U17" s="310">
        <v>0</v>
      </c>
      <c r="V17" s="310">
        <v>0</v>
      </c>
      <c r="W17" s="310">
        <v>0</v>
      </c>
      <c r="X17" s="310">
        <v>0</v>
      </c>
      <c r="Y17" s="310">
        <v>0</v>
      </c>
      <c r="Z17" s="310">
        <v>0</v>
      </c>
    </row>
    <row r="18" spans="1:26">
      <c r="A18" s="310" t="s">
        <v>487</v>
      </c>
      <c r="B18" s="310">
        <v>12</v>
      </c>
      <c r="C18" s="310">
        <v>20</v>
      </c>
      <c r="D18" s="310">
        <v>59</v>
      </c>
      <c r="E18" s="310">
        <v>21</v>
      </c>
      <c r="F18" s="310">
        <v>0</v>
      </c>
      <c r="G18" s="310">
        <v>37</v>
      </c>
      <c r="H18" s="310">
        <v>20</v>
      </c>
      <c r="I18" s="310">
        <v>14</v>
      </c>
      <c r="J18" s="310">
        <v>55</v>
      </c>
      <c r="K18" s="310">
        <v>718</v>
      </c>
      <c r="L18" s="310">
        <v>123</v>
      </c>
      <c r="M18" s="310">
        <v>177</v>
      </c>
      <c r="N18" s="310">
        <v>97</v>
      </c>
      <c r="O18" s="310">
        <v>708</v>
      </c>
      <c r="P18" s="310">
        <v>48</v>
      </c>
      <c r="Q18" s="310">
        <v>16</v>
      </c>
      <c r="R18" s="310">
        <v>92.5</v>
      </c>
      <c r="S18" s="310">
        <v>0</v>
      </c>
      <c r="T18" s="310">
        <v>47</v>
      </c>
      <c r="U18" s="310">
        <v>24</v>
      </c>
      <c r="V18" s="310">
        <v>20</v>
      </c>
      <c r="W18" s="310">
        <v>0</v>
      </c>
      <c r="X18" s="310">
        <v>11</v>
      </c>
      <c r="Y18" s="310">
        <v>0</v>
      </c>
      <c r="Z18" s="310">
        <v>0</v>
      </c>
    </row>
    <row r="19" spans="1:26">
      <c r="A19" s="310" t="s">
        <v>488</v>
      </c>
      <c r="B19" s="310">
        <v>5</v>
      </c>
      <c r="C19" s="310">
        <v>0</v>
      </c>
      <c r="D19" s="310">
        <v>2.5</v>
      </c>
      <c r="E19" s="310">
        <v>10</v>
      </c>
      <c r="F19" s="310">
        <v>0</v>
      </c>
      <c r="G19" s="310">
        <v>0</v>
      </c>
      <c r="H19" s="310">
        <v>0</v>
      </c>
      <c r="I19" s="310">
        <v>0</v>
      </c>
      <c r="J19" s="310">
        <v>25</v>
      </c>
      <c r="K19" s="310">
        <v>145</v>
      </c>
      <c r="L19" s="310">
        <v>0</v>
      </c>
      <c r="M19" s="310">
        <v>0</v>
      </c>
      <c r="N19" s="310">
        <v>5.5</v>
      </c>
      <c r="O19" s="310">
        <v>0</v>
      </c>
      <c r="P19" s="310">
        <v>0</v>
      </c>
      <c r="Q19" s="310">
        <v>0</v>
      </c>
      <c r="R19" s="310">
        <v>0</v>
      </c>
      <c r="S19" s="310">
        <v>696.5</v>
      </c>
      <c r="T19" s="310">
        <v>0</v>
      </c>
      <c r="U19" s="310">
        <v>0</v>
      </c>
      <c r="V19" s="310">
        <v>0</v>
      </c>
      <c r="W19" s="310">
        <v>64</v>
      </c>
      <c r="X19" s="310">
        <v>0</v>
      </c>
      <c r="Y19" s="310">
        <v>0</v>
      </c>
      <c r="Z19" s="310">
        <v>0</v>
      </c>
    </row>
    <row r="20" spans="1:26">
      <c r="A20" s="310" t="s">
        <v>489</v>
      </c>
      <c r="B20" s="310">
        <v>0</v>
      </c>
      <c r="C20" s="310">
        <v>0</v>
      </c>
      <c r="D20" s="310">
        <v>0</v>
      </c>
      <c r="E20" s="310">
        <v>0</v>
      </c>
      <c r="F20" s="310">
        <v>0</v>
      </c>
      <c r="G20" s="310">
        <v>0</v>
      </c>
      <c r="H20" s="310">
        <v>0</v>
      </c>
      <c r="I20" s="310">
        <v>0</v>
      </c>
      <c r="J20" s="310">
        <v>0</v>
      </c>
      <c r="K20" s="310">
        <v>0</v>
      </c>
      <c r="L20" s="310">
        <v>0</v>
      </c>
      <c r="M20" s="310">
        <v>0</v>
      </c>
      <c r="N20" s="310">
        <v>0</v>
      </c>
      <c r="O20" s="310">
        <v>0</v>
      </c>
      <c r="P20" s="310">
        <v>0</v>
      </c>
      <c r="Q20" s="310">
        <v>0</v>
      </c>
      <c r="R20" s="310">
        <v>0</v>
      </c>
      <c r="S20" s="310">
        <v>0</v>
      </c>
      <c r="T20" s="310">
        <v>0</v>
      </c>
      <c r="U20" s="310">
        <v>0</v>
      </c>
      <c r="V20" s="310">
        <v>0</v>
      </c>
      <c r="W20" s="310">
        <v>0</v>
      </c>
      <c r="X20" s="310">
        <v>0</v>
      </c>
      <c r="Y20" s="310">
        <v>0</v>
      </c>
      <c r="Z20" s="310">
        <v>0</v>
      </c>
    </row>
    <row r="21" spans="1:26">
      <c r="A21" s="310" t="s">
        <v>490</v>
      </c>
      <c r="B21" s="310">
        <v>0</v>
      </c>
      <c r="C21" s="310">
        <v>0</v>
      </c>
      <c r="D21" s="310">
        <v>0</v>
      </c>
      <c r="E21" s="310">
        <v>0</v>
      </c>
      <c r="F21" s="310">
        <v>0</v>
      </c>
      <c r="G21" s="310">
        <v>0</v>
      </c>
      <c r="H21" s="310">
        <v>0</v>
      </c>
      <c r="I21" s="310">
        <v>529</v>
      </c>
      <c r="J21" s="310">
        <v>0</v>
      </c>
      <c r="K21" s="310">
        <v>22.5</v>
      </c>
      <c r="L21" s="310">
        <v>0</v>
      </c>
      <c r="M21" s="310">
        <v>122.5</v>
      </c>
      <c r="N21" s="310">
        <v>0.9</v>
      </c>
      <c r="O21" s="310">
        <v>0</v>
      </c>
      <c r="P21" s="310">
        <v>50</v>
      </c>
      <c r="Q21" s="310">
        <v>3.8</v>
      </c>
      <c r="R21" s="310">
        <v>0</v>
      </c>
      <c r="S21" s="310">
        <v>0</v>
      </c>
      <c r="T21" s="310">
        <v>0</v>
      </c>
      <c r="U21" s="310">
        <v>0</v>
      </c>
      <c r="V21" s="310">
        <v>0</v>
      </c>
      <c r="W21" s="310">
        <v>0</v>
      </c>
      <c r="X21" s="310">
        <v>0</v>
      </c>
      <c r="Y21" s="310">
        <v>0</v>
      </c>
      <c r="Z21" s="310">
        <v>0</v>
      </c>
    </row>
    <row r="22" spans="1:26">
      <c r="A22" s="310" t="s">
        <v>491</v>
      </c>
      <c r="B22" s="310">
        <v>139.4</v>
      </c>
      <c r="C22" s="310">
        <v>0</v>
      </c>
      <c r="D22" s="310">
        <v>0</v>
      </c>
      <c r="E22" s="310">
        <v>15</v>
      </c>
      <c r="F22" s="310">
        <v>190</v>
      </c>
      <c r="G22" s="310">
        <v>20.399999999999999</v>
      </c>
      <c r="H22" s="310">
        <v>7.5</v>
      </c>
      <c r="I22" s="310">
        <v>380</v>
      </c>
      <c r="J22" s="311">
        <v>1053.3</v>
      </c>
      <c r="K22" s="310">
        <v>729.8</v>
      </c>
      <c r="L22" s="310">
        <v>622</v>
      </c>
      <c r="M22" s="311">
        <v>1183.5</v>
      </c>
      <c r="N22" s="310">
        <v>326.60000000000002</v>
      </c>
      <c r="O22" s="311">
        <v>1424.5</v>
      </c>
      <c r="P22" s="310">
        <v>150</v>
      </c>
      <c r="Q22" s="310">
        <v>500</v>
      </c>
      <c r="R22" s="310">
        <v>455</v>
      </c>
      <c r="S22" s="310">
        <v>465.8</v>
      </c>
      <c r="T22" s="310">
        <v>700.7</v>
      </c>
      <c r="U22" s="310">
        <v>762</v>
      </c>
      <c r="V22" s="310">
        <v>535</v>
      </c>
      <c r="W22" s="311">
        <v>1008.6</v>
      </c>
      <c r="X22" s="310">
        <v>310</v>
      </c>
      <c r="Y22" s="310">
        <v>0</v>
      </c>
      <c r="Z22" s="310">
        <v>285.39999999999998</v>
      </c>
    </row>
    <row r="23" spans="1:26">
      <c r="A23" s="310" t="s">
        <v>492</v>
      </c>
      <c r="B23" s="310">
        <v>16.3</v>
      </c>
      <c r="C23" s="310">
        <v>0</v>
      </c>
      <c r="D23" s="310">
        <v>0</v>
      </c>
      <c r="E23" s="310">
        <v>0</v>
      </c>
      <c r="F23" s="310">
        <v>0</v>
      </c>
      <c r="G23" s="310">
        <v>0</v>
      </c>
      <c r="H23" s="310">
        <v>0</v>
      </c>
      <c r="I23" s="310">
        <v>0</v>
      </c>
      <c r="J23" s="310">
        <v>0</v>
      </c>
      <c r="K23" s="310">
        <v>0</v>
      </c>
      <c r="L23" s="310">
        <v>0</v>
      </c>
      <c r="M23" s="310">
        <v>0</v>
      </c>
      <c r="N23" s="310">
        <v>0</v>
      </c>
      <c r="O23" s="310">
        <v>0</v>
      </c>
      <c r="P23" s="310">
        <v>0</v>
      </c>
      <c r="Q23" s="310">
        <v>0</v>
      </c>
      <c r="R23" s="310">
        <v>0</v>
      </c>
      <c r="S23" s="310">
        <v>0</v>
      </c>
      <c r="T23" s="310">
        <v>0</v>
      </c>
      <c r="U23" s="310">
        <v>0</v>
      </c>
      <c r="V23" s="310">
        <v>0</v>
      </c>
      <c r="W23" s="310">
        <v>0</v>
      </c>
      <c r="X23" s="310">
        <v>0</v>
      </c>
      <c r="Y23" s="310">
        <v>0</v>
      </c>
      <c r="Z23" s="310">
        <v>0</v>
      </c>
    </row>
    <row r="24" spans="1:26" s="326" customFormat="1">
      <c r="A24" s="326" t="s">
        <v>59</v>
      </c>
      <c r="B24" s="326">
        <v>276.89999999999998</v>
      </c>
      <c r="C24" s="326">
        <v>422.8</v>
      </c>
      <c r="D24" s="327">
        <v>1083.5</v>
      </c>
      <c r="E24" s="327">
        <v>5227.3999999999996</v>
      </c>
      <c r="F24" s="327">
        <v>3870.9</v>
      </c>
      <c r="G24" s="327">
        <v>3034.1</v>
      </c>
      <c r="H24" s="327">
        <v>3077.1</v>
      </c>
      <c r="I24" s="327">
        <v>2460.4</v>
      </c>
      <c r="J24" s="327">
        <v>1522.9</v>
      </c>
      <c r="K24" s="327">
        <v>2811.4</v>
      </c>
      <c r="L24" s="327">
        <v>1454.4</v>
      </c>
      <c r="M24" s="327">
        <v>2243.1</v>
      </c>
      <c r="N24" s="327">
        <v>3826.6</v>
      </c>
      <c r="O24" s="327">
        <v>3194.2</v>
      </c>
      <c r="P24" s="326">
        <v>742.7</v>
      </c>
      <c r="Q24" s="327">
        <v>3001.4</v>
      </c>
      <c r="R24" s="327">
        <v>4370.8</v>
      </c>
      <c r="S24" s="327">
        <v>7143</v>
      </c>
      <c r="T24" s="327">
        <v>5384.5</v>
      </c>
      <c r="U24" s="327">
        <v>12410.9</v>
      </c>
      <c r="V24" s="327">
        <v>4169.8</v>
      </c>
      <c r="W24" s="327">
        <v>2995.5</v>
      </c>
      <c r="X24" s="327">
        <v>4883.1000000000004</v>
      </c>
      <c r="Y24" s="327">
        <v>3008</v>
      </c>
      <c r="Z24" s="327">
        <v>3963.2</v>
      </c>
    </row>
    <row r="26" spans="1:26" s="328" customFormat="1">
      <c r="A26" s="328" t="s">
        <v>493</v>
      </c>
      <c r="Q26" s="329">
        <v>187424.59999999998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35784-B102-4BCA-8038-DB67A78F3D89}">
  <sheetPr>
    <tabColor theme="6" tint="0.59999389629810485"/>
    <pageSetUpPr fitToPage="1"/>
  </sheetPr>
  <dimension ref="A1:M351"/>
  <sheetViews>
    <sheetView zoomScale="81" zoomScaleNormal="81" zoomScaleSheetLayoutView="75" workbookViewId="0">
      <selection activeCell="D26" sqref="D26"/>
    </sheetView>
  </sheetViews>
  <sheetFormatPr defaultColWidth="8.77734375" defaultRowHeight="15"/>
  <cols>
    <col min="1" max="1" width="7.44140625" style="2" customWidth="1"/>
    <col min="2" max="2" width="1.44140625" style="2" customWidth="1"/>
    <col min="3" max="3" width="62.77734375" style="2" customWidth="1"/>
    <col min="4" max="4" width="23" style="2" customWidth="1"/>
    <col min="5" max="5" width="15.5546875" style="2" customWidth="1"/>
    <col min="6" max="6" width="5.77734375" style="2" customWidth="1"/>
    <col min="7" max="7" width="5.6640625" style="2" customWidth="1"/>
    <col min="8" max="8" width="10.6640625" style="2" customWidth="1"/>
    <col min="9" max="9" width="5.77734375" style="2" customWidth="1"/>
    <col min="10" max="10" width="16.33203125" style="2" customWidth="1"/>
    <col min="11" max="11" width="3.44140625" style="2" customWidth="1"/>
    <col min="12" max="12" width="14" style="2" customWidth="1"/>
    <col min="13" max="13" width="1.88671875" style="2" customWidth="1"/>
    <col min="14" max="16384" width="8.77734375" style="2"/>
  </cols>
  <sheetData>
    <row r="1" spans="1:13" ht="18">
      <c r="A1" s="1"/>
      <c r="C1" s="68"/>
      <c r="D1" s="68"/>
      <c r="E1" s="69"/>
      <c r="F1" s="68"/>
      <c r="G1" s="68"/>
      <c r="H1" s="68"/>
      <c r="I1" s="68"/>
      <c r="J1" s="70" t="s">
        <v>0</v>
      </c>
      <c r="K1" s="71"/>
      <c r="M1" s="71"/>
    </row>
    <row r="2" spans="1:13">
      <c r="C2" s="68"/>
      <c r="D2" s="68"/>
      <c r="E2" s="69"/>
      <c r="F2" s="68"/>
      <c r="G2" s="68"/>
      <c r="H2" s="68"/>
      <c r="I2" s="68"/>
      <c r="J2" s="70" t="s">
        <v>56</v>
      </c>
      <c r="M2" s="70"/>
    </row>
    <row r="3" spans="1:13">
      <c r="C3" s="68"/>
      <c r="D3" s="68"/>
      <c r="E3" s="69"/>
      <c r="F3" s="68"/>
      <c r="G3" s="68"/>
      <c r="H3" s="68"/>
      <c r="I3" s="68"/>
      <c r="K3" s="65"/>
      <c r="M3" s="70"/>
    </row>
    <row r="4" spans="1:13">
      <c r="C4" s="68"/>
      <c r="D4" s="68"/>
      <c r="E4" s="69"/>
      <c r="F4" s="68"/>
      <c r="G4" s="68"/>
      <c r="H4" s="68"/>
      <c r="I4" s="68"/>
      <c r="K4" s="65"/>
      <c r="M4" s="70"/>
    </row>
    <row r="5" spans="1:13">
      <c r="C5" s="68"/>
      <c r="D5" s="68"/>
      <c r="E5" s="69"/>
      <c r="F5" s="68"/>
      <c r="G5" s="68"/>
      <c r="H5" s="68"/>
      <c r="I5" s="68"/>
      <c r="K5" s="65"/>
      <c r="M5" s="70"/>
    </row>
    <row r="6" spans="1:13">
      <c r="C6" s="68"/>
      <c r="D6" s="68"/>
      <c r="E6" s="69"/>
      <c r="F6" s="68"/>
      <c r="G6" s="68"/>
      <c r="H6" s="68"/>
      <c r="I6" s="68"/>
      <c r="J6" s="65"/>
      <c r="K6" s="65"/>
      <c r="M6" s="65"/>
    </row>
    <row r="7" spans="1:13">
      <c r="C7" s="68" t="s">
        <v>2</v>
      </c>
      <c r="D7" s="68"/>
      <c r="E7" s="69"/>
      <c r="F7" s="68"/>
      <c r="G7" s="68"/>
      <c r="H7" s="68"/>
      <c r="I7" s="68"/>
      <c r="J7" s="97" t="s">
        <v>600</v>
      </c>
      <c r="K7" s="65"/>
      <c r="M7" s="65"/>
    </row>
    <row r="8" spans="1:13">
      <c r="A8" s="74" t="s">
        <v>3</v>
      </c>
      <c r="B8" s="9"/>
      <c r="C8" s="9"/>
      <c r="D8" s="75"/>
      <c r="E8" s="9"/>
      <c r="F8" s="75"/>
      <c r="G8" s="75"/>
      <c r="H8" s="75"/>
      <c r="I8" s="75"/>
      <c r="J8" s="9"/>
      <c r="K8" s="65"/>
      <c r="L8" s="9"/>
      <c r="M8" s="65"/>
    </row>
    <row r="9" spans="1:13">
      <c r="A9" s="13" t="s">
        <v>4</v>
      </c>
      <c r="B9" s="9"/>
      <c r="C9" s="75"/>
      <c r="D9" s="13"/>
      <c r="E9" s="9"/>
      <c r="F9" s="13"/>
      <c r="G9" s="13"/>
      <c r="H9" s="13"/>
      <c r="I9" s="75"/>
      <c r="J9" s="75"/>
      <c r="K9" s="65"/>
      <c r="L9" s="76"/>
      <c r="M9" s="65"/>
    </row>
    <row r="10" spans="1:13">
      <c r="A10" s="76"/>
      <c r="B10" s="9"/>
      <c r="C10" s="76"/>
      <c r="D10" s="76"/>
      <c r="E10" s="9"/>
      <c r="F10" s="76"/>
      <c r="G10" s="76"/>
      <c r="H10" s="76"/>
      <c r="I10" s="76"/>
      <c r="J10" s="76"/>
      <c r="K10" s="65"/>
      <c r="L10" s="76"/>
      <c r="M10" s="65"/>
    </row>
    <row r="11" spans="1:13" ht="15.75">
      <c r="A11" s="14" t="s">
        <v>361</v>
      </c>
      <c r="B11" s="15"/>
      <c r="C11" s="77"/>
      <c r="D11" s="77"/>
      <c r="E11" s="15"/>
      <c r="F11" s="77"/>
      <c r="G11" s="77"/>
      <c r="H11" s="77"/>
      <c r="I11" s="77"/>
      <c r="J11" s="77"/>
      <c r="K11" s="65"/>
      <c r="L11" s="76"/>
      <c r="M11" s="65"/>
    </row>
    <row r="12" spans="1:13">
      <c r="A12" s="29"/>
      <c r="C12" s="65"/>
      <c r="D12" s="65"/>
      <c r="E12" s="78"/>
      <c r="F12" s="65"/>
      <c r="G12" s="65"/>
      <c r="H12" s="65"/>
      <c r="I12" s="65"/>
      <c r="J12" s="65"/>
      <c r="K12" s="65"/>
      <c r="L12" s="65"/>
      <c r="M12" s="65"/>
    </row>
    <row r="13" spans="1:13">
      <c r="A13" s="29" t="s">
        <v>11</v>
      </c>
      <c r="C13" s="65"/>
      <c r="D13" s="65"/>
      <c r="E13" s="78"/>
      <c r="F13" s="65"/>
      <c r="G13" s="65"/>
      <c r="H13" s="65"/>
      <c r="I13" s="65"/>
      <c r="J13" s="29" t="s">
        <v>12</v>
      </c>
      <c r="K13" s="65"/>
      <c r="L13" s="65"/>
      <c r="M13" s="65"/>
    </row>
    <row r="14" spans="1:13">
      <c r="A14" s="79" t="s">
        <v>13</v>
      </c>
      <c r="C14" s="65"/>
      <c r="D14" s="65"/>
      <c r="E14" s="65"/>
      <c r="F14" s="65"/>
      <c r="G14" s="65"/>
      <c r="H14" s="65"/>
      <c r="I14" s="65"/>
      <c r="J14" s="79" t="s">
        <v>14</v>
      </c>
      <c r="K14" s="65"/>
      <c r="L14" s="65"/>
      <c r="M14" s="65"/>
    </row>
    <row r="15" spans="1:13">
      <c r="A15" s="29">
        <v>1</v>
      </c>
      <c r="C15" s="65" t="s">
        <v>57</v>
      </c>
      <c r="D15" s="65"/>
      <c r="E15" s="35"/>
      <c r="F15" s="65"/>
      <c r="G15" s="65"/>
      <c r="H15" s="65"/>
      <c r="I15" s="65"/>
      <c r="J15" s="31">
        <f>J183</f>
        <v>5492333.3358116578</v>
      </c>
      <c r="K15" s="65"/>
      <c r="L15" s="65"/>
      <c r="M15" s="65"/>
    </row>
    <row r="16" spans="1:13">
      <c r="A16" s="29"/>
      <c r="C16" s="65"/>
      <c r="D16" s="65"/>
      <c r="E16" s="65"/>
      <c r="F16" s="65"/>
      <c r="G16" s="65"/>
      <c r="H16" s="65"/>
      <c r="I16" s="65"/>
      <c r="J16" s="35"/>
      <c r="K16" s="65"/>
      <c r="L16" s="65"/>
      <c r="M16" s="65"/>
    </row>
    <row r="17" spans="1:13">
      <c r="A17" s="29"/>
      <c r="C17" s="65"/>
      <c r="D17" s="65"/>
      <c r="E17" s="65"/>
      <c r="F17" s="65"/>
      <c r="G17" s="65"/>
      <c r="H17" s="65"/>
      <c r="I17" s="65"/>
      <c r="J17" s="35"/>
      <c r="K17" s="65"/>
      <c r="L17" s="65"/>
      <c r="M17" s="65"/>
    </row>
    <row r="18" spans="1:13" ht="15.75" thickBot="1">
      <c r="A18" s="29" t="s">
        <v>17</v>
      </c>
      <c r="C18" s="81" t="s">
        <v>362</v>
      </c>
      <c r="E18" s="82" t="s">
        <v>59</v>
      </c>
      <c r="F18" s="35"/>
      <c r="G18" s="83" t="s">
        <v>60</v>
      </c>
      <c r="H18" s="83"/>
      <c r="I18" s="65"/>
      <c r="J18" s="35"/>
      <c r="K18" s="65"/>
      <c r="L18" s="65"/>
      <c r="M18" s="65"/>
    </row>
    <row r="19" spans="1:13">
      <c r="A19" s="29">
        <v>2</v>
      </c>
      <c r="C19" s="65" t="s">
        <v>19</v>
      </c>
      <c r="D19" s="35" t="s">
        <v>61</v>
      </c>
      <c r="E19" s="31">
        <f>J259</f>
        <v>18823</v>
      </c>
      <c r="F19" s="31"/>
      <c r="G19" s="31" t="s">
        <v>62</v>
      </c>
      <c r="H19" s="84">
        <f t="shared" ref="H19:H22" si="0">J$207</f>
        <v>0.70516451836756744</v>
      </c>
      <c r="I19" s="31"/>
      <c r="J19" s="31">
        <f>H19*E19</f>
        <v>13273.311729232722</v>
      </c>
      <c r="K19" s="65"/>
      <c r="L19" s="65"/>
      <c r="M19" s="65"/>
    </row>
    <row r="20" spans="1:13">
      <c r="A20" s="29">
        <v>3</v>
      </c>
      <c r="C20" s="65" t="s">
        <v>20</v>
      </c>
      <c r="D20" s="35" t="s">
        <v>63</v>
      </c>
      <c r="E20" s="54">
        <f>J261</f>
        <v>40934</v>
      </c>
      <c r="F20" s="31"/>
      <c r="G20" s="31" t="str">
        <f>G$19</f>
        <v>TP</v>
      </c>
      <c r="H20" s="84">
        <f t="shared" si="0"/>
        <v>0.70516451836756744</v>
      </c>
      <c r="I20" s="31"/>
      <c r="J20" s="54">
        <f>H20*E20</f>
        <v>28865.204394858007</v>
      </c>
      <c r="K20" s="65"/>
      <c r="L20" s="65"/>
      <c r="M20" s="65"/>
    </row>
    <row r="21" spans="1:13">
      <c r="A21" s="29" t="s">
        <v>21</v>
      </c>
      <c r="C21" s="35" t="s">
        <v>22</v>
      </c>
      <c r="D21" s="35"/>
      <c r="E21" s="85">
        <v>0</v>
      </c>
      <c r="F21" s="31"/>
      <c r="G21" s="31" t="str">
        <f t="shared" ref="G21:G22" si="1">G$19</f>
        <v>TP</v>
      </c>
      <c r="H21" s="84">
        <f t="shared" si="0"/>
        <v>0.70516451836756744</v>
      </c>
      <c r="I21" s="31"/>
      <c r="J21" s="54">
        <f>H21*E21</f>
        <v>0</v>
      </c>
      <c r="K21" s="65"/>
      <c r="L21" s="65"/>
      <c r="M21" s="65"/>
    </row>
    <row r="22" spans="1:13">
      <c r="A22" s="29" t="s">
        <v>23</v>
      </c>
      <c r="C22" s="35" t="s">
        <v>24</v>
      </c>
      <c r="D22" s="35"/>
      <c r="E22" s="85">
        <v>0</v>
      </c>
      <c r="F22" s="31"/>
      <c r="G22" s="31" t="str">
        <f t="shared" si="1"/>
        <v>TP</v>
      </c>
      <c r="H22" s="84">
        <f t="shared" si="0"/>
        <v>0.70516451836756744</v>
      </c>
      <c r="I22" s="31"/>
      <c r="J22" s="54">
        <f t="shared" ref="J22:J24" si="2">H22*E22</f>
        <v>0</v>
      </c>
      <c r="K22" s="65"/>
      <c r="L22" s="65"/>
      <c r="M22" s="65"/>
    </row>
    <row r="23" spans="1:13">
      <c r="A23" s="29" t="s">
        <v>64</v>
      </c>
      <c r="C23" s="35" t="s">
        <v>65</v>
      </c>
      <c r="D23" s="35"/>
      <c r="E23" s="54">
        <v>0</v>
      </c>
      <c r="F23" s="31"/>
      <c r="G23" s="31"/>
      <c r="H23" s="86">
        <v>1</v>
      </c>
      <c r="I23" s="31"/>
      <c r="J23" s="54">
        <f t="shared" si="2"/>
        <v>0</v>
      </c>
      <c r="K23" s="65"/>
      <c r="L23" s="65"/>
      <c r="M23" s="65"/>
    </row>
    <row r="24" spans="1:13">
      <c r="A24" s="29" t="s">
        <v>66</v>
      </c>
      <c r="C24" s="87" t="s">
        <v>67</v>
      </c>
      <c r="D24" s="35"/>
      <c r="E24" s="200">
        <v>0</v>
      </c>
      <c r="F24" s="31"/>
      <c r="G24" s="31"/>
      <c r="H24" s="86">
        <v>1</v>
      </c>
      <c r="I24" s="31"/>
      <c r="J24" s="199">
        <f t="shared" si="2"/>
        <v>0</v>
      </c>
      <c r="K24" s="65"/>
      <c r="L24" s="65"/>
      <c r="M24" s="65"/>
    </row>
    <row r="25" spans="1:13">
      <c r="A25" s="29">
        <v>6</v>
      </c>
      <c r="C25" s="65" t="s">
        <v>70</v>
      </c>
      <c r="D25" s="65"/>
      <c r="E25" s="91" t="s">
        <v>17</v>
      </c>
      <c r="F25" s="35"/>
      <c r="G25" s="35"/>
      <c r="H25" s="84"/>
      <c r="I25" s="35"/>
      <c r="J25" s="31">
        <f>SUM(J19:J24)</f>
        <v>42138.516124090733</v>
      </c>
      <c r="K25" s="65"/>
      <c r="L25" s="65"/>
      <c r="M25" s="65"/>
    </row>
    <row r="26" spans="1:13">
      <c r="A26" s="29"/>
      <c r="D26" s="65"/>
      <c r="E26" s="35" t="s">
        <v>17</v>
      </c>
      <c r="F26" s="65"/>
      <c r="G26" s="65"/>
      <c r="H26" s="84"/>
      <c r="I26" s="65"/>
      <c r="K26" s="65"/>
      <c r="L26" s="65"/>
      <c r="M26" s="65"/>
    </row>
    <row r="27" spans="1:13">
      <c r="A27" s="29"/>
      <c r="C27" s="65"/>
      <c r="D27" s="65"/>
      <c r="J27" s="35"/>
      <c r="K27" s="65"/>
      <c r="L27" s="65"/>
      <c r="M27" s="65"/>
    </row>
    <row r="28" spans="1:13" ht="15.75" thickBot="1">
      <c r="A28" s="29">
        <v>7</v>
      </c>
      <c r="C28" s="65" t="s">
        <v>28</v>
      </c>
      <c r="D28" s="35" t="s">
        <v>29</v>
      </c>
      <c r="E28" s="91" t="s">
        <v>17</v>
      </c>
      <c r="F28" s="35"/>
      <c r="G28" s="35"/>
      <c r="H28" s="35"/>
      <c r="I28" s="35"/>
      <c r="J28" s="48">
        <f>J15-J25</f>
        <v>5450194.8196875667</v>
      </c>
      <c r="K28" s="65"/>
      <c r="L28" s="65"/>
      <c r="M28" s="65"/>
    </row>
    <row r="29" spans="1:13" ht="15.75" thickTop="1">
      <c r="A29" s="29"/>
      <c r="D29" s="65"/>
      <c r="E29" s="91"/>
      <c r="F29" s="35"/>
      <c r="G29" s="35"/>
      <c r="H29" s="35"/>
      <c r="I29" s="35"/>
      <c r="K29" s="65"/>
      <c r="L29" s="65"/>
      <c r="M29" s="65"/>
    </row>
    <row r="30" spans="1:13">
      <c r="A30" s="29"/>
      <c r="D30" s="35"/>
      <c r="J30" s="35"/>
      <c r="K30" s="65"/>
      <c r="L30" s="65"/>
      <c r="M30" s="65"/>
    </row>
    <row r="31" spans="1:13">
      <c r="A31" s="29"/>
      <c r="C31" s="65" t="s">
        <v>30</v>
      </c>
      <c r="D31" s="65"/>
      <c r="E31" s="35"/>
      <c r="F31" s="65"/>
      <c r="G31" s="65"/>
      <c r="H31" s="65"/>
      <c r="I31" s="65"/>
      <c r="J31" s="35"/>
      <c r="K31" s="65"/>
      <c r="L31" s="65"/>
      <c r="M31" s="65"/>
    </row>
    <row r="32" spans="1:13">
      <c r="A32" s="29">
        <v>8</v>
      </c>
      <c r="C32" s="93" t="s">
        <v>71</v>
      </c>
      <c r="E32" s="35"/>
      <c r="F32" s="65"/>
      <c r="G32" s="65"/>
      <c r="H32" s="68"/>
      <c r="I32" s="65"/>
      <c r="J32" s="54">
        <v>816000</v>
      </c>
      <c r="K32" s="65"/>
      <c r="L32" s="65"/>
      <c r="M32" s="65"/>
    </row>
    <row r="33" spans="1:13">
      <c r="A33" s="29">
        <v>9</v>
      </c>
      <c r="C33" s="93" t="s">
        <v>72</v>
      </c>
      <c r="E33" s="35"/>
      <c r="F33" s="35"/>
      <c r="G33" s="35"/>
      <c r="H33" s="35"/>
      <c r="I33" s="35"/>
      <c r="J33" s="54">
        <v>691250</v>
      </c>
      <c r="K33" s="65"/>
      <c r="L33" s="65"/>
      <c r="M33" s="65"/>
    </row>
    <row r="34" spans="1:13">
      <c r="A34" s="29"/>
      <c r="C34" s="65"/>
      <c r="D34" s="65"/>
      <c r="E34" s="65"/>
      <c r="F34" s="65"/>
      <c r="G34" s="65"/>
      <c r="H34" s="65"/>
      <c r="I34" s="65"/>
      <c r="J34" s="54"/>
      <c r="K34" s="65"/>
      <c r="L34" s="65"/>
      <c r="M34" s="65"/>
    </row>
    <row r="35" spans="1:13">
      <c r="A35" s="29">
        <v>10</v>
      </c>
      <c r="C35" s="65" t="s">
        <v>33</v>
      </c>
      <c r="D35" s="65"/>
      <c r="E35" s="31"/>
      <c r="F35" s="31"/>
      <c r="G35" s="31"/>
      <c r="H35" s="31"/>
      <c r="I35" s="31"/>
      <c r="J35" s="31"/>
      <c r="K35" s="65"/>
      <c r="L35" s="65"/>
      <c r="M35" s="65"/>
    </row>
    <row r="36" spans="1:13">
      <c r="A36" s="29">
        <v>11</v>
      </c>
      <c r="C36" s="65" t="s">
        <v>33</v>
      </c>
      <c r="D36" s="65"/>
      <c r="E36" s="31"/>
      <c r="F36" s="31"/>
      <c r="G36" s="31"/>
      <c r="H36" s="31"/>
      <c r="I36" s="31"/>
      <c r="J36" s="31"/>
      <c r="K36" s="65"/>
      <c r="L36" s="65"/>
      <c r="M36" s="65"/>
    </row>
    <row r="37" spans="1:13">
      <c r="A37" s="29">
        <v>12</v>
      </c>
      <c r="C37" s="65" t="s">
        <v>33</v>
      </c>
      <c r="D37" s="65"/>
      <c r="E37" s="31"/>
      <c r="F37" s="31"/>
      <c r="G37" s="31"/>
      <c r="H37" s="31"/>
      <c r="I37" s="31"/>
      <c r="J37" s="31"/>
      <c r="K37" s="65"/>
      <c r="L37" s="65"/>
      <c r="M37" s="65"/>
    </row>
    <row r="38" spans="1:13">
      <c r="A38" s="29">
        <v>13</v>
      </c>
      <c r="C38" s="65" t="s">
        <v>33</v>
      </c>
      <c r="D38" s="65"/>
      <c r="E38" s="31"/>
      <c r="F38" s="31"/>
      <c r="G38" s="31"/>
      <c r="H38" s="31"/>
      <c r="I38" s="31"/>
      <c r="J38" s="31"/>
      <c r="K38" s="65"/>
      <c r="L38" s="65"/>
      <c r="M38" s="65"/>
    </row>
    <row r="39" spans="1:13">
      <c r="A39" s="29">
        <v>14</v>
      </c>
      <c r="C39" s="65" t="s">
        <v>33</v>
      </c>
      <c r="D39" s="65"/>
      <c r="E39" s="31"/>
      <c r="F39" s="31"/>
      <c r="G39" s="31"/>
      <c r="H39" s="31"/>
      <c r="I39" s="31"/>
      <c r="J39" s="31"/>
      <c r="K39" s="65"/>
      <c r="L39" s="65"/>
      <c r="M39" s="65"/>
    </row>
    <row r="40" spans="1:13">
      <c r="A40" s="29"/>
      <c r="C40" s="65"/>
      <c r="D40" s="65"/>
      <c r="E40" s="31"/>
      <c r="F40" s="31"/>
      <c r="G40" s="31"/>
      <c r="H40" s="31"/>
      <c r="I40" s="31"/>
      <c r="J40" s="31"/>
      <c r="K40" s="65"/>
      <c r="L40" s="65"/>
      <c r="M40" s="65"/>
    </row>
    <row r="41" spans="1:13">
      <c r="A41" s="29">
        <v>15</v>
      </c>
      <c r="C41" s="65" t="s">
        <v>34</v>
      </c>
      <c r="D41" s="35" t="s">
        <v>35</v>
      </c>
      <c r="E41" s="56">
        <f>IF(J32&gt;0,J28/J32,9)</f>
        <v>6.6791603182445671</v>
      </c>
      <c r="F41" s="31"/>
      <c r="G41" s="31"/>
      <c r="H41" s="31"/>
      <c r="I41" s="31"/>
      <c r="J41" s="31"/>
      <c r="K41" s="65"/>
      <c r="L41" s="65"/>
      <c r="M41" s="65"/>
    </row>
    <row r="42" spans="1:13">
      <c r="A42" s="29"/>
      <c r="C42" s="65"/>
      <c r="D42" s="65"/>
      <c r="E42" s="56"/>
      <c r="F42" s="31"/>
      <c r="G42" s="31"/>
      <c r="H42" s="31"/>
      <c r="I42" s="31"/>
      <c r="J42" s="31"/>
      <c r="K42" s="65"/>
      <c r="L42" s="65"/>
      <c r="M42" s="65"/>
    </row>
    <row r="43" spans="1:13">
      <c r="A43" s="29">
        <v>16</v>
      </c>
      <c r="C43" s="65" t="s">
        <v>36</v>
      </c>
      <c r="D43" s="35" t="s">
        <v>37</v>
      </c>
      <c r="E43" s="56">
        <f>IF(J33&gt;0,J28/J33,9)</f>
        <v>7.8845494679024473</v>
      </c>
      <c r="F43" s="31"/>
      <c r="G43" s="31"/>
      <c r="H43" s="31"/>
      <c r="I43" s="31"/>
      <c r="J43" s="31"/>
      <c r="K43" s="65"/>
      <c r="L43" s="65"/>
      <c r="M43" s="65"/>
    </row>
    <row r="44" spans="1:13">
      <c r="A44" s="29"/>
      <c r="C44" s="65"/>
      <c r="D44" s="65"/>
      <c r="E44" s="56"/>
      <c r="F44" s="31"/>
      <c r="G44" s="31"/>
      <c r="H44" s="31"/>
      <c r="I44" s="31"/>
      <c r="J44" s="31"/>
      <c r="K44" s="65"/>
      <c r="L44" s="65"/>
      <c r="M44" s="65"/>
    </row>
    <row r="45" spans="1:13">
      <c r="A45" s="29">
        <v>17</v>
      </c>
      <c r="C45" s="65" t="s">
        <v>38</v>
      </c>
      <c r="D45" s="35" t="s">
        <v>39</v>
      </c>
      <c r="E45" s="56">
        <f>ROUND(E41/12,9)</f>
        <v>0.55659669300000003</v>
      </c>
      <c r="F45" s="31"/>
      <c r="G45" s="31"/>
      <c r="H45" s="31"/>
      <c r="I45" s="31"/>
      <c r="J45" s="31"/>
      <c r="K45" s="65"/>
      <c r="L45" s="65"/>
      <c r="M45" s="65"/>
    </row>
    <row r="46" spans="1:13">
      <c r="A46" s="29"/>
      <c r="C46" s="65"/>
      <c r="D46" s="65"/>
      <c r="E46" s="56"/>
      <c r="F46" s="31"/>
      <c r="G46" s="31"/>
      <c r="H46" s="31"/>
      <c r="I46" s="31"/>
      <c r="J46" s="31"/>
      <c r="K46" s="65"/>
      <c r="L46" s="65"/>
      <c r="M46" s="65"/>
    </row>
    <row r="47" spans="1:13">
      <c r="A47" s="29" t="s">
        <v>40</v>
      </c>
      <c r="C47" s="65" t="s">
        <v>41</v>
      </c>
      <c r="D47" s="35" t="s">
        <v>42</v>
      </c>
      <c r="E47" s="56">
        <f>ROUND($E$43/12,9)</f>
        <v>0.65704578899999999</v>
      </c>
      <c r="F47" s="31"/>
      <c r="G47" s="31"/>
      <c r="H47" s="31"/>
      <c r="I47" s="31"/>
      <c r="J47" s="31"/>
      <c r="K47" s="65"/>
      <c r="L47" s="65"/>
      <c r="M47" s="65"/>
    </row>
    <row r="48" spans="1:13">
      <c r="A48" s="29"/>
      <c r="C48" s="65"/>
      <c r="D48" s="65"/>
      <c r="E48" s="56"/>
      <c r="F48" s="31"/>
      <c r="G48" s="31"/>
      <c r="H48" s="31"/>
      <c r="I48" s="31"/>
      <c r="J48" s="31"/>
      <c r="K48" s="65"/>
      <c r="L48" s="65"/>
      <c r="M48" s="65"/>
    </row>
    <row r="49" spans="1:13">
      <c r="A49" s="29"/>
      <c r="C49" s="65"/>
      <c r="D49" s="65"/>
      <c r="E49" s="58" t="s">
        <v>43</v>
      </c>
      <c r="F49" s="95"/>
      <c r="G49" s="95"/>
      <c r="I49" s="31"/>
      <c r="J49" s="58" t="s">
        <v>44</v>
      </c>
      <c r="K49" s="65"/>
      <c r="L49" s="65"/>
      <c r="M49" s="65"/>
    </row>
    <row r="50" spans="1:13">
      <c r="A50" s="29"/>
      <c r="C50" s="65"/>
      <c r="D50" s="65"/>
      <c r="E50" s="58"/>
      <c r="F50" s="95"/>
      <c r="G50" s="95"/>
      <c r="I50" s="31"/>
      <c r="J50" s="58"/>
      <c r="K50" s="65"/>
      <c r="L50" s="65"/>
      <c r="M50" s="65"/>
    </row>
    <row r="51" spans="1:13">
      <c r="A51" s="29">
        <v>18</v>
      </c>
      <c r="C51" s="65" t="s">
        <v>45</v>
      </c>
      <c r="D51" s="35" t="s">
        <v>46</v>
      </c>
      <c r="E51" s="56">
        <f>ROUND($E$43/52,9)</f>
        <v>0.15162595100000001</v>
      </c>
      <c r="F51" s="31"/>
      <c r="G51" s="31"/>
      <c r="H51" s="31"/>
      <c r="I51" s="31"/>
      <c r="J51" s="31"/>
      <c r="K51" s="65"/>
      <c r="L51" s="65"/>
      <c r="M51" s="65"/>
    </row>
    <row r="52" spans="1:13">
      <c r="A52" s="29"/>
      <c r="C52" s="65"/>
      <c r="D52" s="65"/>
      <c r="E52" s="56"/>
      <c r="F52" s="31"/>
      <c r="G52" s="31"/>
      <c r="H52" s="31"/>
      <c r="I52" s="31"/>
      <c r="J52" s="31"/>
      <c r="K52" s="65"/>
      <c r="L52" s="65"/>
      <c r="M52" s="65"/>
    </row>
    <row r="53" spans="1:13">
      <c r="A53" s="29">
        <v>19</v>
      </c>
      <c r="C53" s="65" t="s">
        <v>47</v>
      </c>
      <c r="D53" s="35" t="s">
        <v>48</v>
      </c>
      <c r="E53" s="56">
        <f>ROUND($E$43/260,9)</f>
        <v>3.0325189999999998E-2</v>
      </c>
      <c r="F53" s="31" t="s">
        <v>49</v>
      </c>
      <c r="G53" s="31"/>
      <c r="H53" s="31"/>
      <c r="I53" s="31"/>
      <c r="J53" s="56">
        <f>ROUND($E$43/365,9)</f>
        <v>2.1601505E-2</v>
      </c>
      <c r="K53" s="65"/>
      <c r="L53" s="65"/>
      <c r="M53" s="65"/>
    </row>
    <row r="54" spans="1:13">
      <c r="A54" s="29"/>
      <c r="C54" s="65"/>
      <c r="D54" s="65"/>
      <c r="E54" s="56"/>
      <c r="F54" s="31"/>
      <c r="G54" s="31"/>
      <c r="H54" s="31"/>
      <c r="I54" s="31"/>
      <c r="J54" s="56"/>
      <c r="K54" s="65"/>
      <c r="L54" s="65"/>
      <c r="M54" s="65"/>
    </row>
    <row r="55" spans="1:13" ht="30">
      <c r="A55" s="29">
        <v>20</v>
      </c>
      <c r="C55" s="65" t="s">
        <v>50</v>
      </c>
      <c r="D55" s="201" t="s">
        <v>55</v>
      </c>
      <c r="E55" s="56">
        <f>ROUND(($J$28/$J$33)/4160,4)</f>
        <v>1.9E-3</v>
      </c>
      <c r="F55" s="31" t="s">
        <v>52</v>
      </c>
      <c r="G55" s="31"/>
      <c r="H55" s="31"/>
      <c r="I55" s="31"/>
      <c r="J55" s="56">
        <f>ROUND(($J$28/$J$33)/8760*1000,4)</f>
        <v>0.90010000000000001</v>
      </c>
      <c r="K55" s="65"/>
      <c r="L55" s="65"/>
      <c r="M55" s="65"/>
    </row>
    <row r="56" spans="1:13">
      <c r="C56" s="68"/>
      <c r="D56" s="68"/>
      <c r="E56" s="69"/>
      <c r="F56" s="68"/>
      <c r="G56" s="68"/>
      <c r="H56" s="68"/>
      <c r="I56" s="68"/>
      <c r="K56" s="29"/>
      <c r="L56" s="97"/>
      <c r="M56" s="29"/>
    </row>
    <row r="57" spans="1:13" ht="18">
      <c r="A57" s="1"/>
      <c r="C57" s="68"/>
      <c r="D57" s="68"/>
      <c r="E57" s="69"/>
      <c r="F57" s="68"/>
      <c r="G57" s="68"/>
      <c r="H57" s="68"/>
      <c r="I57" s="68"/>
      <c r="J57" s="70" t="s">
        <v>0</v>
      </c>
      <c r="K57" s="71"/>
      <c r="M57" s="71"/>
    </row>
    <row r="58" spans="1:13">
      <c r="C58" s="68"/>
      <c r="D58" s="68"/>
      <c r="E58" s="69"/>
      <c r="F58" s="68"/>
      <c r="G58" s="68"/>
      <c r="H58" s="68"/>
      <c r="I58" s="68"/>
      <c r="J58" s="70" t="s">
        <v>73</v>
      </c>
      <c r="M58" s="70"/>
    </row>
    <row r="59" spans="1:13">
      <c r="C59" s="68"/>
      <c r="D59" s="68"/>
      <c r="E59" s="69"/>
      <c r="F59" s="68"/>
      <c r="G59" s="68"/>
      <c r="H59" s="68"/>
      <c r="I59" s="68"/>
      <c r="K59" s="65"/>
      <c r="M59" s="70"/>
    </row>
    <row r="60" spans="1:13">
      <c r="C60" s="68"/>
      <c r="D60" s="68"/>
      <c r="E60" s="69"/>
      <c r="F60" s="68"/>
      <c r="G60" s="68"/>
      <c r="H60" s="68"/>
      <c r="I60" s="68"/>
      <c r="K60" s="65"/>
      <c r="M60" s="70"/>
    </row>
    <row r="61" spans="1:13">
      <c r="C61" s="68"/>
      <c r="D61" s="68"/>
      <c r="E61" s="69"/>
      <c r="F61" s="68"/>
      <c r="G61" s="68"/>
      <c r="H61" s="68"/>
      <c r="I61" s="68"/>
      <c r="K61" s="65"/>
      <c r="M61" s="70"/>
    </row>
    <row r="62" spans="1:13">
      <c r="C62" s="68"/>
      <c r="D62" s="68"/>
      <c r="E62" s="69"/>
      <c r="F62" s="68"/>
      <c r="G62" s="68"/>
      <c r="H62" s="68"/>
      <c r="I62" s="68"/>
      <c r="J62" s="70"/>
      <c r="K62" s="65"/>
      <c r="M62" s="70"/>
    </row>
    <row r="63" spans="1:13">
      <c r="C63" s="68" t="s">
        <v>2</v>
      </c>
      <c r="D63" s="68"/>
      <c r="E63" s="69"/>
      <c r="F63" s="68"/>
      <c r="G63" s="68"/>
      <c r="H63" s="68"/>
      <c r="I63" s="68"/>
      <c r="J63" s="97" t="str">
        <f>J7</f>
        <v>For the 12 months ended: 12/31/2015</v>
      </c>
      <c r="K63" s="35"/>
      <c r="M63" s="70"/>
    </row>
    <row r="64" spans="1:13">
      <c r="A64" s="75" t="str">
        <f>A8</f>
        <v>Rate Formula Template</v>
      </c>
      <c r="B64" s="9"/>
      <c r="C64" s="9"/>
      <c r="D64" s="75"/>
      <c r="E64" s="9"/>
      <c r="F64" s="75"/>
      <c r="G64" s="75"/>
      <c r="H64" s="75"/>
      <c r="I64" s="75"/>
      <c r="J64" s="9"/>
      <c r="K64" s="35"/>
      <c r="L64" s="9"/>
      <c r="M64" s="65"/>
    </row>
    <row r="65" spans="1:13">
      <c r="A65" s="13" t="s">
        <v>4</v>
      </c>
      <c r="B65" s="9"/>
      <c r="C65" s="75"/>
      <c r="D65" s="13"/>
      <c r="E65" s="9"/>
      <c r="F65" s="13"/>
      <c r="G65" s="13"/>
      <c r="H65" s="13"/>
      <c r="I65" s="75"/>
      <c r="J65" s="75"/>
      <c r="K65" s="35"/>
      <c r="L65" s="76"/>
      <c r="M65" s="65"/>
    </row>
    <row r="66" spans="1:13">
      <c r="A66" s="76"/>
      <c r="B66" s="9"/>
      <c r="C66" s="76"/>
      <c r="D66" s="76"/>
      <c r="E66" s="9"/>
      <c r="F66" s="76"/>
      <c r="G66" s="76"/>
      <c r="H66" s="76"/>
      <c r="I66" s="76"/>
      <c r="J66" s="76"/>
      <c r="K66" s="35"/>
      <c r="L66" s="76"/>
      <c r="M66" s="65"/>
    </row>
    <row r="67" spans="1:13" ht="15.75">
      <c r="A67" s="17" t="s">
        <v>361</v>
      </c>
      <c r="B67" s="9"/>
      <c r="C67" s="76"/>
      <c r="D67" s="76"/>
      <c r="E67" s="9"/>
      <c r="F67" s="76"/>
      <c r="G67" s="76"/>
      <c r="H67" s="76"/>
      <c r="I67" s="76"/>
      <c r="J67" s="76"/>
      <c r="K67" s="35"/>
      <c r="L67" s="76"/>
      <c r="M67" s="35"/>
    </row>
    <row r="68" spans="1:13">
      <c r="B68" s="9"/>
      <c r="C68" s="76"/>
      <c r="D68" s="76"/>
      <c r="E68" s="9"/>
      <c r="F68" s="76"/>
      <c r="G68" s="76"/>
      <c r="H68" s="76"/>
      <c r="I68" s="76"/>
      <c r="J68" s="76"/>
      <c r="K68" s="35"/>
      <c r="L68" s="76"/>
      <c r="M68" s="35"/>
    </row>
    <row r="69" spans="1:13">
      <c r="C69" s="99" t="s">
        <v>6</v>
      </c>
      <c r="D69" s="99" t="s">
        <v>7</v>
      </c>
      <c r="E69" s="99" t="s">
        <v>8</v>
      </c>
      <c r="F69" s="35" t="s">
        <v>17</v>
      </c>
      <c r="G69" s="35"/>
      <c r="H69" s="100" t="s">
        <v>9</v>
      </c>
      <c r="I69" s="35"/>
      <c r="J69" s="101" t="s">
        <v>10</v>
      </c>
      <c r="K69" s="35"/>
      <c r="L69" s="99"/>
      <c r="M69" s="35"/>
    </row>
    <row r="70" spans="1:13" ht="15.75">
      <c r="A70" s="102" t="s">
        <v>11</v>
      </c>
      <c r="B70" s="103"/>
      <c r="C70" s="104"/>
      <c r="D70" s="105" t="s">
        <v>74</v>
      </c>
      <c r="E70" s="106"/>
      <c r="F70" s="106"/>
      <c r="G70" s="106"/>
      <c r="H70" s="102"/>
      <c r="I70" s="106"/>
      <c r="J70" s="102" t="s">
        <v>75</v>
      </c>
      <c r="K70" s="35"/>
      <c r="L70" s="99"/>
      <c r="M70" s="35"/>
    </row>
    <row r="71" spans="1:13" ht="16.5" thickBot="1">
      <c r="A71" s="107" t="s">
        <v>13</v>
      </c>
      <c r="B71" s="103"/>
      <c r="C71" s="109" t="s">
        <v>363</v>
      </c>
      <c r="D71" s="110" t="s">
        <v>77</v>
      </c>
      <c r="E71" s="111" t="s">
        <v>78</v>
      </c>
      <c r="F71" s="112"/>
      <c r="G71" s="113" t="s">
        <v>60</v>
      </c>
      <c r="H71" s="113"/>
      <c r="I71" s="112"/>
      <c r="J71" s="114" t="s">
        <v>79</v>
      </c>
      <c r="K71" s="35"/>
      <c r="L71" s="99"/>
      <c r="M71" s="65"/>
    </row>
    <row r="72" spans="1:13">
      <c r="D72" s="35"/>
      <c r="E72" s="35"/>
      <c r="F72" s="35"/>
      <c r="G72" s="35"/>
      <c r="H72" s="35"/>
      <c r="I72" s="35"/>
      <c r="J72" s="35"/>
      <c r="K72" s="35"/>
      <c r="L72" s="35"/>
      <c r="M72" s="65"/>
    </row>
    <row r="73" spans="1:13">
      <c r="A73" s="29"/>
      <c r="C73" s="65"/>
      <c r="D73" s="35"/>
      <c r="E73" s="35"/>
      <c r="F73" s="35"/>
      <c r="G73" s="35"/>
      <c r="H73" s="35"/>
      <c r="I73" s="35"/>
      <c r="J73" s="35"/>
      <c r="K73" s="35"/>
      <c r="L73" s="35"/>
      <c r="M73" s="65"/>
    </row>
    <row r="74" spans="1:13">
      <c r="A74" s="29"/>
      <c r="C74" s="65" t="s">
        <v>80</v>
      </c>
      <c r="D74" s="35"/>
      <c r="E74" s="35"/>
      <c r="F74" s="35"/>
      <c r="G74" s="35"/>
      <c r="H74" s="35"/>
      <c r="I74" s="35"/>
      <c r="J74" s="35"/>
      <c r="K74" s="35"/>
      <c r="L74" s="35"/>
      <c r="M74" s="65"/>
    </row>
    <row r="75" spans="1:13">
      <c r="A75" s="29">
        <v>1</v>
      </c>
      <c r="C75" s="65" t="s">
        <v>81</v>
      </c>
      <c r="D75" s="202" t="s">
        <v>82</v>
      </c>
      <c r="E75" s="116">
        <v>1061538257</v>
      </c>
      <c r="F75" s="35"/>
      <c r="G75" s="35" t="s">
        <v>83</v>
      </c>
      <c r="H75" s="117" t="s">
        <v>17</v>
      </c>
      <c r="I75" s="35"/>
      <c r="J75" s="54" t="s">
        <v>17</v>
      </c>
      <c r="K75" s="35"/>
      <c r="L75" s="35"/>
      <c r="M75" s="65"/>
    </row>
    <row r="76" spans="1:13">
      <c r="A76" s="29">
        <v>2</v>
      </c>
      <c r="C76" s="65" t="s">
        <v>84</v>
      </c>
      <c r="D76" s="202" t="s">
        <v>85</v>
      </c>
      <c r="E76" s="85">
        <v>55729127</v>
      </c>
      <c r="F76" s="35"/>
      <c r="G76" s="35" t="s">
        <v>62</v>
      </c>
      <c r="H76" s="117">
        <f>J207</f>
        <v>0.70516451836756744</v>
      </c>
      <c r="I76" s="35"/>
      <c r="J76" s="31">
        <f>ROUND(H76*E76,0)</f>
        <v>39298203</v>
      </c>
      <c r="K76" s="35"/>
      <c r="L76" s="35"/>
      <c r="M76" s="65"/>
    </row>
    <row r="77" spans="1:13">
      <c r="A77" s="29">
        <v>3</v>
      </c>
      <c r="C77" s="65" t="s">
        <v>86</v>
      </c>
      <c r="D77" s="202" t="s">
        <v>87</v>
      </c>
      <c r="E77" s="85">
        <v>414569190</v>
      </c>
      <c r="F77" s="35"/>
      <c r="G77" s="35" t="s">
        <v>83</v>
      </c>
      <c r="H77" s="117" t="s">
        <v>17</v>
      </c>
      <c r="I77" s="35"/>
      <c r="J77" s="54" t="s">
        <v>17</v>
      </c>
      <c r="K77" s="35"/>
      <c r="L77" s="35"/>
      <c r="M77" s="65"/>
    </row>
    <row r="78" spans="1:13">
      <c r="A78" s="29">
        <v>4</v>
      </c>
      <c r="C78" s="65" t="s">
        <v>88</v>
      </c>
      <c r="D78" s="202" t="s">
        <v>89</v>
      </c>
      <c r="E78" s="85">
        <v>15867187</v>
      </c>
      <c r="F78" s="35"/>
      <c r="G78" s="35" t="s">
        <v>90</v>
      </c>
      <c r="H78" s="117">
        <f>J225</f>
        <v>3.2566545079763351E-2</v>
      </c>
      <c r="I78" s="35"/>
      <c r="J78" s="54">
        <f t="shared" ref="J78:J79" si="3">ROUND(H78*E78,0)</f>
        <v>516739</v>
      </c>
      <c r="K78" s="35"/>
      <c r="L78" s="35"/>
      <c r="M78" s="35"/>
    </row>
    <row r="79" spans="1:13" ht="15.75" thickBot="1">
      <c r="A79" s="29">
        <v>5</v>
      </c>
      <c r="C79" s="65" t="s">
        <v>91</v>
      </c>
      <c r="D79" s="202" t="s">
        <v>92</v>
      </c>
      <c r="E79" s="118">
        <v>30771889</v>
      </c>
      <c r="F79" s="35"/>
      <c r="G79" s="35" t="s">
        <v>93</v>
      </c>
      <c r="H79" s="117">
        <f>L229</f>
        <v>2.6239518039466572E-2</v>
      </c>
      <c r="I79" s="35"/>
      <c r="J79" s="119">
        <f t="shared" si="3"/>
        <v>807440</v>
      </c>
      <c r="K79" s="35"/>
      <c r="L79" s="35"/>
      <c r="M79" s="35"/>
    </row>
    <row r="80" spans="1:13">
      <c r="A80" s="29">
        <v>6</v>
      </c>
      <c r="C80" s="68" t="s">
        <v>94</v>
      </c>
      <c r="D80" s="35"/>
      <c r="E80" s="31">
        <f>SUM(E75:E79)</f>
        <v>1578475650</v>
      </c>
      <c r="F80" s="35"/>
      <c r="G80" s="35" t="s">
        <v>95</v>
      </c>
      <c r="H80" s="120">
        <f>IF(J80&gt;0,J80/E80,0)</f>
        <v>2.5735197118815233E-2</v>
      </c>
      <c r="I80" s="35"/>
      <c r="J80" s="31">
        <f>SUM(J75:J79)</f>
        <v>40622382</v>
      </c>
      <c r="K80" s="35"/>
      <c r="L80" s="121"/>
      <c r="M80" s="65"/>
    </row>
    <row r="81" spans="1:13">
      <c r="C81" s="65"/>
      <c r="D81" s="35"/>
      <c r="E81" s="54"/>
      <c r="F81" s="35"/>
      <c r="G81" s="35"/>
      <c r="H81" s="121"/>
      <c r="I81" s="35"/>
      <c r="J81" s="54"/>
      <c r="K81" s="35"/>
      <c r="L81" s="121"/>
      <c r="M81" s="65"/>
    </row>
    <row r="82" spans="1:13">
      <c r="C82" s="65" t="s">
        <v>96</v>
      </c>
      <c r="D82" s="35"/>
      <c r="E82" s="54"/>
      <c r="F82" s="35"/>
      <c r="G82" s="35"/>
      <c r="H82" s="35"/>
      <c r="I82" s="35"/>
      <c r="J82" s="54"/>
      <c r="K82" s="35"/>
      <c r="L82" s="35"/>
      <c r="M82" s="65"/>
    </row>
    <row r="83" spans="1:13">
      <c r="A83" s="29">
        <v>7</v>
      </c>
      <c r="C83" s="65" t="s">
        <v>81</v>
      </c>
      <c r="D83" s="35" t="s">
        <v>97</v>
      </c>
      <c r="E83" s="116">
        <v>606342770</v>
      </c>
      <c r="F83" s="35"/>
      <c r="G83" s="35" t="str">
        <f t="shared" ref="G83:H87" si="4">G75</f>
        <v>NA</v>
      </c>
      <c r="H83" s="117" t="str">
        <f t="shared" si="4"/>
        <v xml:space="preserve"> </v>
      </c>
      <c r="I83" s="35"/>
      <c r="J83" s="54" t="s">
        <v>17</v>
      </c>
      <c r="K83" s="35"/>
      <c r="L83" s="35"/>
      <c r="M83" s="65"/>
    </row>
    <row r="84" spans="1:13">
      <c r="A84" s="29">
        <v>8</v>
      </c>
      <c r="C84" s="65" t="s">
        <v>84</v>
      </c>
      <c r="D84" s="35" t="s">
        <v>98</v>
      </c>
      <c r="E84" s="85">
        <v>18558458</v>
      </c>
      <c r="F84" s="35"/>
      <c r="G84" s="35" t="str">
        <f t="shared" si="4"/>
        <v>TP</v>
      </c>
      <c r="H84" s="117">
        <f t="shared" si="4"/>
        <v>0.70516451836756744</v>
      </c>
      <c r="I84" s="35"/>
      <c r="J84" s="31">
        <f>ROUND(H84*E84,0)</f>
        <v>13086766</v>
      </c>
      <c r="K84" s="35"/>
      <c r="L84" s="35"/>
      <c r="M84" s="65"/>
    </row>
    <row r="85" spans="1:13">
      <c r="A85" s="29">
        <v>9</v>
      </c>
      <c r="C85" s="65" t="s">
        <v>86</v>
      </c>
      <c r="D85" s="35" t="s">
        <v>99</v>
      </c>
      <c r="E85" s="85">
        <v>156076143</v>
      </c>
      <c r="F85" s="35"/>
      <c r="G85" s="35" t="str">
        <f t="shared" si="4"/>
        <v>NA</v>
      </c>
      <c r="H85" s="117" t="str">
        <f t="shared" si="4"/>
        <v xml:space="preserve"> </v>
      </c>
      <c r="I85" s="35"/>
      <c r="J85" s="54" t="s">
        <v>17</v>
      </c>
      <c r="K85" s="35"/>
      <c r="L85" s="35"/>
      <c r="M85" s="65"/>
    </row>
    <row r="86" spans="1:13">
      <c r="A86" s="29">
        <v>10</v>
      </c>
      <c r="C86" s="65" t="s">
        <v>88</v>
      </c>
      <c r="D86" s="35" t="s">
        <v>100</v>
      </c>
      <c r="E86" s="85">
        <v>9490048</v>
      </c>
      <c r="F86" s="35"/>
      <c r="G86" s="35" t="str">
        <f t="shared" si="4"/>
        <v>W/S</v>
      </c>
      <c r="H86" s="117">
        <f t="shared" si="4"/>
        <v>3.2566545079763351E-2</v>
      </c>
      <c r="I86" s="35"/>
      <c r="J86" s="54">
        <f t="shared" ref="J86:J87" si="5">ROUND(H86*E86,0)</f>
        <v>309058</v>
      </c>
      <c r="K86" s="35"/>
      <c r="L86" s="35"/>
      <c r="M86" s="65"/>
    </row>
    <row r="87" spans="1:13" ht="15.75" thickBot="1">
      <c r="A87" s="29">
        <v>11</v>
      </c>
      <c r="C87" s="65" t="s">
        <v>91</v>
      </c>
      <c r="D87" s="35" t="s">
        <v>92</v>
      </c>
      <c r="E87" s="118">
        <v>25412389</v>
      </c>
      <c r="F87" s="35"/>
      <c r="G87" s="35" t="str">
        <f t="shared" si="4"/>
        <v>CE</v>
      </c>
      <c r="H87" s="117">
        <f t="shared" si="4"/>
        <v>2.6239518039466572E-2</v>
      </c>
      <c r="I87" s="35"/>
      <c r="J87" s="119">
        <f t="shared" si="5"/>
        <v>666809</v>
      </c>
      <c r="K87" s="35"/>
      <c r="L87" s="35"/>
      <c r="M87" s="65"/>
    </row>
    <row r="88" spans="1:13">
      <c r="A88" s="29">
        <v>12</v>
      </c>
      <c r="C88" s="65" t="s">
        <v>101</v>
      </c>
      <c r="D88" s="35"/>
      <c r="E88" s="31">
        <f>SUM(E83:E87)</f>
        <v>815879808</v>
      </c>
      <c r="F88" s="35"/>
      <c r="G88" s="35"/>
      <c r="H88" s="35"/>
      <c r="I88" s="35"/>
      <c r="J88" s="31">
        <f>SUM(J83:J87)</f>
        <v>14062633</v>
      </c>
      <c r="K88" s="35"/>
      <c r="L88" s="35"/>
      <c r="M88" s="65"/>
    </row>
    <row r="89" spans="1:13">
      <c r="A89" s="29"/>
      <c r="C89"/>
      <c r="D89" s="35" t="s">
        <v>17</v>
      </c>
      <c r="E89" s="54"/>
      <c r="F89" s="35"/>
      <c r="G89" s="35"/>
      <c r="H89" s="121"/>
      <c r="I89" s="35"/>
      <c r="J89" s="54"/>
      <c r="K89" s="35"/>
      <c r="L89" s="121"/>
      <c r="M89" s="65"/>
    </row>
    <row r="90" spans="1:13">
      <c r="A90" s="29"/>
      <c r="C90" s="65" t="s">
        <v>102</v>
      </c>
      <c r="D90" s="35"/>
      <c r="E90" s="54"/>
      <c r="F90" s="35"/>
      <c r="G90" s="35"/>
      <c r="H90" s="35"/>
      <c r="I90" s="35"/>
      <c r="J90" s="54"/>
      <c r="K90" s="35"/>
      <c r="L90" s="35"/>
      <c r="M90" s="65"/>
    </row>
    <row r="91" spans="1:13">
      <c r="A91" s="29">
        <v>13</v>
      </c>
      <c r="C91" s="65" t="s">
        <v>81</v>
      </c>
      <c r="D91" s="35" t="s">
        <v>103</v>
      </c>
      <c r="E91" s="31">
        <f>E75-E83</f>
        <v>455195487</v>
      </c>
      <c r="F91" s="35"/>
      <c r="G91" s="35"/>
      <c r="H91" s="121"/>
      <c r="I91" s="35"/>
      <c r="J91" s="54" t="s">
        <v>17</v>
      </c>
      <c r="K91" s="35"/>
      <c r="L91" s="121"/>
      <c r="M91" s="65"/>
    </row>
    <row r="92" spans="1:13">
      <c r="A92" s="29">
        <v>14</v>
      </c>
      <c r="C92" s="65" t="s">
        <v>84</v>
      </c>
      <c r="D92" s="35" t="s">
        <v>104</v>
      </c>
      <c r="E92" s="54">
        <f>E76-E84</f>
        <v>37170669</v>
      </c>
      <c r="F92" s="35"/>
      <c r="G92" s="35"/>
      <c r="H92" s="117"/>
      <c r="I92" s="35"/>
      <c r="J92" s="31">
        <f>J76-J84</f>
        <v>26211437</v>
      </c>
      <c r="K92" s="35"/>
      <c r="L92" s="121"/>
      <c r="M92" s="65"/>
    </row>
    <row r="93" spans="1:13">
      <c r="A93" s="29">
        <v>15</v>
      </c>
      <c r="C93" s="65" t="s">
        <v>86</v>
      </c>
      <c r="D93" s="35" t="s">
        <v>105</v>
      </c>
      <c r="E93" s="54">
        <f>E77-E85</f>
        <v>258493047</v>
      </c>
      <c r="F93" s="35"/>
      <c r="G93" s="35"/>
      <c r="H93" s="121"/>
      <c r="I93" s="35"/>
      <c r="J93" s="54" t="s">
        <v>17</v>
      </c>
      <c r="K93" s="35"/>
      <c r="L93" s="121"/>
      <c r="M93" s="65"/>
    </row>
    <row r="94" spans="1:13">
      <c r="A94" s="29">
        <v>16</v>
      </c>
      <c r="C94" s="65" t="s">
        <v>88</v>
      </c>
      <c r="D94" s="35" t="s">
        <v>106</v>
      </c>
      <c r="E94" s="54">
        <f>E78-E86</f>
        <v>6377139</v>
      </c>
      <c r="F94" s="35"/>
      <c r="G94" s="35"/>
      <c r="H94" s="121"/>
      <c r="I94" s="35"/>
      <c r="J94" s="54">
        <f>J78-J86</f>
        <v>207681</v>
      </c>
      <c r="K94" s="35"/>
      <c r="L94" s="121"/>
      <c r="M94" s="65"/>
    </row>
    <row r="95" spans="1:13" ht="15.75" thickBot="1">
      <c r="A95" s="29">
        <v>17</v>
      </c>
      <c r="C95" s="65" t="s">
        <v>91</v>
      </c>
      <c r="D95" s="35" t="s">
        <v>107</v>
      </c>
      <c r="E95" s="119">
        <f>E79-E87</f>
        <v>5359500</v>
      </c>
      <c r="F95" s="35"/>
      <c r="G95" s="35"/>
      <c r="H95" s="121"/>
      <c r="I95" s="35"/>
      <c r="J95" s="119">
        <f>J79-J87</f>
        <v>140631</v>
      </c>
      <c r="K95" s="35"/>
      <c r="L95" s="121"/>
      <c r="M95" s="65"/>
    </row>
    <row r="96" spans="1:13">
      <c r="A96" s="29">
        <v>18</v>
      </c>
      <c r="C96" s="65" t="s">
        <v>108</v>
      </c>
      <c r="D96" s="35"/>
      <c r="E96" s="31">
        <f>SUM(E91:E95)</f>
        <v>762595842</v>
      </c>
      <c r="F96" s="35"/>
      <c r="G96" s="35" t="s">
        <v>109</v>
      </c>
      <c r="H96" s="121">
        <f>IF(J96&gt;0,J96/E96,0)</f>
        <v>3.4828080009384581E-2</v>
      </c>
      <c r="I96" s="35"/>
      <c r="J96" s="31">
        <f>SUM(J91:J95)</f>
        <v>26559749</v>
      </c>
      <c r="K96" s="35"/>
      <c r="L96" s="35"/>
      <c r="M96" s="65"/>
    </row>
    <row r="97" spans="1:13">
      <c r="A97" s="29"/>
      <c r="C97"/>
      <c r="D97" s="35"/>
      <c r="E97" s="54"/>
      <c r="F97" s="35"/>
      <c r="I97" s="35"/>
      <c r="J97" s="54"/>
      <c r="K97" s="35"/>
      <c r="L97" s="121"/>
      <c r="M97" s="65"/>
    </row>
    <row r="98" spans="1:13">
      <c r="A98" s="29"/>
      <c r="C98" s="122" t="s">
        <v>110</v>
      </c>
      <c r="D98" s="35"/>
      <c r="E98" s="54"/>
      <c r="F98" s="35"/>
      <c r="G98" s="35"/>
      <c r="H98" s="35"/>
      <c r="I98" s="35"/>
      <c r="J98" s="54"/>
      <c r="K98" s="35"/>
      <c r="L98" s="35"/>
      <c r="M98" s="65"/>
    </row>
    <row r="99" spans="1:13">
      <c r="A99" s="29">
        <v>19</v>
      </c>
      <c r="C99" s="65" t="s">
        <v>111</v>
      </c>
      <c r="D99" s="35" t="s">
        <v>112</v>
      </c>
      <c r="E99" s="116">
        <v>-190426</v>
      </c>
      <c r="F99" s="35"/>
      <c r="G99" s="35" t="str">
        <f>G83</f>
        <v>NA</v>
      </c>
      <c r="H99" s="123" t="s">
        <v>113</v>
      </c>
      <c r="I99" s="35"/>
      <c r="J99" s="31">
        <v>0</v>
      </c>
      <c r="K99" s="35"/>
      <c r="L99" s="121"/>
      <c r="M99" s="65"/>
    </row>
    <row r="100" spans="1:13">
      <c r="A100" s="29">
        <v>20</v>
      </c>
      <c r="C100" s="65" t="s">
        <v>114</v>
      </c>
      <c r="D100" s="35" t="s">
        <v>115</v>
      </c>
      <c r="E100" s="85">
        <v>-239272249</v>
      </c>
      <c r="F100" s="35"/>
      <c r="G100" s="35" t="s">
        <v>116</v>
      </c>
      <c r="H100" s="117">
        <f>H96</f>
        <v>3.4828080009384581E-2</v>
      </c>
      <c r="I100" s="35"/>
      <c r="J100" s="54">
        <f>ROUND(H100*E100,0)</f>
        <v>-8333393</v>
      </c>
      <c r="K100" s="35"/>
      <c r="L100" s="121"/>
      <c r="M100" s="65"/>
    </row>
    <row r="101" spans="1:13">
      <c r="A101" s="29">
        <v>21</v>
      </c>
      <c r="C101" s="65" t="s">
        <v>117</v>
      </c>
      <c r="D101" s="35" t="s">
        <v>118</v>
      </c>
      <c r="E101" s="85">
        <v>-7657117</v>
      </c>
      <c r="F101" s="35"/>
      <c r="G101" s="35" t="s">
        <v>116</v>
      </c>
      <c r="H101" s="117">
        <f>H100</f>
        <v>3.4828080009384581E-2</v>
      </c>
      <c r="I101" s="35"/>
      <c r="J101" s="54">
        <f t="shared" ref="J101:J103" si="6">ROUND(H101*E101,0)</f>
        <v>-266683</v>
      </c>
      <c r="K101" s="35"/>
      <c r="L101" s="121"/>
      <c r="M101" s="65"/>
    </row>
    <row r="102" spans="1:13">
      <c r="A102" s="29">
        <v>22</v>
      </c>
      <c r="C102" s="65" t="s">
        <v>119</v>
      </c>
      <c r="D102" s="35" t="s">
        <v>120</v>
      </c>
      <c r="E102" s="85">
        <v>37023708</v>
      </c>
      <c r="F102" s="35"/>
      <c r="G102" s="35" t="str">
        <f>G101</f>
        <v>NP</v>
      </c>
      <c r="H102" s="117">
        <f>H101</f>
        <v>3.4828080009384581E-2</v>
      </c>
      <c r="I102" s="35"/>
      <c r="J102" s="54">
        <f t="shared" si="6"/>
        <v>1289465</v>
      </c>
      <c r="K102" s="35"/>
      <c r="L102" s="121"/>
      <c r="M102" s="65"/>
    </row>
    <row r="103" spans="1:13" ht="15.75" thickBot="1">
      <c r="A103" s="29">
        <v>23</v>
      </c>
      <c r="C103" s="2" t="s">
        <v>121</v>
      </c>
      <c r="D103" s="35" t="s">
        <v>122</v>
      </c>
      <c r="E103" s="118">
        <v>0</v>
      </c>
      <c r="F103" s="35"/>
      <c r="G103" s="35" t="s">
        <v>116</v>
      </c>
      <c r="H103" s="117">
        <f>H101</f>
        <v>3.4828080009384581E-2</v>
      </c>
      <c r="I103" s="35"/>
      <c r="J103" s="119">
        <f t="shared" si="6"/>
        <v>0</v>
      </c>
      <c r="K103" s="35"/>
      <c r="L103" s="121"/>
      <c r="M103" s="65"/>
    </row>
    <row r="104" spans="1:13">
      <c r="A104" s="29">
        <v>24</v>
      </c>
      <c r="C104" s="65" t="s">
        <v>123</v>
      </c>
      <c r="D104" s="35"/>
      <c r="E104" s="31">
        <f>SUM(E99:E103)</f>
        <v>-210096084</v>
      </c>
      <c r="F104" s="35"/>
      <c r="G104" s="35"/>
      <c r="H104" s="35"/>
      <c r="I104" s="35"/>
      <c r="J104" s="31">
        <f>SUM(J99:J103)</f>
        <v>-7310611</v>
      </c>
      <c r="K104" s="35"/>
      <c r="L104" s="35"/>
      <c r="M104" s="65"/>
    </row>
    <row r="105" spans="1:13">
      <c r="A105" s="29"/>
      <c r="C105"/>
      <c r="D105" s="35"/>
      <c r="E105" s="54"/>
      <c r="F105" s="35"/>
      <c r="G105" s="35"/>
      <c r="H105" s="121"/>
      <c r="I105" s="35"/>
      <c r="J105" s="54"/>
      <c r="K105" s="35"/>
      <c r="L105" s="121"/>
      <c r="M105" s="65"/>
    </row>
    <row r="106" spans="1:13">
      <c r="A106" s="29">
        <v>25</v>
      </c>
      <c r="C106" s="122" t="s">
        <v>124</v>
      </c>
      <c r="D106" s="35" t="s">
        <v>125</v>
      </c>
      <c r="E106" s="116">
        <v>0</v>
      </c>
      <c r="F106" s="35"/>
      <c r="G106" s="35" t="s">
        <v>17</v>
      </c>
      <c r="H106" s="124">
        <v>1</v>
      </c>
      <c r="I106" s="35"/>
      <c r="J106" s="31">
        <f>ROUND(H106*E106,0)</f>
        <v>0</v>
      </c>
      <c r="K106" s="35"/>
      <c r="L106" s="35"/>
      <c r="M106" s="65"/>
    </row>
    <row r="107" spans="1:13">
      <c r="A107" s="29"/>
      <c r="C107" s="65"/>
      <c r="D107" s="35"/>
      <c r="E107" s="54"/>
      <c r="F107" s="35"/>
      <c r="G107" s="35"/>
      <c r="H107" s="35"/>
      <c r="I107" s="35"/>
      <c r="J107" s="54"/>
      <c r="K107" s="35"/>
      <c r="L107" s="35"/>
      <c r="M107" s="65"/>
    </row>
    <row r="108" spans="1:13">
      <c r="A108" s="29"/>
      <c r="C108" s="81" t="s">
        <v>126</v>
      </c>
      <c r="D108" s="35" t="s">
        <v>17</v>
      </c>
      <c r="E108" s="54"/>
      <c r="F108" s="35"/>
      <c r="G108" s="35"/>
      <c r="H108" s="35"/>
      <c r="I108" s="35"/>
      <c r="J108" s="54"/>
      <c r="K108" s="35"/>
      <c r="L108" s="35"/>
      <c r="M108" s="65"/>
    </row>
    <row r="109" spans="1:13">
      <c r="A109" s="29">
        <v>26</v>
      </c>
      <c r="C109" s="65" t="s">
        <v>127</v>
      </c>
      <c r="D109" s="35" t="s">
        <v>128</v>
      </c>
      <c r="E109" s="31">
        <f>ROUND(E148/8,0)</f>
        <v>2680012</v>
      </c>
      <c r="F109" s="35"/>
      <c r="G109" s="35"/>
      <c r="H109" s="121"/>
      <c r="I109" s="35"/>
      <c r="J109" s="54">
        <f>ROUND(J148/8,0)</f>
        <v>254642</v>
      </c>
      <c r="K109" s="65"/>
      <c r="L109" s="121"/>
      <c r="M109" s="65"/>
    </row>
    <row r="110" spans="1:13">
      <c r="A110" s="29">
        <v>27</v>
      </c>
      <c r="C110" s="81" t="s">
        <v>129</v>
      </c>
      <c r="D110" s="35" t="s">
        <v>130</v>
      </c>
      <c r="E110" s="85">
        <v>30180</v>
      </c>
      <c r="F110" s="35"/>
      <c r="G110" s="35" t="s">
        <v>131</v>
      </c>
      <c r="H110" s="117">
        <f>J217</f>
        <v>0.68063782561983655</v>
      </c>
      <c r="I110" s="35"/>
      <c r="J110" s="54">
        <f>ROUND(H110*E110,0)</f>
        <v>20542</v>
      </c>
      <c r="K110" s="35" t="s">
        <v>17</v>
      </c>
      <c r="L110" s="121"/>
      <c r="M110" s="65"/>
    </row>
    <row r="111" spans="1:13" ht="15.75" thickBot="1">
      <c r="A111" s="29">
        <v>28</v>
      </c>
      <c r="C111" s="65" t="s">
        <v>132</v>
      </c>
      <c r="D111" s="35" t="s">
        <v>133</v>
      </c>
      <c r="E111" s="118">
        <v>856973</v>
      </c>
      <c r="F111" s="35"/>
      <c r="G111" s="35" t="s">
        <v>134</v>
      </c>
      <c r="H111" s="117">
        <f>H80</f>
        <v>2.5735197118815233E-2</v>
      </c>
      <c r="I111" s="35"/>
      <c r="J111" s="119">
        <f>ROUND(H111*E111,0)</f>
        <v>22054</v>
      </c>
      <c r="K111" s="35"/>
      <c r="L111" s="121"/>
      <c r="M111" s="65"/>
    </row>
    <row r="112" spans="1:13">
      <c r="A112" s="29">
        <v>29</v>
      </c>
      <c r="C112" s="65" t="s">
        <v>135</v>
      </c>
      <c r="D112" s="65"/>
      <c r="E112" s="31">
        <f>E109+E110+E111</f>
        <v>3567165</v>
      </c>
      <c r="F112" s="65"/>
      <c r="G112" s="65"/>
      <c r="H112" s="65"/>
      <c r="I112" s="65"/>
      <c r="J112" s="31">
        <f>J109+J110+J111</f>
        <v>297238</v>
      </c>
      <c r="K112" s="65"/>
      <c r="L112" s="65"/>
      <c r="M112" s="65"/>
    </row>
    <row r="113" spans="1:13" ht="15.75" thickBot="1">
      <c r="C113"/>
      <c r="D113" s="35"/>
      <c r="E113" s="119"/>
      <c r="F113" s="35"/>
      <c r="G113" s="35"/>
      <c r="H113" s="35"/>
      <c r="I113" s="35"/>
      <c r="J113" s="119"/>
      <c r="K113" s="35"/>
      <c r="L113" s="35"/>
      <c r="M113" s="65"/>
    </row>
    <row r="114" spans="1:13" ht="15.75" thickBot="1">
      <c r="A114" s="29">
        <v>30</v>
      </c>
      <c r="C114" s="65" t="s">
        <v>136</v>
      </c>
      <c r="D114" s="35"/>
      <c r="E114" s="125">
        <f>E112+E106+E104+E96</f>
        <v>556066923</v>
      </c>
      <c r="F114" s="35"/>
      <c r="G114" s="35"/>
      <c r="H114" s="121"/>
      <c r="I114" s="35"/>
      <c r="J114" s="125">
        <f>J112+J106+J104+J96</f>
        <v>19546376</v>
      </c>
      <c r="K114" s="35"/>
      <c r="L114" s="121"/>
      <c r="M114" s="35"/>
    </row>
    <row r="115" spans="1:13" ht="15.75" thickTop="1">
      <c r="A115" s="29"/>
      <c r="C115" s="65"/>
      <c r="D115" s="35"/>
      <c r="E115" s="35"/>
      <c r="F115" s="35"/>
      <c r="G115" s="35"/>
      <c r="H115" s="35"/>
      <c r="I115" s="35"/>
      <c r="J115" s="35"/>
      <c r="K115" s="35"/>
      <c r="L115" s="35"/>
      <c r="M115" s="35"/>
    </row>
    <row r="116" spans="1:13">
      <c r="A116" s="29"/>
      <c r="C116" s="68"/>
      <c r="D116" s="68"/>
      <c r="E116" s="69"/>
      <c r="F116" s="68"/>
      <c r="G116" s="68"/>
      <c r="H116" s="68"/>
      <c r="I116" s="68"/>
      <c r="K116" s="29"/>
      <c r="L116" s="97"/>
      <c r="M116" s="29"/>
    </row>
    <row r="117" spans="1:13" ht="18">
      <c r="A117" s="1"/>
      <c r="C117" s="68"/>
      <c r="D117" s="68"/>
      <c r="E117" s="69"/>
      <c r="F117" s="68"/>
      <c r="G117" s="68"/>
      <c r="H117" s="68"/>
      <c r="I117" s="68"/>
      <c r="J117" s="70" t="s">
        <v>0</v>
      </c>
      <c r="K117" s="71"/>
      <c r="M117" s="71"/>
    </row>
    <row r="118" spans="1:13">
      <c r="C118" s="68"/>
      <c r="D118" s="68"/>
      <c r="E118" s="69"/>
      <c r="F118" s="68"/>
      <c r="G118" s="68"/>
      <c r="H118" s="68"/>
      <c r="I118" s="68"/>
      <c r="J118" s="70" t="s">
        <v>137</v>
      </c>
      <c r="M118" s="70"/>
    </row>
    <row r="119" spans="1:13">
      <c r="C119" s="68"/>
      <c r="D119" s="68"/>
      <c r="E119" s="69"/>
      <c r="F119" s="68"/>
      <c r="G119" s="68"/>
      <c r="H119" s="68"/>
      <c r="I119" s="68"/>
      <c r="J119" s="70"/>
      <c r="M119" s="70"/>
    </row>
    <row r="120" spans="1:13">
      <c r="C120" s="68"/>
      <c r="D120" s="68"/>
      <c r="E120" s="69"/>
      <c r="F120" s="68"/>
      <c r="G120" s="68"/>
      <c r="H120" s="68"/>
      <c r="I120" s="68"/>
      <c r="M120" s="70"/>
    </row>
    <row r="121" spans="1:13">
      <c r="C121" s="68"/>
      <c r="D121" s="68"/>
      <c r="E121" s="69"/>
      <c r="F121" s="68"/>
      <c r="G121" s="68"/>
      <c r="H121" s="68"/>
      <c r="I121" s="68"/>
      <c r="K121" s="65"/>
      <c r="M121" s="70"/>
    </row>
    <row r="122" spans="1:13">
      <c r="C122" s="68"/>
      <c r="D122" s="68"/>
      <c r="E122" s="69"/>
      <c r="F122" s="68"/>
      <c r="G122" s="68"/>
      <c r="H122" s="68"/>
      <c r="I122" s="68"/>
      <c r="J122" s="70"/>
      <c r="K122" s="65"/>
      <c r="M122" s="70"/>
    </row>
    <row r="123" spans="1:13">
      <c r="C123" s="68" t="s">
        <v>2</v>
      </c>
      <c r="D123" s="68"/>
      <c r="E123" s="69"/>
      <c r="F123" s="68"/>
      <c r="G123" s="68"/>
      <c r="H123" s="68"/>
      <c r="I123" s="68"/>
      <c r="J123" s="97" t="str">
        <f>J7</f>
        <v>For the 12 months ended: 12/31/2015</v>
      </c>
      <c r="K123" s="65"/>
      <c r="M123" s="70"/>
    </row>
    <row r="124" spans="1:13">
      <c r="A124" s="75" t="str">
        <f>A8</f>
        <v>Rate Formula Template</v>
      </c>
      <c r="B124" s="9"/>
      <c r="C124" s="9"/>
      <c r="D124" s="75"/>
      <c r="E124" s="9"/>
      <c r="F124" s="75"/>
      <c r="G124" s="75"/>
      <c r="H124" s="75"/>
      <c r="I124" s="75"/>
      <c r="J124" s="9"/>
      <c r="K124" s="35"/>
      <c r="L124" s="9"/>
      <c r="M124" s="65"/>
    </row>
    <row r="125" spans="1:13">
      <c r="A125" s="13" t="s">
        <v>4</v>
      </c>
      <c r="B125" s="9"/>
      <c r="C125" s="75"/>
      <c r="D125" s="13"/>
      <c r="E125" s="9"/>
      <c r="F125" s="13"/>
      <c r="G125" s="13"/>
      <c r="H125" s="13"/>
      <c r="I125" s="75"/>
      <c r="J125" s="75"/>
      <c r="K125" s="35"/>
      <c r="L125" s="76"/>
      <c r="M125" s="65"/>
    </row>
    <row r="126" spans="1:13">
      <c r="A126" s="76"/>
      <c r="B126" s="9"/>
      <c r="C126" s="76"/>
      <c r="D126" s="76"/>
      <c r="E126" s="9"/>
      <c r="F126" s="76"/>
      <c r="G126" s="76"/>
      <c r="H126" s="76"/>
      <c r="I126" s="76"/>
      <c r="J126" s="76"/>
      <c r="K126" s="35"/>
      <c r="L126" s="76"/>
      <c r="M126" s="65"/>
    </row>
    <row r="127" spans="1:13" ht="15.75">
      <c r="A127" s="17" t="s">
        <v>361</v>
      </c>
      <c r="B127" s="9"/>
      <c r="C127" s="76"/>
      <c r="D127" s="76"/>
      <c r="E127" s="9"/>
      <c r="F127" s="76"/>
      <c r="G127" s="76"/>
      <c r="H127" s="76"/>
      <c r="I127" s="76"/>
      <c r="J127" s="76"/>
      <c r="K127" s="35"/>
      <c r="L127" s="76"/>
      <c r="M127" s="35"/>
    </row>
    <row r="128" spans="1:13">
      <c r="A128" s="29"/>
      <c r="K128" s="35"/>
      <c r="L128" s="35"/>
      <c r="M128" s="35"/>
    </row>
    <row r="129" spans="1:13" ht="15.75">
      <c r="A129" s="29"/>
      <c r="C129" s="99" t="s">
        <v>6</v>
      </c>
      <c r="D129" s="99" t="s">
        <v>7</v>
      </c>
      <c r="E129" s="99" t="s">
        <v>8</v>
      </c>
      <c r="F129" s="35" t="s">
        <v>17</v>
      </c>
      <c r="G129" s="35"/>
      <c r="H129" s="100" t="s">
        <v>9</v>
      </c>
      <c r="I129" s="35"/>
      <c r="J129" s="101" t="s">
        <v>10</v>
      </c>
      <c r="K129" s="35"/>
      <c r="L129" s="102"/>
      <c r="M129" s="68"/>
    </row>
    <row r="130" spans="1:13" ht="15.75">
      <c r="A130" s="29" t="s">
        <v>11</v>
      </c>
      <c r="C130" s="65"/>
      <c r="D130" s="126" t="s">
        <v>74</v>
      </c>
      <c r="E130" s="35"/>
      <c r="F130" s="35"/>
      <c r="G130" s="35"/>
      <c r="H130" s="29"/>
      <c r="I130" s="35"/>
      <c r="J130" s="29" t="s">
        <v>75</v>
      </c>
      <c r="K130" s="35"/>
      <c r="L130" s="102"/>
      <c r="M130" s="35"/>
    </row>
    <row r="131" spans="1:13" ht="15.75">
      <c r="A131" s="79" t="s">
        <v>13</v>
      </c>
      <c r="B131" s="26"/>
      <c r="C131" s="80"/>
      <c r="D131" s="127" t="s">
        <v>77</v>
      </c>
      <c r="E131" s="79" t="s">
        <v>78</v>
      </c>
      <c r="F131" s="128"/>
      <c r="G131" s="129" t="s">
        <v>60</v>
      </c>
      <c r="H131" s="130"/>
      <c r="I131" s="128"/>
      <c r="J131" s="131" t="s">
        <v>79</v>
      </c>
      <c r="K131" s="35"/>
      <c r="L131" s="102"/>
      <c r="M131" s="132"/>
    </row>
    <row r="132" spans="1:13" ht="15.75">
      <c r="C132" s="65"/>
      <c r="D132" s="35"/>
      <c r="E132" s="133"/>
      <c r="F132" s="112"/>
      <c r="G132" s="134"/>
      <c r="I132" s="112"/>
      <c r="J132" s="133"/>
      <c r="K132" s="35"/>
      <c r="L132" s="35"/>
      <c r="M132" s="35"/>
    </row>
    <row r="133" spans="1:13">
      <c r="A133" s="29"/>
      <c r="C133" s="65" t="s">
        <v>138</v>
      </c>
      <c r="D133" s="35"/>
      <c r="E133" s="35"/>
      <c r="F133" s="35"/>
      <c r="G133" s="35"/>
      <c r="H133" s="35"/>
      <c r="I133" s="35"/>
      <c r="J133" s="35"/>
      <c r="K133" s="35"/>
      <c r="L133" s="35"/>
      <c r="M133" s="35"/>
    </row>
    <row r="134" spans="1:13">
      <c r="A134" s="29">
        <v>1</v>
      </c>
      <c r="C134" s="65" t="s">
        <v>139</v>
      </c>
      <c r="D134" s="35" t="s">
        <v>140</v>
      </c>
      <c r="E134" s="31">
        <v>16183911</v>
      </c>
      <c r="F134" s="35"/>
      <c r="G134" s="35" t="s">
        <v>131</v>
      </c>
      <c r="H134" s="117">
        <f>J217</f>
        <v>0.68063782561983655</v>
      </c>
      <c r="I134" s="35"/>
      <c r="J134" s="31">
        <f>ROUND(H134*E134,0)</f>
        <v>11015382</v>
      </c>
      <c r="K134" s="65"/>
      <c r="L134" s="35"/>
      <c r="M134" s="35"/>
    </row>
    <row r="135" spans="1:13">
      <c r="A135" s="29" t="s">
        <v>141</v>
      </c>
      <c r="C135" s="93" t="s">
        <v>142</v>
      </c>
      <c r="D135" s="35" t="s">
        <v>143</v>
      </c>
      <c r="E135" s="85">
        <v>0</v>
      </c>
      <c r="F135" s="35"/>
      <c r="G135" s="35"/>
      <c r="H135" s="117">
        <v>1</v>
      </c>
      <c r="I135" s="35"/>
      <c r="J135" s="54">
        <f>ROUND(H135*E135,0)</f>
        <v>0</v>
      </c>
      <c r="K135" s="65"/>
      <c r="L135" s="35"/>
      <c r="M135" s="35"/>
    </row>
    <row r="136" spans="1:13">
      <c r="A136" s="29" t="s">
        <v>144</v>
      </c>
      <c r="C136" s="135" t="s">
        <v>145</v>
      </c>
      <c r="D136" s="35" t="s">
        <v>146</v>
      </c>
      <c r="E136" s="85">
        <v>0</v>
      </c>
      <c r="F136" s="35"/>
      <c r="G136" s="35" t="s">
        <v>131</v>
      </c>
      <c r="H136" s="117">
        <f>J$217</f>
        <v>0.68063782561983655</v>
      </c>
      <c r="I136" s="35"/>
      <c r="J136" s="54">
        <f t="shared" ref="J136:J147" si="7">ROUND(H136*E136,0)</f>
        <v>0</v>
      </c>
      <c r="K136" s="65"/>
      <c r="L136" s="35"/>
      <c r="M136" s="35"/>
    </row>
    <row r="137" spans="1:13">
      <c r="A137" s="29">
        <v>2</v>
      </c>
      <c r="C137" s="135" t="s">
        <v>150</v>
      </c>
      <c r="D137" s="35" t="s">
        <v>151</v>
      </c>
      <c r="E137" s="85">
        <v>14117924</v>
      </c>
      <c r="F137" s="35"/>
      <c r="G137" s="35" t="s">
        <v>131</v>
      </c>
      <c r="H137" s="117">
        <f>J$217</f>
        <v>0.68063782561983655</v>
      </c>
      <c r="I137" s="35"/>
      <c r="J137" s="54">
        <f t="shared" si="7"/>
        <v>9609193</v>
      </c>
      <c r="K137" s="65"/>
      <c r="L137" s="35"/>
      <c r="M137" s="35"/>
    </row>
    <row r="138" spans="1:13">
      <c r="A138" s="29">
        <v>3</v>
      </c>
      <c r="C138" s="65" t="s">
        <v>152</v>
      </c>
      <c r="D138" s="35" t="s">
        <v>153</v>
      </c>
      <c r="E138" s="54">
        <v>19838304</v>
      </c>
      <c r="F138" s="35"/>
      <c r="G138" s="35" t="s">
        <v>90</v>
      </c>
      <c r="H138" s="117">
        <f t="shared" ref="H138:H144" si="8">$J$225</f>
        <v>3.2566545079763351E-2</v>
      </c>
      <c r="I138" s="35"/>
      <c r="J138" s="54">
        <f t="shared" si="7"/>
        <v>646065</v>
      </c>
      <c r="K138" s="35"/>
      <c r="L138" s="35" t="s">
        <v>17</v>
      </c>
      <c r="M138" s="35"/>
    </row>
    <row r="139" spans="1:13">
      <c r="A139" s="29" t="s">
        <v>154</v>
      </c>
      <c r="C139" s="135" t="s">
        <v>155</v>
      </c>
      <c r="D139" s="35" t="s">
        <v>156</v>
      </c>
      <c r="E139" s="85">
        <v>149087</v>
      </c>
      <c r="F139" s="35"/>
      <c r="G139" s="35" t="s">
        <v>90</v>
      </c>
      <c r="H139" s="117">
        <f t="shared" si="8"/>
        <v>3.2566545079763351E-2</v>
      </c>
      <c r="I139" s="35"/>
      <c r="J139" s="54">
        <f t="shared" si="7"/>
        <v>4855</v>
      </c>
      <c r="K139" s="35"/>
      <c r="L139" s="35"/>
      <c r="M139" s="35"/>
    </row>
    <row r="140" spans="1:13">
      <c r="A140" s="29" t="s">
        <v>157</v>
      </c>
      <c r="C140" s="135" t="s">
        <v>158</v>
      </c>
      <c r="D140" s="35" t="s">
        <v>156</v>
      </c>
      <c r="E140" s="85">
        <v>575908</v>
      </c>
      <c r="F140" s="35"/>
      <c r="G140" s="35" t="s">
        <v>90</v>
      </c>
      <c r="H140" s="117">
        <f t="shared" si="8"/>
        <v>3.2566545079763351E-2</v>
      </c>
      <c r="I140" s="35"/>
      <c r="J140" s="54">
        <f t="shared" si="7"/>
        <v>18755</v>
      </c>
      <c r="K140" s="35"/>
      <c r="L140" s="35"/>
      <c r="M140" s="35"/>
    </row>
    <row r="141" spans="1:13">
      <c r="A141" s="29" t="s">
        <v>159</v>
      </c>
      <c r="C141" s="135" t="s">
        <v>160</v>
      </c>
      <c r="D141" s="35" t="s">
        <v>161</v>
      </c>
      <c r="E141" s="85">
        <v>0</v>
      </c>
      <c r="F141" s="35"/>
      <c r="G141" s="35" t="s">
        <v>90</v>
      </c>
      <c r="H141" s="117">
        <f t="shared" si="8"/>
        <v>3.2566545079763351E-2</v>
      </c>
      <c r="I141" s="35"/>
      <c r="J141" s="54">
        <f t="shared" si="7"/>
        <v>0</v>
      </c>
      <c r="K141" s="35"/>
      <c r="L141" s="35"/>
      <c r="M141" s="35"/>
    </row>
    <row r="142" spans="1:13">
      <c r="A142" s="29"/>
      <c r="C142" s="135" t="s">
        <v>364</v>
      </c>
      <c r="D142" s="35"/>
      <c r="E142" s="54"/>
      <c r="F142" s="35"/>
      <c r="G142" s="35"/>
      <c r="H142" s="117"/>
      <c r="I142" s="35"/>
      <c r="J142" s="54"/>
      <c r="K142" s="35"/>
      <c r="L142" s="35"/>
      <c r="M142" s="35"/>
    </row>
    <row r="143" spans="1:13">
      <c r="A143" s="29">
        <v>4</v>
      </c>
      <c r="C143" s="135" t="s">
        <v>163</v>
      </c>
      <c r="D143" s="36" t="s">
        <v>164</v>
      </c>
      <c r="E143" s="85">
        <v>0</v>
      </c>
      <c r="F143" s="35"/>
      <c r="G143" s="35" t="s">
        <v>90</v>
      </c>
      <c r="H143" s="117">
        <f t="shared" si="8"/>
        <v>3.2566545079763351E-2</v>
      </c>
      <c r="I143" s="35"/>
      <c r="J143" s="54">
        <f t="shared" si="7"/>
        <v>0</v>
      </c>
      <c r="K143" s="35"/>
      <c r="L143" s="35"/>
      <c r="M143" s="35"/>
    </row>
    <row r="144" spans="1:13">
      <c r="A144" s="29">
        <v>5</v>
      </c>
      <c r="C144" s="93" t="s">
        <v>165</v>
      </c>
      <c r="D144" s="35"/>
      <c r="E144" s="85">
        <v>891013</v>
      </c>
      <c r="F144" s="35"/>
      <c r="G144" s="35" t="s">
        <v>90</v>
      </c>
      <c r="H144" s="117">
        <f t="shared" si="8"/>
        <v>3.2566545079763351E-2</v>
      </c>
      <c r="I144" s="35"/>
      <c r="J144" s="54">
        <f t="shared" si="7"/>
        <v>29017</v>
      </c>
      <c r="K144" s="35"/>
      <c r="L144" s="35"/>
      <c r="M144" s="35"/>
    </row>
    <row r="145" spans="1:13">
      <c r="A145" s="136" t="s">
        <v>64</v>
      </c>
      <c r="C145" s="93" t="s">
        <v>166</v>
      </c>
      <c r="D145" s="35"/>
      <c r="E145" s="85">
        <v>0</v>
      </c>
      <c r="F145" s="35"/>
      <c r="G145" s="137" t="str">
        <f>G134</f>
        <v>TE</v>
      </c>
      <c r="H145" s="117">
        <f>H134</f>
        <v>0.68063782561983655</v>
      </c>
      <c r="I145" s="35"/>
      <c r="J145" s="54">
        <f t="shared" si="7"/>
        <v>0</v>
      </c>
      <c r="K145" s="35"/>
      <c r="L145" s="35"/>
      <c r="M145" s="35"/>
    </row>
    <row r="146" spans="1:13">
      <c r="A146" s="29">
        <v>6</v>
      </c>
      <c r="C146" s="65" t="s">
        <v>91</v>
      </c>
      <c r="D146" s="35" t="s">
        <v>92</v>
      </c>
      <c r="E146" s="85">
        <v>0</v>
      </c>
      <c r="F146" s="35"/>
      <c r="G146" s="35" t="s">
        <v>93</v>
      </c>
      <c r="H146" s="117">
        <f>H87</f>
        <v>2.6239518039466572E-2</v>
      </c>
      <c r="I146" s="35"/>
      <c r="J146" s="54">
        <f t="shared" si="7"/>
        <v>0</v>
      </c>
      <c r="K146" s="35"/>
      <c r="L146" s="35"/>
      <c r="M146" s="35"/>
    </row>
    <row r="147" spans="1:13" ht="15.75" thickBot="1">
      <c r="A147" s="29">
        <v>7</v>
      </c>
      <c r="C147" s="65" t="s">
        <v>167</v>
      </c>
      <c r="D147" s="35"/>
      <c r="E147" s="118">
        <v>0</v>
      </c>
      <c r="F147" s="35"/>
      <c r="G147" s="35" t="s">
        <v>17</v>
      </c>
      <c r="H147" s="124">
        <v>1</v>
      </c>
      <c r="I147" s="35"/>
      <c r="J147" s="119">
        <f t="shared" si="7"/>
        <v>0</v>
      </c>
      <c r="K147" s="35"/>
      <c r="L147" s="35"/>
      <c r="M147" s="35"/>
    </row>
    <row r="148" spans="1:13">
      <c r="A148" s="29">
        <v>8</v>
      </c>
      <c r="C148" s="65" t="s">
        <v>168</v>
      </c>
      <c r="D148" s="35"/>
      <c r="E148" s="31">
        <f>E134-E135-E136-E137+E138-E139+E140-E141-E143-E144+E145+E146+E147</f>
        <v>21440099</v>
      </c>
      <c r="F148" s="35"/>
      <c r="G148" s="35"/>
      <c r="H148" s="35"/>
      <c r="I148" s="35"/>
      <c r="J148" s="31">
        <f>J134-J135-J136-J137+J138-J139+J140-J141-J143-J144+J145+J146+J147</f>
        <v>2037137</v>
      </c>
      <c r="K148" s="35"/>
      <c r="L148" s="35"/>
      <c r="M148" s="35"/>
    </row>
    <row r="149" spans="1:13">
      <c r="A149" s="29"/>
      <c r="D149" s="35"/>
      <c r="E149" s="54"/>
      <c r="F149" s="35"/>
      <c r="G149" s="35"/>
      <c r="H149" s="35"/>
      <c r="I149" s="35"/>
      <c r="J149" s="54"/>
      <c r="K149" s="35"/>
      <c r="L149" s="35"/>
      <c r="M149" s="35"/>
    </row>
    <row r="150" spans="1:13">
      <c r="A150" s="29"/>
      <c r="C150" s="65" t="s">
        <v>169</v>
      </c>
      <c r="D150" s="35"/>
      <c r="E150" s="54"/>
      <c r="F150" s="35"/>
      <c r="G150" s="35"/>
      <c r="H150" s="35"/>
      <c r="I150" s="35"/>
      <c r="J150" s="54"/>
      <c r="K150" s="35"/>
      <c r="L150" s="35"/>
      <c r="M150" s="35"/>
    </row>
    <row r="151" spans="1:13">
      <c r="A151" s="29">
        <v>9</v>
      </c>
      <c r="C151" s="65" t="s">
        <v>139</v>
      </c>
      <c r="D151" s="35" t="s">
        <v>170</v>
      </c>
      <c r="E151" s="116">
        <v>1029591</v>
      </c>
      <c r="F151" s="35"/>
      <c r="G151" s="35" t="s">
        <v>62</v>
      </c>
      <c r="H151" s="117">
        <f>J207</f>
        <v>0.70516451836756744</v>
      </c>
      <c r="I151" s="35"/>
      <c r="J151" s="31">
        <f>ROUND(H151*E151,0)</f>
        <v>726031</v>
      </c>
      <c r="K151" s="35"/>
      <c r="L151" s="121"/>
      <c r="M151" s="35"/>
    </row>
    <row r="152" spans="1:13">
      <c r="A152" s="29">
        <v>10</v>
      </c>
      <c r="C152" s="65" t="s">
        <v>171</v>
      </c>
      <c r="D152" s="35" t="s">
        <v>172</v>
      </c>
      <c r="E152" s="85">
        <v>1592816</v>
      </c>
      <c r="F152" s="35"/>
      <c r="G152" s="35" t="s">
        <v>90</v>
      </c>
      <c r="H152" s="117">
        <f>H138</f>
        <v>3.2566545079763351E-2</v>
      </c>
      <c r="I152" s="35"/>
      <c r="J152" s="54">
        <f t="shared" ref="J152:J153" si="9">ROUND(H152*E152,0)</f>
        <v>51873</v>
      </c>
      <c r="K152" s="35"/>
      <c r="L152" s="121"/>
      <c r="M152" s="35"/>
    </row>
    <row r="153" spans="1:13" ht="15.75" thickBot="1">
      <c r="A153" s="29">
        <v>11</v>
      </c>
      <c r="C153" s="65" t="s">
        <v>91</v>
      </c>
      <c r="D153" s="35" t="s">
        <v>173</v>
      </c>
      <c r="E153" s="118">
        <v>1401869</v>
      </c>
      <c r="F153" s="35"/>
      <c r="G153" s="35" t="s">
        <v>93</v>
      </c>
      <c r="H153" s="117">
        <f>H146</f>
        <v>2.6239518039466572E-2</v>
      </c>
      <c r="I153" s="35"/>
      <c r="J153" s="119">
        <f t="shared" si="9"/>
        <v>36784</v>
      </c>
      <c r="K153" s="35"/>
      <c r="L153" s="121"/>
      <c r="M153" s="35"/>
    </row>
    <row r="154" spans="1:13">
      <c r="A154" s="29">
        <v>12</v>
      </c>
      <c r="C154" s="65" t="s">
        <v>174</v>
      </c>
      <c r="D154" s="35"/>
      <c r="E154" s="31">
        <f>SUM(E151:E153)</f>
        <v>4024276</v>
      </c>
      <c r="F154" s="35"/>
      <c r="G154" s="35"/>
      <c r="H154" s="35"/>
      <c r="I154" s="35"/>
      <c r="J154" s="31">
        <f>SUM(J151:J153)</f>
        <v>814688</v>
      </c>
      <c r="K154" s="35"/>
      <c r="L154" s="35"/>
      <c r="M154" s="35"/>
    </row>
    <row r="155" spans="1:13">
      <c r="A155" s="29"/>
      <c r="C155" s="65"/>
      <c r="D155" s="35"/>
      <c r="E155" s="54"/>
      <c r="F155" s="35"/>
      <c r="G155" s="35"/>
      <c r="H155" s="35"/>
      <c r="I155" s="35"/>
      <c r="J155" s="54"/>
      <c r="K155" s="35"/>
      <c r="L155" s="35"/>
      <c r="M155" s="35"/>
    </row>
    <row r="156" spans="1:13">
      <c r="A156" s="29" t="s">
        <v>17</v>
      </c>
      <c r="C156" s="81" t="s">
        <v>175</v>
      </c>
      <c r="E156" s="54"/>
      <c r="F156" s="35"/>
      <c r="G156" s="35"/>
      <c r="H156" s="35"/>
      <c r="I156" s="35"/>
      <c r="J156" s="54"/>
      <c r="K156" s="35"/>
      <c r="L156" s="35"/>
      <c r="M156" s="35"/>
    </row>
    <row r="157" spans="1:13">
      <c r="A157" s="29"/>
      <c r="C157" s="65" t="s">
        <v>176</v>
      </c>
      <c r="E157" s="54"/>
      <c r="F157" s="35"/>
      <c r="G157" s="35"/>
      <c r="I157" s="35"/>
      <c r="J157" s="54"/>
      <c r="K157" s="35"/>
      <c r="L157" s="121"/>
      <c r="M157" s="35"/>
    </row>
    <row r="158" spans="1:13">
      <c r="A158" s="29">
        <v>13</v>
      </c>
      <c r="C158" s="138" t="s">
        <v>177</v>
      </c>
      <c r="D158" s="36" t="s">
        <v>365</v>
      </c>
      <c r="E158" s="116">
        <v>2125528</v>
      </c>
      <c r="F158" s="35"/>
      <c r="G158" s="35" t="s">
        <v>90</v>
      </c>
      <c r="H158" s="117">
        <f>$J$225</f>
        <v>3.2566545079763351E-2</v>
      </c>
      <c r="I158" s="35"/>
      <c r="J158" s="31">
        <f>ROUND(H158*E158,0)</f>
        <v>69221</v>
      </c>
      <c r="K158" s="35"/>
      <c r="L158" s="121"/>
      <c r="M158" s="35"/>
    </row>
    <row r="159" spans="1:13">
      <c r="A159" s="29">
        <v>14</v>
      </c>
      <c r="C159" s="138" t="s">
        <v>179</v>
      </c>
      <c r="D159" s="36" t="s">
        <v>366</v>
      </c>
      <c r="E159" s="85">
        <v>1723</v>
      </c>
      <c r="F159" s="35"/>
      <c r="G159" s="35" t="s">
        <v>90</v>
      </c>
      <c r="H159" s="117">
        <f>$J$225</f>
        <v>3.2566545079763351E-2</v>
      </c>
      <c r="I159" s="35"/>
      <c r="J159" s="54">
        <f t="shared" ref="J159" si="10">ROUND(H159*E159,0)</f>
        <v>56</v>
      </c>
      <c r="K159" s="35"/>
      <c r="L159" s="121"/>
      <c r="M159" s="35"/>
    </row>
    <row r="160" spans="1:13">
      <c r="A160" s="29">
        <v>15</v>
      </c>
      <c r="C160" s="65" t="s">
        <v>180</v>
      </c>
      <c r="D160" s="36" t="s">
        <v>17</v>
      </c>
      <c r="E160" s="85"/>
      <c r="F160" s="35"/>
      <c r="G160" s="35"/>
      <c r="I160" s="35"/>
      <c r="J160" s="54"/>
      <c r="K160" s="35"/>
      <c r="L160" s="121"/>
      <c r="M160" s="35"/>
    </row>
    <row r="161" spans="1:13">
      <c r="A161" s="29">
        <v>16</v>
      </c>
      <c r="C161" s="65" t="s">
        <v>181</v>
      </c>
      <c r="D161" s="36" t="s">
        <v>367</v>
      </c>
      <c r="E161" s="85">
        <v>6917734</v>
      </c>
      <c r="F161" s="35"/>
      <c r="G161" s="35" t="s">
        <v>134</v>
      </c>
      <c r="H161" s="84">
        <f>H80</f>
        <v>2.5735197118815233E-2</v>
      </c>
      <c r="I161" s="35"/>
      <c r="J161" s="54">
        <f t="shared" ref="J161" si="11">ROUND(H161*E161,0)</f>
        <v>178029</v>
      </c>
      <c r="K161" s="35"/>
      <c r="L161" s="121"/>
      <c r="M161" s="35"/>
    </row>
    <row r="162" spans="1:13">
      <c r="A162" s="29">
        <v>17</v>
      </c>
      <c r="C162" s="65" t="s">
        <v>182</v>
      </c>
      <c r="D162" s="36" t="s">
        <v>178</v>
      </c>
      <c r="E162" s="85">
        <v>0</v>
      </c>
      <c r="F162" s="35"/>
      <c r="G162" s="35" t="str">
        <f>G99</f>
        <v>NA</v>
      </c>
      <c r="H162" s="139" t="s">
        <v>113</v>
      </c>
      <c r="I162" s="35"/>
      <c r="J162" s="140">
        <v>0</v>
      </c>
      <c r="K162" s="35"/>
      <c r="L162" s="121"/>
      <c r="M162" s="35"/>
    </row>
    <row r="163" spans="1:13">
      <c r="A163" s="29">
        <v>18</v>
      </c>
      <c r="C163" s="65" t="s">
        <v>183</v>
      </c>
      <c r="D163" s="36" t="str">
        <f>D162</f>
        <v>263.i</v>
      </c>
      <c r="E163" s="85">
        <v>0</v>
      </c>
      <c r="F163" s="35"/>
      <c r="G163" s="35" t="str">
        <f>G161</f>
        <v>GP</v>
      </c>
      <c r="H163" s="84">
        <f>H161</f>
        <v>2.5735197118815233E-2</v>
      </c>
      <c r="I163" s="35"/>
      <c r="J163" s="54">
        <f t="shared" ref="J163:J164" si="12">ROUND(H163*E163,0)</f>
        <v>0</v>
      </c>
      <c r="K163" s="35"/>
      <c r="L163" s="121"/>
      <c r="M163" s="35"/>
    </row>
    <row r="164" spans="1:13" ht="15.75" thickBot="1">
      <c r="A164" s="29">
        <v>19</v>
      </c>
      <c r="C164" s="65" t="s">
        <v>184</v>
      </c>
      <c r="D164" s="35"/>
      <c r="E164" s="118">
        <v>0</v>
      </c>
      <c r="F164" s="35"/>
      <c r="G164" s="35" t="s">
        <v>134</v>
      </c>
      <c r="H164" s="84">
        <f>H161</f>
        <v>2.5735197118815233E-2</v>
      </c>
      <c r="I164" s="35"/>
      <c r="J164" s="119">
        <f t="shared" si="12"/>
        <v>0</v>
      </c>
      <c r="K164" s="35"/>
      <c r="L164" s="121"/>
      <c r="M164" s="35"/>
    </row>
    <row r="165" spans="1:13">
      <c r="A165" s="29">
        <v>20</v>
      </c>
      <c r="C165" s="65" t="s">
        <v>185</v>
      </c>
      <c r="D165" s="35"/>
      <c r="E165" s="31">
        <f>E158+E159+E161+E162+E163+E164</f>
        <v>9044985</v>
      </c>
      <c r="F165" s="35"/>
      <c r="G165" s="35"/>
      <c r="H165" s="84"/>
      <c r="I165" s="35"/>
      <c r="J165" s="31">
        <f>J158+J159+J161+J162+J163+J164</f>
        <v>247306</v>
      </c>
      <c r="K165" s="35"/>
      <c r="L165" s="35"/>
      <c r="M165" s="35"/>
    </row>
    <row r="166" spans="1:13">
      <c r="A166" s="29"/>
      <c r="C166" s="65"/>
      <c r="D166" s="35"/>
      <c r="E166" s="54"/>
      <c r="F166" s="35"/>
      <c r="G166" s="35"/>
      <c r="H166" s="84"/>
      <c r="I166" s="35"/>
      <c r="J166" s="35"/>
      <c r="K166" s="35"/>
      <c r="L166" s="35"/>
      <c r="M166" s="35"/>
    </row>
    <row r="167" spans="1:13">
      <c r="A167" s="29" t="s">
        <v>186</v>
      </c>
      <c r="C167" s="65"/>
      <c r="D167" s="35"/>
      <c r="E167" s="35"/>
      <c r="F167" s="35"/>
      <c r="G167" s="35"/>
      <c r="H167" s="84"/>
      <c r="I167" s="35"/>
      <c r="J167" s="35"/>
      <c r="K167" s="35"/>
      <c r="L167" s="35"/>
      <c r="M167" s="35"/>
    </row>
    <row r="168" spans="1:13">
      <c r="A168" s="29" t="s">
        <v>17</v>
      </c>
      <c r="C168" s="81" t="s">
        <v>187</v>
      </c>
      <c r="D168" s="35"/>
      <c r="E168" s="35"/>
      <c r="F168" s="35"/>
      <c r="H168" s="141"/>
      <c r="I168" s="35"/>
      <c r="K168" s="35"/>
      <c r="M168" s="35"/>
    </row>
    <row r="169" spans="1:13">
      <c r="A169" s="29">
        <v>21</v>
      </c>
      <c r="C169" s="142" t="s">
        <v>188</v>
      </c>
      <c r="D169" s="35"/>
      <c r="E169" s="203">
        <f>IF(E304&gt;0,1-(((1-E305)*(1-E304))/(1-E305*E304*E306)),0)</f>
        <v>0.38900000000000001</v>
      </c>
      <c r="F169" s="35"/>
      <c r="H169" s="141"/>
      <c r="I169" s="35"/>
      <c r="K169" s="35"/>
      <c r="M169" s="35"/>
    </row>
    <row r="170" spans="1:13">
      <c r="A170" s="29">
        <v>22</v>
      </c>
      <c r="C170" s="2" t="s">
        <v>189</v>
      </c>
      <c r="D170" s="35"/>
      <c r="E170" s="143">
        <f>IF(J249&gt;0,(E169/(1-E169))*(1-J246/J249),0)</f>
        <v>0.49595830610560565</v>
      </c>
      <c r="F170" s="35"/>
      <c r="H170" s="141"/>
      <c r="I170" s="35"/>
      <c r="K170" s="35"/>
      <c r="M170" s="35"/>
    </row>
    <row r="171" spans="1:13">
      <c r="A171" s="29"/>
      <c r="C171" s="65" t="s">
        <v>190</v>
      </c>
      <c r="D171" s="35"/>
      <c r="E171" s="35"/>
      <c r="F171" s="35"/>
      <c r="H171" s="141"/>
      <c r="I171" s="35"/>
      <c r="K171" s="35"/>
      <c r="M171" s="35"/>
    </row>
    <row r="172" spans="1:13">
      <c r="A172" s="29"/>
      <c r="C172" s="65" t="s">
        <v>191</v>
      </c>
      <c r="D172" s="35"/>
      <c r="E172" s="35"/>
      <c r="F172" s="35"/>
      <c r="H172" s="141"/>
      <c r="I172" s="35"/>
      <c r="K172" s="35"/>
      <c r="M172" s="35"/>
    </row>
    <row r="173" spans="1:13">
      <c r="A173" s="29">
        <v>23</v>
      </c>
      <c r="C173" s="142" t="s">
        <v>192</v>
      </c>
      <c r="D173" s="35"/>
      <c r="E173" s="144">
        <f>IF(E169&gt;0,1/(1-E169),0)</f>
        <v>1.6366612111292962</v>
      </c>
      <c r="F173" s="35"/>
      <c r="H173" s="141"/>
      <c r="I173" s="35"/>
      <c r="J173" s="54"/>
      <c r="K173" s="35"/>
      <c r="M173" s="35"/>
    </row>
    <row r="174" spans="1:13">
      <c r="A174" s="29">
        <v>24</v>
      </c>
      <c r="C174" s="65" t="s">
        <v>193</v>
      </c>
      <c r="D174" s="35" t="s">
        <v>194</v>
      </c>
      <c r="E174" s="85">
        <v>-28061</v>
      </c>
      <c r="F174" s="35"/>
      <c r="H174" s="141"/>
      <c r="I174" s="35"/>
      <c r="J174" s="54"/>
      <c r="K174" s="35"/>
      <c r="M174" s="35"/>
    </row>
    <row r="175" spans="1:13">
      <c r="A175" s="29"/>
      <c r="C175" s="65"/>
      <c r="D175" s="35"/>
      <c r="E175" s="54"/>
      <c r="F175" s="35"/>
      <c r="H175" s="141"/>
      <c r="I175" s="35"/>
      <c r="J175" s="54"/>
      <c r="K175" s="35"/>
      <c r="M175" s="35"/>
    </row>
    <row r="176" spans="1:13">
      <c r="A176" s="29">
        <v>25</v>
      </c>
      <c r="C176" s="142" t="s">
        <v>195</v>
      </c>
      <c r="D176" s="145"/>
      <c r="E176" s="31">
        <f>E170*E180</f>
        <v>22586874.157623067</v>
      </c>
      <c r="F176" s="35"/>
      <c r="G176" s="35" t="s">
        <v>83</v>
      </c>
      <c r="H176" s="84"/>
      <c r="I176" s="35"/>
      <c r="J176" s="31">
        <f>E170*J180</f>
        <v>793953.86241254664</v>
      </c>
      <c r="K176" s="35"/>
      <c r="L176" s="87" t="s">
        <v>17</v>
      </c>
      <c r="M176" s="35"/>
    </row>
    <row r="177" spans="1:13" ht="15.75" thickBot="1">
      <c r="A177" s="29">
        <v>26</v>
      </c>
      <c r="C177" s="2" t="s">
        <v>196</v>
      </c>
      <c r="D177" s="145"/>
      <c r="E177" s="119">
        <f>E173*E174</f>
        <v>-45926.350245499183</v>
      </c>
      <c r="F177" s="35"/>
      <c r="G177" s="2" t="s">
        <v>116</v>
      </c>
      <c r="H177" s="84">
        <f>H96</f>
        <v>3.4828080009384581E-2</v>
      </c>
      <c r="I177" s="35"/>
      <c r="J177" s="119">
        <f>H177*E177</f>
        <v>-1599.5266008892647</v>
      </c>
      <c r="K177" s="35"/>
      <c r="L177" s="87"/>
      <c r="M177" s="35"/>
    </row>
    <row r="178" spans="1:13">
      <c r="A178" s="29">
        <v>27</v>
      </c>
      <c r="C178" s="146" t="s">
        <v>197</v>
      </c>
      <c r="D178" s="35" t="s">
        <v>198</v>
      </c>
      <c r="E178" s="147">
        <f>E176+E177</f>
        <v>22540947.807377569</v>
      </c>
      <c r="F178" s="35"/>
      <c r="G178" s="35" t="s">
        <v>17</v>
      </c>
      <c r="H178" s="84" t="s">
        <v>17</v>
      </c>
      <c r="I178" s="35"/>
      <c r="J178" s="147">
        <f>J176+J177</f>
        <v>792354.33581165737</v>
      </c>
      <c r="K178" s="35"/>
      <c r="L178" s="35"/>
      <c r="M178" s="35"/>
    </row>
    <row r="179" spans="1:13">
      <c r="A179" s="29" t="s">
        <v>17</v>
      </c>
      <c r="C179"/>
      <c r="D179" s="148"/>
      <c r="E179" s="54"/>
      <c r="F179" s="35"/>
      <c r="G179" s="35"/>
      <c r="H179" s="84"/>
      <c r="I179" s="35"/>
      <c r="J179" s="54"/>
      <c r="K179" s="35"/>
      <c r="L179" s="35"/>
      <c r="M179" s="35"/>
    </row>
    <row r="180" spans="1:13">
      <c r="A180" s="29">
        <v>28</v>
      </c>
      <c r="C180" s="65" t="s">
        <v>199</v>
      </c>
      <c r="D180" s="121"/>
      <c r="E180" s="31">
        <f>ROUND($J249*E114,0)</f>
        <v>45541881</v>
      </c>
      <c r="F180" s="35"/>
      <c r="G180" s="35" t="s">
        <v>83</v>
      </c>
      <c r="H180" s="141"/>
      <c r="I180" s="35"/>
      <c r="J180" s="31">
        <f>ROUND($J249*J114,0)</f>
        <v>1600848</v>
      </c>
      <c r="K180" s="35"/>
      <c r="M180" s="35"/>
    </row>
    <row r="181" spans="1:13">
      <c r="A181" s="29"/>
      <c r="C181" s="146" t="s">
        <v>200</v>
      </c>
      <c r="E181" s="54"/>
      <c r="F181" s="35"/>
      <c r="G181" s="35"/>
      <c r="H181" s="141"/>
      <c r="I181" s="35"/>
      <c r="J181" s="54"/>
      <c r="K181" s="35"/>
      <c r="L181" s="121"/>
      <c r="M181" s="35"/>
    </row>
    <row r="182" spans="1:13">
      <c r="A182" s="29"/>
      <c r="C182" s="65"/>
      <c r="E182" s="54"/>
      <c r="F182" s="35"/>
      <c r="G182" s="35"/>
      <c r="H182" s="141"/>
      <c r="I182" s="35"/>
      <c r="J182" s="54"/>
      <c r="K182" s="35"/>
      <c r="L182" s="121"/>
      <c r="M182" s="35"/>
    </row>
    <row r="183" spans="1:13" ht="15.75" thickBot="1">
      <c r="A183" s="29">
        <v>29</v>
      </c>
      <c r="C183" s="65" t="s">
        <v>201</v>
      </c>
      <c r="D183" s="35"/>
      <c r="E183" s="125">
        <f>E180+E178+E165+E154+E148</f>
        <v>102592188.80737758</v>
      </c>
      <c r="F183" s="35"/>
      <c r="G183" s="35"/>
      <c r="H183" s="35"/>
      <c r="I183" s="35"/>
      <c r="J183" s="125">
        <f>J180+J178+J165+J154+J148</f>
        <v>5492333.3358116578</v>
      </c>
      <c r="K183" s="65"/>
      <c r="L183" s="65"/>
      <c r="M183" s="65"/>
    </row>
    <row r="184" spans="1:13" ht="15.75" thickTop="1">
      <c r="A184" s="29"/>
      <c r="C184" s="65"/>
      <c r="D184" s="35"/>
      <c r="E184" s="35"/>
      <c r="F184" s="35"/>
      <c r="G184" s="35"/>
      <c r="H184" s="35"/>
      <c r="I184" s="35"/>
      <c r="J184" s="35"/>
      <c r="K184" s="65"/>
      <c r="L184" s="65"/>
      <c r="M184" s="65"/>
    </row>
    <row r="185" spans="1:13">
      <c r="A185" s="29"/>
      <c r="C185" s="65"/>
      <c r="D185" s="35"/>
      <c r="E185" s="35"/>
      <c r="F185" s="35"/>
      <c r="G185" s="35"/>
      <c r="H185" s="35"/>
      <c r="I185" s="35"/>
      <c r="J185" s="35"/>
      <c r="K185" s="65"/>
      <c r="L185" s="65"/>
      <c r="M185" s="65"/>
    </row>
    <row r="186" spans="1:13">
      <c r="A186" s="29"/>
      <c r="C186" s="68"/>
      <c r="D186" s="68"/>
      <c r="E186" s="69"/>
      <c r="F186" s="68"/>
      <c r="G186" s="68"/>
      <c r="H186" s="68"/>
      <c r="I186" s="68"/>
      <c r="K186" s="29"/>
      <c r="L186" s="97"/>
      <c r="M186" s="29"/>
    </row>
    <row r="187" spans="1:13" ht="18">
      <c r="A187" s="1"/>
      <c r="C187" s="68"/>
      <c r="D187" s="68"/>
      <c r="E187" s="69"/>
      <c r="F187" s="68"/>
      <c r="G187" s="68"/>
      <c r="H187" s="68"/>
      <c r="I187" s="68"/>
      <c r="J187" s="70" t="s">
        <v>0</v>
      </c>
      <c r="M187" s="71"/>
    </row>
    <row r="188" spans="1:13">
      <c r="C188" s="68"/>
      <c r="D188" s="68"/>
      <c r="E188" s="69"/>
      <c r="F188" s="68"/>
      <c r="G188" s="68"/>
      <c r="H188" s="68"/>
      <c r="I188" s="68"/>
      <c r="J188" s="70" t="s">
        <v>202</v>
      </c>
      <c r="M188" s="70"/>
    </row>
    <row r="189" spans="1:13">
      <c r="C189" s="68"/>
      <c r="D189" s="68"/>
      <c r="E189" s="69"/>
      <c r="F189" s="68"/>
      <c r="G189" s="68"/>
      <c r="H189" s="68"/>
      <c r="I189" s="68"/>
      <c r="M189" s="70"/>
    </row>
    <row r="190" spans="1:13">
      <c r="C190" s="68"/>
      <c r="D190" s="68"/>
      <c r="E190" s="69"/>
      <c r="F190" s="68"/>
      <c r="G190" s="68"/>
      <c r="H190" s="68"/>
      <c r="I190" s="68"/>
      <c r="M190" s="70"/>
    </row>
    <row r="191" spans="1:13">
      <c r="C191" s="68"/>
      <c r="D191" s="68"/>
      <c r="E191" s="69"/>
      <c r="F191" s="68"/>
      <c r="G191" s="68"/>
      <c r="H191" s="68"/>
      <c r="I191" s="68"/>
      <c r="M191" s="70"/>
    </row>
    <row r="192" spans="1:13">
      <c r="C192" s="68"/>
      <c r="D192" s="68"/>
      <c r="E192" s="69"/>
      <c r="F192" s="68"/>
      <c r="G192" s="68"/>
      <c r="H192" s="68"/>
      <c r="I192" s="68"/>
      <c r="J192" s="70"/>
      <c r="M192" s="70"/>
    </row>
    <row r="193" spans="1:13">
      <c r="C193" s="68" t="s">
        <v>2</v>
      </c>
      <c r="D193" s="68"/>
      <c r="E193" s="69"/>
      <c r="F193" s="68"/>
      <c r="G193" s="68"/>
      <c r="H193" s="68"/>
      <c r="I193" s="68"/>
      <c r="J193" s="97" t="str">
        <f>J7</f>
        <v>For the 12 months ended: 12/31/2015</v>
      </c>
      <c r="M193" s="70"/>
    </row>
    <row r="194" spans="1:13">
      <c r="A194" s="75" t="str">
        <f>A8</f>
        <v>Rate Formula Template</v>
      </c>
      <c r="B194" s="9"/>
      <c r="C194" s="9"/>
      <c r="D194" s="75"/>
      <c r="E194" s="9"/>
      <c r="F194" s="75"/>
      <c r="G194" s="75"/>
      <c r="H194" s="75"/>
      <c r="I194" s="75"/>
      <c r="J194" s="9"/>
      <c r="K194" s="76"/>
      <c r="L194" s="9"/>
      <c r="M194" s="65"/>
    </row>
    <row r="195" spans="1:13">
      <c r="A195" s="13" t="s">
        <v>4</v>
      </c>
      <c r="B195" s="9"/>
      <c r="C195" s="75"/>
      <c r="D195" s="13"/>
      <c r="E195" s="9"/>
      <c r="F195" s="13"/>
      <c r="G195" s="13"/>
      <c r="H195" s="13"/>
      <c r="I195" s="75"/>
      <c r="J195" s="75"/>
      <c r="K195" s="76"/>
      <c r="L195" s="76"/>
      <c r="M195" s="65"/>
    </row>
    <row r="196" spans="1:13">
      <c r="A196" s="76"/>
      <c r="B196" s="9"/>
      <c r="C196" s="76"/>
      <c r="D196" s="76"/>
      <c r="E196" s="9"/>
      <c r="F196" s="76"/>
      <c r="G196" s="76"/>
      <c r="H196" s="76"/>
      <c r="I196" s="76"/>
      <c r="J196" s="76"/>
      <c r="K196" s="76"/>
      <c r="L196" s="76"/>
      <c r="M196" s="35"/>
    </row>
    <row r="197" spans="1:13" ht="15.75">
      <c r="A197" s="17" t="s">
        <v>361</v>
      </c>
      <c r="B197" s="9"/>
      <c r="C197" s="76"/>
      <c r="D197" s="76"/>
      <c r="E197" s="9"/>
      <c r="F197" s="76"/>
      <c r="G197" s="76"/>
      <c r="H197" s="76"/>
      <c r="I197" s="76"/>
      <c r="J197" s="76"/>
      <c r="K197" s="76"/>
      <c r="L197" s="76"/>
      <c r="M197" s="35"/>
    </row>
    <row r="198" spans="1:13" ht="15.75">
      <c r="A198" s="149" t="s">
        <v>203</v>
      </c>
      <c r="B198" s="9"/>
      <c r="C198" s="9"/>
      <c r="D198" s="9"/>
      <c r="E198" s="9"/>
      <c r="F198" s="76"/>
      <c r="G198" s="76"/>
      <c r="H198" s="76"/>
      <c r="I198" s="76"/>
      <c r="J198" s="76"/>
      <c r="K198" s="13"/>
      <c r="L198" s="13"/>
      <c r="M198" s="35"/>
    </row>
    <row r="199" spans="1:13" ht="15.75">
      <c r="A199" s="29" t="s">
        <v>11</v>
      </c>
      <c r="C199" s="104"/>
      <c r="D199" s="65"/>
      <c r="E199" s="65"/>
      <c r="F199" s="65"/>
      <c r="G199" s="65"/>
      <c r="H199" s="65"/>
      <c r="I199" s="65"/>
      <c r="J199" s="65"/>
      <c r="K199" s="35"/>
      <c r="L199" s="35"/>
      <c r="M199" s="35"/>
    </row>
    <row r="200" spans="1:13" ht="15.75">
      <c r="A200" s="79" t="s">
        <v>13</v>
      </c>
      <c r="B200" s="26"/>
      <c r="C200" s="132" t="s">
        <v>204</v>
      </c>
      <c r="D200" s="65"/>
      <c r="E200" s="65"/>
      <c r="F200" s="65"/>
      <c r="G200" s="65"/>
      <c r="H200" s="65"/>
      <c r="K200" s="35"/>
      <c r="L200" s="35"/>
      <c r="M200" s="35"/>
    </row>
    <row r="201" spans="1:13">
      <c r="A201" s="29"/>
      <c r="C201" s="68"/>
      <c r="D201" s="65"/>
      <c r="E201" s="65"/>
      <c r="F201" s="65"/>
      <c r="G201" s="65"/>
      <c r="H201" s="65"/>
      <c r="I201" s="65"/>
      <c r="J201" s="65"/>
      <c r="K201" s="35"/>
      <c r="L201" s="35"/>
      <c r="M201" s="35"/>
    </row>
    <row r="202" spans="1:13">
      <c r="A202" s="29">
        <v>1</v>
      </c>
      <c r="C202" s="68" t="s">
        <v>205</v>
      </c>
      <c r="D202" s="65"/>
      <c r="E202" s="35"/>
      <c r="F202" s="35"/>
      <c r="G202" s="35"/>
      <c r="H202" s="35"/>
      <c r="I202" s="35"/>
      <c r="J202" s="31">
        <f>E76</f>
        <v>55729127</v>
      </c>
      <c r="K202" s="35"/>
      <c r="L202" s="35"/>
      <c r="M202" s="35"/>
    </row>
    <row r="203" spans="1:13">
      <c r="A203" s="29">
        <v>2</v>
      </c>
      <c r="C203" s="122" t="s">
        <v>206</v>
      </c>
      <c r="J203" s="150">
        <v>0</v>
      </c>
      <c r="K203" s="35"/>
      <c r="L203" s="35"/>
      <c r="M203" s="35"/>
    </row>
    <row r="204" spans="1:13" ht="15.75" thickBot="1">
      <c r="A204" s="29">
        <v>3</v>
      </c>
      <c r="C204" s="151" t="s">
        <v>207</v>
      </c>
      <c r="D204" s="152"/>
      <c r="E204" s="153"/>
      <c r="F204" s="35"/>
      <c r="G204" s="35"/>
      <c r="H204" s="126"/>
      <c r="I204" s="35"/>
      <c r="J204" s="154">
        <v>16430924</v>
      </c>
      <c r="K204" s="35"/>
      <c r="L204" s="35"/>
      <c r="M204" s="35"/>
    </row>
    <row r="205" spans="1:13">
      <c r="A205" s="29">
        <v>4</v>
      </c>
      <c r="C205" s="68" t="s">
        <v>208</v>
      </c>
      <c r="D205" s="65"/>
      <c r="E205" s="35"/>
      <c r="F205" s="35"/>
      <c r="G205" s="35"/>
      <c r="H205" s="126"/>
      <c r="I205" s="35"/>
      <c r="J205" s="31">
        <f>J202-J203-J204</f>
        <v>39298203</v>
      </c>
      <c r="K205" s="35"/>
      <c r="L205" s="35"/>
      <c r="M205" s="35"/>
    </row>
    <row r="206" spans="1:13">
      <c r="A206" s="29"/>
      <c r="D206" s="65"/>
      <c r="E206" s="35"/>
      <c r="F206" s="35"/>
      <c r="G206" s="35"/>
      <c r="H206" s="126"/>
      <c r="I206" s="35"/>
      <c r="K206" s="35"/>
      <c r="L206" s="35"/>
      <c r="M206" s="35"/>
    </row>
    <row r="207" spans="1:13">
      <c r="A207" s="29">
        <v>5</v>
      </c>
      <c r="C207" s="68" t="s">
        <v>209</v>
      </c>
      <c r="D207" s="78"/>
      <c r="E207" s="78"/>
      <c r="F207" s="78"/>
      <c r="G207" s="78"/>
      <c r="H207" s="101"/>
      <c r="I207" s="35" t="s">
        <v>210</v>
      </c>
      <c r="J207" s="155">
        <f>IF(J202&gt;0,J205/J202,0)</f>
        <v>0.70516451836756744</v>
      </c>
      <c r="K207" s="35"/>
      <c r="L207" s="35"/>
      <c r="M207" s="35"/>
    </row>
    <row r="208" spans="1:13">
      <c r="A208" s="29"/>
      <c r="K208" s="35"/>
      <c r="L208" s="35"/>
      <c r="M208" s="35"/>
    </row>
    <row r="209" spans="1:13" ht="15.75">
      <c r="A209" s="29"/>
      <c r="C209" s="104" t="s">
        <v>211</v>
      </c>
      <c r="K209" s="35"/>
      <c r="L209" s="35"/>
      <c r="M209" s="35"/>
    </row>
    <row r="210" spans="1:13">
      <c r="A210" s="29"/>
      <c r="K210" s="35"/>
      <c r="L210" s="35"/>
      <c r="M210" s="35"/>
    </row>
    <row r="211" spans="1:13">
      <c r="A211" s="29">
        <v>6</v>
      </c>
      <c r="C211" s="2" t="s">
        <v>212</v>
      </c>
      <c r="E211" s="65"/>
      <c r="F211" s="65"/>
      <c r="G211" s="65"/>
      <c r="H211" s="99"/>
      <c r="I211" s="65"/>
      <c r="J211" s="31">
        <f>E134</f>
        <v>16183911</v>
      </c>
      <c r="K211" s="35"/>
      <c r="L211" s="35"/>
      <c r="M211" s="35"/>
    </row>
    <row r="212" spans="1:13" ht="15.75" thickBot="1">
      <c r="A212" s="29">
        <v>7</v>
      </c>
      <c r="C212" s="151" t="s">
        <v>368</v>
      </c>
      <c r="D212" s="152"/>
      <c r="E212" s="153"/>
      <c r="F212" s="153"/>
      <c r="G212" s="35"/>
      <c r="H212" s="35"/>
      <c r="I212" s="35"/>
      <c r="J212" s="154">
        <v>562901</v>
      </c>
      <c r="K212" s="35"/>
      <c r="L212" s="35"/>
      <c r="M212" s="35"/>
    </row>
    <row r="213" spans="1:13">
      <c r="A213" s="29">
        <v>8</v>
      </c>
      <c r="C213" s="68" t="s">
        <v>214</v>
      </c>
      <c r="D213" s="78"/>
      <c r="E213" s="78"/>
      <c r="F213" s="78"/>
      <c r="G213" s="78"/>
      <c r="H213" s="101"/>
      <c r="I213" s="78"/>
      <c r="J213" s="31">
        <f>J211-J212</f>
        <v>15621010</v>
      </c>
      <c r="M213" s="35"/>
    </row>
    <row r="214" spans="1:13">
      <c r="A214" s="29"/>
      <c r="C214" s="68"/>
      <c r="D214" s="65"/>
      <c r="E214" s="35"/>
      <c r="F214" s="35"/>
      <c r="G214" s="35"/>
      <c r="H214" s="35"/>
      <c r="M214" s="35"/>
    </row>
    <row r="215" spans="1:13">
      <c r="A215" s="29">
        <v>9</v>
      </c>
      <c r="C215" s="68" t="s">
        <v>215</v>
      </c>
      <c r="D215" s="65"/>
      <c r="E215" s="35"/>
      <c r="F215" s="35"/>
      <c r="G215" s="35"/>
      <c r="H215" s="35"/>
      <c r="I215" s="35"/>
      <c r="J215" s="117">
        <f>IF(J211&gt;0,J213/J211,0)</f>
        <v>0.9652184814906607</v>
      </c>
      <c r="M215" s="35"/>
    </row>
    <row r="216" spans="1:13">
      <c r="A216" s="29">
        <v>10</v>
      </c>
      <c r="C216" s="68" t="s">
        <v>216</v>
      </c>
      <c r="D216" s="65"/>
      <c r="E216" s="35"/>
      <c r="F216" s="35"/>
      <c r="G216" s="35"/>
      <c r="H216" s="35"/>
      <c r="I216" s="65" t="s">
        <v>62</v>
      </c>
      <c r="J216" s="117">
        <f>J207</f>
        <v>0.70516451836756744</v>
      </c>
      <c r="M216" s="35"/>
    </row>
    <row r="217" spans="1:13">
      <c r="A217" s="29">
        <v>11</v>
      </c>
      <c r="C217" s="68" t="s">
        <v>217</v>
      </c>
      <c r="D217" s="65"/>
      <c r="E217" s="65"/>
      <c r="F217" s="65"/>
      <c r="G217" s="65"/>
      <c r="H217" s="65"/>
      <c r="I217" s="65" t="s">
        <v>218</v>
      </c>
      <c r="J217" s="84">
        <f>J216*J215</f>
        <v>0.68063782561983655</v>
      </c>
      <c r="M217" s="35"/>
    </row>
    <row r="218" spans="1:13">
      <c r="A218" s="29"/>
      <c r="D218" s="65"/>
      <c r="E218" s="35"/>
      <c r="F218" s="35"/>
      <c r="G218" s="35"/>
      <c r="H218" s="126"/>
      <c r="I218" s="35"/>
      <c r="M218" s="35"/>
    </row>
    <row r="219" spans="1:13" ht="15.75">
      <c r="A219" s="29" t="s">
        <v>17</v>
      </c>
      <c r="C219" s="104" t="s">
        <v>219</v>
      </c>
      <c r="D219" s="35"/>
      <c r="E219" s="35"/>
      <c r="F219" s="35"/>
      <c r="G219" s="35"/>
      <c r="H219" s="35"/>
      <c r="I219" s="35"/>
      <c r="J219" s="35"/>
      <c r="K219" s="35"/>
      <c r="L219" s="35"/>
      <c r="M219" s="35"/>
    </row>
    <row r="220" spans="1:13" ht="15.75" thickBot="1">
      <c r="A220" s="29" t="s">
        <v>17</v>
      </c>
      <c r="C220" s="65"/>
      <c r="D220" s="153" t="s">
        <v>220</v>
      </c>
      <c r="E220" s="156" t="s">
        <v>221</v>
      </c>
      <c r="F220" s="156" t="s">
        <v>62</v>
      </c>
      <c r="G220" s="35"/>
      <c r="H220" s="156" t="s">
        <v>222</v>
      </c>
      <c r="I220" s="35"/>
      <c r="J220" s="35"/>
      <c r="K220" s="35"/>
      <c r="L220" s="35"/>
      <c r="M220" s="35"/>
    </row>
    <row r="221" spans="1:13">
      <c r="A221" s="29">
        <v>12</v>
      </c>
      <c r="C221" s="65" t="s">
        <v>81</v>
      </c>
      <c r="D221" s="35" t="s">
        <v>223</v>
      </c>
      <c r="E221" s="85">
        <v>13330798</v>
      </c>
      <c r="F221" s="157">
        <v>0</v>
      </c>
      <c r="G221" s="158"/>
      <c r="H221" s="54">
        <f>E221*F221</f>
        <v>0</v>
      </c>
      <c r="I221" s="35"/>
      <c r="J221" s="35"/>
      <c r="K221" s="35"/>
      <c r="L221" s="35"/>
      <c r="M221" s="35"/>
    </row>
    <row r="222" spans="1:13">
      <c r="A222" s="29">
        <v>13</v>
      </c>
      <c r="C222" s="65" t="s">
        <v>84</v>
      </c>
      <c r="D222" s="35" t="s">
        <v>224</v>
      </c>
      <c r="E222" s="85">
        <v>1047631</v>
      </c>
      <c r="F222" s="158">
        <f>J207</f>
        <v>0.70516451836756744</v>
      </c>
      <c r="G222" s="158"/>
      <c r="H222" s="54">
        <f>E222*F222</f>
        <v>738752.20954193303</v>
      </c>
      <c r="I222" s="35"/>
      <c r="J222" s="35"/>
      <c r="K222" s="35"/>
      <c r="L222" s="35"/>
      <c r="M222" s="65"/>
    </row>
    <row r="223" spans="1:13">
      <c r="A223" s="29">
        <v>14</v>
      </c>
      <c r="C223" s="65" t="s">
        <v>86</v>
      </c>
      <c r="D223" s="35" t="s">
        <v>225</v>
      </c>
      <c r="E223" s="85">
        <v>5098233</v>
      </c>
      <c r="F223" s="157">
        <v>0</v>
      </c>
      <c r="G223" s="158"/>
      <c r="H223" s="54">
        <f>E223*F223</f>
        <v>0</v>
      </c>
      <c r="I223" s="35"/>
      <c r="J223" s="126" t="s">
        <v>226</v>
      </c>
      <c r="K223" s="35"/>
      <c r="L223" s="35"/>
      <c r="M223" s="35"/>
    </row>
    <row r="224" spans="1:13" ht="15.75" thickBot="1">
      <c r="A224" s="29">
        <v>15</v>
      </c>
      <c r="C224" s="65" t="s">
        <v>227</v>
      </c>
      <c r="D224" s="35" t="s">
        <v>369</v>
      </c>
      <c r="E224" s="154">
        <v>3207728</v>
      </c>
      <c r="F224" s="157">
        <v>0</v>
      </c>
      <c r="G224" s="158"/>
      <c r="H224" s="119">
        <f>E224*F224</f>
        <v>0</v>
      </c>
      <c r="I224" s="35"/>
      <c r="J224" s="82" t="s">
        <v>229</v>
      </c>
      <c r="K224" s="35"/>
      <c r="L224" s="35"/>
      <c r="M224" s="35"/>
    </row>
    <row r="225" spans="1:13">
      <c r="A225" s="29">
        <v>16</v>
      </c>
      <c r="C225" s="65" t="s">
        <v>230</v>
      </c>
      <c r="D225" s="35"/>
      <c r="E225" s="54">
        <f>SUM(E221:E224)</f>
        <v>22684390</v>
      </c>
      <c r="F225" s="35"/>
      <c r="G225" s="35"/>
      <c r="H225" s="54">
        <f>SUM(H221:H224)</f>
        <v>738752.20954193303</v>
      </c>
      <c r="I225" s="99" t="s">
        <v>231</v>
      </c>
      <c r="J225" s="117">
        <f>IF(H225&gt;0,H225/E225,0)</f>
        <v>3.2566545079763351E-2</v>
      </c>
      <c r="K225" s="126" t="s">
        <v>231</v>
      </c>
      <c r="L225" s="35" t="s">
        <v>232</v>
      </c>
      <c r="M225" s="35"/>
    </row>
    <row r="226" spans="1:13">
      <c r="A226" s="29"/>
      <c r="C226" s="65"/>
      <c r="D226" s="35"/>
      <c r="E226" s="35"/>
      <c r="F226" s="35"/>
      <c r="G226" s="35"/>
      <c r="H226" s="35"/>
      <c r="I226" s="35"/>
      <c r="J226" s="35"/>
      <c r="K226" s="35"/>
      <c r="L226" s="35"/>
      <c r="M226" s="35" t="s">
        <v>17</v>
      </c>
    </row>
    <row r="227" spans="1:13" ht="15.75">
      <c r="A227" s="29"/>
      <c r="C227" s="104" t="s">
        <v>370</v>
      </c>
      <c r="D227" s="35"/>
      <c r="E227" s="35"/>
      <c r="F227" s="35"/>
      <c r="G227" s="35"/>
      <c r="H227" s="126" t="s">
        <v>234</v>
      </c>
      <c r="I227" s="141" t="s">
        <v>17</v>
      </c>
      <c r="J227" s="121" t="str">
        <f>J223</f>
        <v>W&amp;S Allocator</v>
      </c>
      <c r="M227" s="35"/>
    </row>
    <row r="228" spans="1:13" ht="15.75" thickBot="1">
      <c r="A228" s="29"/>
      <c r="C228" s="65"/>
      <c r="D228" s="35"/>
      <c r="E228" s="156" t="s">
        <v>221</v>
      </c>
      <c r="F228" s="35"/>
      <c r="G228" s="35"/>
      <c r="H228" s="29" t="s">
        <v>235</v>
      </c>
      <c r="I228" s="160"/>
      <c r="J228" s="29" t="s">
        <v>236</v>
      </c>
      <c r="K228" s="35"/>
      <c r="L228" s="161" t="s">
        <v>93</v>
      </c>
      <c r="M228" s="35"/>
    </row>
    <row r="229" spans="1:13">
      <c r="A229" s="29">
        <v>17</v>
      </c>
      <c r="C229" s="65" t="s">
        <v>237</v>
      </c>
      <c r="D229" s="35" t="s">
        <v>238</v>
      </c>
      <c r="E229" s="85">
        <v>1457784689</v>
      </c>
      <c r="F229" s="35"/>
      <c r="H229" s="84">
        <f>IF(E232&gt;0,E229/E232,0)</f>
        <v>0.80572004107895512</v>
      </c>
      <c r="I229" s="126" t="s">
        <v>239</v>
      </c>
      <c r="J229" s="84">
        <f>J225</f>
        <v>3.2566545079763351E-2</v>
      </c>
      <c r="K229" s="141" t="s">
        <v>231</v>
      </c>
      <c r="L229" s="162">
        <f>J229*H229</f>
        <v>2.6239518039466572E-2</v>
      </c>
      <c r="M229" s="35"/>
    </row>
    <row r="230" spans="1:13">
      <c r="A230" s="29">
        <v>18</v>
      </c>
      <c r="C230" s="65" t="s">
        <v>240</v>
      </c>
      <c r="D230" s="35" t="s">
        <v>241</v>
      </c>
      <c r="E230" s="85">
        <v>351509625</v>
      </c>
      <c r="F230" s="35"/>
      <c r="M230" s="35"/>
    </row>
    <row r="231" spans="1:13" ht="15.75" thickBot="1">
      <c r="A231" s="29">
        <v>19</v>
      </c>
      <c r="C231" s="152" t="s">
        <v>242</v>
      </c>
      <c r="D231" s="152" t="s">
        <v>243</v>
      </c>
      <c r="E231" s="154">
        <v>0</v>
      </c>
      <c r="F231" s="35"/>
      <c r="G231" s="35"/>
      <c r="H231" s="35" t="s">
        <v>17</v>
      </c>
      <c r="I231" s="35"/>
      <c r="J231" s="35"/>
      <c r="K231" s="35"/>
      <c r="L231" s="35"/>
      <c r="M231" s="35"/>
    </row>
    <row r="232" spans="1:13">
      <c r="A232" s="29">
        <v>20</v>
      </c>
      <c r="C232" s="65" t="s">
        <v>244</v>
      </c>
      <c r="D232" s="35"/>
      <c r="E232" s="54">
        <f>E229+E230+E231</f>
        <v>1809294314</v>
      </c>
      <c r="F232" s="35"/>
      <c r="G232" s="35"/>
      <c r="H232" s="35"/>
      <c r="I232" s="35"/>
      <c r="J232" s="35"/>
      <c r="K232" s="35"/>
      <c r="L232" s="35"/>
      <c r="M232" s="35"/>
    </row>
    <row r="233" spans="1:13">
      <c r="A233" s="29"/>
      <c r="C233" s="65"/>
      <c r="D233" s="35"/>
      <c r="F233" s="35"/>
      <c r="G233" s="35"/>
      <c r="H233" s="35"/>
      <c r="I233" s="35"/>
      <c r="J233" s="35"/>
      <c r="K233" s="35"/>
      <c r="L233" s="35"/>
      <c r="M233" s="35"/>
    </row>
    <row r="234" spans="1:13" ht="16.5" thickBot="1">
      <c r="A234" s="29"/>
      <c r="B234" s="68"/>
      <c r="C234" s="132" t="s">
        <v>245</v>
      </c>
      <c r="D234" s="35"/>
      <c r="E234" s="35"/>
      <c r="F234" s="35"/>
      <c r="G234" s="35"/>
      <c r="H234" s="35"/>
      <c r="I234" s="35"/>
      <c r="J234" s="156" t="s">
        <v>221</v>
      </c>
      <c r="K234" s="35"/>
      <c r="L234" s="35"/>
      <c r="M234" s="35"/>
    </row>
    <row r="235" spans="1:13">
      <c r="A235" s="29">
        <v>21</v>
      </c>
      <c r="B235" s="68"/>
      <c r="C235" s="68"/>
      <c r="D235" s="35" t="s">
        <v>246</v>
      </c>
      <c r="E235" s="35"/>
      <c r="F235" s="35"/>
      <c r="G235" s="35"/>
      <c r="H235" s="35"/>
      <c r="I235" s="35"/>
      <c r="J235" s="164">
        <v>13042086</v>
      </c>
      <c r="K235" s="35"/>
      <c r="L235" s="35"/>
      <c r="M235" s="35"/>
    </row>
    <row r="236" spans="1:13">
      <c r="A236" s="29"/>
      <c r="C236" s="65"/>
      <c r="D236" s="35"/>
      <c r="E236" s="35"/>
      <c r="F236" s="35"/>
      <c r="G236" s="35"/>
      <c r="H236" s="35"/>
      <c r="I236" s="35"/>
      <c r="J236" s="54"/>
      <c r="K236" s="35"/>
      <c r="L236" s="35"/>
      <c r="M236" s="35"/>
    </row>
    <row r="237" spans="1:13">
      <c r="A237" s="29">
        <v>22</v>
      </c>
      <c r="B237" s="68"/>
      <c r="C237" s="68"/>
      <c r="D237" s="35" t="s">
        <v>247</v>
      </c>
      <c r="E237" s="35"/>
      <c r="F237" s="35"/>
      <c r="G237" s="35"/>
      <c r="H237" s="35"/>
      <c r="I237" s="35"/>
      <c r="J237" s="165">
        <v>0</v>
      </c>
      <c r="K237" s="35"/>
      <c r="L237" s="35"/>
      <c r="M237" s="35"/>
    </row>
    <row r="238" spans="1:13">
      <c r="A238" s="29"/>
      <c r="B238" s="68"/>
      <c r="C238" s="68"/>
      <c r="D238" s="35"/>
      <c r="E238" s="35"/>
      <c r="F238" s="35"/>
      <c r="G238" s="35"/>
      <c r="H238" s="35"/>
      <c r="I238" s="35"/>
      <c r="J238" s="54"/>
      <c r="K238" s="35"/>
      <c r="L238" s="35"/>
      <c r="M238" s="35"/>
    </row>
    <row r="239" spans="1:13">
      <c r="A239" s="29"/>
      <c r="B239" s="68"/>
      <c r="C239" s="68" t="s">
        <v>248</v>
      </c>
      <c r="D239" s="35"/>
      <c r="E239" s="35"/>
      <c r="F239" s="35"/>
      <c r="G239" s="35"/>
      <c r="H239" s="35"/>
      <c r="I239" s="35"/>
      <c r="J239" s="54"/>
      <c r="K239" s="35"/>
      <c r="L239" s="35"/>
      <c r="M239" s="35"/>
    </row>
    <row r="240" spans="1:13">
      <c r="A240" s="29">
        <v>23</v>
      </c>
      <c r="B240" s="68"/>
      <c r="C240" s="68"/>
      <c r="D240" s="35" t="s">
        <v>249</v>
      </c>
      <c r="E240" s="68"/>
      <c r="F240" s="35"/>
      <c r="G240" s="35"/>
      <c r="H240" s="35"/>
      <c r="I240" s="35"/>
      <c r="J240" s="85">
        <v>404431559</v>
      </c>
      <c r="K240" s="35"/>
      <c r="L240" s="35"/>
      <c r="M240" s="35"/>
    </row>
    <row r="241" spans="1:13">
      <c r="A241" s="29">
        <v>24</v>
      </c>
      <c r="B241" s="68"/>
      <c r="C241" s="68"/>
      <c r="D241" s="35" t="s">
        <v>250</v>
      </c>
      <c r="E241" s="35"/>
      <c r="F241" s="35"/>
      <c r="G241" s="35"/>
      <c r="H241" s="35"/>
      <c r="I241" s="35"/>
      <c r="J241" s="166">
        <v>0</v>
      </c>
      <c r="K241" s="35"/>
      <c r="L241" s="35"/>
      <c r="M241" s="35"/>
    </row>
    <row r="242" spans="1:13" ht="15.75" thickBot="1">
      <c r="A242" s="29">
        <v>25</v>
      </c>
      <c r="B242" s="68"/>
      <c r="C242" s="68"/>
      <c r="D242" s="35" t="s">
        <v>251</v>
      </c>
      <c r="E242" s="35"/>
      <c r="F242" s="35"/>
      <c r="G242" s="35"/>
      <c r="H242" s="35"/>
      <c r="I242" s="35"/>
      <c r="J242" s="154">
        <v>0</v>
      </c>
      <c r="K242" s="35"/>
      <c r="L242" s="35"/>
      <c r="M242" s="35"/>
    </row>
    <row r="243" spans="1:13">
      <c r="A243" s="29">
        <v>26</v>
      </c>
      <c r="B243" s="68"/>
      <c r="C243" s="68"/>
      <c r="D243" s="35" t="s">
        <v>252</v>
      </c>
      <c r="E243" s="68"/>
      <c r="F243" s="68"/>
      <c r="G243" s="68"/>
      <c r="H243" s="68"/>
      <c r="I243" s="68"/>
      <c r="J243" s="54">
        <f>J240+J241+J242</f>
        <v>404431559</v>
      </c>
      <c r="K243" s="35"/>
      <c r="L243" s="35"/>
      <c r="M243" s="35"/>
    </row>
    <row r="244" spans="1:13">
      <c r="A244" s="29"/>
      <c r="C244" s="65"/>
      <c r="D244" s="35"/>
      <c r="E244" s="35"/>
      <c r="F244" s="35"/>
      <c r="G244" s="35"/>
      <c r="H244" s="126"/>
      <c r="I244" s="35"/>
      <c r="J244" s="35"/>
      <c r="K244" s="35"/>
      <c r="L244" s="35"/>
      <c r="M244" s="35"/>
    </row>
    <row r="245" spans="1:13" ht="15.75" thickBot="1">
      <c r="A245" s="29"/>
      <c r="C245" s="65"/>
      <c r="D245" s="126" t="s">
        <v>253</v>
      </c>
      <c r="E245" s="82" t="s">
        <v>221</v>
      </c>
      <c r="F245" s="82" t="s">
        <v>254</v>
      </c>
      <c r="G245" s="35"/>
      <c r="H245" s="82" t="s">
        <v>255</v>
      </c>
      <c r="I245" s="35"/>
      <c r="J245" s="82" t="s">
        <v>256</v>
      </c>
      <c r="K245" s="35"/>
      <c r="L245" s="35"/>
      <c r="M245" s="35"/>
    </row>
    <row r="246" spans="1:13">
      <c r="A246" s="29">
        <v>27</v>
      </c>
      <c r="C246" s="68" t="s">
        <v>257</v>
      </c>
      <c r="E246" s="85">
        <v>316720000</v>
      </c>
      <c r="F246" s="167">
        <f>IF($E$249&gt;0,E246/$E$249,0)</f>
        <v>0.43918645955530689</v>
      </c>
      <c r="G246" s="168"/>
      <c r="H246" s="168">
        <f>IF(E246&gt;0,J235/E246,0)</f>
        <v>4.1178599393786312E-2</v>
      </c>
      <c r="J246" s="168">
        <f>ROUND(H246*F246,4)</f>
        <v>1.8100000000000002E-2</v>
      </c>
      <c r="K246" s="169" t="s">
        <v>258</v>
      </c>
      <c r="M246" s="35"/>
    </row>
    <row r="247" spans="1:13">
      <c r="A247" s="29">
        <v>28</v>
      </c>
      <c r="C247" s="68" t="s">
        <v>259</v>
      </c>
      <c r="E247" s="85">
        <v>0</v>
      </c>
      <c r="F247" s="167">
        <f>IF($E$249&gt;0,E247/$E$249,0)</f>
        <v>0</v>
      </c>
      <c r="G247" s="168"/>
      <c r="H247" s="168">
        <f>IF(E247&gt;0,J237/E247,0)</f>
        <v>0</v>
      </c>
      <c r="J247" s="168">
        <f>ROUND(H247*F247,4)</f>
        <v>0</v>
      </c>
      <c r="K247" s="35"/>
      <c r="M247" s="35"/>
    </row>
    <row r="248" spans="1:13" ht="16.5" thickBot="1">
      <c r="A248" s="29">
        <v>29</v>
      </c>
      <c r="C248" s="68" t="s">
        <v>260</v>
      </c>
      <c r="E248" s="119">
        <f>J243</f>
        <v>404431559</v>
      </c>
      <c r="F248" s="167">
        <f>IF($E$249&gt;0,E248/$E$249,0)</f>
        <v>0.56081354044469311</v>
      </c>
      <c r="G248" s="168"/>
      <c r="H248" s="204">
        <v>0.1138</v>
      </c>
      <c r="J248" s="171">
        <f>ROUND(H248*F248,4)</f>
        <v>6.3799999999999996E-2</v>
      </c>
      <c r="K248" s="35"/>
      <c r="M248" s="35"/>
    </row>
    <row r="249" spans="1:13">
      <c r="A249" s="29">
        <v>30</v>
      </c>
      <c r="C249" s="65" t="s">
        <v>261</v>
      </c>
      <c r="E249" s="54">
        <f>E248+E247+E246</f>
        <v>721151559</v>
      </c>
      <c r="F249" s="35" t="s">
        <v>17</v>
      </c>
      <c r="G249" s="35"/>
      <c r="H249" s="35"/>
      <c r="I249" s="35"/>
      <c r="J249" s="168">
        <f>SUM(J246:J248)</f>
        <v>8.1900000000000001E-2</v>
      </c>
      <c r="K249" s="169" t="s">
        <v>262</v>
      </c>
      <c r="M249" s="35"/>
    </row>
    <row r="250" spans="1:13">
      <c r="F250" s="35"/>
      <c r="G250" s="35"/>
      <c r="H250" s="35"/>
      <c r="I250" s="35"/>
      <c r="M250" s="35"/>
    </row>
    <row r="251" spans="1:13" ht="15.75">
      <c r="C251" s="132"/>
      <c r="L251" s="35"/>
      <c r="M251" s="35"/>
    </row>
    <row r="252" spans="1:13" ht="15.75">
      <c r="A252" s="29"/>
      <c r="C252" s="132" t="s">
        <v>18</v>
      </c>
      <c r="D252" s="68"/>
      <c r="E252" s="68"/>
      <c r="F252" s="68"/>
      <c r="G252" s="68"/>
      <c r="H252" s="68"/>
      <c r="I252" s="68"/>
      <c r="J252" s="68"/>
      <c r="K252" s="68"/>
      <c r="L252" s="68"/>
      <c r="M252" s="35"/>
    </row>
    <row r="253" spans="1:13" ht="15.75" thickBot="1">
      <c r="A253" s="29"/>
      <c r="C253" s="68"/>
      <c r="D253" s="68"/>
      <c r="E253" s="68"/>
      <c r="F253" s="68"/>
      <c r="G253" s="68"/>
      <c r="H253" s="68"/>
      <c r="I253" s="68"/>
      <c r="J253" s="82" t="s">
        <v>263</v>
      </c>
      <c r="K253" s="29"/>
    </row>
    <row r="254" spans="1:13">
      <c r="A254" s="29"/>
      <c r="C254" s="122" t="s">
        <v>371</v>
      </c>
      <c r="D254" s="68"/>
      <c r="E254" s="68" t="s">
        <v>265</v>
      </c>
      <c r="F254" s="68"/>
      <c r="G254" s="68"/>
      <c r="H254" s="172" t="s">
        <v>17</v>
      </c>
      <c r="I254" s="173"/>
      <c r="J254" s="174"/>
      <c r="K254" s="174"/>
    </row>
    <row r="255" spans="1:13">
      <c r="A255" s="29">
        <v>31</v>
      </c>
      <c r="C255" s="2" t="s">
        <v>266</v>
      </c>
      <c r="D255" s="68"/>
      <c r="E255" s="68"/>
      <c r="G255" s="68"/>
      <c r="I255" s="173"/>
      <c r="J255" s="175">
        <v>0</v>
      </c>
      <c r="K255" s="176"/>
    </row>
    <row r="256" spans="1:13" ht="15.75" thickBot="1">
      <c r="A256" s="29">
        <v>32</v>
      </c>
      <c r="C256" s="177" t="s">
        <v>267</v>
      </c>
      <c r="D256" s="152"/>
      <c r="E256" s="177"/>
      <c r="F256" s="178"/>
      <c r="G256" s="178"/>
      <c r="H256" s="178"/>
      <c r="I256" s="68"/>
      <c r="J256" s="179">
        <v>0</v>
      </c>
      <c r="K256" s="180"/>
    </row>
    <row r="257" spans="1:13">
      <c r="A257" s="29">
        <v>33</v>
      </c>
      <c r="C257" s="2" t="s">
        <v>268</v>
      </c>
      <c r="D257" s="65"/>
      <c r="F257" s="68"/>
      <c r="G257" s="68"/>
      <c r="H257" s="68"/>
      <c r="I257" s="68"/>
      <c r="J257" s="181">
        <f>J255-J256</f>
        <v>0</v>
      </c>
      <c r="K257" s="176"/>
    </row>
    <row r="258" spans="1:13">
      <c r="A258" s="29"/>
      <c r="C258" s="2" t="s">
        <v>17</v>
      </c>
      <c r="D258" s="65"/>
      <c r="F258" s="68"/>
      <c r="G258" s="68"/>
      <c r="H258" s="182"/>
      <c r="I258" s="68"/>
      <c r="J258" s="183" t="s">
        <v>17</v>
      </c>
      <c r="K258" s="174"/>
      <c r="L258" s="184"/>
      <c r="M258" s="35"/>
    </row>
    <row r="259" spans="1:13">
      <c r="A259" s="29">
        <v>34</v>
      </c>
      <c r="C259" s="122" t="s">
        <v>372</v>
      </c>
      <c r="D259" s="65"/>
      <c r="F259" s="68"/>
      <c r="G259" s="68"/>
      <c r="H259" s="185"/>
      <c r="I259" s="68"/>
      <c r="J259" s="186">
        <v>18823</v>
      </c>
      <c r="K259" s="174"/>
      <c r="L259" s="184"/>
      <c r="M259" s="35"/>
    </row>
    <row r="260" spans="1:13">
      <c r="A260" s="29"/>
      <c r="D260" s="68"/>
      <c r="E260" s="68"/>
      <c r="F260" s="68"/>
      <c r="G260" s="68"/>
      <c r="H260" s="68"/>
      <c r="I260" s="68"/>
      <c r="J260" s="187"/>
      <c r="K260" s="174"/>
      <c r="L260" s="184"/>
      <c r="M260" s="35"/>
    </row>
    <row r="261" spans="1:13">
      <c r="A261" s="29">
        <v>35</v>
      </c>
      <c r="C261" s="122" t="s">
        <v>270</v>
      </c>
      <c r="D261" s="68"/>
      <c r="E261" s="68" t="s">
        <v>271</v>
      </c>
      <c r="F261" s="68"/>
      <c r="G261" s="68"/>
      <c r="H261" s="68"/>
      <c r="I261" s="68"/>
      <c r="J261" s="186">
        <v>40934</v>
      </c>
      <c r="L261" s="184"/>
      <c r="M261" s="35"/>
    </row>
    <row r="262" spans="1:13">
      <c r="A262" s="29"/>
      <c r="C262" s="68"/>
      <c r="D262" s="68"/>
      <c r="E262" s="69"/>
      <c r="F262" s="68"/>
      <c r="G262" s="68"/>
      <c r="H262" s="68"/>
      <c r="I262" s="68"/>
      <c r="K262" s="29"/>
      <c r="L262" s="97"/>
      <c r="M262" s="29"/>
    </row>
    <row r="263" spans="1:13" ht="18">
      <c r="A263" s="1"/>
      <c r="C263" s="68"/>
      <c r="D263" s="68"/>
      <c r="E263" s="69"/>
      <c r="F263" s="68"/>
      <c r="G263" s="68"/>
      <c r="H263" s="68"/>
      <c r="I263" s="68"/>
      <c r="J263" s="70" t="s">
        <v>0</v>
      </c>
      <c r="K263" s="71"/>
      <c r="M263" s="71"/>
    </row>
    <row r="264" spans="1:13">
      <c r="C264" s="68"/>
      <c r="D264" s="68"/>
      <c r="E264" s="69"/>
      <c r="F264" s="68"/>
      <c r="G264" s="68"/>
      <c r="H264" s="68"/>
      <c r="I264" s="68"/>
      <c r="J264" s="70" t="s">
        <v>272</v>
      </c>
      <c r="M264" s="70"/>
    </row>
    <row r="265" spans="1:13">
      <c r="C265" s="68"/>
      <c r="D265" s="68"/>
      <c r="E265" s="69"/>
      <c r="F265" s="68"/>
      <c r="G265" s="68"/>
      <c r="H265" s="68"/>
      <c r="I265" s="68"/>
      <c r="J265" s="70"/>
      <c r="M265" s="70"/>
    </row>
    <row r="266" spans="1:13">
      <c r="C266" s="68"/>
      <c r="D266" s="68"/>
      <c r="E266" s="69"/>
      <c r="F266" s="68"/>
      <c r="G266" s="68"/>
      <c r="H266" s="68"/>
      <c r="I266" s="68"/>
      <c r="M266" s="70"/>
    </row>
    <row r="267" spans="1:13">
      <c r="C267" s="68"/>
      <c r="D267" s="68"/>
      <c r="E267" s="69"/>
      <c r="F267" s="68"/>
      <c r="G267" s="68"/>
      <c r="H267" s="68"/>
      <c r="I267" s="68"/>
      <c r="K267" s="65"/>
      <c r="M267" s="70"/>
    </row>
    <row r="268" spans="1:13">
      <c r="C268" s="68" t="s">
        <v>2</v>
      </c>
      <c r="D268" s="68"/>
      <c r="E268" s="69"/>
      <c r="F268" s="68"/>
      <c r="G268" s="68"/>
      <c r="H268" s="68"/>
      <c r="I268" s="68"/>
      <c r="J268" s="70"/>
      <c r="K268" s="65"/>
      <c r="M268" s="70"/>
    </row>
    <row r="269" spans="1:13">
      <c r="C269" s="68"/>
      <c r="D269" s="68"/>
      <c r="E269" s="69"/>
      <c r="F269" s="68"/>
      <c r="G269" s="68"/>
      <c r="H269" s="68"/>
      <c r="I269" s="68"/>
      <c r="J269" s="97" t="str">
        <f>$J$7</f>
        <v>For the 12 months ended: 12/31/2015</v>
      </c>
      <c r="K269" s="65"/>
      <c r="M269" s="70"/>
    </row>
    <row r="270" spans="1:13">
      <c r="A270" s="2" t="str">
        <f>$A$8</f>
        <v>Rate Formula Template</v>
      </c>
      <c r="B270" s="9"/>
      <c r="C270" s="9"/>
      <c r="D270" s="75"/>
      <c r="E270" s="9"/>
      <c r="F270" s="75"/>
      <c r="G270" s="75"/>
      <c r="H270" s="75"/>
      <c r="I270" s="75"/>
      <c r="J270" s="9"/>
      <c r="K270" s="68"/>
      <c r="L270" s="9"/>
      <c r="M270" s="65"/>
    </row>
    <row r="271" spans="1:13">
      <c r="A271" s="74" t="s">
        <v>4</v>
      </c>
      <c r="B271" s="9"/>
      <c r="C271" s="75"/>
      <c r="D271" s="13"/>
      <c r="E271" s="9"/>
      <c r="F271" s="13"/>
      <c r="G271" s="13"/>
      <c r="H271" s="13"/>
      <c r="I271" s="75"/>
      <c r="J271" s="75"/>
      <c r="K271" s="68"/>
      <c r="L271" s="76"/>
      <c r="M271" s="65"/>
    </row>
    <row r="272" spans="1:13">
      <c r="A272" s="13"/>
      <c r="B272" s="9"/>
      <c r="C272" s="76"/>
      <c r="D272" s="76"/>
      <c r="E272" s="9"/>
      <c r="F272" s="76"/>
      <c r="G272" s="76"/>
      <c r="H272" s="76"/>
      <c r="I272" s="76"/>
      <c r="J272" s="76"/>
      <c r="K272" s="68"/>
      <c r="L272" s="76"/>
      <c r="M272" s="68"/>
    </row>
    <row r="273" spans="1:13">
      <c r="A273" s="76" t="s">
        <v>361</v>
      </c>
      <c r="B273" s="9"/>
      <c r="C273" s="76"/>
      <c r="D273" s="76"/>
      <c r="E273" s="9"/>
      <c r="F273" s="76"/>
      <c r="G273" s="76"/>
      <c r="H273" s="76"/>
      <c r="I273" s="76"/>
      <c r="J273" s="76"/>
      <c r="K273" s="68"/>
      <c r="L273" s="76"/>
      <c r="M273" s="68"/>
    </row>
    <row r="274" spans="1:13" ht="15.75">
      <c r="A274" s="17"/>
      <c r="B274" s="68"/>
      <c r="C274" s="189"/>
      <c r="D274" s="29"/>
      <c r="E274" s="35"/>
      <c r="F274" s="35"/>
      <c r="G274" s="35"/>
      <c r="H274" s="35"/>
      <c r="I274" s="68"/>
      <c r="J274" s="190"/>
      <c r="K274" s="68"/>
      <c r="L274" s="191"/>
      <c r="M274" s="68"/>
    </row>
    <row r="275" spans="1:13" ht="20.25">
      <c r="A275" s="29"/>
      <c r="B275" s="68"/>
      <c r="C275" s="68" t="s">
        <v>273</v>
      </c>
      <c r="D275" s="29"/>
      <c r="E275" s="35"/>
      <c r="F275" s="35"/>
      <c r="G275" s="35"/>
      <c r="H275" s="35"/>
      <c r="I275" s="68"/>
      <c r="J275" s="35"/>
      <c r="K275" s="68"/>
      <c r="L275" s="35"/>
      <c r="M275" s="192"/>
    </row>
    <row r="276" spans="1:13" ht="20.25">
      <c r="A276" s="29" t="s">
        <v>274</v>
      </c>
      <c r="B276" s="68"/>
      <c r="C276" s="68" t="s">
        <v>373</v>
      </c>
      <c r="D276" s="68"/>
      <c r="E276" s="35"/>
      <c r="F276" s="35"/>
      <c r="G276" s="35"/>
      <c r="H276" s="35"/>
      <c r="I276" s="68"/>
      <c r="J276" s="35"/>
      <c r="K276" s="68"/>
      <c r="L276" s="35"/>
      <c r="M276" s="192"/>
    </row>
    <row r="277" spans="1:13" ht="20.25">
      <c r="A277" s="79" t="s">
        <v>276</v>
      </c>
      <c r="B277" s="68"/>
      <c r="C277" s="68"/>
      <c r="D277" s="68"/>
      <c r="E277" s="35"/>
      <c r="F277" s="35"/>
      <c r="G277" s="35"/>
      <c r="H277" s="35"/>
      <c r="I277" s="68"/>
      <c r="J277" s="35"/>
      <c r="K277" s="68"/>
      <c r="L277" s="35"/>
      <c r="M277" s="192"/>
    </row>
    <row r="278" spans="1:13" ht="20.25">
      <c r="A278" s="29" t="s">
        <v>277</v>
      </c>
      <c r="B278" s="68"/>
      <c r="C278" s="193" t="s">
        <v>278</v>
      </c>
      <c r="D278" s="68"/>
      <c r="E278" s="35"/>
      <c r="F278" s="35"/>
      <c r="G278" s="35"/>
      <c r="H278" s="35"/>
      <c r="I278" s="68"/>
      <c r="J278" s="35"/>
      <c r="K278" s="68"/>
      <c r="L278" s="35"/>
      <c r="M278" s="192"/>
    </row>
    <row r="279" spans="1:13" ht="20.45" customHeight="1">
      <c r="A279" s="29"/>
      <c r="B279" s="68"/>
      <c r="C279" s="193" t="s">
        <v>279</v>
      </c>
      <c r="D279" s="68"/>
      <c r="E279" s="35"/>
      <c r="F279" s="35"/>
      <c r="G279" s="35"/>
      <c r="H279" s="35"/>
      <c r="I279" s="68"/>
      <c r="J279" s="35"/>
      <c r="K279" s="68"/>
      <c r="L279" s="35"/>
      <c r="M279" s="192"/>
    </row>
    <row r="280" spans="1:13" ht="20.45" customHeight="1">
      <c r="A280" s="29"/>
      <c r="B280" s="68"/>
      <c r="C280" s="193" t="s">
        <v>374</v>
      </c>
      <c r="D280" s="68"/>
      <c r="E280" s="35"/>
      <c r="F280" s="35"/>
      <c r="G280" s="35"/>
      <c r="H280" s="35"/>
      <c r="I280" s="68"/>
      <c r="J280" s="35"/>
      <c r="K280" s="68"/>
      <c r="L280" s="35"/>
      <c r="M280" s="192"/>
    </row>
    <row r="281" spans="1:13" ht="20.25">
      <c r="A281" s="29" t="s">
        <v>281</v>
      </c>
      <c r="B281" s="68"/>
      <c r="C281" s="68" t="s">
        <v>282</v>
      </c>
      <c r="D281" s="68"/>
      <c r="E281" s="35"/>
      <c r="F281" s="35"/>
      <c r="G281" s="35"/>
      <c r="H281" s="35"/>
      <c r="I281" s="68"/>
      <c r="J281" s="35"/>
      <c r="K281" s="68"/>
      <c r="L281" s="35"/>
      <c r="M281" s="192"/>
    </row>
    <row r="282" spans="1:13" ht="20.25">
      <c r="A282" s="29"/>
      <c r="B282" s="68"/>
      <c r="C282" s="2" t="s">
        <v>283</v>
      </c>
      <c r="D282" s="68"/>
      <c r="E282" s="35"/>
      <c r="F282" s="35"/>
      <c r="G282" s="35"/>
      <c r="H282" s="35"/>
      <c r="I282" s="68"/>
      <c r="J282" s="35"/>
      <c r="K282" s="68"/>
      <c r="L282" s="35"/>
      <c r="M282" s="192"/>
    </row>
    <row r="283" spans="1:13" ht="20.25">
      <c r="A283" s="29"/>
      <c r="B283" s="68"/>
      <c r="C283" s="68" t="s">
        <v>375</v>
      </c>
      <c r="D283" s="68"/>
      <c r="E283" s="35"/>
      <c r="F283" s="35"/>
      <c r="G283" s="35"/>
      <c r="H283" s="35"/>
      <c r="I283" s="68"/>
      <c r="J283" s="35"/>
      <c r="K283" s="68"/>
      <c r="L283" s="35"/>
      <c r="M283" s="192"/>
    </row>
    <row r="284" spans="1:13" ht="20.25">
      <c r="A284" s="29" t="s">
        <v>285</v>
      </c>
      <c r="B284" s="68"/>
      <c r="C284" s="68" t="s">
        <v>33</v>
      </c>
      <c r="D284" s="68"/>
      <c r="E284" s="68"/>
      <c r="F284" s="68"/>
      <c r="G284" s="68"/>
      <c r="H284" s="68"/>
      <c r="I284" s="68"/>
      <c r="J284" s="35"/>
      <c r="K284" s="68"/>
      <c r="L284" s="68"/>
      <c r="M284" s="192"/>
    </row>
    <row r="285" spans="1:13" ht="20.25">
      <c r="A285" s="29" t="s">
        <v>286</v>
      </c>
      <c r="B285" s="68"/>
      <c r="C285" s="68" t="s">
        <v>33</v>
      </c>
      <c r="D285" s="68"/>
      <c r="E285" s="68"/>
      <c r="F285" s="68"/>
      <c r="G285" s="68"/>
      <c r="H285" s="68"/>
      <c r="I285" s="68"/>
      <c r="J285" s="35"/>
      <c r="K285" s="68"/>
      <c r="L285" s="68"/>
      <c r="M285" s="192"/>
    </row>
    <row r="286" spans="1:13" ht="20.25">
      <c r="A286" s="29" t="s">
        <v>287</v>
      </c>
      <c r="B286" s="68"/>
      <c r="C286" s="68" t="s">
        <v>288</v>
      </c>
      <c r="D286" s="68"/>
      <c r="E286" s="68"/>
      <c r="F286" s="68"/>
      <c r="G286" s="68"/>
      <c r="H286" s="68"/>
      <c r="I286" s="68"/>
      <c r="J286" s="35"/>
      <c r="K286" s="68"/>
      <c r="L286" s="68"/>
      <c r="M286" s="192"/>
    </row>
    <row r="287" spans="1:13" ht="20.25">
      <c r="A287" s="29"/>
      <c r="B287" s="68"/>
      <c r="C287" s="68" t="s">
        <v>289</v>
      </c>
      <c r="D287" s="68"/>
      <c r="E287" s="68"/>
      <c r="F287" s="68"/>
      <c r="G287" s="68"/>
      <c r="H287" s="68"/>
      <c r="I287" s="68"/>
      <c r="J287" s="35"/>
      <c r="K287" s="68"/>
      <c r="L287" s="68"/>
      <c r="M287" s="192"/>
    </row>
    <row r="288" spans="1:13" ht="20.25">
      <c r="A288" s="29" t="s">
        <v>290</v>
      </c>
      <c r="B288" s="68"/>
      <c r="C288" s="68" t="s">
        <v>291</v>
      </c>
      <c r="D288" s="68"/>
      <c r="E288" s="68"/>
      <c r="F288" s="68"/>
      <c r="G288" s="68"/>
      <c r="H288" s="68"/>
      <c r="I288" s="68"/>
      <c r="J288" s="35"/>
      <c r="K288" s="68"/>
      <c r="L288" s="68"/>
      <c r="M288" s="192"/>
    </row>
    <row r="289" spans="1:13" ht="20.25">
      <c r="A289" s="29"/>
      <c r="B289" s="68"/>
      <c r="C289" s="68" t="s">
        <v>292</v>
      </c>
      <c r="D289" s="68"/>
      <c r="E289" s="68"/>
      <c r="F289" s="68"/>
      <c r="G289" s="68"/>
      <c r="H289" s="68"/>
      <c r="I289" s="68"/>
      <c r="J289" s="35"/>
      <c r="K289" s="68"/>
      <c r="L289" s="68"/>
      <c r="M289" s="192"/>
    </row>
    <row r="290" spans="1:13" ht="20.25">
      <c r="A290" s="29"/>
      <c r="B290" s="68"/>
      <c r="C290" s="68" t="s">
        <v>293</v>
      </c>
      <c r="D290" s="68"/>
      <c r="E290" s="68"/>
      <c r="F290" s="68"/>
      <c r="G290" s="68"/>
      <c r="H290" s="68"/>
      <c r="I290" s="68"/>
      <c r="J290" s="68"/>
      <c r="K290" s="68"/>
      <c r="L290" s="68"/>
      <c r="M290" s="192"/>
    </row>
    <row r="291" spans="1:13" ht="20.25">
      <c r="A291" s="29" t="s">
        <v>294</v>
      </c>
      <c r="B291" s="68"/>
      <c r="C291" s="68" t="s">
        <v>295</v>
      </c>
      <c r="D291" s="68"/>
      <c r="E291" s="68"/>
      <c r="F291" s="68"/>
      <c r="G291" s="68"/>
      <c r="H291" s="68"/>
      <c r="I291" s="68"/>
      <c r="J291" s="68"/>
      <c r="K291" s="68"/>
      <c r="L291" s="68"/>
      <c r="M291" s="192"/>
    </row>
    <row r="292" spans="1:13" ht="20.25">
      <c r="A292" s="29" t="s">
        <v>296</v>
      </c>
      <c r="B292" s="68"/>
      <c r="C292" s="68" t="s">
        <v>297</v>
      </c>
      <c r="D292" s="68"/>
      <c r="E292" s="68"/>
      <c r="F292" s="68"/>
      <c r="G292" s="68"/>
      <c r="H292" s="68"/>
      <c r="I292" s="68"/>
      <c r="J292" s="68"/>
      <c r="K292" s="68"/>
      <c r="L292" s="68"/>
      <c r="M292" s="192"/>
    </row>
    <row r="293" spans="1:13" ht="20.25">
      <c r="A293" s="29"/>
      <c r="B293" s="68"/>
      <c r="C293" s="68" t="s">
        <v>298</v>
      </c>
      <c r="D293" s="68"/>
      <c r="E293" s="68"/>
      <c r="F293" s="68"/>
      <c r="G293" s="68"/>
      <c r="H293" s="68"/>
      <c r="I293" s="68"/>
      <c r="J293" s="68"/>
      <c r="K293" s="68"/>
      <c r="L293" s="68"/>
      <c r="M293" s="192"/>
    </row>
    <row r="294" spans="1:13" ht="20.25">
      <c r="A294" s="29" t="s">
        <v>299</v>
      </c>
      <c r="B294" s="68"/>
      <c r="C294" s="68" t="s">
        <v>300</v>
      </c>
      <c r="D294" s="68"/>
      <c r="E294" s="68"/>
      <c r="F294" s="68"/>
      <c r="G294" s="68"/>
      <c r="H294" s="68"/>
      <c r="I294" s="68"/>
      <c r="J294" s="68"/>
      <c r="K294" s="68"/>
      <c r="L294" s="68"/>
      <c r="M294" s="192"/>
    </row>
    <row r="295" spans="1:13" ht="20.25">
      <c r="A295" s="29"/>
      <c r="B295" s="68"/>
      <c r="C295" s="2" t="s">
        <v>301</v>
      </c>
      <c r="D295" s="68"/>
      <c r="E295" s="68"/>
      <c r="F295" s="68"/>
      <c r="G295" s="68"/>
      <c r="H295" s="68"/>
      <c r="I295" s="68"/>
      <c r="J295" s="68"/>
      <c r="K295" s="68"/>
      <c r="L295" s="68"/>
      <c r="M295" s="192"/>
    </row>
    <row r="296" spans="1:13" ht="20.25">
      <c r="A296" s="29" t="s">
        <v>302</v>
      </c>
      <c r="B296" s="68"/>
      <c r="C296" s="68" t="s">
        <v>303</v>
      </c>
      <c r="D296" s="68"/>
      <c r="E296" s="68"/>
      <c r="F296" s="68"/>
      <c r="G296" s="68"/>
      <c r="H296" s="68"/>
      <c r="I296" s="68"/>
      <c r="J296" s="68"/>
      <c r="K296" s="68"/>
      <c r="L296" s="68"/>
      <c r="M296" s="192"/>
    </row>
    <row r="297" spans="1:13" ht="20.25">
      <c r="A297" s="29"/>
      <c r="B297" s="68"/>
      <c r="C297" s="68" t="s">
        <v>304</v>
      </c>
      <c r="D297" s="68"/>
      <c r="E297" s="68"/>
      <c r="F297" s="68"/>
      <c r="G297" s="68"/>
      <c r="H297" s="68"/>
      <c r="I297" s="68"/>
      <c r="J297" s="68"/>
      <c r="K297" s="68"/>
      <c r="L297" s="68"/>
      <c r="M297" s="192"/>
    </row>
    <row r="298" spans="1:13" ht="20.25">
      <c r="A298" s="29" t="s">
        <v>305</v>
      </c>
      <c r="B298" s="68"/>
      <c r="C298" s="68" t="s">
        <v>306</v>
      </c>
      <c r="D298" s="68"/>
      <c r="E298" s="68"/>
      <c r="F298" s="68"/>
      <c r="G298" s="68"/>
      <c r="H298" s="68"/>
      <c r="I298" s="68"/>
      <c r="J298" s="68"/>
      <c r="K298" s="68"/>
      <c r="L298" s="68"/>
      <c r="M298" s="192"/>
    </row>
    <row r="299" spans="1:13" ht="20.25">
      <c r="A299" s="29"/>
      <c r="B299" s="68"/>
      <c r="C299" s="68" t="s">
        <v>307</v>
      </c>
      <c r="D299" s="68"/>
      <c r="E299" s="68"/>
      <c r="F299" s="68"/>
      <c r="G299" s="68"/>
      <c r="H299" s="68"/>
      <c r="I299" s="68"/>
      <c r="J299" s="68"/>
      <c r="K299" s="68"/>
      <c r="L299" s="68"/>
      <c r="M299" s="192"/>
    </row>
    <row r="300" spans="1:13" ht="20.25">
      <c r="A300" s="29"/>
      <c r="B300" s="68"/>
      <c r="C300" s="68" t="s">
        <v>308</v>
      </c>
      <c r="D300" s="68"/>
      <c r="E300" s="68"/>
      <c r="F300" s="68"/>
      <c r="G300" s="68"/>
      <c r="H300" s="68"/>
      <c r="I300" s="68"/>
      <c r="J300" s="68"/>
      <c r="K300" s="68"/>
      <c r="L300" s="68"/>
      <c r="M300" s="192"/>
    </row>
    <row r="301" spans="1:13" ht="20.25">
      <c r="A301" s="29"/>
      <c r="B301" s="68"/>
      <c r="C301" s="68" t="s">
        <v>309</v>
      </c>
      <c r="D301" s="68"/>
      <c r="E301" s="68"/>
      <c r="F301" s="68"/>
      <c r="G301" s="68"/>
      <c r="H301" s="68"/>
      <c r="I301" s="68"/>
      <c r="J301" s="68"/>
      <c r="K301" s="68"/>
      <c r="L301" s="68"/>
      <c r="M301" s="192"/>
    </row>
    <row r="302" spans="1:13" ht="20.25">
      <c r="A302" s="29"/>
      <c r="B302" s="68"/>
      <c r="C302" s="68" t="s">
        <v>310</v>
      </c>
      <c r="D302" s="68"/>
      <c r="E302" s="68"/>
      <c r="F302" s="68"/>
      <c r="G302" s="68"/>
      <c r="H302" s="68"/>
      <c r="I302" s="68"/>
      <c r="J302" s="68"/>
      <c r="K302" s="68"/>
      <c r="L302" s="68"/>
      <c r="M302" s="192"/>
    </row>
    <row r="303" spans="1:13" ht="20.25">
      <c r="A303" s="29"/>
      <c r="B303" s="68"/>
      <c r="C303" s="68"/>
      <c r="D303" s="68"/>
      <c r="E303" s="68"/>
      <c r="F303" s="68"/>
      <c r="G303" s="68"/>
      <c r="H303" s="68"/>
      <c r="I303" s="68"/>
      <c r="J303" s="68"/>
      <c r="K303" s="68"/>
      <c r="L303" s="68"/>
      <c r="M303" s="192"/>
    </row>
    <row r="304" spans="1:13" ht="20.25">
      <c r="A304" s="29" t="s">
        <v>17</v>
      </c>
      <c r="B304" s="68"/>
      <c r="C304" s="68" t="s">
        <v>311</v>
      </c>
      <c r="D304" s="68" t="s">
        <v>312</v>
      </c>
      <c r="E304" s="194">
        <v>0.35</v>
      </c>
      <c r="F304" s="68"/>
      <c r="H304" s="68"/>
      <c r="I304" s="68"/>
      <c r="J304" s="68"/>
      <c r="K304" s="68"/>
      <c r="L304" s="68"/>
      <c r="M304" s="192"/>
    </row>
    <row r="305" spans="1:13" ht="20.25">
      <c r="A305" s="29"/>
      <c r="B305" s="68"/>
      <c r="C305" s="68"/>
      <c r="D305" s="68" t="s">
        <v>313</v>
      </c>
      <c r="E305" s="195">
        <v>0.06</v>
      </c>
      <c r="F305" s="68" t="s">
        <v>314</v>
      </c>
      <c r="H305" s="68"/>
      <c r="I305" s="68"/>
      <c r="J305" s="68"/>
      <c r="K305" s="68"/>
      <c r="L305" s="68"/>
      <c r="M305" s="192"/>
    </row>
    <row r="306" spans="1:13" ht="20.25">
      <c r="A306" s="29"/>
      <c r="B306" s="68"/>
      <c r="C306" s="68"/>
      <c r="D306" s="68" t="s">
        <v>315</v>
      </c>
      <c r="E306" s="196">
        <v>0</v>
      </c>
      <c r="F306" s="68" t="s">
        <v>316</v>
      </c>
      <c r="H306" s="68"/>
      <c r="I306" s="68"/>
      <c r="J306" s="68"/>
      <c r="K306" s="68"/>
      <c r="L306" s="68"/>
      <c r="M306" s="192"/>
    </row>
    <row r="307" spans="1:13" ht="20.25">
      <c r="A307" s="29" t="s">
        <v>317</v>
      </c>
      <c r="B307" s="68"/>
      <c r="C307" s="68" t="s">
        <v>318</v>
      </c>
      <c r="D307" s="68"/>
      <c r="E307" s="68"/>
      <c r="F307" s="68"/>
      <c r="G307" s="68"/>
      <c r="H307" s="68"/>
      <c r="I307" s="68"/>
      <c r="J307" s="68"/>
      <c r="K307" s="68"/>
      <c r="L307" s="68"/>
      <c r="M307" s="192"/>
    </row>
    <row r="308" spans="1:13" ht="20.25">
      <c r="A308" s="29" t="s">
        <v>319</v>
      </c>
      <c r="B308" s="68"/>
      <c r="C308" s="68" t="s">
        <v>318</v>
      </c>
      <c r="D308" s="68"/>
      <c r="E308" s="68"/>
      <c r="F308" s="68"/>
      <c r="G308" s="68"/>
      <c r="H308" s="68"/>
      <c r="I308" s="68"/>
      <c r="J308" s="68"/>
      <c r="K308" s="68"/>
      <c r="L308" s="68"/>
      <c r="M308" s="192"/>
    </row>
    <row r="309" spans="1:13" ht="20.25">
      <c r="A309" s="29"/>
      <c r="B309" s="68"/>
      <c r="C309" s="68" t="s">
        <v>320</v>
      </c>
      <c r="D309" s="68"/>
      <c r="E309" s="68"/>
      <c r="F309" s="68"/>
      <c r="G309" s="68"/>
      <c r="H309" s="68"/>
      <c r="I309" s="68"/>
      <c r="J309" s="68"/>
      <c r="K309" s="68"/>
      <c r="L309" s="68"/>
      <c r="M309" s="192"/>
    </row>
    <row r="310" spans="1:13" ht="20.25">
      <c r="B310" s="68"/>
      <c r="C310" s="68" t="s">
        <v>321</v>
      </c>
      <c r="D310" s="68"/>
      <c r="E310" s="68"/>
      <c r="F310" s="68"/>
      <c r="G310" s="68"/>
      <c r="H310" s="68"/>
      <c r="I310" s="68"/>
      <c r="J310" s="68"/>
      <c r="K310" s="68"/>
      <c r="L310" s="68"/>
      <c r="M310" s="192"/>
    </row>
    <row r="311" spans="1:13" ht="20.25">
      <c r="A311" s="29" t="s">
        <v>322</v>
      </c>
      <c r="B311" s="68"/>
      <c r="C311" s="68" t="s">
        <v>323</v>
      </c>
      <c r="D311" s="68"/>
      <c r="E311" s="68"/>
      <c r="F311" s="68"/>
      <c r="G311" s="68"/>
      <c r="H311" s="68"/>
      <c r="I311" s="68"/>
      <c r="J311" s="68"/>
      <c r="K311" s="68"/>
      <c r="L311" s="68"/>
      <c r="M311" s="192"/>
    </row>
    <row r="312" spans="1:13" ht="20.25">
      <c r="A312" s="29"/>
      <c r="B312" s="68"/>
      <c r="C312" s="68" t="s">
        <v>324</v>
      </c>
      <c r="D312" s="68"/>
      <c r="E312" s="68"/>
      <c r="F312" s="68"/>
      <c r="G312" s="68"/>
      <c r="H312" s="68"/>
      <c r="I312" s="68"/>
      <c r="J312" s="68"/>
      <c r="K312" s="68"/>
      <c r="L312" s="68"/>
      <c r="M312" s="192"/>
    </row>
    <row r="313" spans="1:13" ht="20.25">
      <c r="A313" s="29"/>
      <c r="B313" s="68"/>
      <c r="C313" s="68" t="s">
        <v>325</v>
      </c>
      <c r="D313" s="68"/>
      <c r="E313" s="68"/>
      <c r="F313" s="68"/>
      <c r="G313" s="68"/>
      <c r="H313" s="68"/>
      <c r="I313" s="68"/>
      <c r="J313" s="68"/>
      <c r="K313" s="68"/>
      <c r="L313" s="68"/>
      <c r="M313" s="192"/>
    </row>
    <row r="314" spans="1:13" ht="20.25">
      <c r="A314" s="29" t="s">
        <v>326</v>
      </c>
      <c r="B314" s="68"/>
      <c r="C314" s="68" t="s">
        <v>327</v>
      </c>
      <c r="D314" s="68"/>
      <c r="E314" s="68"/>
      <c r="F314" s="68"/>
      <c r="G314" s="68"/>
      <c r="H314" s="68"/>
      <c r="I314" s="68"/>
      <c r="J314" s="68"/>
      <c r="K314" s="68"/>
      <c r="L314" s="68"/>
      <c r="M314" s="192"/>
    </row>
    <row r="315" spans="1:13" ht="20.25">
      <c r="A315" s="29" t="s">
        <v>328</v>
      </c>
      <c r="B315" s="68"/>
      <c r="C315" s="68" t="s">
        <v>329</v>
      </c>
      <c r="D315" s="68"/>
      <c r="E315" s="68"/>
      <c r="F315" s="68"/>
      <c r="G315" s="68"/>
      <c r="H315" s="68"/>
      <c r="I315" s="68"/>
      <c r="J315" s="68"/>
      <c r="K315" s="68"/>
      <c r="L315" s="68"/>
      <c r="M315" s="192"/>
    </row>
    <row r="316" spans="1:13" ht="20.25">
      <c r="A316" s="29"/>
      <c r="B316" s="68"/>
      <c r="C316" s="68" t="s">
        <v>330</v>
      </c>
      <c r="D316" s="68"/>
      <c r="E316" s="68"/>
      <c r="F316" s="68"/>
      <c r="G316" s="68"/>
      <c r="H316" s="68"/>
      <c r="I316" s="68"/>
      <c r="J316" s="68"/>
      <c r="K316" s="68"/>
      <c r="L316" s="68"/>
      <c r="M316" s="192"/>
    </row>
    <row r="317" spans="1:13" ht="20.25">
      <c r="A317" s="29" t="s">
        <v>331</v>
      </c>
      <c r="B317" s="68"/>
      <c r="C317" s="68" t="s">
        <v>332</v>
      </c>
      <c r="D317" s="68"/>
      <c r="E317" s="68"/>
      <c r="F317" s="68"/>
      <c r="G317" s="68"/>
      <c r="H317" s="68"/>
      <c r="I317" s="68"/>
      <c r="J317" s="68"/>
      <c r="K317" s="68"/>
      <c r="L317" s="68"/>
      <c r="M317" s="192"/>
    </row>
    <row r="318" spans="1:13" ht="20.25">
      <c r="A318" s="29"/>
      <c r="B318" s="68"/>
      <c r="C318" s="68" t="s">
        <v>333</v>
      </c>
      <c r="D318" s="68"/>
      <c r="E318" s="68"/>
      <c r="F318" s="68"/>
      <c r="G318" s="68"/>
      <c r="H318" s="68"/>
      <c r="I318" s="68"/>
      <c r="J318" s="68"/>
      <c r="K318" s="68"/>
      <c r="L318" s="68"/>
      <c r="M318" s="192"/>
    </row>
    <row r="319" spans="1:13">
      <c r="A319" s="29" t="s">
        <v>334</v>
      </c>
      <c r="B319" s="68"/>
      <c r="C319" s="68" t="s">
        <v>335</v>
      </c>
      <c r="D319" s="68"/>
      <c r="E319" s="68"/>
      <c r="F319" s="68"/>
      <c r="G319" s="68"/>
      <c r="H319" s="68"/>
      <c r="I319" s="68"/>
      <c r="J319" s="68"/>
      <c r="K319" s="68"/>
      <c r="L319" s="68"/>
      <c r="M319" s="68"/>
    </row>
    <row r="320" spans="1:13">
      <c r="A320" s="29" t="s">
        <v>336</v>
      </c>
      <c r="C320" s="68" t="s">
        <v>33</v>
      </c>
      <c r="D320" s="65"/>
      <c r="E320" s="65"/>
      <c r="F320" s="65"/>
      <c r="G320" s="65"/>
      <c r="H320" s="65"/>
      <c r="I320" s="65"/>
      <c r="J320" s="65"/>
      <c r="K320" s="65"/>
      <c r="L320" s="65"/>
      <c r="M320" s="65"/>
    </row>
    <row r="321" spans="1:13">
      <c r="A321" s="23" t="s">
        <v>337</v>
      </c>
      <c r="C321" s="65" t="s">
        <v>338</v>
      </c>
      <c r="D321" s="197"/>
      <c r="E321" s="65"/>
      <c r="F321" s="65"/>
      <c r="G321" s="65"/>
      <c r="H321" s="65"/>
      <c r="I321" s="65"/>
      <c r="J321" s="65"/>
      <c r="K321" s="65"/>
      <c r="L321" s="65"/>
      <c r="M321" s="65"/>
    </row>
    <row r="322" spans="1:13">
      <c r="C322" s="65" t="s">
        <v>339</v>
      </c>
      <c r="D322" s="65"/>
      <c r="E322" s="65"/>
      <c r="F322" s="65"/>
      <c r="G322" s="65"/>
      <c r="H322" s="65"/>
      <c r="I322" s="65"/>
      <c r="J322" s="65"/>
      <c r="K322" s="65"/>
      <c r="L322" s="65"/>
      <c r="M322" s="198"/>
    </row>
    <row r="323" spans="1:13">
      <c r="C323" s="65" t="s">
        <v>340</v>
      </c>
      <c r="D323" s="65"/>
      <c r="E323" s="197"/>
      <c r="F323" s="65"/>
      <c r="G323" s="65"/>
      <c r="H323" s="65"/>
      <c r="I323" s="65"/>
      <c r="J323" s="65"/>
      <c r="K323" s="65"/>
      <c r="L323" s="65"/>
      <c r="M323" s="198"/>
    </row>
    <row r="324" spans="1:13">
      <c r="C324" s="65" t="s">
        <v>341</v>
      </c>
      <c r="D324" s="65"/>
      <c r="E324" s="197"/>
      <c r="F324" s="65"/>
      <c r="G324" s="65"/>
      <c r="H324" s="65"/>
      <c r="I324" s="65"/>
      <c r="J324" s="65"/>
      <c r="K324" s="65"/>
      <c r="L324" s="65"/>
      <c r="M324" s="198"/>
    </row>
    <row r="325" spans="1:13" ht="18">
      <c r="A325" s="1"/>
      <c r="C325" s="68"/>
      <c r="D325" s="68"/>
      <c r="E325" s="69"/>
      <c r="F325" s="68"/>
      <c r="G325" s="68"/>
      <c r="H325" s="68"/>
      <c r="I325" s="68"/>
      <c r="J325" s="70" t="s">
        <v>0</v>
      </c>
      <c r="K325" s="71"/>
      <c r="M325" s="71"/>
    </row>
    <row r="326" spans="1:13">
      <c r="C326" s="68"/>
      <c r="D326" s="68"/>
      <c r="E326" s="69"/>
      <c r="F326" s="68"/>
      <c r="G326" s="68"/>
      <c r="H326" s="68"/>
      <c r="I326" s="68"/>
      <c r="J326" s="70" t="s">
        <v>342</v>
      </c>
      <c r="M326" s="70"/>
    </row>
    <row r="327" spans="1:13">
      <c r="C327" s="68"/>
      <c r="D327" s="68"/>
      <c r="E327" s="69"/>
      <c r="F327" s="68"/>
      <c r="G327" s="68"/>
      <c r="H327" s="68"/>
      <c r="I327" s="68"/>
      <c r="J327" s="70"/>
      <c r="M327" s="70"/>
    </row>
    <row r="328" spans="1:13">
      <c r="C328" s="68"/>
      <c r="D328" s="68"/>
      <c r="E328" s="69"/>
      <c r="F328" s="68"/>
      <c r="G328" s="68"/>
      <c r="H328" s="68"/>
      <c r="I328" s="68"/>
      <c r="M328" s="70"/>
    </row>
    <row r="329" spans="1:13">
      <c r="C329" s="68"/>
      <c r="D329" s="68"/>
      <c r="E329" s="69"/>
      <c r="F329" s="68"/>
      <c r="G329" s="68"/>
      <c r="H329" s="68"/>
      <c r="I329" s="68"/>
      <c r="K329" s="65"/>
      <c r="M329" s="70"/>
    </row>
    <row r="330" spans="1:13">
      <c r="C330" s="68" t="s">
        <v>2</v>
      </c>
      <c r="D330" s="68"/>
      <c r="E330" s="69"/>
      <c r="F330" s="68"/>
      <c r="G330" s="68"/>
      <c r="H330" s="68"/>
      <c r="I330" s="68"/>
      <c r="J330" s="70"/>
      <c r="K330" s="65"/>
      <c r="M330" s="70"/>
    </row>
    <row r="331" spans="1:13">
      <c r="C331" s="68"/>
      <c r="D331" s="68"/>
      <c r="E331" s="69"/>
      <c r="F331" s="68"/>
      <c r="G331" s="68"/>
      <c r="H331" s="68"/>
      <c r="I331" s="68"/>
      <c r="J331" s="97" t="str">
        <f>$J$7</f>
        <v>For the 12 months ended: 12/31/2015</v>
      </c>
      <c r="K331" s="65"/>
      <c r="M331" s="70"/>
    </row>
    <row r="332" spans="1:13">
      <c r="A332" s="2" t="str">
        <f>$A$8</f>
        <v>Rate Formula Template</v>
      </c>
      <c r="B332" s="9"/>
      <c r="C332" s="9"/>
      <c r="D332" s="75"/>
      <c r="E332" s="9"/>
      <c r="F332" s="75"/>
      <c r="G332" s="75"/>
      <c r="H332" s="75"/>
      <c r="I332" s="75"/>
      <c r="J332" s="9"/>
      <c r="K332" s="68"/>
      <c r="L332" s="9"/>
      <c r="M332" s="65"/>
    </row>
    <row r="333" spans="1:13">
      <c r="A333" s="74" t="s">
        <v>4</v>
      </c>
      <c r="B333" s="9"/>
      <c r="C333" s="75"/>
      <c r="D333" s="13"/>
      <c r="E333" s="9"/>
      <c r="F333" s="13"/>
      <c r="G333" s="13"/>
      <c r="H333" s="13"/>
      <c r="I333" s="75"/>
      <c r="J333" s="75"/>
      <c r="K333" s="68"/>
      <c r="L333" s="76"/>
      <c r="M333" s="65"/>
    </row>
    <row r="334" spans="1:13">
      <c r="A334" s="13"/>
      <c r="B334" s="9"/>
      <c r="C334" s="76"/>
      <c r="D334" s="76"/>
      <c r="E334" s="9"/>
      <c r="F334" s="76"/>
      <c r="G334" s="76"/>
      <c r="H334" s="76"/>
      <c r="I334" s="76"/>
      <c r="J334" s="76"/>
      <c r="K334" s="68"/>
      <c r="L334" s="76"/>
      <c r="M334" s="68"/>
    </row>
    <row r="335" spans="1:13">
      <c r="A335" s="76" t="s">
        <v>361</v>
      </c>
      <c r="B335" s="9"/>
      <c r="C335" s="76"/>
      <c r="D335" s="76"/>
      <c r="E335" s="9"/>
      <c r="F335" s="76"/>
      <c r="G335" s="76"/>
      <c r="H335" s="76"/>
      <c r="I335" s="76"/>
      <c r="J335" s="76"/>
      <c r="K335" s="68"/>
      <c r="L335" s="76"/>
      <c r="M335" s="68"/>
    </row>
    <row r="336" spans="1:13" ht="15.75">
      <c r="A336" s="17"/>
      <c r="B336" s="68"/>
      <c r="C336" s="189"/>
      <c r="D336" s="29"/>
      <c r="E336" s="35"/>
      <c r="F336" s="35"/>
      <c r="G336" s="35"/>
      <c r="H336" s="35"/>
      <c r="I336" s="68"/>
      <c r="J336" s="190"/>
      <c r="K336" s="68"/>
      <c r="L336" s="191"/>
      <c r="M336" s="68"/>
    </row>
    <row r="337" spans="1:13" ht="20.25">
      <c r="A337" s="29"/>
      <c r="B337" s="68"/>
      <c r="C337" s="68" t="s">
        <v>273</v>
      </c>
      <c r="D337" s="29"/>
      <c r="E337" s="35"/>
      <c r="F337" s="35"/>
      <c r="G337" s="35"/>
      <c r="H337" s="35"/>
      <c r="I337" s="68"/>
      <c r="J337" s="35"/>
      <c r="K337" s="68"/>
      <c r="L337" s="35"/>
      <c r="M337" s="192"/>
    </row>
    <row r="338" spans="1:13" ht="20.25">
      <c r="A338" s="29" t="s">
        <v>274</v>
      </c>
      <c r="B338" s="68"/>
      <c r="C338" s="68" t="s">
        <v>373</v>
      </c>
      <c r="D338" s="68"/>
      <c r="E338" s="35"/>
      <c r="F338" s="35"/>
      <c r="G338" s="35"/>
      <c r="H338" s="35"/>
      <c r="I338" s="68"/>
      <c r="J338" s="35"/>
      <c r="K338" s="68"/>
      <c r="L338" s="35"/>
      <c r="M338" s="192"/>
    </row>
    <row r="339" spans="1:13" ht="20.25">
      <c r="A339" s="79" t="s">
        <v>276</v>
      </c>
      <c r="B339" s="68"/>
      <c r="C339" s="68"/>
      <c r="D339" s="68"/>
      <c r="E339" s="35"/>
      <c r="F339" s="35"/>
      <c r="G339" s="35"/>
      <c r="H339" s="35"/>
      <c r="I339" s="68"/>
      <c r="J339" s="35"/>
      <c r="K339" s="68"/>
      <c r="L339" s="35"/>
      <c r="M339" s="192"/>
    </row>
    <row r="340" spans="1:13">
      <c r="A340" s="23" t="s">
        <v>343</v>
      </c>
      <c r="C340" s="65" t="s">
        <v>344</v>
      </c>
      <c r="D340" s="65"/>
      <c r="E340" s="65"/>
      <c r="F340" s="65"/>
      <c r="G340" s="65"/>
      <c r="H340" s="65"/>
      <c r="I340" s="65"/>
      <c r="J340" s="65"/>
      <c r="K340" s="65"/>
      <c r="L340" s="65"/>
      <c r="M340" s="198"/>
    </row>
    <row r="341" spans="1:13">
      <c r="A341" s="23"/>
      <c r="C341" s="65" t="s">
        <v>345</v>
      </c>
      <c r="D341" s="65"/>
      <c r="E341" s="65"/>
      <c r="F341" s="65"/>
      <c r="G341" s="65"/>
      <c r="H341" s="65"/>
      <c r="I341" s="65"/>
      <c r="J341" s="65"/>
      <c r="K341" s="65"/>
      <c r="L341" s="65"/>
      <c r="M341" s="198"/>
    </row>
    <row r="342" spans="1:13">
      <c r="A342" s="23"/>
      <c r="C342" s="65" t="s">
        <v>346</v>
      </c>
      <c r="D342" s="65"/>
      <c r="E342" s="65"/>
      <c r="F342" s="65"/>
      <c r="G342" s="65"/>
      <c r="H342" s="65"/>
      <c r="I342" s="65"/>
      <c r="J342" s="65"/>
      <c r="K342" s="65"/>
      <c r="L342" s="65"/>
      <c r="M342" s="198"/>
    </row>
    <row r="343" spans="1:13">
      <c r="A343" s="23" t="s">
        <v>347</v>
      </c>
      <c r="C343" s="65" t="s">
        <v>348</v>
      </c>
      <c r="D343" s="198"/>
      <c r="E343" s="198"/>
      <c r="F343" s="198"/>
      <c r="G343" s="198"/>
      <c r="H343" s="198"/>
      <c r="I343" s="198"/>
      <c r="J343" s="198"/>
      <c r="K343" s="198"/>
      <c r="L343" s="198"/>
      <c r="M343" s="198"/>
    </row>
    <row r="344" spans="1:13">
      <c r="A344" s="23" t="s">
        <v>349</v>
      </c>
      <c r="C344" s="68" t="s">
        <v>33</v>
      </c>
    </row>
    <row r="345" spans="1:13">
      <c r="A345" s="23" t="s">
        <v>350</v>
      </c>
      <c r="C345" s="2" t="s">
        <v>351</v>
      </c>
    </row>
    <row r="346" spans="1:13">
      <c r="C346" s="2" t="s">
        <v>352</v>
      </c>
    </row>
    <row r="347" spans="1:13">
      <c r="A347" s="23" t="s">
        <v>353</v>
      </c>
      <c r="C347" s="2" t="s">
        <v>354</v>
      </c>
    </row>
    <row r="348" spans="1:13">
      <c r="A348" s="23"/>
      <c r="C348" s="2" t="s">
        <v>355</v>
      </c>
    </row>
    <row r="350" spans="1:13" ht="18">
      <c r="C350" s="2" t="s">
        <v>376</v>
      </c>
    </row>
    <row r="351" spans="1:13" ht="18">
      <c r="C351" s="2" t="s">
        <v>377</v>
      </c>
    </row>
  </sheetData>
  <printOptions horizontalCentered="1"/>
  <pageMargins left="0.75" right="0.75" top="0.75" bottom="0.5" header="0.25" footer="0.25"/>
  <pageSetup scale="44" orientation="portrait" blackAndWhite="1" r:id="rId1"/>
  <headerFooter alignWithMargins="0"/>
  <rowBreaks count="5" manualBreakCount="5">
    <brk id="56" max="11" man="1"/>
    <brk id="116" max="11" man="1"/>
    <brk id="186" max="11" man="1"/>
    <brk id="262" max="11" man="1"/>
    <brk id="324" max="11"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CE896-C6C9-4993-B7CC-BADFC4D80CC0}">
  <sheetPr codeName="Sheet4">
    <tabColor theme="6" tint="0.59999389629810485"/>
    <pageSetUpPr fitToPage="1"/>
  </sheetPr>
  <dimension ref="A1:M351"/>
  <sheetViews>
    <sheetView topLeftCell="A30" zoomScale="90" zoomScaleNormal="90" zoomScaleSheetLayoutView="75" workbookViewId="0">
      <selection activeCell="D26" sqref="D26"/>
    </sheetView>
  </sheetViews>
  <sheetFormatPr defaultColWidth="8.77734375" defaultRowHeight="15"/>
  <cols>
    <col min="1" max="1" width="7.44140625" style="2" customWidth="1"/>
    <col min="2" max="2" width="1.44140625" style="2" customWidth="1"/>
    <col min="3" max="3" width="62.77734375" style="2" customWidth="1"/>
    <col min="4" max="4" width="23" style="2" customWidth="1"/>
    <col min="5" max="5" width="15.5546875" style="2" customWidth="1"/>
    <col min="6" max="6" width="5.77734375" style="2" customWidth="1"/>
    <col min="7" max="7" width="5.6640625" style="2" customWidth="1"/>
    <col min="8" max="8" width="10.6640625" style="2" customWidth="1"/>
    <col min="9" max="9" width="5.77734375" style="2" customWidth="1"/>
    <col min="10" max="10" width="16.33203125" style="2" customWidth="1"/>
    <col min="11" max="11" width="3.44140625" style="2" customWidth="1"/>
    <col min="12" max="12" width="14" style="2" customWidth="1"/>
    <col min="13" max="13" width="1.88671875" style="2" customWidth="1"/>
    <col min="14" max="256" width="8.77734375" style="2"/>
    <col min="257" max="257" width="7.44140625" style="2" customWidth="1"/>
    <col min="258" max="258" width="1.44140625" style="2" customWidth="1"/>
    <col min="259" max="259" width="62.77734375" style="2" customWidth="1"/>
    <col min="260" max="260" width="23" style="2" customWidth="1"/>
    <col min="261" max="261" width="15.5546875" style="2" customWidth="1"/>
    <col min="262" max="262" width="5.77734375" style="2" customWidth="1"/>
    <col min="263" max="263" width="5.6640625" style="2" customWidth="1"/>
    <col min="264" max="264" width="10.6640625" style="2" customWidth="1"/>
    <col min="265" max="265" width="5.77734375" style="2" customWidth="1"/>
    <col min="266" max="266" width="16.33203125" style="2" customWidth="1"/>
    <col min="267" max="267" width="3.44140625" style="2" customWidth="1"/>
    <col min="268" max="268" width="14" style="2" customWidth="1"/>
    <col min="269" max="269" width="1.88671875" style="2" customWidth="1"/>
    <col min="270" max="512" width="8.77734375" style="2"/>
    <col min="513" max="513" width="7.44140625" style="2" customWidth="1"/>
    <col min="514" max="514" width="1.44140625" style="2" customWidth="1"/>
    <col min="515" max="515" width="62.77734375" style="2" customWidth="1"/>
    <col min="516" max="516" width="23" style="2" customWidth="1"/>
    <col min="517" max="517" width="15.5546875" style="2" customWidth="1"/>
    <col min="518" max="518" width="5.77734375" style="2" customWidth="1"/>
    <col min="519" max="519" width="5.6640625" style="2" customWidth="1"/>
    <col min="520" max="520" width="10.6640625" style="2" customWidth="1"/>
    <col min="521" max="521" width="5.77734375" style="2" customWidth="1"/>
    <col min="522" max="522" width="16.33203125" style="2" customWidth="1"/>
    <col min="523" max="523" width="3.44140625" style="2" customWidth="1"/>
    <col min="524" max="524" width="14" style="2" customWidth="1"/>
    <col min="525" max="525" width="1.88671875" style="2" customWidth="1"/>
    <col min="526" max="768" width="8.77734375" style="2"/>
    <col min="769" max="769" width="7.44140625" style="2" customWidth="1"/>
    <col min="770" max="770" width="1.44140625" style="2" customWidth="1"/>
    <col min="771" max="771" width="62.77734375" style="2" customWidth="1"/>
    <col min="772" max="772" width="23" style="2" customWidth="1"/>
    <col min="773" max="773" width="15.5546875" style="2" customWidth="1"/>
    <col min="774" max="774" width="5.77734375" style="2" customWidth="1"/>
    <col min="775" max="775" width="5.6640625" style="2" customWidth="1"/>
    <col min="776" max="776" width="10.6640625" style="2" customWidth="1"/>
    <col min="777" max="777" width="5.77734375" style="2" customWidth="1"/>
    <col min="778" max="778" width="16.33203125" style="2" customWidth="1"/>
    <col min="779" max="779" width="3.44140625" style="2" customWidth="1"/>
    <col min="780" max="780" width="14" style="2" customWidth="1"/>
    <col min="781" max="781" width="1.88671875" style="2" customWidth="1"/>
    <col min="782" max="1024" width="8.77734375" style="2"/>
    <col min="1025" max="1025" width="7.44140625" style="2" customWidth="1"/>
    <col min="1026" max="1026" width="1.44140625" style="2" customWidth="1"/>
    <col min="1027" max="1027" width="62.77734375" style="2" customWidth="1"/>
    <col min="1028" max="1028" width="23" style="2" customWidth="1"/>
    <col min="1029" max="1029" width="15.5546875" style="2" customWidth="1"/>
    <col min="1030" max="1030" width="5.77734375" style="2" customWidth="1"/>
    <col min="1031" max="1031" width="5.6640625" style="2" customWidth="1"/>
    <col min="1032" max="1032" width="10.6640625" style="2" customWidth="1"/>
    <col min="1033" max="1033" width="5.77734375" style="2" customWidth="1"/>
    <col min="1034" max="1034" width="16.33203125" style="2" customWidth="1"/>
    <col min="1035" max="1035" width="3.44140625" style="2" customWidth="1"/>
    <col min="1036" max="1036" width="14" style="2" customWidth="1"/>
    <col min="1037" max="1037" width="1.88671875" style="2" customWidth="1"/>
    <col min="1038" max="1280" width="8.77734375" style="2"/>
    <col min="1281" max="1281" width="7.44140625" style="2" customWidth="1"/>
    <col min="1282" max="1282" width="1.44140625" style="2" customWidth="1"/>
    <col min="1283" max="1283" width="62.77734375" style="2" customWidth="1"/>
    <col min="1284" max="1284" width="23" style="2" customWidth="1"/>
    <col min="1285" max="1285" width="15.5546875" style="2" customWidth="1"/>
    <col min="1286" max="1286" width="5.77734375" style="2" customWidth="1"/>
    <col min="1287" max="1287" width="5.6640625" style="2" customWidth="1"/>
    <col min="1288" max="1288" width="10.6640625" style="2" customWidth="1"/>
    <col min="1289" max="1289" width="5.77734375" style="2" customWidth="1"/>
    <col min="1290" max="1290" width="16.33203125" style="2" customWidth="1"/>
    <col min="1291" max="1291" width="3.44140625" style="2" customWidth="1"/>
    <col min="1292" max="1292" width="14" style="2" customWidth="1"/>
    <col min="1293" max="1293" width="1.88671875" style="2" customWidth="1"/>
    <col min="1294" max="1536" width="8.77734375" style="2"/>
    <col min="1537" max="1537" width="7.44140625" style="2" customWidth="1"/>
    <col min="1538" max="1538" width="1.44140625" style="2" customWidth="1"/>
    <col min="1539" max="1539" width="62.77734375" style="2" customWidth="1"/>
    <col min="1540" max="1540" width="23" style="2" customWidth="1"/>
    <col min="1541" max="1541" width="15.5546875" style="2" customWidth="1"/>
    <col min="1542" max="1542" width="5.77734375" style="2" customWidth="1"/>
    <col min="1543" max="1543" width="5.6640625" style="2" customWidth="1"/>
    <col min="1544" max="1544" width="10.6640625" style="2" customWidth="1"/>
    <col min="1545" max="1545" width="5.77734375" style="2" customWidth="1"/>
    <col min="1546" max="1546" width="16.33203125" style="2" customWidth="1"/>
    <col min="1547" max="1547" width="3.44140625" style="2" customWidth="1"/>
    <col min="1548" max="1548" width="14" style="2" customWidth="1"/>
    <col min="1549" max="1549" width="1.88671875" style="2" customWidth="1"/>
    <col min="1550" max="1792" width="8.77734375" style="2"/>
    <col min="1793" max="1793" width="7.44140625" style="2" customWidth="1"/>
    <col min="1794" max="1794" width="1.44140625" style="2" customWidth="1"/>
    <col min="1795" max="1795" width="62.77734375" style="2" customWidth="1"/>
    <col min="1796" max="1796" width="23" style="2" customWidth="1"/>
    <col min="1797" max="1797" width="15.5546875" style="2" customWidth="1"/>
    <col min="1798" max="1798" width="5.77734375" style="2" customWidth="1"/>
    <col min="1799" max="1799" width="5.6640625" style="2" customWidth="1"/>
    <col min="1800" max="1800" width="10.6640625" style="2" customWidth="1"/>
    <col min="1801" max="1801" width="5.77734375" style="2" customWidth="1"/>
    <col min="1802" max="1802" width="16.33203125" style="2" customWidth="1"/>
    <col min="1803" max="1803" width="3.44140625" style="2" customWidth="1"/>
    <col min="1804" max="1804" width="14" style="2" customWidth="1"/>
    <col min="1805" max="1805" width="1.88671875" style="2" customWidth="1"/>
    <col min="1806" max="2048" width="8.77734375" style="2"/>
    <col min="2049" max="2049" width="7.44140625" style="2" customWidth="1"/>
    <col min="2050" max="2050" width="1.44140625" style="2" customWidth="1"/>
    <col min="2051" max="2051" width="62.77734375" style="2" customWidth="1"/>
    <col min="2052" max="2052" width="23" style="2" customWidth="1"/>
    <col min="2053" max="2053" width="15.5546875" style="2" customWidth="1"/>
    <col min="2054" max="2054" width="5.77734375" style="2" customWidth="1"/>
    <col min="2055" max="2055" width="5.6640625" style="2" customWidth="1"/>
    <col min="2056" max="2056" width="10.6640625" style="2" customWidth="1"/>
    <col min="2057" max="2057" width="5.77734375" style="2" customWidth="1"/>
    <col min="2058" max="2058" width="16.33203125" style="2" customWidth="1"/>
    <col min="2059" max="2059" width="3.44140625" style="2" customWidth="1"/>
    <col min="2060" max="2060" width="14" style="2" customWidth="1"/>
    <col min="2061" max="2061" width="1.88671875" style="2" customWidth="1"/>
    <col min="2062" max="2304" width="8.77734375" style="2"/>
    <col min="2305" max="2305" width="7.44140625" style="2" customWidth="1"/>
    <col min="2306" max="2306" width="1.44140625" style="2" customWidth="1"/>
    <col min="2307" max="2307" width="62.77734375" style="2" customWidth="1"/>
    <col min="2308" max="2308" width="23" style="2" customWidth="1"/>
    <col min="2309" max="2309" width="15.5546875" style="2" customWidth="1"/>
    <col min="2310" max="2310" width="5.77734375" style="2" customWidth="1"/>
    <col min="2311" max="2311" width="5.6640625" style="2" customWidth="1"/>
    <col min="2312" max="2312" width="10.6640625" style="2" customWidth="1"/>
    <col min="2313" max="2313" width="5.77734375" style="2" customWidth="1"/>
    <col min="2314" max="2314" width="16.33203125" style="2" customWidth="1"/>
    <col min="2315" max="2315" width="3.44140625" style="2" customWidth="1"/>
    <col min="2316" max="2316" width="14" style="2" customWidth="1"/>
    <col min="2317" max="2317" width="1.88671875" style="2" customWidth="1"/>
    <col min="2318" max="2560" width="8.77734375" style="2"/>
    <col min="2561" max="2561" width="7.44140625" style="2" customWidth="1"/>
    <col min="2562" max="2562" width="1.44140625" style="2" customWidth="1"/>
    <col min="2563" max="2563" width="62.77734375" style="2" customWidth="1"/>
    <col min="2564" max="2564" width="23" style="2" customWidth="1"/>
    <col min="2565" max="2565" width="15.5546875" style="2" customWidth="1"/>
    <col min="2566" max="2566" width="5.77734375" style="2" customWidth="1"/>
    <col min="2567" max="2567" width="5.6640625" style="2" customWidth="1"/>
    <col min="2568" max="2568" width="10.6640625" style="2" customWidth="1"/>
    <col min="2569" max="2569" width="5.77734375" style="2" customWidth="1"/>
    <col min="2570" max="2570" width="16.33203125" style="2" customWidth="1"/>
    <col min="2571" max="2571" width="3.44140625" style="2" customWidth="1"/>
    <col min="2572" max="2572" width="14" style="2" customWidth="1"/>
    <col min="2573" max="2573" width="1.88671875" style="2" customWidth="1"/>
    <col min="2574" max="2816" width="8.77734375" style="2"/>
    <col min="2817" max="2817" width="7.44140625" style="2" customWidth="1"/>
    <col min="2818" max="2818" width="1.44140625" style="2" customWidth="1"/>
    <col min="2819" max="2819" width="62.77734375" style="2" customWidth="1"/>
    <col min="2820" max="2820" width="23" style="2" customWidth="1"/>
    <col min="2821" max="2821" width="15.5546875" style="2" customWidth="1"/>
    <col min="2822" max="2822" width="5.77734375" style="2" customWidth="1"/>
    <col min="2823" max="2823" width="5.6640625" style="2" customWidth="1"/>
    <col min="2824" max="2824" width="10.6640625" style="2" customWidth="1"/>
    <col min="2825" max="2825" width="5.77734375" style="2" customWidth="1"/>
    <col min="2826" max="2826" width="16.33203125" style="2" customWidth="1"/>
    <col min="2827" max="2827" width="3.44140625" style="2" customWidth="1"/>
    <col min="2828" max="2828" width="14" style="2" customWidth="1"/>
    <col min="2829" max="2829" width="1.88671875" style="2" customWidth="1"/>
    <col min="2830" max="3072" width="8.77734375" style="2"/>
    <col min="3073" max="3073" width="7.44140625" style="2" customWidth="1"/>
    <col min="3074" max="3074" width="1.44140625" style="2" customWidth="1"/>
    <col min="3075" max="3075" width="62.77734375" style="2" customWidth="1"/>
    <col min="3076" max="3076" width="23" style="2" customWidth="1"/>
    <col min="3077" max="3077" width="15.5546875" style="2" customWidth="1"/>
    <col min="3078" max="3078" width="5.77734375" style="2" customWidth="1"/>
    <col min="3079" max="3079" width="5.6640625" style="2" customWidth="1"/>
    <col min="3080" max="3080" width="10.6640625" style="2" customWidth="1"/>
    <col min="3081" max="3081" width="5.77734375" style="2" customWidth="1"/>
    <col min="3082" max="3082" width="16.33203125" style="2" customWidth="1"/>
    <col min="3083" max="3083" width="3.44140625" style="2" customWidth="1"/>
    <col min="3084" max="3084" width="14" style="2" customWidth="1"/>
    <col min="3085" max="3085" width="1.88671875" style="2" customWidth="1"/>
    <col min="3086" max="3328" width="8.77734375" style="2"/>
    <col min="3329" max="3329" width="7.44140625" style="2" customWidth="1"/>
    <col min="3330" max="3330" width="1.44140625" style="2" customWidth="1"/>
    <col min="3331" max="3331" width="62.77734375" style="2" customWidth="1"/>
    <col min="3332" max="3332" width="23" style="2" customWidth="1"/>
    <col min="3333" max="3333" width="15.5546875" style="2" customWidth="1"/>
    <col min="3334" max="3334" width="5.77734375" style="2" customWidth="1"/>
    <col min="3335" max="3335" width="5.6640625" style="2" customWidth="1"/>
    <col min="3336" max="3336" width="10.6640625" style="2" customWidth="1"/>
    <col min="3337" max="3337" width="5.77734375" style="2" customWidth="1"/>
    <col min="3338" max="3338" width="16.33203125" style="2" customWidth="1"/>
    <col min="3339" max="3339" width="3.44140625" style="2" customWidth="1"/>
    <col min="3340" max="3340" width="14" style="2" customWidth="1"/>
    <col min="3341" max="3341" width="1.88671875" style="2" customWidth="1"/>
    <col min="3342" max="3584" width="8.77734375" style="2"/>
    <col min="3585" max="3585" width="7.44140625" style="2" customWidth="1"/>
    <col min="3586" max="3586" width="1.44140625" style="2" customWidth="1"/>
    <col min="3587" max="3587" width="62.77734375" style="2" customWidth="1"/>
    <col min="3588" max="3588" width="23" style="2" customWidth="1"/>
    <col min="3589" max="3589" width="15.5546875" style="2" customWidth="1"/>
    <col min="3590" max="3590" width="5.77734375" style="2" customWidth="1"/>
    <col min="3591" max="3591" width="5.6640625" style="2" customWidth="1"/>
    <col min="3592" max="3592" width="10.6640625" style="2" customWidth="1"/>
    <col min="3593" max="3593" width="5.77734375" style="2" customWidth="1"/>
    <col min="3594" max="3594" width="16.33203125" style="2" customWidth="1"/>
    <col min="3595" max="3595" width="3.44140625" style="2" customWidth="1"/>
    <col min="3596" max="3596" width="14" style="2" customWidth="1"/>
    <col min="3597" max="3597" width="1.88671875" style="2" customWidth="1"/>
    <col min="3598" max="3840" width="8.77734375" style="2"/>
    <col min="3841" max="3841" width="7.44140625" style="2" customWidth="1"/>
    <col min="3842" max="3842" width="1.44140625" style="2" customWidth="1"/>
    <col min="3843" max="3843" width="62.77734375" style="2" customWidth="1"/>
    <col min="3844" max="3844" width="23" style="2" customWidth="1"/>
    <col min="3845" max="3845" width="15.5546875" style="2" customWidth="1"/>
    <col min="3846" max="3846" width="5.77734375" style="2" customWidth="1"/>
    <col min="3847" max="3847" width="5.6640625" style="2" customWidth="1"/>
    <col min="3848" max="3848" width="10.6640625" style="2" customWidth="1"/>
    <col min="3849" max="3849" width="5.77734375" style="2" customWidth="1"/>
    <col min="3850" max="3850" width="16.33203125" style="2" customWidth="1"/>
    <col min="3851" max="3851" width="3.44140625" style="2" customWidth="1"/>
    <col min="3852" max="3852" width="14" style="2" customWidth="1"/>
    <col min="3853" max="3853" width="1.88671875" style="2" customWidth="1"/>
    <col min="3854" max="4096" width="8.77734375" style="2"/>
    <col min="4097" max="4097" width="7.44140625" style="2" customWidth="1"/>
    <col min="4098" max="4098" width="1.44140625" style="2" customWidth="1"/>
    <col min="4099" max="4099" width="62.77734375" style="2" customWidth="1"/>
    <col min="4100" max="4100" width="23" style="2" customWidth="1"/>
    <col min="4101" max="4101" width="15.5546875" style="2" customWidth="1"/>
    <col min="4102" max="4102" width="5.77734375" style="2" customWidth="1"/>
    <col min="4103" max="4103" width="5.6640625" style="2" customWidth="1"/>
    <col min="4104" max="4104" width="10.6640625" style="2" customWidth="1"/>
    <col min="4105" max="4105" width="5.77734375" style="2" customWidth="1"/>
    <col min="4106" max="4106" width="16.33203125" style="2" customWidth="1"/>
    <col min="4107" max="4107" width="3.44140625" style="2" customWidth="1"/>
    <col min="4108" max="4108" width="14" style="2" customWidth="1"/>
    <col min="4109" max="4109" width="1.88671875" style="2" customWidth="1"/>
    <col min="4110" max="4352" width="8.77734375" style="2"/>
    <col min="4353" max="4353" width="7.44140625" style="2" customWidth="1"/>
    <col min="4354" max="4354" width="1.44140625" style="2" customWidth="1"/>
    <col min="4355" max="4355" width="62.77734375" style="2" customWidth="1"/>
    <col min="4356" max="4356" width="23" style="2" customWidth="1"/>
    <col min="4357" max="4357" width="15.5546875" style="2" customWidth="1"/>
    <col min="4358" max="4358" width="5.77734375" style="2" customWidth="1"/>
    <col min="4359" max="4359" width="5.6640625" style="2" customWidth="1"/>
    <col min="4360" max="4360" width="10.6640625" style="2" customWidth="1"/>
    <col min="4361" max="4361" width="5.77734375" style="2" customWidth="1"/>
    <col min="4362" max="4362" width="16.33203125" style="2" customWidth="1"/>
    <col min="4363" max="4363" width="3.44140625" style="2" customWidth="1"/>
    <col min="4364" max="4364" width="14" style="2" customWidth="1"/>
    <col min="4365" max="4365" width="1.88671875" style="2" customWidth="1"/>
    <col min="4366" max="4608" width="8.77734375" style="2"/>
    <col min="4609" max="4609" width="7.44140625" style="2" customWidth="1"/>
    <col min="4610" max="4610" width="1.44140625" style="2" customWidth="1"/>
    <col min="4611" max="4611" width="62.77734375" style="2" customWidth="1"/>
    <col min="4612" max="4612" width="23" style="2" customWidth="1"/>
    <col min="4613" max="4613" width="15.5546875" style="2" customWidth="1"/>
    <col min="4614" max="4614" width="5.77734375" style="2" customWidth="1"/>
    <col min="4615" max="4615" width="5.6640625" style="2" customWidth="1"/>
    <col min="4616" max="4616" width="10.6640625" style="2" customWidth="1"/>
    <col min="4617" max="4617" width="5.77734375" style="2" customWidth="1"/>
    <col min="4618" max="4618" width="16.33203125" style="2" customWidth="1"/>
    <col min="4619" max="4619" width="3.44140625" style="2" customWidth="1"/>
    <col min="4620" max="4620" width="14" style="2" customWidth="1"/>
    <col min="4621" max="4621" width="1.88671875" style="2" customWidth="1"/>
    <col min="4622" max="4864" width="8.77734375" style="2"/>
    <col min="4865" max="4865" width="7.44140625" style="2" customWidth="1"/>
    <col min="4866" max="4866" width="1.44140625" style="2" customWidth="1"/>
    <col min="4867" max="4867" width="62.77734375" style="2" customWidth="1"/>
    <col min="4868" max="4868" width="23" style="2" customWidth="1"/>
    <col min="4869" max="4869" width="15.5546875" style="2" customWidth="1"/>
    <col min="4870" max="4870" width="5.77734375" style="2" customWidth="1"/>
    <col min="4871" max="4871" width="5.6640625" style="2" customWidth="1"/>
    <col min="4872" max="4872" width="10.6640625" style="2" customWidth="1"/>
    <col min="4873" max="4873" width="5.77734375" style="2" customWidth="1"/>
    <col min="4874" max="4874" width="16.33203125" style="2" customWidth="1"/>
    <col min="4875" max="4875" width="3.44140625" style="2" customWidth="1"/>
    <col min="4876" max="4876" width="14" style="2" customWidth="1"/>
    <col min="4877" max="4877" width="1.88671875" style="2" customWidth="1"/>
    <col min="4878" max="5120" width="8.77734375" style="2"/>
    <col min="5121" max="5121" width="7.44140625" style="2" customWidth="1"/>
    <col min="5122" max="5122" width="1.44140625" style="2" customWidth="1"/>
    <col min="5123" max="5123" width="62.77734375" style="2" customWidth="1"/>
    <col min="5124" max="5124" width="23" style="2" customWidth="1"/>
    <col min="5125" max="5125" width="15.5546875" style="2" customWidth="1"/>
    <col min="5126" max="5126" width="5.77734375" style="2" customWidth="1"/>
    <col min="5127" max="5127" width="5.6640625" style="2" customWidth="1"/>
    <col min="5128" max="5128" width="10.6640625" style="2" customWidth="1"/>
    <col min="5129" max="5129" width="5.77734375" style="2" customWidth="1"/>
    <col min="5130" max="5130" width="16.33203125" style="2" customWidth="1"/>
    <col min="5131" max="5131" width="3.44140625" style="2" customWidth="1"/>
    <col min="5132" max="5132" width="14" style="2" customWidth="1"/>
    <col min="5133" max="5133" width="1.88671875" style="2" customWidth="1"/>
    <col min="5134" max="5376" width="8.77734375" style="2"/>
    <col min="5377" max="5377" width="7.44140625" style="2" customWidth="1"/>
    <col min="5378" max="5378" width="1.44140625" style="2" customWidth="1"/>
    <col min="5379" max="5379" width="62.77734375" style="2" customWidth="1"/>
    <col min="5380" max="5380" width="23" style="2" customWidth="1"/>
    <col min="5381" max="5381" width="15.5546875" style="2" customWidth="1"/>
    <col min="5382" max="5382" width="5.77734375" style="2" customWidth="1"/>
    <col min="5383" max="5383" width="5.6640625" style="2" customWidth="1"/>
    <col min="5384" max="5384" width="10.6640625" style="2" customWidth="1"/>
    <col min="5385" max="5385" width="5.77734375" style="2" customWidth="1"/>
    <col min="5386" max="5386" width="16.33203125" style="2" customWidth="1"/>
    <col min="5387" max="5387" width="3.44140625" style="2" customWidth="1"/>
    <col min="5388" max="5388" width="14" style="2" customWidth="1"/>
    <col min="5389" max="5389" width="1.88671875" style="2" customWidth="1"/>
    <col min="5390" max="5632" width="8.77734375" style="2"/>
    <col min="5633" max="5633" width="7.44140625" style="2" customWidth="1"/>
    <col min="5634" max="5634" width="1.44140625" style="2" customWidth="1"/>
    <col min="5635" max="5635" width="62.77734375" style="2" customWidth="1"/>
    <col min="5636" max="5636" width="23" style="2" customWidth="1"/>
    <col min="5637" max="5637" width="15.5546875" style="2" customWidth="1"/>
    <col min="5638" max="5638" width="5.77734375" style="2" customWidth="1"/>
    <col min="5639" max="5639" width="5.6640625" style="2" customWidth="1"/>
    <col min="5640" max="5640" width="10.6640625" style="2" customWidth="1"/>
    <col min="5641" max="5641" width="5.77734375" style="2" customWidth="1"/>
    <col min="5642" max="5642" width="16.33203125" style="2" customWidth="1"/>
    <col min="5643" max="5643" width="3.44140625" style="2" customWidth="1"/>
    <col min="5644" max="5644" width="14" style="2" customWidth="1"/>
    <col min="5645" max="5645" width="1.88671875" style="2" customWidth="1"/>
    <col min="5646" max="5888" width="8.77734375" style="2"/>
    <col min="5889" max="5889" width="7.44140625" style="2" customWidth="1"/>
    <col min="5890" max="5890" width="1.44140625" style="2" customWidth="1"/>
    <col min="5891" max="5891" width="62.77734375" style="2" customWidth="1"/>
    <col min="5892" max="5892" width="23" style="2" customWidth="1"/>
    <col min="5893" max="5893" width="15.5546875" style="2" customWidth="1"/>
    <col min="5894" max="5894" width="5.77734375" style="2" customWidth="1"/>
    <col min="5895" max="5895" width="5.6640625" style="2" customWidth="1"/>
    <col min="5896" max="5896" width="10.6640625" style="2" customWidth="1"/>
    <col min="5897" max="5897" width="5.77734375" style="2" customWidth="1"/>
    <col min="5898" max="5898" width="16.33203125" style="2" customWidth="1"/>
    <col min="5899" max="5899" width="3.44140625" style="2" customWidth="1"/>
    <col min="5900" max="5900" width="14" style="2" customWidth="1"/>
    <col min="5901" max="5901" width="1.88671875" style="2" customWidth="1"/>
    <col min="5902" max="6144" width="8.77734375" style="2"/>
    <col min="6145" max="6145" width="7.44140625" style="2" customWidth="1"/>
    <col min="6146" max="6146" width="1.44140625" style="2" customWidth="1"/>
    <col min="6147" max="6147" width="62.77734375" style="2" customWidth="1"/>
    <col min="6148" max="6148" width="23" style="2" customWidth="1"/>
    <col min="6149" max="6149" width="15.5546875" style="2" customWidth="1"/>
    <col min="6150" max="6150" width="5.77734375" style="2" customWidth="1"/>
    <col min="6151" max="6151" width="5.6640625" style="2" customWidth="1"/>
    <col min="6152" max="6152" width="10.6640625" style="2" customWidth="1"/>
    <col min="6153" max="6153" width="5.77734375" style="2" customWidth="1"/>
    <col min="6154" max="6154" width="16.33203125" style="2" customWidth="1"/>
    <col min="6155" max="6155" width="3.44140625" style="2" customWidth="1"/>
    <col min="6156" max="6156" width="14" style="2" customWidth="1"/>
    <col min="6157" max="6157" width="1.88671875" style="2" customWidth="1"/>
    <col min="6158" max="6400" width="8.77734375" style="2"/>
    <col min="6401" max="6401" width="7.44140625" style="2" customWidth="1"/>
    <col min="6402" max="6402" width="1.44140625" style="2" customWidth="1"/>
    <col min="6403" max="6403" width="62.77734375" style="2" customWidth="1"/>
    <col min="6404" max="6404" width="23" style="2" customWidth="1"/>
    <col min="6405" max="6405" width="15.5546875" style="2" customWidth="1"/>
    <col min="6406" max="6406" width="5.77734375" style="2" customWidth="1"/>
    <col min="6407" max="6407" width="5.6640625" style="2" customWidth="1"/>
    <col min="6408" max="6408" width="10.6640625" style="2" customWidth="1"/>
    <col min="6409" max="6409" width="5.77734375" style="2" customWidth="1"/>
    <col min="6410" max="6410" width="16.33203125" style="2" customWidth="1"/>
    <col min="6411" max="6411" width="3.44140625" style="2" customWidth="1"/>
    <col min="6412" max="6412" width="14" style="2" customWidth="1"/>
    <col min="6413" max="6413" width="1.88671875" style="2" customWidth="1"/>
    <col min="6414" max="6656" width="8.77734375" style="2"/>
    <col min="6657" max="6657" width="7.44140625" style="2" customWidth="1"/>
    <col min="6658" max="6658" width="1.44140625" style="2" customWidth="1"/>
    <col min="6659" max="6659" width="62.77734375" style="2" customWidth="1"/>
    <col min="6660" max="6660" width="23" style="2" customWidth="1"/>
    <col min="6661" max="6661" width="15.5546875" style="2" customWidth="1"/>
    <col min="6662" max="6662" width="5.77734375" style="2" customWidth="1"/>
    <col min="6663" max="6663" width="5.6640625" style="2" customWidth="1"/>
    <col min="6664" max="6664" width="10.6640625" style="2" customWidth="1"/>
    <col min="6665" max="6665" width="5.77734375" style="2" customWidth="1"/>
    <col min="6666" max="6666" width="16.33203125" style="2" customWidth="1"/>
    <col min="6667" max="6667" width="3.44140625" style="2" customWidth="1"/>
    <col min="6668" max="6668" width="14" style="2" customWidth="1"/>
    <col min="6669" max="6669" width="1.88671875" style="2" customWidth="1"/>
    <col min="6670" max="6912" width="8.77734375" style="2"/>
    <col min="6913" max="6913" width="7.44140625" style="2" customWidth="1"/>
    <col min="6914" max="6914" width="1.44140625" style="2" customWidth="1"/>
    <col min="6915" max="6915" width="62.77734375" style="2" customWidth="1"/>
    <col min="6916" max="6916" width="23" style="2" customWidth="1"/>
    <col min="6917" max="6917" width="15.5546875" style="2" customWidth="1"/>
    <col min="6918" max="6918" width="5.77734375" style="2" customWidth="1"/>
    <col min="6919" max="6919" width="5.6640625" style="2" customWidth="1"/>
    <col min="6920" max="6920" width="10.6640625" style="2" customWidth="1"/>
    <col min="6921" max="6921" width="5.77734375" style="2" customWidth="1"/>
    <col min="6922" max="6922" width="16.33203125" style="2" customWidth="1"/>
    <col min="6923" max="6923" width="3.44140625" style="2" customWidth="1"/>
    <col min="6924" max="6924" width="14" style="2" customWidth="1"/>
    <col min="6925" max="6925" width="1.88671875" style="2" customWidth="1"/>
    <col min="6926" max="7168" width="8.77734375" style="2"/>
    <col min="7169" max="7169" width="7.44140625" style="2" customWidth="1"/>
    <col min="7170" max="7170" width="1.44140625" style="2" customWidth="1"/>
    <col min="7171" max="7171" width="62.77734375" style="2" customWidth="1"/>
    <col min="7172" max="7172" width="23" style="2" customWidth="1"/>
    <col min="7173" max="7173" width="15.5546875" style="2" customWidth="1"/>
    <col min="7174" max="7174" width="5.77734375" style="2" customWidth="1"/>
    <col min="7175" max="7175" width="5.6640625" style="2" customWidth="1"/>
    <col min="7176" max="7176" width="10.6640625" style="2" customWidth="1"/>
    <col min="7177" max="7177" width="5.77734375" style="2" customWidth="1"/>
    <col min="7178" max="7178" width="16.33203125" style="2" customWidth="1"/>
    <col min="7179" max="7179" width="3.44140625" style="2" customWidth="1"/>
    <col min="7180" max="7180" width="14" style="2" customWidth="1"/>
    <col min="7181" max="7181" width="1.88671875" style="2" customWidth="1"/>
    <col min="7182" max="7424" width="8.77734375" style="2"/>
    <col min="7425" max="7425" width="7.44140625" style="2" customWidth="1"/>
    <col min="7426" max="7426" width="1.44140625" style="2" customWidth="1"/>
    <col min="7427" max="7427" width="62.77734375" style="2" customWidth="1"/>
    <col min="7428" max="7428" width="23" style="2" customWidth="1"/>
    <col min="7429" max="7429" width="15.5546875" style="2" customWidth="1"/>
    <col min="7430" max="7430" width="5.77734375" style="2" customWidth="1"/>
    <col min="7431" max="7431" width="5.6640625" style="2" customWidth="1"/>
    <col min="7432" max="7432" width="10.6640625" style="2" customWidth="1"/>
    <col min="7433" max="7433" width="5.77734375" style="2" customWidth="1"/>
    <col min="7434" max="7434" width="16.33203125" style="2" customWidth="1"/>
    <col min="7435" max="7435" width="3.44140625" style="2" customWidth="1"/>
    <col min="7436" max="7436" width="14" style="2" customWidth="1"/>
    <col min="7437" max="7437" width="1.88671875" style="2" customWidth="1"/>
    <col min="7438" max="7680" width="8.77734375" style="2"/>
    <col min="7681" max="7681" width="7.44140625" style="2" customWidth="1"/>
    <col min="7682" max="7682" width="1.44140625" style="2" customWidth="1"/>
    <col min="7683" max="7683" width="62.77734375" style="2" customWidth="1"/>
    <col min="7684" max="7684" width="23" style="2" customWidth="1"/>
    <col min="7685" max="7685" width="15.5546875" style="2" customWidth="1"/>
    <col min="7686" max="7686" width="5.77734375" style="2" customWidth="1"/>
    <col min="7687" max="7687" width="5.6640625" style="2" customWidth="1"/>
    <col min="7688" max="7688" width="10.6640625" style="2" customWidth="1"/>
    <col min="7689" max="7689" width="5.77734375" style="2" customWidth="1"/>
    <col min="7690" max="7690" width="16.33203125" style="2" customWidth="1"/>
    <col min="7691" max="7691" width="3.44140625" style="2" customWidth="1"/>
    <col min="7692" max="7692" width="14" style="2" customWidth="1"/>
    <col min="7693" max="7693" width="1.88671875" style="2" customWidth="1"/>
    <col min="7694" max="7936" width="8.77734375" style="2"/>
    <col min="7937" max="7937" width="7.44140625" style="2" customWidth="1"/>
    <col min="7938" max="7938" width="1.44140625" style="2" customWidth="1"/>
    <col min="7939" max="7939" width="62.77734375" style="2" customWidth="1"/>
    <col min="7940" max="7940" width="23" style="2" customWidth="1"/>
    <col min="7941" max="7941" width="15.5546875" style="2" customWidth="1"/>
    <col min="7942" max="7942" width="5.77734375" style="2" customWidth="1"/>
    <col min="7943" max="7943" width="5.6640625" style="2" customWidth="1"/>
    <col min="7944" max="7944" width="10.6640625" style="2" customWidth="1"/>
    <col min="7945" max="7945" width="5.77734375" style="2" customWidth="1"/>
    <col min="7946" max="7946" width="16.33203125" style="2" customWidth="1"/>
    <col min="7947" max="7947" width="3.44140625" style="2" customWidth="1"/>
    <col min="7948" max="7948" width="14" style="2" customWidth="1"/>
    <col min="7949" max="7949" width="1.88671875" style="2" customWidth="1"/>
    <col min="7950" max="8192" width="8.77734375" style="2"/>
    <col min="8193" max="8193" width="7.44140625" style="2" customWidth="1"/>
    <col min="8194" max="8194" width="1.44140625" style="2" customWidth="1"/>
    <col min="8195" max="8195" width="62.77734375" style="2" customWidth="1"/>
    <col min="8196" max="8196" width="23" style="2" customWidth="1"/>
    <col min="8197" max="8197" width="15.5546875" style="2" customWidth="1"/>
    <col min="8198" max="8198" width="5.77734375" style="2" customWidth="1"/>
    <col min="8199" max="8199" width="5.6640625" style="2" customWidth="1"/>
    <col min="8200" max="8200" width="10.6640625" style="2" customWidth="1"/>
    <col min="8201" max="8201" width="5.77734375" style="2" customWidth="1"/>
    <col min="8202" max="8202" width="16.33203125" style="2" customWidth="1"/>
    <col min="8203" max="8203" width="3.44140625" style="2" customWidth="1"/>
    <col min="8204" max="8204" width="14" style="2" customWidth="1"/>
    <col min="8205" max="8205" width="1.88671875" style="2" customWidth="1"/>
    <col min="8206" max="8448" width="8.77734375" style="2"/>
    <col min="8449" max="8449" width="7.44140625" style="2" customWidth="1"/>
    <col min="8450" max="8450" width="1.44140625" style="2" customWidth="1"/>
    <col min="8451" max="8451" width="62.77734375" style="2" customWidth="1"/>
    <col min="8452" max="8452" width="23" style="2" customWidth="1"/>
    <col min="8453" max="8453" width="15.5546875" style="2" customWidth="1"/>
    <col min="8454" max="8454" width="5.77734375" style="2" customWidth="1"/>
    <col min="8455" max="8455" width="5.6640625" style="2" customWidth="1"/>
    <col min="8456" max="8456" width="10.6640625" style="2" customWidth="1"/>
    <col min="8457" max="8457" width="5.77734375" style="2" customWidth="1"/>
    <col min="8458" max="8458" width="16.33203125" style="2" customWidth="1"/>
    <col min="8459" max="8459" width="3.44140625" style="2" customWidth="1"/>
    <col min="8460" max="8460" width="14" style="2" customWidth="1"/>
    <col min="8461" max="8461" width="1.88671875" style="2" customWidth="1"/>
    <col min="8462" max="8704" width="8.77734375" style="2"/>
    <col min="8705" max="8705" width="7.44140625" style="2" customWidth="1"/>
    <col min="8706" max="8706" width="1.44140625" style="2" customWidth="1"/>
    <col min="8707" max="8707" width="62.77734375" style="2" customWidth="1"/>
    <col min="8708" max="8708" width="23" style="2" customWidth="1"/>
    <col min="8709" max="8709" width="15.5546875" style="2" customWidth="1"/>
    <col min="8710" max="8710" width="5.77734375" style="2" customWidth="1"/>
    <col min="8711" max="8711" width="5.6640625" style="2" customWidth="1"/>
    <col min="8712" max="8712" width="10.6640625" style="2" customWidth="1"/>
    <col min="8713" max="8713" width="5.77734375" style="2" customWidth="1"/>
    <col min="8714" max="8714" width="16.33203125" style="2" customWidth="1"/>
    <col min="8715" max="8715" width="3.44140625" style="2" customWidth="1"/>
    <col min="8716" max="8716" width="14" style="2" customWidth="1"/>
    <col min="8717" max="8717" width="1.88671875" style="2" customWidth="1"/>
    <col min="8718" max="8960" width="8.77734375" style="2"/>
    <col min="8961" max="8961" width="7.44140625" style="2" customWidth="1"/>
    <col min="8962" max="8962" width="1.44140625" style="2" customWidth="1"/>
    <col min="8963" max="8963" width="62.77734375" style="2" customWidth="1"/>
    <col min="8964" max="8964" width="23" style="2" customWidth="1"/>
    <col min="8965" max="8965" width="15.5546875" style="2" customWidth="1"/>
    <col min="8966" max="8966" width="5.77734375" style="2" customWidth="1"/>
    <col min="8967" max="8967" width="5.6640625" style="2" customWidth="1"/>
    <col min="8968" max="8968" width="10.6640625" style="2" customWidth="1"/>
    <col min="8969" max="8969" width="5.77734375" style="2" customWidth="1"/>
    <col min="8970" max="8970" width="16.33203125" style="2" customWidth="1"/>
    <col min="8971" max="8971" width="3.44140625" style="2" customWidth="1"/>
    <col min="8972" max="8972" width="14" style="2" customWidth="1"/>
    <col min="8973" max="8973" width="1.88671875" style="2" customWidth="1"/>
    <col min="8974" max="9216" width="8.77734375" style="2"/>
    <col min="9217" max="9217" width="7.44140625" style="2" customWidth="1"/>
    <col min="9218" max="9218" width="1.44140625" style="2" customWidth="1"/>
    <col min="9219" max="9219" width="62.77734375" style="2" customWidth="1"/>
    <col min="9220" max="9220" width="23" style="2" customWidth="1"/>
    <col min="9221" max="9221" width="15.5546875" style="2" customWidth="1"/>
    <col min="9222" max="9222" width="5.77734375" style="2" customWidth="1"/>
    <col min="9223" max="9223" width="5.6640625" style="2" customWidth="1"/>
    <col min="9224" max="9224" width="10.6640625" style="2" customWidth="1"/>
    <col min="9225" max="9225" width="5.77734375" style="2" customWidth="1"/>
    <col min="9226" max="9226" width="16.33203125" style="2" customWidth="1"/>
    <col min="9227" max="9227" width="3.44140625" style="2" customWidth="1"/>
    <col min="9228" max="9228" width="14" style="2" customWidth="1"/>
    <col min="9229" max="9229" width="1.88671875" style="2" customWidth="1"/>
    <col min="9230" max="9472" width="8.77734375" style="2"/>
    <col min="9473" max="9473" width="7.44140625" style="2" customWidth="1"/>
    <col min="9474" max="9474" width="1.44140625" style="2" customWidth="1"/>
    <col min="9475" max="9475" width="62.77734375" style="2" customWidth="1"/>
    <col min="9476" max="9476" width="23" style="2" customWidth="1"/>
    <col min="9477" max="9477" width="15.5546875" style="2" customWidth="1"/>
    <col min="9478" max="9478" width="5.77734375" style="2" customWidth="1"/>
    <col min="9479" max="9479" width="5.6640625" style="2" customWidth="1"/>
    <col min="9480" max="9480" width="10.6640625" style="2" customWidth="1"/>
    <col min="9481" max="9481" width="5.77734375" style="2" customWidth="1"/>
    <col min="9482" max="9482" width="16.33203125" style="2" customWidth="1"/>
    <col min="9483" max="9483" width="3.44140625" style="2" customWidth="1"/>
    <col min="9484" max="9484" width="14" style="2" customWidth="1"/>
    <col min="9485" max="9485" width="1.88671875" style="2" customWidth="1"/>
    <col min="9486" max="9728" width="8.77734375" style="2"/>
    <col min="9729" max="9729" width="7.44140625" style="2" customWidth="1"/>
    <col min="9730" max="9730" width="1.44140625" style="2" customWidth="1"/>
    <col min="9731" max="9731" width="62.77734375" style="2" customWidth="1"/>
    <col min="9732" max="9732" width="23" style="2" customWidth="1"/>
    <col min="9733" max="9733" width="15.5546875" style="2" customWidth="1"/>
    <col min="9734" max="9734" width="5.77734375" style="2" customWidth="1"/>
    <col min="9735" max="9735" width="5.6640625" style="2" customWidth="1"/>
    <col min="9736" max="9736" width="10.6640625" style="2" customWidth="1"/>
    <col min="9737" max="9737" width="5.77734375" style="2" customWidth="1"/>
    <col min="9738" max="9738" width="16.33203125" style="2" customWidth="1"/>
    <col min="9739" max="9739" width="3.44140625" style="2" customWidth="1"/>
    <col min="9740" max="9740" width="14" style="2" customWidth="1"/>
    <col min="9741" max="9741" width="1.88671875" style="2" customWidth="1"/>
    <col min="9742" max="9984" width="8.77734375" style="2"/>
    <col min="9985" max="9985" width="7.44140625" style="2" customWidth="1"/>
    <col min="9986" max="9986" width="1.44140625" style="2" customWidth="1"/>
    <col min="9987" max="9987" width="62.77734375" style="2" customWidth="1"/>
    <col min="9988" max="9988" width="23" style="2" customWidth="1"/>
    <col min="9989" max="9989" width="15.5546875" style="2" customWidth="1"/>
    <col min="9990" max="9990" width="5.77734375" style="2" customWidth="1"/>
    <col min="9991" max="9991" width="5.6640625" style="2" customWidth="1"/>
    <col min="9992" max="9992" width="10.6640625" style="2" customWidth="1"/>
    <col min="9993" max="9993" width="5.77734375" style="2" customWidth="1"/>
    <col min="9994" max="9994" width="16.33203125" style="2" customWidth="1"/>
    <col min="9995" max="9995" width="3.44140625" style="2" customWidth="1"/>
    <col min="9996" max="9996" width="14" style="2" customWidth="1"/>
    <col min="9997" max="9997" width="1.88671875" style="2" customWidth="1"/>
    <col min="9998" max="10240" width="8.77734375" style="2"/>
    <col min="10241" max="10241" width="7.44140625" style="2" customWidth="1"/>
    <col min="10242" max="10242" width="1.44140625" style="2" customWidth="1"/>
    <col min="10243" max="10243" width="62.77734375" style="2" customWidth="1"/>
    <col min="10244" max="10244" width="23" style="2" customWidth="1"/>
    <col min="10245" max="10245" width="15.5546875" style="2" customWidth="1"/>
    <col min="10246" max="10246" width="5.77734375" style="2" customWidth="1"/>
    <col min="10247" max="10247" width="5.6640625" style="2" customWidth="1"/>
    <col min="10248" max="10248" width="10.6640625" style="2" customWidth="1"/>
    <col min="10249" max="10249" width="5.77734375" style="2" customWidth="1"/>
    <col min="10250" max="10250" width="16.33203125" style="2" customWidth="1"/>
    <col min="10251" max="10251" width="3.44140625" style="2" customWidth="1"/>
    <col min="10252" max="10252" width="14" style="2" customWidth="1"/>
    <col min="10253" max="10253" width="1.88671875" style="2" customWidth="1"/>
    <col min="10254" max="10496" width="8.77734375" style="2"/>
    <col min="10497" max="10497" width="7.44140625" style="2" customWidth="1"/>
    <col min="10498" max="10498" width="1.44140625" style="2" customWidth="1"/>
    <col min="10499" max="10499" width="62.77734375" style="2" customWidth="1"/>
    <col min="10500" max="10500" width="23" style="2" customWidth="1"/>
    <col min="10501" max="10501" width="15.5546875" style="2" customWidth="1"/>
    <col min="10502" max="10502" width="5.77734375" style="2" customWidth="1"/>
    <col min="10503" max="10503" width="5.6640625" style="2" customWidth="1"/>
    <col min="10504" max="10504" width="10.6640625" style="2" customWidth="1"/>
    <col min="10505" max="10505" width="5.77734375" style="2" customWidth="1"/>
    <col min="10506" max="10506" width="16.33203125" style="2" customWidth="1"/>
    <col min="10507" max="10507" width="3.44140625" style="2" customWidth="1"/>
    <col min="10508" max="10508" width="14" style="2" customWidth="1"/>
    <col min="10509" max="10509" width="1.88671875" style="2" customWidth="1"/>
    <col min="10510" max="10752" width="8.77734375" style="2"/>
    <col min="10753" max="10753" width="7.44140625" style="2" customWidth="1"/>
    <col min="10754" max="10754" width="1.44140625" style="2" customWidth="1"/>
    <col min="10755" max="10755" width="62.77734375" style="2" customWidth="1"/>
    <col min="10756" max="10756" width="23" style="2" customWidth="1"/>
    <col min="10757" max="10757" width="15.5546875" style="2" customWidth="1"/>
    <col min="10758" max="10758" width="5.77734375" style="2" customWidth="1"/>
    <col min="10759" max="10759" width="5.6640625" style="2" customWidth="1"/>
    <col min="10760" max="10760" width="10.6640625" style="2" customWidth="1"/>
    <col min="10761" max="10761" width="5.77734375" style="2" customWidth="1"/>
    <col min="10762" max="10762" width="16.33203125" style="2" customWidth="1"/>
    <col min="10763" max="10763" width="3.44140625" style="2" customWidth="1"/>
    <col min="10764" max="10764" width="14" style="2" customWidth="1"/>
    <col min="10765" max="10765" width="1.88671875" style="2" customWidth="1"/>
    <col min="10766" max="11008" width="8.77734375" style="2"/>
    <col min="11009" max="11009" width="7.44140625" style="2" customWidth="1"/>
    <col min="11010" max="11010" width="1.44140625" style="2" customWidth="1"/>
    <col min="11011" max="11011" width="62.77734375" style="2" customWidth="1"/>
    <col min="11012" max="11012" width="23" style="2" customWidth="1"/>
    <col min="11013" max="11013" width="15.5546875" style="2" customWidth="1"/>
    <col min="11014" max="11014" width="5.77734375" style="2" customWidth="1"/>
    <col min="11015" max="11015" width="5.6640625" style="2" customWidth="1"/>
    <col min="11016" max="11016" width="10.6640625" style="2" customWidth="1"/>
    <col min="11017" max="11017" width="5.77734375" style="2" customWidth="1"/>
    <col min="11018" max="11018" width="16.33203125" style="2" customWidth="1"/>
    <col min="11019" max="11019" width="3.44140625" style="2" customWidth="1"/>
    <col min="11020" max="11020" width="14" style="2" customWidth="1"/>
    <col min="11021" max="11021" width="1.88671875" style="2" customWidth="1"/>
    <col min="11022" max="11264" width="8.77734375" style="2"/>
    <col min="11265" max="11265" width="7.44140625" style="2" customWidth="1"/>
    <col min="11266" max="11266" width="1.44140625" style="2" customWidth="1"/>
    <col min="11267" max="11267" width="62.77734375" style="2" customWidth="1"/>
    <col min="11268" max="11268" width="23" style="2" customWidth="1"/>
    <col min="11269" max="11269" width="15.5546875" style="2" customWidth="1"/>
    <col min="11270" max="11270" width="5.77734375" style="2" customWidth="1"/>
    <col min="11271" max="11271" width="5.6640625" style="2" customWidth="1"/>
    <col min="11272" max="11272" width="10.6640625" style="2" customWidth="1"/>
    <col min="11273" max="11273" width="5.77734375" style="2" customWidth="1"/>
    <col min="11274" max="11274" width="16.33203125" style="2" customWidth="1"/>
    <col min="11275" max="11275" width="3.44140625" style="2" customWidth="1"/>
    <col min="11276" max="11276" width="14" style="2" customWidth="1"/>
    <col min="11277" max="11277" width="1.88671875" style="2" customWidth="1"/>
    <col min="11278" max="11520" width="8.77734375" style="2"/>
    <col min="11521" max="11521" width="7.44140625" style="2" customWidth="1"/>
    <col min="11522" max="11522" width="1.44140625" style="2" customWidth="1"/>
    <col min="11523" max="11523" width="62.77734375" style="2" customWidth="1"/>
    <col min="11524" max="11524" width="23" style="2" customWidth="1"/>
    <col min="11525" max="11525" width="15.5546875" style="2" customWidth="1"/>
    <col min="11526" max="11526" width="5.77734375" style="2" customWidth="1"/>
    <col min="11527" max="11527" width="5.6640625" style="2" customWidth="1"/>
    <col min="11528" max="11528" width="10.6640625" style="2" customWidth="1"/>
    <col min="11529" max="11529" width="5.77734375" style="2" customWidth="1"/>
    <col min="11530" max="11530" width="16.33203125" style="2" customWidth="1"/>
    <col min="11531" max="11531" width="3.44140625" style="2" customWidth="1"/>
    <col min="11532" max="11532" width="14" style="2" customWidth="1"/>
    <col min="11533" max="11533" width="1.88671875" style="2" customWidth="1"/>
    <col min="11534" max="11776" width="8.77734375" style="2"/>
    <col min="11777" max="11777" width="7.44140625" style="2" customWidth="1"/>
    <col min="11778" max="11778" width="1.44140625" style="2" customWidth="1"/>
    <col min="11779" max="11779" width="62.77734375" style="2" customWidth="1"/>
    <col min="11780" max="11780" width="23" style="2" customWidth="1"/>
    <col min="11781" max="11781" width="15.5546875" style="2" customWidth="1"/>
    <col min="11782" max="11782" width="5.77734375" style="2" customWidth="1"/>
    <col min="11783" max="11783" width="5.6640625" style="2" customWidth="1"/>
    <col min="11784" max="11784" width="10.6640625" style="2" customWidth="1"/>
    <col min="11785" max="11785" width="5.77734375" style="2" customWidth="1"/>
    <col min="11786" max="11786" width="16.33203125" style="2" customWidth="1"/>
    <col min="11787" max="11787" width="3.44140625" style="2" customWidth="1"/>
    <col min="11788" max="11788" width="14" style="2" customWidth="1"/>
    <col min="11789" max="11789" width="1.88671875" style="2" customWidth="1"/>
    <col min="11790" max="12032" width="8.77734375" style="2"/>
    <col min="12033" max="12033" width="7.44140625" style="2" customWidth="1"/>
    <col min="12034" max="12034" width="1.44140625" style="2" customWidth="1"/>
    <col min="12035" max="12035" width="62.77734375" style="2" customWidth="1"/>
    <col min="12036" max="12036" width="23" style="2" customWidth="1"/>
    <col min="12037" max="12037" width="15.5546875" style="2" customWidth="1"/>
    <col min="12038" max="12038" width="5.77734375" style="2" customWidth="1"/>
    <col min="12039" max="12039" width="5.6640625" style="2" customWidth="1"/>
    <col min="12040" max="12040" width="10.6640625" style="2" customWidth="1"/>
    <col min="12041" max="12041" width="5.77734375" style="2" customWidth="1"/>
    <col min="12042" max="12042" width="16.33203125" style="2" customWidth="1"/>
    <col min="12043" max="12043" width="3.44140625" style="2" customWidth="1"/>
    <col min="12044" max="12044" width="14" style="2" customWidth="1"/>
    <col min="12045" max="12045" width="1.88671875" style="2" customWidth="1"/>
    <col min="12046" max="12288" width="8.77734375" style="2"/>
    <col min="12289" max="12289" width="7.44140625" style="2" customWidth="1"/>
    <col min="12290" max="12290" width="1.44140625" style="2" customWidth="1"/>
    <col min="12291" max="12291" width="62.77734375" style="2" customWidth="1"/>
    <col min="12292" max="12292" width="23" style="2" customWidth="1"/>
    <col min="12293" max="12293" width="15.5546875" style="2" customWidth="1"/>
    <col min="12294" max="12294" width="5.77734375" style="2" customWidth="1"/>
    <col min="12295" max="12295" width="5.6640625" style="2" customWidth="1"/>
    <col min="12296" max="12296" width="10.6640625" style="2" customWidth="1"/>
    <col min="12297" max="12297" width="5.77734375" style="2" customWidth="1"/>
    <col min="12298" max="12298" width="16.33203125" style="2" customWidth="1"/>
    <col min="12299" max="12299" width="3.44140625" style="2" customWidth="1"/>
    <col min="12300" max="12300" width="14" style="2" customWidth="1"/>
    <col min="12301" max="12301" width="1.88671875" style="2" customWidth="1"/>
    <col min="12302" max="12544" width="8.77734375" style="2"/>
    <col min="12545" max="12545" width="7.44140625" style="2" customWidth="1"/>
    <col min="12546" max="12546" width="1.44140625" style="2" customWidth="1"/>
    <col min="12547" max="12547" width="62.77734375" style="2" customWidth="1"/>
    <col min="12548" max="12548" width="23" style="2" customWidth="1"/>
    <col min="12549" max="12549" width="15.5546875" style="2" customWidth="1"/>
    <col min="12550" max="12550" width="5.77734375" style="2" customWidth="1"/>
    <col min="12551" max="12551" width="5.6640625" style="2" customWidth="1"/>
    <col min="12552" max="12552" width="10.6640625" style="2" customWidth="1"/>
    <col min="12553" max="12553" width="5.77734375" style="2" customWidth="1"/>
    <col min="12554" max="12554" width="16.33203125" style="2" customWidth="1"/>
    <col min="12555" max="12555" width="3.44140625" style="2" customWidth="1"/>
    <col min="12556" max="12556" width="14" style="2" customWidth="1"/>
    <col min="12557" max="12557" width="1.88671875" style="2" customWidth="1"/>
    <col min="12558" max="12800" width="8.77734375" style="2"/>
    <col min="12801" max="12801" width="7.44140625" style="2" customWidth="1"/>
    <col min="12802" max="12802" width="1.44140625" style="2" customWidth="1"/>
    <col min="12803" max="12803" width="62.77734375" style="2" customWidth="1"/>
    <col min="12804" max="12804" width="23" style="2" customWidth="1"/>
    <col min="12805" max="12805" width="15.5546875" style="2" customWidth="1"/>
    <col min="12806" max="12806" width="5.77734375" style="2" customWidth="1"/>
    <col min="12807" max="12807" width="5.6640625" style="2" customWidth="1"/>
    <col min="12808" max="12808" width="10.6640625" style="2" customWidth="1"/>
    <col min="12809" max="12809" width="5.77734375" style="2" customWidth="1"/>
    <col min="12810" max="12810" width="16.33203125" style="2" customWidth="1"/>
    <col min="12811" max="12811" width="3.44140625" style="2" customWidth="1"/>
    <col min="12812" max="12812" width="14" style="2" customWidth="1"/>
    <col min="12813" max="12813" width="1.88671875" style="2" customWidth="1"/>
    <col min="12814" max="13056" width="8.77734375" style="2"/>
    <col min="13057" max="13057" width="7.44140625" style="2" customWidth="1"/>
    <col min="13058" max="13058" width="1.44140625" style="2" customWidth="1"/>
    <col min="13059" max="13059" width="62.77734375" style="2" customWidth="1"/>
    <col min="13060" max="13060" width="23" style="2" customWidth="1"/>
    <col min="13061" max="13061" width="15.5546875" style="2" customWidth="1"/>
    <col min="13062" max="13062" width="5.77734375" style="2" customWidth="1"/>
    <col min="13063" max="13063" width="5.6640625" style="2" customWidth="1"/>
    <col min="13064" max="13064" width="10.6640625" style="2" customWidth="1"/>
    <col min="13065" max="13065" width="5.77734375" style="2" customWidth="1"/>
    <col min="13066" max="13066" width="16.33203125" style="2" customWidth="1"/>
    <col min="13067" max="13067" width="3.44140625" style="2" customWidth="1"/>
    <col min="13068" max="13068" width="14" style="2" customWidth="1"/>
    <col min="13069" max="13069" width="1.88671875" style="2" customWidth="1"/>
    <col min="13070" max="13312" width="8.77734375" style="2"/>
    <col min="13313" max="13313" width="7.44140625" style="2" customWidth="1"/>
    <col min="13314" max="13314" width="1.44140625" style="2" customWidth="1"/>
    <col min="13315" max="13315" width="62.77734375" style="2" customWidth="1"/>
    <col min="13316" max="13316" width="23" style="2" customWidth="1"/>
    <col min="13317" max="13317" width="15.5546875" style="2" customWidth="1"/>
    <col min="13318" max="13318" width="5.77734375" style="2" customWidth="1"/>
    <col min="13319" max="13319" width="5.6640625" style="2" customWidth="1"/>
    <col min="13320" max="13320" width="10.6640625" style="2" customWidth="1"/>
    <col min="13321" max="13321" width="5.77734375" style="2" customWidth="1"/>
    <col min="13322" max="13322" width="16.33203125" style="2" customWidth="1"/>
    <col min="13323" max="13323" width="3.44140625" style="2" customWidth="1"/>
    <col min="13324" max="13324" width="14" style="2" customWidth="1"/>
    <col min="13325" max="13325" width="1.88671875" style="2" customWidth="1"/>
    <col min="13326" max="13568" width="8.77734375" style="2"/>
    <col min="13569" max="13569" width="7.44140625" style="2" customWidth="1"/>
    <col min="13570" max="13570" width="1.44140625" style="2" customWidth="1"/>
    <col min="13571" max="13571" width="62.77734375" style="2" customWidth="1"/>
    <col min="13572" max="13572" width="23" style="2" customWidth="1"/>
    <col min="13573" max="13573" width="15.5546875" style="2" customWidth="1"/>
    <col min="13574" max="13574" width="5.77734375" style="2" customWidth="1"/>
    <col min="13575" max="13575" width="5.6640625" style="2" customWidth="1"/>
    <col min="13576" max="13576" width="10.6640625" style="2" customWidth="1"/>
    <col min="13577" max="13577" width="5.77734375" style="2" customWidth="1"/>
    <col min="13578" max="13578" width="16.33203125" style="2" customWidth="1"/>
    <col min="13579" max="13579" width="3.44140625" style="2" customWidth="1"/>
    <col min="13580" max="13580" width="14" style="2" customWidth="1"/>
    <col min="13581" max="13581" width="1.88671875" style="2" customWidth="1"/>
    <col min="13582" max="13824" width="8.77734375" style="2"/>
    <col min="13825" max="13825" width="7.44140625" style="2" customWidth="1"/>
    <col min="13826" max="13826" width="1.44140625" style="2" customWidth="1"/>
    <col min="13827" max="13827" width="62.77734375" style="2" customWidth="1"/>
    <col min="13828" max="13828" width="23" style="2" customWidth="1"/>
    <col min="13829" max="13829" width="15.5546875" style="2" customWidth="1"/>
    <col min="13830" max="13830" width="5.77734375" style="2" customWidth="1"/>
    <col min="13831" max="13831" width="5.6640625" style="2" customWidth="1"/>
    <col min="13832" max="13832" width="10.6640625" style="2" customWidth="1"/>
    <col min="13833" max="13833" width="5.77734375" style="2" customWidth="1"/>
    <col min="13834" max="13834" width="16.33203125" style="2" customWidth="1"/>
    <col min="13835" max="13835" width="3.44140625" style="2" customWidth="1"/>
    <col min="13836" max="13836" width="14" style="2" customWidth="1"/>
    <col min="13837" max="13837" width="1.88671875" style="2" customWidth="1"/>
    <col min="13838" max="14080" width="8.77734375" style="2"/>
    <col min="14081" max="14081" width="7.44140625" style="2" customWidth="1"/>
    <col min="14082" max="14082" width="1.44140625" style="2" customWidth="1"/>
    <col min="14083" max="14083" width="62.77734375" style="2" customWidth="1"/>
    <col min="14084" max="14084" width="23" style="2" customWidth="1"/>
    <col min="14085" max="14085" width="15.5546875" style="2" customWidth="1"/>
    <col min="14086" max="14086" width="5.77734375" style="2" customWidth="1"/>
    <col min="14087" max="14087" width="5.6640625" style="2" customWidth="1"/>
    <col min="14088" max="14088" width="10.6640625" style="2" customWidth="1"/>
    <col min="14089" max="14089" width="5.77734375" style="2" customWidth="1"/>
    <col min="14090" max="14090" width="16.33203125" style="2" customWidth="1"/>
    <col min="14091" max="14091" width="3.44140625" style="2" customWidth="1"/>
    <col min="14092" max="14092" width="14" style="2" customWidth="1"/>
    <col min="14093" max="14093" width="1.88671875" style="2" customWidth="1"/>
    <col min="14094" max="14336" width="8.77734375" style="2"/>
    <col min="14337" max="14337" width="7.44140625" style="2" customWidth="1"/>
    <col min="14338" max="14338" width="1.44140625" style="2" customWidth="1"/>
    <col min="14339" max="14339" width="62.77734375" style="2" customWidth="1"/>
    <col min="14340" max="14340" width="23" style="2" customWidth="1"/>
    <col min="14341" max="14341" width="15.5546875" style="2" customWidth="1"/>
    <col min="14342" max="14342" width="5.77734375" style="2" customWidth="1"/>
    <col min="14343" max="14343" width="5.6640625" style="2" customWidth="1"/>
    <col min="14344" max="14344" width="10.6640625" style="2" customWidth="1"/>
    <col min="14345" max="14345" width="5.77734375" style="2" customWidth="1"/>
    <col min="14346" max="14346" width="16.33203125" style="2" customWidth="1"/>
    <col min="14347" max="14347" width="3.44140625" style="2" customWidth="1"/>
    <col min="14348" max="14348" width="14" style="2" customWidth="1"/>
    <col min="14349" max="14349" width="1.88671875" style="2" customWidth="1"/>
    <col min="14350" max="14592" width="8.77734375" style="2"/>
    <col min="14593" max="14593" width="7.44140625" style="2" customWidth="1"/>
    <col min="14594" max="14594" width="1.44140625" style="2" customWidth="1"/>
    <col min="14595" max="14595" width="62.77734375" style="2" customWidth="1"/>
    <col min="14596" max="14596" width="23" style="2" customWidth="1"/>
    <col min="14597" max="14597" width="15.5546875" style="2" customWidth="1"/>
    <col min="14598" max="14598" width="5.77734375" style="2" customWidth="1"/>
    <col min="14599" max="14599" width="5.6640625" style="2" customWidth="1"/>
    <col min="14600" max="14600" width="10.6640625" style="2" customWidth="1"/>
    <col min="14601" max="14601" width="5.77734375" style="2" customWidth="1"/>
    <col min="14602" max="14602" width="16.33203125" style="2" customWidth="1"/>
    <col min="14603" max="14603" width="3.44140625" style="2" customWidth="1"/>
    <col min="14604" max="14604" width="14" style="2" customWidth="1"/>
    <col min="14605" max="14605" width="1.88671875" style="2" customWidth="1"/>
    <col min="14606" max="14848" width="8.77734375" style="2"/>
    <col min="14849" max="14849" width="7.44140625" style="2" customWidth="1"/>
    <col min="14850" max="14850" width="1.44140625" style="2" customWidth="1"/>
    <col min="14851" max="14851" width="62.77734375" style="2" customWidth="1"/>
    <col min="14852" max="14852" width="23" style="2" customWidth="1"/>
    <col min="14853" max="14853" width="15.5546875" style="2" customWidth="1"/>
    <col min="14854" max="14854" width="5.77734375" style="2" customWidth="1"/>
    <col min="14855" max="14855" width="5.6640625" style="2" customWidth="1"/>
    <col min="14856" max="14856" width="10.6640625" style="2" customWidth="1"/>
    <col min="14857" max="14857" width="5.77734375" style="2" customWidth="1"/>
    <col min="14858" max="14858" width="16.33203125" style="2" customWidth="1"/>
    <col min="14859" max="14859" width="3.44140625" style="2" customWidth="1"/>
    <col min="14860" max="14860" width="14" style="2" customWidth="1"/>
    <col min="14861" max="14861" width="1.88671875" style="2" customWidth="1"/>
    <col min="14862" max="15104" width="8.77734375" style="2"/>
    <col min="15105" max="15105" width="7.44140625" style="2" customWidth="1"/>
    <col min="15106" max="15106" width="1.44140625" style="2" customWidth="1"/>
    <col min="15107" max="15107" width="62.77734375" style="2" customWidth="1"/>
    <col min="15108" max="15108" width="23" style="2" customWidth="1"/>
    <col min="15109" max="15109" width="15.5546875" style="2" customWidth="1"/>
    <col min="15110" max="15110" width="5.77734375" style="2" customWidth="1"/>
    <col min="15111" max="15111" width="5.6640625" style="2" customWidth="1"/>
    <col min="15112" max="15112" width="10.6640625" style="2" customWidth="1"/>
    <col min="15113" max="15113" width="5.77734375" style="2" customWidth="1"/>
    <col min="15114" max="15114" width="16.33203125" style="2" customWidth="1"/>
    <col min="15115" max="15115" width="3.44140625" style="2" customWidth="1"/>
    <col min="15116" max="15116" width="14" style="2" customWidth="1"/>
    <col min="15117" max="15117" width="1.88671875" style="2" customWidth="1"/>
    <col min="15118" max="15360" width="8.77734375" style="2"/>
    <col min="15361" max="15361" width="7.44140625" style="2" customWidth="1"/>
    <col min="15362" max="15362" width="1.44140625" style="2" customWidth="1"/>
    <col min="15363" max="15363" width="62.77734375" style="2" customWidth="1"/>
    <col min="15364" max="15364" width="23" style="2" customWidth="1"/>
    <col min="15365" max="15365" width="15.5546875" style="2" customWidth="1"/>
    <col min="15366" max="15366" width="5.77734375" style="2" customWidth="1"/>
    <col min="15367" max="15367" width="5.6640625" style="2" customWidth="1"/>
    <col min="15368" max="15368" width="10.6640625" style="2" customWidth="1"/>
    <col min="15369" max="15369" width="5.77734375" style="2" customWidth="1"/>
    <col min="15370" max="15370" width="16.33203125" style="2" customWidth="1"/>
    <col min="15371" max="15371" width="3.44140625" style="2" customWidth="1"/>
    <col min="15372" max="15372" width="14" style="2" customWidth="1"/>
    <col min="15373" max="15373" width="1.88671875" style="2" customWidth="1"/>
    <col min="15374" max="15616" width="8.77734375" style="2"/>
    <col min="15617" max="15617" width="7.44140625" style="2" customWidth="1"/>
    <col min="15618" max="15618" width="1.44140625" style="2" customWidth="1"/>
    <col min="15619" max="15619" width="62.77734375" style="2" customWidth="1"/>
    <col min="15620" max="15620" width="23" style="2" customWidth="1"/>
    <col min="15621" max="15621" width="15.5546875" style="2" customWidth="1"/>
    <col min="15622" max="15622" width="5.77734375" style="2" customWidth="1"/>
    <col min="15623" max="15623" width="5.6640625" style="2" customWidth="1"/>
    <col min="15624" max="15624" width="10.6640625" style="2" customWidth="1"/>
    <col min="15625" max="15625" width="5.77734375" style="2" customWidth="1"/>
    <col min="15626" max="15626" width="16.33203125" style="2" customWidth="1"/>
    <col min="15627" max="15627" width="3.44140625" style="2" customWidth="1"/>
    <col min="15628" max="15628" width="14" style="2" customWidth="1"/>
    <col min="15629" max="15629" width="1.88671875" style="2" customWidth="1"/>
    <col min="15630" max="15872" width="8.77734375" style="2"/>
    <col min="15873" max="15873" width="7.44140625" style="2" customWidth="1"/>
    <col min="15874" max="15874" width="1.44140625" style="2" customWidth="1"/>
    <col min="15875" max="15875" width="62.77734375" style="2" customWidth="1"/>
    <col min="15876" max="15876" width="23" style="2" customWidth="1"/>
    <col min="15877" max="15877" width="15.5546875" style="2" customWidth="1"/>
    <col min="15878" max="15878" width="5.77734375" style="2" customWidth="1"/>
    <col min="15879" max="15879" width="5.6640625" style="2" customWidth="1"/>
    <col min="15880" max="15880" width="10.6640625" style="2" customWidth="1"/>
    <col min="15881" max="15881" width="5.77734375" style="2" customWidth="1"/>
    <col min="15882" max="15882" width="16.33203125" style="2" customWidth="1"/>
    <col min="15883" max="15883" width="3.44140625" style="2" customWidth="1"/>
    <col min="15884" max="15884" width="14" style="2" customWidth="1"/>
    <col min="15885" max="15885" width="1.88671875" style="2" customWidth="1"/>
    <col min="15886" max="16128" width="8.77734375" style="2"/>
    <col min="16129" max="16129" width="7.44140625" style="2" customWidth="1"/>
    <col min="16130" max="16130" width="1.44140625" style="2" customWidth="1"/>
    <col min="16131" max="16131" width="62.77734375" style="2" customWidth="1"/>
    <col min="16132" max="16132" width="23" style="2" customWidth="1"/>
    <col min="16133" max="16133" width="15.5546875" style="2" customWidth="1"/>
    <col min="16134" max="16134" width="5.77734375" style="2" customWidth="1"/>
    <col min="16135" max="16135" width="5.6640625" style="2" customWidth="1"/>
    <col min="16136" max="16136" width="10.6640625" style="2" customWidth="1"/>
    <col min="16137" max="16137" width="5.77734375" style="2" customWidth="1"/>
    <col min="16138" max="16138" width="16.33203125" style="2" customWidth="1"/>
    <col min="16139" max="16139" width="3.44140625" style="2" customWidth="1"/>
    <col min="16140" max="16140" width="14" style="2" customWidth="1"/>
    <col min="16141" max="16141" width="1.88671875" style="2" customWidth="1"/>
    <col min="16142" max="16384" width="8.77734375" style="2"/>
  </cols>
  <sheetData>
    <row r="1" spans="1:13" ht="18">
      <c r="A1" s="1"/>
      <c r="C1" s="68"/>
      <c r="D1" s="68"/>
      <c r="E1" s="69"/>
      <c r="F1" s="68"/>
      <c r="G1" s="68"/>
      <c r="H1" s="68"/>
      <c r="I1" s="68"/>
      <c r="J1" s="70" t="s">
        <v>0</v>
      </c>
      <c r="K1" s="71"/>
      <c r="M1" s="71"/>
    </row>
    <row r="2" spans="1:13">
      <c r="C2" s="68"/>
      <c r="D2" s="68"/>
      <c r="E2" s="69"/>
      <c r="F2" s="68"/>
      <c r="G2" s="68"/>
      <c r="H2" s="68"/>
      <c r="I2" s="68"/>
      <c r="J2" s="70" t="s">
        <v>56</v>
      </c>
      <c r="M2" s="70"/>
    </row>
    <row r="3" spans="1:13">
      <c r="C3" s="68"/>
      <c r="D3" s="68"/>
      <c r="E3" s="69"/>
      <c r="F3" s="68"/>
      <c r="G3" s="68"/>
      <c r="H3" s="68"/>
      <c r="I3" s="68"/>
      <c r="K3" s="65"/>
      <c r="M3" s="70"/>
    </row>
    <row r="4" spans="1:13">
      <c r="C4" s="68"/>
      <c r="D4" s="68"/>
      <c r="E4" s="69"/>
      <c r="F4" s="68"/>
      <c r="G4" s="68"/>
      <c r="H4" s="68"/>
      <c r="I4" s="68"/>
      <c r="K4" s="65"/>
      <c r="M4" s="70"/>
    </row>
    <row r="5" spans="1:13">
      <c r="C5" s="68"/>
      <c r="D5" s="68"/>
      <c r="E5" s="69"/>
      <c r="F5" s="68"/>
      <c r="G5" s="68"/>
      <c r="H5" s="68"/>
      <c r="I5" s="68"/>
      <c r="K5" s="65"/>
      <c r="M5" s="70"/>
    </row>
    <row r="6" spans="1:13">
      <c r="C6" s="68"/>
      <c r="D6" s="68"/>
      <c r="E6" s="69"/>
      <c r="F6" s="68"/>
      <c r="G6" s="68"/>
      <c r="H6" s="68"/>
      <c r="I6" s="68"/>
      <c r="J6" s="65"/>
      <c r="K6" s="65"/>
      <c r="M6" s="65"/>
    </row>
    <row r="7" spans="1:13">
      <c r="C7" s="68" t="s">
        <v>2</v>
      </c>
      <c r="D7" s="68"/>
      <c r="E7" s="69"/>
      <c r="F7" s="68"/>
      <c r="G7" s="68"/>
      <c r="H7" s="68"/>
      <c r="I7" s="68"/>
      <c r="J7" s="97" t="str">
        <f>'DEOK 15-16'!J7</f>
        <v>For the 12 months ended: 12/31/2014</v>
      </c>
      <c r="K7" s="65"/>
      <c r="M7" s="65"/>
    </row>
    <row r="8" spans="1:13">
      <c r="A8" s="74" t="str">
        <f>'DEOK 15-16'!A8</f>
        <v>Rate Formula Template</v>
      </c>
      <c r="B8" s="9"/>
      <c r="C8" s="9"/>
      <c r="D8" s="75"/>
      <c r="E8" s="9"/>
      <c r="F8" s="75"/>
      <c r="G8" s="75"/>
      <c r="H8" s="75"/>
      <c r="I8" s="75"/>
      <c r="J8" s="9"/>
      <c r="K8" s="65"/>
      <c r="L8" s="9"/>
      <c r="M8" s="65"/>
    </row>
    <row r="9" spans="1:13">
      <c r="A9" s="13" t="s">
        <v>4</v>
      </c>
      <c r="B9" s="9"/>
      <c r="C9" s="75"/>
      <c r="D9" s="13"/>
      <c r="E9" s="9"/>
      <c r="F9" s="13"/>
      <c r="G9" s="13"/>
      <c r="H9" s="13"/>
      <c r="I9" s="75"/>
      <c r="J9" s="75"/>
      <c r="K9" s="65"/>
      <c r="L9" s="76"/>
      <c r="M9" s="65"/>
    </row>
    <row r="10" spans="1:13">
      <c r="A10" s="76"/>
      <c r="B10" s="9"/>
      <c r="C10" s="76"/>
      <c r="D10" s="76"/>
      <c r="E10" s="9"/>
      <c r="F10" s="76"/>
      <c r="G10" s="76"/>
      <c r="H10" s="76"/>
      <c r="I10" s="76"/>
      <c r="J10" s="76"/>
      <c r="K10" s="65"/>
      <c r="L10" s="76"/>
      <c r="M10" s="65"/>
    </row>
    <row r="11" spans="1:13" ht="15.75">
      <c r="A11" s="14" t="s">
        <v>361</v>
      </c>
      <c r="B11" s="15"/>
      <c r="C11" s="77"/>
      <c r="D11" s="77"/>
      <c r="E11" s="15"/>
      <c r="F11" s="77"/>
      <c r="G11" s="77"/>
      <c r="H11" s="77"/>
      <c r="I11" s="77"/>
      <c r="J11" s="77"/>
      <c r="K11" s="65"/>
      <c r="L11" s="76"/>
      <c r="M11" s="65"/>
    </row>
    <row r="12" spans="1:13">
      <c r="A12" s="29"/>
      <c r="C12" s="65"/>
      <c r="D12" s="65"/>
      <c r="E12" s="78"/>
      <c r="F12" s="65"/>
      <c r="G12" s="65"/>
      <c r="H12" s="65"/>
      <c r="I12" s="65"/>
      <c r="J12" s="65"/>
      <c r="K12" s="65"/>
      <c r="L12" s="65"/>
      <c r="M12" s="65"/>
    </row>
    <row r="13" spans="1:13">
      <c r="A13" s="29" t="s">
        <v>11</v>
      </c>
      <c r="C13" s="65"/>
      <c r="D13" s="65"/>
      <c r="E13" s="78"/>
      <c r="F13" s="65"/>
      <c r="G13" s="65"/>
      <c r="H13" s="65"/>
      <c r="I13" s="65"/>
      <c r="J13" s="29" t="s">
        <v>12</v>
      </c>
      <c r="K13" s="65"/>
      <c r="L13" s="65"/>
      <c r="M13" s="65"/>
    </row>
    <row r="14" spans="1:13">
      <c r="A14" s="79" t="s">
        <v>13</v>
      </c>
      <c r="C14" s="65"/>
      <c r="D14" s="65"/>
      <c r="E14" s="65"/>
      <c r="F14" s="65"/>
      <c r="G14" s="65"/>
      <c r="H14" s="65"/>
      <c r="I14" s="65"/>
      <c r="J14" s="79" t="s">
        <v>14</v>
      </c>
      <c r="K14" s="65"/>
      <c r="L14" s="65"/>
      <c r="M14" s="65"/>
    </row>
    <row r="15" spans="1:13">
      <c r="A15" s="29">
        <v>1</v>
      </c>
      <c r="C15" s="65" t="s">
        <v>57</v>
      </c>
      <c r="D15" s="65"/>
      <c r="E15" s="35"/>
      <c r="F15" s="65"/>
      <c r="G15" s="65"/>
      <c r="H15" s="65"/>
      <c r="I15" s="65"/>
      <c r="J15" s="31">
        <f>J183</f>
        <v>4638982.8420071173</v>
      </c>
      <c r="K15" s="65"/>
      <c r="L15" s="65"/>
      <c r="M15" s="65"/>
    </row>
    <row r="16" spans="1:13">
      <c r="A16" s="29"/>
      <c r="C16" s="65"/>
      <c r="D16" s="65"/>
      <c r="E16" s="65"/>
      <c r="F16" s="65"/>
      <c r="G16" s="65"/>
      <c r="H16" s="65"/>
      <c r="I16" s="65"/>
      <c r="J16" s="35"/>
      <c r="K16" s="65"/>
      <c r="L16" s="65"/>
      <c r="M16" s="65"/>
    </row>
    <row r="17" spans="1:13">
      <c r="A17" s="29"/>
      <c r="C17" s="65"/>
      <c r="D17" s="65"/>
      <c r="E17" s="65"/>
      <c r="F17" s="65"/>
      <c r="G17" s="65"/>
      <c r="H17" s="65"/>
      <c r="I17" s="65"/>
      <c r="J17" s="35"/>
      <c r="K17" s="65"/>
      <c r="L17" s="65"/>
      <c r="M17" s="65"/>
    </row>
    <row r="18" spans="1:13" ht="15.75" thickBot="1">
      <c r="A18" s="29" t="s">
        <v>17</v>
      </c>
      <c r="C18" s="81" t="s">
        <v>362</v>
      </c>
      <c r="E18" s="82" t="s">
        <v>59</v>
      </c>
      <c r="F18" s="35"/>
      <c r="G18" s="83" t="s">
        <v>60</v>
      </c>
      <c r="H18" s="83"/>
      <c r="I18" s="65"/>
      <c r="J18" s="35"/>
      <c r="K18" s="65"/>
      <c r="L18" s="65"/>
      <c r="M18" s="65"/>
    </row>
    <row r="19" spans="1:13">
      <c r="A19" s="29">
        <v>2</v>
      </c>
      <c r="C19" s="65" t="s">
        <v>19</v>
      </c>
      <c r="D19" s="35" t="str">
        <f>'DEOK 15-16'!D19</f>
        <v>(page 4, line 34)</v>
      </c>
      <c r="E19" s="31">
        <f>J259</f>
        <v>18642</v>
      </c>
      <c r="F19" s="31"/>
      <c r="G19" s="31" t="s">
        <v>62</v>
      </c>
      <c r="H19" s="84">
        <f>J$207</f>
        <v>0.6605819320498143</v>
      </c>
      <c r="I19" s="31"/>
      <c r="J19" s="31">
        <f t="shared" ref="J19:J24" si="0">H19*E19</f>
        <v>12314.568377272639</v>
      </c>
      <c r="K19" s="65"/>
      <c r="L19" s="65"/>
      <c r="M19" s="65"/>
    </row>
    <row r="20" spans="1:13">
      <c r="A20" s="29">
        <v>3</v>
      </c>
      <c r="C20" s="65" t="s">
        <v>20</v>
      </c>
      <c r="D20" s="35" t="str">
        <f>'DEOK 15-16'!D20</f>
        <v>(page 4, line 35)</v>
      </c>
      <c r="E20" s="54">
        <f>J261</f>
        <v>48776</v>
      </c>
      <c r="F20" s="31"/>
      <c r="G20" s="31" t="str">
        <f>G$19</f>
        <v>TP</v>
      </c>
      <c r="H20" s="84">
        <f>J$207</f>
        <v>0.6605819320498143</v>
      </c>
      <c r="I20" s="31"/>
      <c r="J20" s="54">
        <f t="shared" si="0"/>
        <v>32220.544317661741</v>
      </c>
      <c r="K20" s="65"/>
      <c r="L20" s="65"/>
      <c r="M20" s="65"/>
    </row>
    <row r="21" spans="1:13">
      <c r="A21" s="29" t="s">
        <v>21</v>
      </c>
      <c r="C21" s="35" t="s">
        <v>22</v>
      </c>
      <c r="D21" s="35"/>
      <c r="E21" s="85">
        <v>0</v>
      </c>
      <c r="F21" s="31"/>
      <c r="G21" s="31" t="str">
        <f>G$19</f>
        <v>TP</v>
      </c>
      <c r="H21" s="84">
        <f>J$207</f>
        <v>0.6605819320498143</v>
      </c>
      <c r="I21" s="31"/>
      <c r="J21" s="54">
        <f t="shared" si="0"/>
        <v>0</v>
      </c>
      <c r="K21" s="65"/>
      <c r="L21" s="65"/>
      <c r="M21" s="65"/>
    </row>
    <row r="22" spans="1:13">
      <c r="A22" s="29" t="s">
        <v>23</v>
      </c>
      <c r="C22" s="35" t="s">
        <v>24</v>
      </c>
      <c r="D22" s="35"/>
      <c r="E22" s="85">
        <v>0</v>
      </c>
      <c r="F22" s="31"/>
      <c r="G22" s="31" t="str">
        <f>G$19</f>
        <v>TP</v>
      </c>
      <c r="H22" s="84">
        <f>J$207</f>
        <v>0.6605819320498143</v>
      </c>
      <c r="I22" s="31"/>
      <c r="J22" s="54">
        <f t="shared" si="0"/>
        <v>0</v>
      </c>
      <c r="K22" s="65"/>
      <c r="L22" s="65"/>
      <c r="M22" s="65"/>
    </row>
    <row r="23" spans="1:13">
      <c r="A23" s="29" t="s">
        <v>64</v>
      </c>
      <c r="C23" s="35" t="s">
        <v>65</v>
      </c>
      <c r="D23" s="35"/>
      <c r="E23" s="54">
        <v>0</v>
      </c>
      <c r="F23" s="31"/>
      <c r="G23" s="31"/>
      <c r="H23" s="86">
        <v>1</v>
      </c>
      <c r="I23" s="31"/>
      <c r="J23" s="54">
        <f t="shared" si="0"/>
        <v>0</v>
      </c>
      <c r="K23" s="65"/>
      <c r="L23" s="65"/>
      <c r="M23" s="65"/>
    </row>
    <row r="24" spans="1:13">
      <c r="A24" s="29" t="s">
        <v>66</v>
      </c>
      <c r="C24" s="87" t="s">
        <v>67</v>
      </c>
      <c r="D24" s="35"/>
      <c r="E24" s="200">
        <v>0</v>
      </c>
      <c r="F24" s="31"/>
      <c r="G24" s="31"/>
      <c r="H24" s="86">
        <v>1</v>
      </c>
      <c r="I24" s="31"/>
      <c r="J24" s="199">
        <f t="shared" si="0"/>
        <v>0</v>
      </c>
      <c r="K24" s="65"/>
      <c r="L24" s="65"/>
      <c r="M24" s="65"/>
    </row>
    <row r="25" spans="1:13">
      <c r="A25" s="29">
        <v>6</v>
      </c>
      <c r="C25" s="65" t="s">
        <v>70</v>
      </c>
      <c r="D25" s="65"/>
      <c r="E25" s="91" t="s">
        <v>17</v>
      </c>
      <c r="F25" s="35"/>
      <c r="G25" s="35"/>
      <c r="H25" s="84"/>
      <c r="I25" s="35"/>
      <c r="J25" s="31">
        <f>SUM(J19:J24)</f>
        <v>44535.112694934382</v>
      </c>
      <c r="K25" s="65"/>
      <c r="L25" s="65"/>
      <c r="M25" s="65"/>
    </row>
    <row r="26" spans="1:13">
      <c r="A26" s="29"/>
      <c r="D26" s="65"/>
      <c r="E26" s="35" t="s">
        <v>17</v>
      </c>
      <c r="F26" s="65"/>
      <c r="G26" s="65"/>
      <c r="H26" s="84"/>
      <c r="I26" s="65"/>
      <c r="K26" s="65"/>
      <c r="L26" s="65"/>
      <c r="M26" s="65"/>
    </row>
    <row r="27" spans="1:13">
      <c r="A27" s="29"/>
      <c r="C27" s="65"/>
      <c r="D27" s="65"/>
      <c r="J27" s="35"/>
      <c r="K27" s="65"/>
      <c r="L27" s="65"/>
      <c r="M27" s="65"/>
    </row>
    <row r="28" spans="1:13" ht="15.75" thickBot="1">
      <c r="A28" s="29">
        <v>7</v>
      </c>
      <c r="C28" s="65" t="s">
        <v>28</v>
      </c>
      <c r="D28" s="35" t="str">
        <f>'DEOK 15-16'!D29</f>
        <v>(line 1 minus line 6)</v>
      </c>
      <c r="E28" s="91" t="s">
        <v>17</v>
      </c>
      <c r="F28" s="35"/>
      <c r="G28" s="35"/>
      <c r="H28" s="35"/>
      <c r="I28" s="35"/>
      <c r="J28" s="48">
        <f>J15-J25</f>
        <v>4594447.7293121833</v>
      </c>
      <c r="K28" s="65"/>
      <c r="L28" s="65"/>
      <c r="M28" s="65"/>
    </row>
    <row r="29" spans="1:13" ht="15.75" thickTop="1">
      <c r="A29" s="29"/>
      <c r="D29" s="65"/>
      <c r="E29" s="91"/>
      <c r="F29" s="35"/>
      <c r="G29" s="35"/>
      <c r="H29" s="35"/>
      <c r="I29" s="35"/>
      <c r="K29" s="65"/>
      <c r="L29" s="65"/>
      <c r="M29" s="65"/>
    </row>
    <row r="30" spans="1:13">
      <c r="A30" s="29"/>
      <c r="D30" s="35"/>
      <c r="J30" s="35"/>
      <c r="K30" s="65"/>
      <c r="L30" s="65"/>
      <c r="M30" s="65"/>
    </row>
    <row r="31" spans="1:13">
      <c r="A31" s="29"/>
      <c r="C31" s="65" t="s">
        <v>30</v>
      </c>
      <c r="D31" s="65"/>
      <c r="E31" s="35"/>
      <c r="F31" s="65"/>
      <c r="G31" s="65"/>
      <c r="H31" s="65"/>
      <c r="I31" s="65"/>
      <c r="J31" s="35"/>
      <c r="K31" s="65"/>
      <c r="L31" s="65"/>
      <c r="M31" s="65"/>
    </row>
    <row r="32" spans="1:13">
      <c r="A32" s="29">
        <v>8</v>
      </c>
      <c r="C32" s="93" t="s">
        <v>71</v>
      </c>
      <c r="E32" s="35"/>
      <c r="F32" s="65"/>
      <c r="G32" s="65"/>
      <c r="H32" s="68"/>
      <c r="I32" s="65"/>
      <c r="J32" s="54">
        <v>805000</v>
      </c>
      <c r="K32" s="65"/>
      <c r="L32" s="65"/>
      <c r="M32" s="65"/>
    </row>
    <row r="33" spans="1:13">
      <c r="A33" s="29">
        <v>9</v>
      </c>
      <c r="C33" s="93" t="s">
        <v>72</v>
      </c>
      <c r="E33" s="35"/>
      <c r="F33" s="35"/>
      <c r="G33" s="35"/>
      <c r="H33" s="35"/>
      <c r="I33" s="35"/>
      <c r="J33" s="54">
        <v>733917</v>
      </c>
      <c r="K33" s="65"/>
      <c r="L33" s="65"/>
      <c r="M33" s="65"/>
    </row>
    <row r="34" spans="1:13">
      <c r="A34" s="29"/>
      <c r="C34" s="65"/>
      <c r="D34" s="65"/>
      <c r="E34" s="65"/>
      <c r="F34" s="65"/>
      <c r="G34" s="65"/>
      <c r="H34" s="65"/>
      <c r="I34" s="65"/>
      <c r="J34" s="54"/>
      <c r="K34" s="65"/>
      <c r="L34" s="65"/>
      <c r="M34" s="65"/>
    </row>
    <row r="35" spans="1:13">
      <c r="A35" s="29">
        <v>10</v>
      </c>
      <c r="C35" s="65" t="s">
        <v>33</v>
      </c>
      <c r="D35" s="65"/>
      <c r="E35" s="31"/>
      <c r="F35" s="31"/>
      <c r="G35" s="31"/>
      <c r="H35" s="31"/>
      <c r="I35" s="31"/>
      <c r="J35" s="31"/>
      <c r="K35" s="65"/>
      <c r="L35" s="65"/>
      <c r="M35" s="65"/>
    </row>
    <row r="36" spans="1:13">
      <c r="A36" s="29">
        <v>11</v>
      </c>
      <c r="C36" s="65" t="s">
        <v>33</v>
      </c>
      <c r="D36" s="65"/>
      <c r="E36" s="31"/>
      <c r="F36" s="31"/>
      <c r="G36" s="31"/>
      <c r="H36" s="31"/>
      <c r="I36" s="31"/>
      <c r="J36" s="31"/>
      <c r="K36" s="65"/>
      <c r="L36" s="65"/>
      <c r="M36" s="65"/>
    </row>
    <row r="37" spans="1:13">
      <c r="A37" s="29">
        <v>12</v>
      </c>
      <c r="C37" s="65" t="s">
        <v>33</v>
      </c>
      <c r="D37" s="65"/>
      <c r="E37" s="31"/>
      <c r="F37" s="31"/>
      <c r="G37" s="31"/>
      <c r="H37" s="31"/>
      <c r="I37" s="31"/>
      <c r="J37" s="31"/>
      <c r="K37" s="65"/>
      <c r="L37" s="65"/>
      <c r="M37" s="65"/>
    </row>
    <row r="38" spans="1:13">
      <c r="A38" s="29">
        <v>13</v>
      </c>
      <c r="C38" s="65" t="s">
        <v>33</v>
      </c>
      <c r="D38" s="65"/>
      <c r="E38" s="31"/>
      <c r="F38" s="31"/>
      <c r="G38" s="31"/>
      <c r="H38" s="31"/>
      <c r="I38" s="31"/>
      <c r="J38" s="31"/>
      <c r="K38" s="65"/>
      <c r="L38" s="65"/>
      <c r="M38" s="65"/>
    </row>
    <row r="39" spans="1:13">
      <c r="A39" s="29">
        <v>14</v>
      </c>
      <c r="C39" s="65" t="s">
        <v>33</v>
      </c>
      <c r="D39" s="65"/>
      <c r="E39" s="31"/>
      <c r="F39" s="31"/>
      <c r="G39" s="31"/>
      <c r="H39" s="31"/>
      <c r="I39" s="31"/>
      <c r="J39" s="31"/>
      <c r="K39" s="65"/>
      <c r="L39" s="65"/>
      <c r="M39" s="65"/>
    </row>
    <row r="40" spans="1:13">
      <c r="A40" s="29"/>
      <c r="C40" s="65"/>
      <c r="D40" s="65"/>
      <c r="E40" s="31"/>
      <c r="F40" s="31"/>
      <c r="G40" s="31"/>
      <c r="H40" s="31"/>
      <c r="I40" s="31"/>
      <c r="J40" s="31"/>
      <c r="K40" s="65"/>
      <c r="L40" s="65"/>
      <c r="M40" s="65"/>
    </row>
    <row r="41" spans="1:13">
      <c r="A41" s="29">
        <v>15</v>
      </c>
      <c r="C41" s="65" t="s">
        <v>34</v>
      </c>
      <c r="D41" s="35" t="str">
        <f>'DEOK 15-16'!D42</f>
        <v>(line 7 / line 8)</v>
      </c>
      <c r="E41" s="56">
        <f>IF(J32&gt;0,J28/J32,9)</f>
        <v>5.7073884836176187</v>
      </c>
      <c r="F41" s="31"/>
      <c r="G41" s="31"/>
      <c r="H41" s="31"/>
      <c r="I41" s="31"/>
      <c r="J41" s="31"/>
      <c r="K41" s="65"/>
      <c r="L41" s="65"/>
      <c r="M41" s="65"/>
    </row>
    <row r="42" spans="1:13">
      <c r="A42" s="29"/>
      <c r="C42" s="65"/>
      <c r="D42" s="65"/>
      <c r="E42" s="56"/>
      <c r="F42" s="31"/>
      <c r="G42" s="31"/>
      <c r="H42" s="31"/>
      <c r="I42" s="31"/>
      <c r="J42" s="31"/>
      <c r="K42" s="65"/>
      <c r="L42" s="65"/>
      <c r="M42" s="65"/>
    </row>
    <row r="43" spans="1:13">
      <c r="A43" s="29">
        <v>16</v>
      </c>
      <c r="C43" s="65" t="s">
        <v>36</v>
      </c>
      <c r="D43" s="35" t="str">
        <f>'DEOK 15-16'!D44</f>
        <v>(line 7 / line 9)</v>
      </c>
      <c r="E43" s="56">
        <f>IF(J33&gt;0,J28/J33,9)</f>
        <v>6.2601734655447183</v>
      </c>
      <c r="F43" s="31"/>
      <c r="G43" s="31"/>
      <c r="H43" s="31"/>
      <c r="I43" s="31"/>
      <c r="J43" s="31"/>
      <c r="K43" s="65"/>
      <c r="L43" s="65"/>
      <c r="M43" s="65"/>
    </row>
    <row r="44" spans="1:13">
      <c r="A44" s="29"/>
      <c r="C44" s="65"/>
      <c r="D44" s="65"/>
      <c r="E44" s="56"/>
      <c r="F44" s="31"/>
      <c r="G44" s="31"/>
      <c r="H44" s="31"/>
      <c r="I44" s="31"/>
      <c r="J44" s="31"/>
      <c r="K44" s="65"/>
      <c r="L44" s="65"/>
      <c r="M44" s="65"/>
    </row>
    <row r="45" spans="1:13">
      <c r="A45" s="29">
        <v>17</v>
      </c>
      <c r="C45" s="65" t="s">
        <v>38</v>
      </c>
      <c r="D45" s="35" t="str">
        <f>'DEOK 15-16'!D46</f>
        <v>(line 15 / 12)</v>
      </c>
      <c r="E45" s="56">
        <f>ROUND(E41/12,9)</f>
        <v>0.475615707</v>
      </c>
      <c r="F45" s="31"/>
      <c r="G45" s="31"/>
      <c r="H45" s="31"/>
      <c r="I45" s="31"/>
      <c r="J45" s="31"/>
      <c r="K45" s="65"/>
      <c r="L45" s="65"/>
      <c r="M45" s="65"/>
    </row>
    <row r="46" spans="1:13">
      <c r="A46" s="29"/>
      <c r="C46" s="65"/>
      <c r="D46" s="65"/>
      <c r="E46" s="56"/>
      <c r="F46" s="31"/>
      <c r="G46" s="31"/>
      <c r="H46" s="31"/>
      <c r="I46" s="31"/>
      <c r="J46" s="31"/>
      <c r="K46" s="65"/>
      <c r="L46" s="65"/>
      <c r="M46" s="65"/>
    </row>
    <row r="47" spans="1:13">
      <c r="A47" s="29" t="s">
        <v>40</v>
      </c>
      <c r="C47" s="65" t="s">
        <v>41</v>
      </c>
      <c r="D47" s="35" t="str">
        <f>'DEOK 15-16'!D48</f>
        <v>(line 16 / 12)</v>
      </c>
      <c r="E47" s="56">
        <f>ROUND($E$43/12,9)</f>
        <v>0.52168112200000005</v>
      </c>
      <c r="F47" s="31"/>
      <c r="G47" s="31"/>
      <c r="H47" s="31"/>
      <c r="I47" s="31"/>
      <c r="J47" s="31"/>
      <c r="K47" s="65"/>
      <c r="L47" s="65"/>
      <c r="M47" s="65"/>
    </row>
    <row r="48" spans="1:13">
      <c r="A48" s="29"/>
      <c r="C48" s="65"/>
      <c r="D48" s="65"/>
      <c r="E48" s="56"/>
      <c r="F48" s="31"/>
      <c r="G48" s="31"/>
      <c r="H48" s="31"/>
      <c r="I48" s="31"/>
      <c r="J48" s="31"/>
      <c r="K48" s="65"/>
      <c r="L48" s="65"/>
      <c r="M48" s="65"/>
    </row>
    <row r="49" spans="1:13">
      <c r="A49" s="29"/>
      <c r="C49" s="65"/>
      <c r="D49" s="65"/>
      <c r="E49" s="58" t="s">
        <v>43</v>
      </c>
      <c r="F49" s="95"/>
      <c r="G49" s="95"/>
      <c r="I49" s="31"/>
      <c r="J49" s="58" t="s">
        <v>44</v>
      </c>
      <c r="K49" s="65"/>
      <c r="L49" s="65"/>
      <c r="M49" s="65"/>
    </row>
    <row r="50" spans="1:13">
      <c r="A50" s="29"/>
      <c r="C50" s="65"/>
      <c r="D50" s="65"/>
      <c r="E50" s="58"/>
      <c r="F50" s="95"/>
      <c r="G50" s="95"/>
      <c r="I50" s="31"/>
      <c r="J50" s="58"/>
      <c r="K50" s="65"/>
      <c r="L50" s="65"/>
      <c r="M50" s="65"/>
    </row>
    <row r="51" spans="1:13">
      <c r="A51" s="29">
        <v>18</v>
      </c>
      <c r="C51" s="65" t="s">
        <v>45</v>
      </c>
      <c r="D51" s="35" t="str">
        <f>'DEOK 15-16'!D52</f>
        <v>(line 16 / 52; line 16 / 52)</v>
      </c>
      <c r="E51" s="56">
        <f>ROUND($E$43/52,9)</f>
        <v>0.12038795100000001</v>
      </c>
      <c r="F51" s="31"/>
      <c r="G51" s="31"/>
      <c r="H51" s="31"/>
      <c r="I51" s="31"/>
      <c r="J51" s="31"/>
      <c r="K51" s="65"/>
      <c r="L51" s="65"/>
      <c r="M51" s="65"/>
    </row>
    <row r="52" spans="1:13">
      <c r="A52" s="29"/>
      <c r="C52" s="65"/>
      <c r="D52" s="65"/>
      <c r="E52" s="56"/>
      <c r="F52" s="31"/>
      <c r="G52" s="31"/>
      <c r="H52" s="31"/>
      <c r="I52" s="31"/>
      <c r="J52" s="31"/>
      <c r="K52" s="65"/>
      <c r="L52" s="65"/>
      <c r="M52" s="65"/>
    </row>
    <row r="53" spans="1:13">
      <c r="A53" s="29">
        <v>19</v>
      </c>
      <c r="C53" s="65" t="s">
        <v>47</v>
      </c>
      <c r="D53" s="35" t="str">
        <f>'DEOK 15-16'!D54</f>
        <v>(line 16 / 260; line 16 / 365)</v>
      </c>
      <c r="E53" s="56">
        <f>ROUND($E$43/260,9)</f>
        <v>2.4077589999999999E-2</v>
      </c>
      <c r="F53" s="31" t="s">
        <v>49</v>
      </c>
      <c r="G53" s="31"/>
      <c r="H53" s="31"/>
      <c r="I53" s="31"/>
      <c r="J53" s="56">
        <f>ROUND($E$43/365,9)</f>
        <v>1.7151159999999999E-2</v>
      </c>
      <c r="K53" s="65"/>
      <c r="L53" s="65"/>
      <c r="M53" s="65"/>
    </row>
    <row r="54" spans="1:13">
      <c r="A54" s="29"/>
      <c r="C54" s="65"/>
      <c r="D54" s="65"/>
      <c r="E54" s="56"/>
      <c r="F54" s="31"/>
      <c r="G54" s="31"/>
      <c r="H54" s="31"/>
      <c r="I54" s="31"/>
      <c r="J54" s="56"/>
      <c r="K54" s="65"/>
      <c r="L54" s="65"/>
      <c r="M54" s="65"/>
    </row>
    <row r="55" spans="1:13" ht="30">
      <c r="A55" s="29">
        <v>20</v>
      </c>
      <c r="C55" s="65" t="s">
        <v>50</v>
      </c>
      <c r="D55" s="201" t="str">
        <f>'DEOK 15-16'!D56</f>
        <v>(line 16 / 4,160; line 16 / 8,760 * 1000)</v>
      </c>
      <c r="E55" s="56">
        <f>ROUND(($J$28/$J$33)/4160,4)</f>
        <v>1.5E-3</v>
      </c>
      <c r="F55" s="31" t="s">
        <v>52</v>
      </c>
      <c r="G55" s="31"/>
      <c r="H55" s="31"/>
      <c r="I55" s="31"/>
      <c r="J55" s="56">
        <f>ROUND(($J$28/$J$33)/8760*1000,4)</f>
        <v>0.71460000000000001</v>
      </c>
      <c r="K55" s="65"/>
      <c r="L55" s="65"/>
      <c r="M55" s="65"/>
    </row>
    <row r="56" spans="1:13">
      <c r="C56" s="68"/>
      <c r="D56" s="68"/>
      <c r="E56" s="69"/>
      <c r="F56" s="68"/>
      <c r="G56" s="68"/>
      <c r="H56" s="68"/>
      <c r="I56" s="68"/>
      <c r="K56" s="29"/>
      <c r="L56" s="97"/>
      <c r="M56" s="29"/>
    </row>
    <row r="57" spans="1:13" ht="18">
      <c r="A57" s="1"/>
      <c r="C57" s="68"/>
      <c r="D57" s="68"/>
      <c r="E57" s="69"/>
      <c r="F57" s="68"/>
      <c r="G57" s="68"/>
      <c r="H57" s="68"/>
      <c r="I57" s="68"/>
      <c r="J57" s="70" t="s">
        <v>0</v>
      </c>
      <c r="K57" s="71"/>
      <c r="M57" s="71"/>
    </row>
    <row r="58" spans="1:13">
      <c r="C58" s="68"/>
      <c r="D58" s="68"/>
      <c r="E58" s="69"/>
      <c r="F58" s="68"/>
      <c r="G58" s="68"/>
      <c r="H58" s="68"/>
      <c r="I58" s="68"/>
      <c r="J58" s="70" t="s">
        <v>73</v>
      </c>
      <c r="M58" s="70"/>
    </row>
    <row r="59" spans="1:13">
      <c r="C59" s="68"/>
      <c r="D59" s="68"/>
      <c r="E59" s="69"/>
      <c r="F59" s="68"/>
      <c r="G59" s="68"/>
      <c r="H59" s="68"/>
      <c r="I59" s="68"/>
      <c r="K59" s="65"/>
      <c r="M59" s="70"/>
    </row>
    <row r="60" spans="1:13">
      <c r="C60" s="68"/>
      <c r="D60" s="68"/>
      <c r="E60" s="69"/>
      <c r="F60" s="68"/>
      <c r="G60" s="68"/>
      <c r="H60" s="68"/>
      <c r="I60" s="68"/>
      <c r="K60" s="65"/>
      <c r="M60" s="70"/>
    </row>
    <row r="61" spans="1:13">
      <c r="C61" s="68"/>
      <c r="D61" s="68"/>
      <c r="E61" s="69"/>
      <c r="F61" s="68"/>
      <c r="G61" s="68"/>
      <c r="H61" s="68"/>
      <c r="I61" s="68"/>
      <c r="K61" s="65"/>
      <c r="M61" s="70"/>
    </row>
    <row r="62" spans="1:13">
      <c r="C62" s="68"/>
      <c r="D62" s="68"/>
      <c r="E62" s="69"/>
      <c r="F62" s="68"/>
      <c r="G62" s="68"/>
      <c r="H62" s="68"/>
      <c r="I62" s="68"/>
      <c r="J62" s="70"/>
      <c r="K62" s="65"/>
      <c r="M62" s="70"/>
    </row>
    <row r="63" spans="1:13">
      <c r="C63" s="68" t="s">
        <v>2</v>
      </c>
      <c r="D63" s="68"/>
      <c r="E63" s="69"/>
      <c r="F63" s="68"/>
      <c r="G63" s="68"/>
      <c r="H63" s="68"/>
      <c r="I63" s="68"/>
      <c r="J63" s="97" t="str">
        <f>J7</f>
        <v>For the 12 months ended: 12/31/2014</v>
      </c>
      <c r="K63" s="35"/>
      <c r="M63" s="70"/>
    </row>
    <row r="64" spans="1:13">
      <c r="A64" s="75" t="str">
        <f>A8</f>
        <v>Rate Formula Template</v>
      </c>
      <c r="B64" s="9"/>
      <c r="C64" s="9"/>
      <c r="D64" s="75"/>
      <c r="E64" s="9"/>
      <c r="F64" s="75"/>
      <c r="G64" s="75"/>
      <c r="H64" s="75"/>
      <c r="I64" s="75"/>
      <c r="J64" s="9"/>
      <c r="K64" s="35"/>
      <c r="L64" s="9"/>
      <c r="M64" s="65"/>
    </row>
    <row r="65" spans="1:13">
      <c r="A65" s="13" t="s">
        <v>4</v>
      </c>
      <c r="B65" s="9"/>
      <c r="C65" s="75"/>
      <c r="D65" s="13"/>
      <c r="E65" s="9"/>
      <c r="F65" s="13"/>
      <c r="G65" s="13"/>
      <c r="H65" s="13"/>
      <c r="I65" s="75"/>
      <c r="J65" s="75"/>
      <c r="K65" s="35"/>
      <c r="L65" s="76"/>
      <c r="M65" s="65"/>
    </row>
    <row r="66" spans="1:13">
      <c r="A66" s="76"/>
      <c r="B66" s="9"/>
      <c r="C66" s="76"/>
      <c r="D66" s="76"/>
      <c r="E66" s="9"/>
      <c r="F66" s="76"/>
      <c r="G66" s="76"/>
      <c r="H66" s="76"/>
      <c r="I66" s="76"/>
      <c r="J66" s="76"/>
      <c r="K66" s="35"/>
      <c r="L66" s="76"/>
      <c r="M66" s="65"/>
    </row>
    <row r="67" spans="1:13" ht="15.75">
      <c r="A67" s="17" t="s">
        <v>361</v>
      </c>
      <c r="B67" s="9"/>
      <c r="C67" s="76"/>
      <c r="D67" s="76"/>
      <c r="E67" s="9"/>
      <c r="F67" s="76"/>
      <c r="G67" s="76"/>
      <c r="H67" s="76"/>
      <c r="I67" s="76"/>
      <c r="J67" s="76"/>
      <c r="K67" s="35"/>
      <c r="L67" s="76"/>
      <c r="M67" s="35"/>
    </row>
    <row r="68" spans="1:13">
      <c r="B68" s="9"/>
      <c r="C68" s="76"/>
      <c r="D68" s="76"/>
      <c r="E68" s="9"/>
      <c r="F68" s="76"/>
      <c r="G68" s="76"/>
      <c r="H68" s="76"/>
      <c r="I68" s="76"/>
      <c r="J68" s="76"/>
      <c r="K68" s="35"/>
      <c r="L68" s="76"/>
      <c r="M68" s="35"/>
    </row>
    <row r="69" spans="1:13">
      <c r="C69" s="99" t="s">
        <v>6</v>
      </c>
      <c r="D69" s="99" t="s">
        <v>7</v>
      </c>
      <c r="E69" s="99" t="s">
        <v>8</v>
      </c>
      <c r="F69" s="35" t="s">
        <v>17</v>
      </c>
      <c r="G69" s="35"/>
      <c r="H69" s="100" t="s">
        <v>9</v>
      </c>
      <c r="I69" s="35"/>
      <c r="J69" s="101" t="s">
        <v>10</v>
      </c>
      <c r="K69" s="35"/>
      <c r="L69" s="99"/>
      <c r="M69" s="35"/>
    </row>
    <row r="70" spans="1:13" ht="15.75">
      <c r="A70" s="102" t="s">
        <v>11</v>
      </c>
      <c r="B70" s="103"/>
      <c r="C70" s="104"/>
      <c r="D70" s="105" t="s">
        <v>74</v>
      </c>
      <c r="E70" s="106"/>
      <c r="F70" s="106"/>
      <c r="G70" s="106"/>
      <c r="H70" s="102"/>
      <c r="I70" s="106"/>
      <c r="J70" s="102" t="s">
        <v>75</v>
      </c>
      <c r="K70" s="35"/>
      <c r="L70" s="99"/>
      <c r="M70" s="35"/>
    </row>
    <row r="71" spans="1:13" ht="16.5" thickBot="1">
      <c r="A71" s="107" t="s">
        <v>13</v>
      </c>
      <c r="B71" s="103"/>
      <c r="C71" s="109" t="s">
        <v>363</v>
      </c>
      <c r="D71" s="110" t="s">
        <v>77</v>
      </c>
      <c r="E71" s="111" t="s">
        <v>78</v>
      </c>
      <c r="F71" s="112"/>
      <c r="G71" s="113" t="s">
        <v>60</v>
      </c>
      <c r="H71" s="113"/>
      <c r="I71" s="112"/>
      <c r="J71" s="114" t="s">
        <v>79</v>
      </c>
      <c r="K71" s="35"/>
      <c r="L71" s="99"/>
      <c r="M71" s="65"/>
    </row>
    <row r="72" spans="1:13">
      <c r="D72" s="35"/>
      <c r="E72" s="35"/>
      <c r="F72" s="35"/>
      <c r="G72" s="35"/>
      <c r="H72" s="35"/>
      <c r="I72" s="35"/>
      <c r="J72" s="35"/>
      <c r="K72" s="35"/>
      <c r="L72" s="35"/>
      <c r="M72" s="65"/>
    </row>
    <row r="73" spans="1:13">
      <c r="A73" s="29"/>
      <c r="C73" s="65"/>
      <c r="D73" s="35"/>
      <c r="E73" s="35"/>
      <c r="F73" s="35"/>
      <c r="G73" s="35"/>
      <c r="H73" s="35"/>
      <c r="I73" s="35"/>
      <c r="J73" s="35"/>
      <c r="K73" s="35"/>
      <c r="L73" s="35"/>
      <c r="M73" s="65"/>
    </row>
    <row r="74" spans="1:13">
      <c r="A74" s="29"/>
      <c r="C74" s="65" t="s">
        <v>80</v>
      </c>
      <c r="D74" s="35"/>
      <c r="E74" s="35"/>
      <c r="F74" s="35"/>
      <c r="G74" s="35"/>
      <c r="H74" s="35"/>
      <c r="I74" s="35"/>
      <c r="J74" s="35"/>
      <c r="K74" s="35"/>
      <c r="L74" s="35"/>
      <c r="M74" s="65"/>
    </row>
    <row r="75" spans="1:13">
      <c r="A75" s="29">
        <v>1</v>
      </c>
      <c r="C75" s="65" t="s">
        <v>81</v>
      </c>
      <c r="D75" s="202" t="str">
        <f>'DEOK 15-16'!D76</f>
        <v>205.46.g</v>
      </c>
      <c r="E75" s="116">
        <v>826664425</v>
      </c>
      <c r="F75" s="35"/>
      <c r="G75" s="35" t="s">
        <v>83</v>
      </c>
      <c r="H75" s="117" t="s">
        <v>17</v>
      </c>
      <c r="I75" s="35"/>
      <c r="J75" s="54" t="s">
        <v>17</v>
      </c>
      <c r="K75" s="35"/>
      <c r="L75" s="35"/>
      <c r="M75" s="65"/>
    </row>
    <row r="76" spans="1:13">
      <c r="A76" s="29">
        <v>2</v>
      </c>
      <c r="C76" s="65" t="s">
        <v>84</v>
      </c>
      <c r="D76" s="202" t="str">
        <f>'DEOK 15-16'!D77</f>
        <v>207.58.g</v>
      </c>
      <c r="E76" s="85">
        <v>51015372</v>
      </c>
      <c r="F76" s="35"/>
      <c r="G76" s="35" t="s">
        <v>62</v>
      </c>
      <c r="H76" s="117">
        <f>J207</f>
        <v>0.6605819320498143</v>
      </c>
      <c r="I76" s="35"/>
      <c r="J76" s="31">
        <f>ROUND(H76*E76,0)</f>
        <v>33699833</v>
      </c>
      <c r="K76" s="35"/>
      <c r="L76" s="35"/>
      <c r="M76" s="65"/>
    </row>
    <row r="77" spans="1:13">
      <c r="A77" s="29">
        <v>3</v>
      </c>
      <c r="C77" s="65" t="s">
        <v>86</v>
      </c>
      <c r="D77" s="202" t="str">
        <f>'DEOK 15-16'!D78</f>
        <v>207.75.g</v>
      </c>
      <c r="E77" s="85">
        <v>392222303</v>
      </c>
      <c r="F77" s="35"/>
      <c r="G77" s="35" t="s">
        <v>83</v>
      </c>
      <c r="H77" s="117" t="s">
        <v>17</v>
      </c>
      <c r="I77" s="35"/>
      <c r="J77" s="54" t="s">
        <v>17</v>
      </c>
      <c r="K77" s="35"/>
      <c r="L77" s="35"/>
      <c r="M77" s="65"/>
    </row>
    <row r="78" spans="1:13">
      <c r="A78" s="29">
        <v>4</v>
      </c>
      <c r="C78" s="65" t="s">
        <v>88</v>
      </c>
      <c r="D78" s="202" t="str">
        <f>'DEOK 15-16'!D79</f>
        <v>205.5.g &amp; 207.99.g</v>
      </c>
      <c r="E78" s="85">
        <v>14707099</v>
      </c>
      <c r="F78" s="35"/>
      <c r="G78" s="35" t="s">
        <v>90</v>
      </c>
      <c r="H78" s="117">
        <f>J225</f>
        <v>3.1238631316487988E-2</v>
      </c>
      <c r="I78" s="35"/>
      <c r="J78" s="54">
        <f>ROUND(H78*E78,0)</f>
        <v>459430</v>
      </c>
      <c r="K78" s="35"/>
      <c r="L78" s="35"/>
      <c r="M78" s="35"/>
    </row>
    <row r="79" spans="1:13" ht="15.75" thickBot="1">
      <c r="A79" s="29">
        <v>5</v>
      </c>
      <c r="C79" s="65" t="s">
        <v>91</v>
      </c>
      <c r="D79" s="202" t="str">
        <f>'DEOK 15-16'!D80</f>
        <v>356.1</v>
      </c>
      <c r="E79" s="118">
        <v>31222893</v>
      </c>
      <c r="F79" s="35"/>
      <c r="G79" s="35" t="s">
        <v>93</v>
      </c>
      <c r="H79" s="117">
        <f>L229</f>
        <v>2.4226863526129027E-2</v>
      </c>
      <c r="I79" s="35"/>
      <c r="J79" s="119">
        <f>ROUND(H79*E79,0)</f>
        <v>756433</v>
      </c>
      <c r="K79" s="35"/>
      <c r="L79" s="35"/>
      <c r="M79" s="35"/>
    </row>
    <row r="80" spans="1:13">
      <c r="A80" s="29">
        <v>6</v>
      </c>
      <c r="C80" s="68" t="s">
        <v>94</v>
      </c>
      <c r="D80" s="35"/>
      <c r="E80" s="31">
        <f>SUM(E75:E79)</f>
        <v>1315832092</v>
      </c>
      <c r="F80" s="35"/>
      <c r="G80" s="35" t="s">
        <v>95</v>
      </c>
      <c r="H80" s="120">
        <f>IF(J80&gt;0,J80/E80,0)</f>
        <v>2.6535069491221985E-2</v>
      </c>
      <c r="I80" s="35"/>
      <c r="J80" s="31">
        <f>SUM(J75:J79)</f>
        <v>34915696</v>
      </c>
      <c r="K80" s="35"/>
      <c r="L80" s="121"/>
      <c r="M80" s="65"/>
    </row>
    <row r="81" spans="1:13">
      <c r="C81" s="65"/>
      <c r="D81" s="35"/>
      <c r="E81" s="54"/>
      <c r="F81" s="35"/>
      <c r="G81" s="35"/>
      <c r="H81" s="121"/>
      <c r="I81" s="35"/>
      <c r="J81" s="54"/>
      <c r="K81" s="35"/>
      <c r="L81" s="121"/>
      <c r="M81" s="65"/>
    </row>
    <row r="82" spans="1:13">
      <c r="C82" s="65" t="s">
        <v>96</v>
      </c>
      <c r="D82" s="35"/>
      <c r="E82" s="54"/>
      <c r="F82" s="35"/>
      <c r="G82" s="35"/>
      <c r="H82" s="35"/>
      <c r="I82" s="35"/>
      <c r="J82" s="54"/>
      <c r="K82" s="35"/>
      <c r="L82" s="35"/>
      <c r="M82" s="65"/>
    </row>
    <row r="83" spans="1:13">
      <c r="A83" s="29">
        <v>7</v>
      </c>
      <c r="C83" s="65" t="s">
        <v>81</v>
      </c>
      <c r="D83" s="35" t="str">
        <f>'DEOK 15-16'!D84</f>
        <v>219.20-24.c</v>
      </c>
      <c r="E83" s="116">
        <v>466186143</v>
      </c>
      <c r="F83" s="35"/>
      <c r="G83" s="35" t="str">
        <f t="shared" ref="G83:H87" si="1">G75</f>
        <v>NA</v>
      </c>
      <c r="H83" s="117" t="str">
        <f t="shared" si="1"/>
        <v xml:space="preserve"> </v>
      </c>
      <c r="I83" s="35"/>
      <c r="J83" s="54" t="s">
        <v>17</v>
      </c>
      <c r="K83" s="35"/>
      <c r="L83" s="35"/>
      <c r="M83" s="65"/>
    </row>
    <row r="84" spans="1:13">
      <c r="A84" s="29">
        <v>8</v>
      </c>
      <c r="C84" s="65" t="s">
        <v>84</v>
      </c>
      <c r="D84" s="35" t="str">
        <f>'DEOK 15-16'!D85</f>
        <v>219.25.c</v>
      </c>
      <c r="E84" s="85">
        <v>18190407</v>
      </c>
      <c r="F84" s="35"/>
      <c r="G84" s="35" t="str">
        <f t="shared" si="1"/>
        <v>TP</v>
      </c>
      <c r="H84" s="117">
        <f t="shared" si="1"/>
        <v>0.6605819320498143</v>
      </c>
      <c r="I84" s="35"/>
      <c r="J84" s="31">
        <f>ROUND(H84*E84,0)</f>
        <v>12016254</v>
      </c>
      <c r="K84" s="35"/>
      <c r="L84" s="35"/>
      <c r="M84" s="65"/>
    </row>
    <row r="85" spans="1:13">
      <c r="A85" s="29">
        <v>9</v>
      </c>
      <c r="C85" s="65" t="s">
        <v>86</v>
      </c>
      <c r="D85" s="35" t="str">
        <f>'DEOK 15-16'!D86</f>
        <v>219.26.c</v>
      </c>
      <c r="E85" s="85">
        <v>146664750</v>
      </c>
      <c r="F85" s="35"/>
      <c r="G85" s="35" t="str">
        <f t="shared" si="1"/>
        <v>NA</v>
      </c>
      <c r="H85" s="117" t="str">
        <f t="shared" si="1"/>
        <v xml:space="preserve"> </v>
      </c>
      <c r="I85" s="35"/>
      <c r="J85" s="54" t="s">
        <v>17</v>
      </c>
      <c r="K85" s="35"/>
      <c r="L85" s="35"/>
      <c r="M85" s="65"/>
    </row>
    <row r="86" spans="1:13">
      <c r="A86" s="29">
        <v>10</v>
      </c>
      <c r="C86" s="65" t="s">
        <v>88</v>
      </c>
      <c r="D86" s="35" t="str">
        <f>'DEOK 15-16'!D87</f>
        <v xml:space="preserve">219.28.c </v>
      </c>
      <c r="E86" s="85">
        <v>7624545</v>
      </c>
      <c r="F86" s="35"/>
      <c r="G86" s="35" t="str">
        <f t="shared" si="1"/>
        <v>W/S</v>
      </c>
      <c r="H86" s="117">
        <f t="shared" si="1"/>
        <v>3.1238631316487988E-2</v>
      </c>
      <c r="I86" s="35"/>
      <c r="J86" s="54">
        <f>ROUND(H86*E86,0)</f>
        <v>238180</v>
      </c>
      <c r="K86" s="35"/>
      <c r="L86" s="35"/>
      <c r="M86" s="65"/>
    </row>
    <row r="87" spans="1:13" ht="15.75" thickBot="1">
      <c r="A87" s="29">
        <v>11</v>
      </c>
      <c r="C87" s="65" t="s">
        <v>91</v>
      </c>
      <c r="D87" s="35" t="str">
        <f>'DEOK 15-16'!D88</f>
        <v>356.1</v>
      </c>
      <c r="E87" s="118">
        <v>24682221</v>
      </c>
      <c r="F87" s="35"/>
      <c r="G87" s="35" t="str">
        <f t="shared" si="1"/>
        <v>CE</v>
      </c>
      <c r="H87" s="117">
        <f t="shared" si="1"/>
        <v>2.4226863526129027E-2</v>
      </c>
      <c r="I87" s="35"/>
      <c r="J87" s="119">
        <f>ROUND(H87*E87,0)</f>
        <v>597973</v>
      </c>
      <c r="K87" s="35"/>
      <c r="L87" s="35"/>
      <c r="M87" s="65"/>
    </row>
    <row r="88" spans="1:13">
      <c r="A88" s="29">
        <v>12</v>
      </c>
      <c r="C88" s="65" t="s">
        <v>101</v>
      </c>
      <c r="D88" s="35"/>
      <c r="E88" s="31">
        <f>SUM(E83:E87)</f>
        <v>663348066</v>
      </c>
      <c r="F88" s="35"/>
      <c r="G88" s="35"/>
      <c r="H88" s="35"/>
      <c r="I88" s="35"/>
      <c r="J88" s="31">
        <f>SUM(J83:J87)</f>
        <v>12852407</v>
      </c>
      <c r="K88" s="35"/>
      <c r="L88" s="35"/>
      <c r="M88" s="65"/>
    </row>
    <row r="89" spans="1:13">
      <c r="A89" s="29"/>
      <c r="C89"/>
      <c r="D89" s="35" t="s">
        <v>17</v>
      </c>
      <c r="E89" s="54"/>
      <c r="F89" s="35"/>
      <c r="G89" s="35"/>
      <c r="H89" s="121"/>
      <c r="I89" s="35"/>
      <c r="J89" s="54"/>
      <c r="K89" s="35"/>
      <c r="L89" s="121"/>
      <c r="M89" s="65"/>
    </row>
    <row r="90" spans="1:13">
      <c r="A90" s="29"/>
      <c r="C90" s="65" t="s">
        <v>102</v>
      </c>
      <c r="D90" s="35"/>
      <c r="E90" s="54"/>
      <c r="F90" s="35"/>
      <c r="G90" s="35"/>
      <c r="H90" s="35"/>
      <c r="I90" s="35"/>
      <c r="J90" s="54"/>
      <c r="K90" s="35"/>
      <c r="L90" s="35"/>
      <c r="M90" s="65"/>
    </row>
    <row r="91" spans="1:13">
      <c r="A91" s="29">
        <v>13</v>
      </c>
      <c r="C91" s="65" t="s">
        <v>81</v>
      </c>
      <c r="D91" s="35" t="str">
        <f>'DEOK 15-16'!D92</f>
        <v xml:space="preserve"> (line 1 - line 7)</v>
      </c>
      <c r="E91" s="31">
        <f>E75-E83</f>
        <v>360478282</v>
      </c>
      <c r="F91" s="35"/>
      <c r="G91" s="35"/>
      <c r="H91" s="121"/>
      <c r="I91" s="35"/>
      <c r="J91" s="54" t="s">
        <v>17</v>
      </c>
      <c r="K91" s="35"/>
      <c r="L91" s="121"/>
      <c r="M91" s="65"/>
    </row>
    <row r="92" spans="1:13">
      <c r="A92" s="29">
        <v>14</v>
      </c>
      <c r="C92" s="65" t="s">
        <v>84</v>
      </c>
      <c r="D92" s="35" t="str">
        <f>'DEOK 15-16'!D93</f>
        <v xml:space="preserve"> (line 2 - line 8)</v>
      </c>
      <c r="E92" s="54">
        <f>E76-E84</f>
        <v>32824965</v>
      </c>
      <c r="F92" s="35"/>
      <c r="G92" s="35"/>
      <c r="H92" s="117"/>
      <c r="I92" s="35"/>
      <c r="J92" s="31">
        <f>J76-J84</f>
        <v>21683579</v>
      </c>
      <c r="K92" s="35"/>
      <c r="L92" s="121"/>
      <c r="M92" s="65"/>
    </row>
    <row r="93" spans="1:13">
      <c r="A93" s="29">
        <v>15</v>
      </c>
      <c r="C93" s="65" t="s">
        <v>86</v>
      </c>
      <c r="D93" s="35" t="str">
        <f>'DEOK 15-16'!D94</f>
        <v xml:space="preserve"> (line 3 - line 9)</v>
      </c>
      <c r="E93" s="54">
        <f>E77-E85</f>
        <v>245557553</v>
      </c>
      <c r="F93" s="35"/>
      <c r="G93" s="35"/>
      <c r="H93" s="121"/>
      <c r="I93" s="35"/>
      <c r="J93" s="54" t="s">
        <v>17</v>
      </c>
      <c r="K93" s="35"/>
      <c r="L93" s="121"/>
      <c r="M93" s="65"/>
    </row>
    <row r="94" spans="1:13">
      <c r="A94" s="29">
        <v>16</v>
      </c>
      <c r="C94" s="65" t="s">
        <v>88</v>
      </c>
      <c r="D94" s="35" t="str">
        <f>'DEOK 15-16'!D95</f>
        <v xml:space="preserve"> (line 4 - line 10)</v>
      </c>
      <c r="E94" s="54">
        <f>E78-E86</f>
        <v>7082554</v>
      </c>
      <c r="F94" s="35"/>
      <c r="G94" s="35"/>
      <c r="H94" s="121"/>
      <c r="I94" s="35"/>
      <c r="J94" s="54">
        <f>J78-J86</f>
        <v>221250</v>
      </c>
      <c r="K94" s="35"/>
      <c r="L94" s="121"/>
      <c r="M94" s="65"/>
    </row>
    <row r="95" spans="1:13" ht="15.75" thickBot="1">
      <c r="A95" s="29">
        <v>17</v>
      </c>
      <c r="C95" s="65" t="s">
        <v>91</v>
      </c>
      <c r="D95" s="35" t="str">
        <f>'DEOK 15-16'!D96</f>
        <v xml:space="preserve"> (line 5 - line 11)</v>
      </c>
      <c r="E95" s="119">
        <f>E79-E87</f>
        <v>6540672</v>
      </c>
      <c r="F95" s="35"/>
      <c r="G95" s="35"/>
      <c r="H95" s="121"/>
      <c r="I95" s="35"/>
      <c r="J95" s="119">
        <f>J79-J87</f>
        <v>158460</v>
      </c>
      <c r="K95" s="35"/>
      <c r="L95" s="121"/>
      <c r="M95" s="65"/>
    </row>
    <row r="96" spans="1:13">
      <c r="A96" s="29">
        <v>18</v>
      </c>
      <c r="C96" s="65" t="s">
        <v>108</v>
      </c>
      <c r="D96" s="35"/>
      <c r="E96" s="31">
        <f>SUM(E91:E95)</f>
        <v>652484026</v>
      </c>
      <c r="F96" s="35"/>
      <c r="G96" s="35" t="s">
        <v>109</v>
      </c>
      <c r="H96" s="121">
        <f>IF(J96&gt;0,J96/E96,0)</f>
        <v>3.3814297547262867E-2</v>
      </c>
      <c r="I96" s="35"/>
      <c r="J96" s="31">
        <f>SUM(J91:J95)</f>
        <v>22063289</v>
      </c>
      <c r="K96" s="35"/>
      <c r="L96" s="35"/>
      <c r="M96" s="65"/>
    </row>
    <row r="97" spans="1:13">
      <c r="A97" s="29"/>
      <c r="C97"/>
      <c r="D97" s="35"/>
      <c r="E97" s="54"/>
      <c r="F97" s="35"/>
      <c r="I97" s="35"/>
      <c r="J97" s="54"/>
      <c r="K97" s="35"/>
      <c r="L97" s="121"/>
      <c r="M97" s="65"/>
    </row>
    <row r="98" spans="1:13">
      <c r="A98" s="29"/>
      <c r="C98" s="122" t="s">
        <v>110</v>
      </c>
      <c r="D98" s="35"/>
      <c r="E98" s="54"/>
      <c r="F98" s="35"/>
      <c r="G98" s="35"/>
      <c r="H98" s="35"/>
      <c r="I98" s="35"/>
      <c r="J98" s="54"/>
      <c r="K98" s="35"/>
      <c r="L98" s="35"/>
      <c r="M98" s="65"/>
    </row>
    <row r="99" spans="1:13">
      <c r="A99" s="29">
        <v>19</v>
      </c>
      <c r="C99" s="65" t="s">
        <v>111</v>
      </c>
      <c r="D99" s="35" t="str">
        <f>'DEOK 15-16'!D100</f>
        <v>273.8.k</v>
      </c>
      <c r="E99" s="116">
        <v>-234803</v>
      </c>
      <c r="F99" s="35"/>
      <c r="G99" s="35" t="str">
        <f>G83</f>
        <v>NA</v>
      </c>
      <c r="H99" s="123" t="s">
        <v>113</v>
      </c>
      <c r="I99" s="35"/>
      <c r="J99" s="31">
        <v>0</v>
      </c>
      <c r="K99" s="35"/>
      <c r="L99" s="121"/>
      <c r="M99" s="65"/>
    </row>
    <row r="100" spans="1:13">
      <c r="A100" s="29">
        <v>20</v>
      </c>
      <c r="C100" s="65" t="s">
        <v>114</v>
      </c>
      <c r="D100" s="35" t="str">
        <f>'DEOK 15-16'!D101</f>
        <v>275.2.k</v>
      </c>
      <c r="E100" s="85">
        <v>-185984930</v>
      </c>
      <c r="F100" s="35"/>
      <c r="G100" s="35" t="s">
        <v>116</v>
      </c>
      <c r="H100" s="117">
        <f>H96</f>
        <v>3.3814297547262867E-2</v>
      </c>
      <c r="I100" s="35"/>
      <c r="J100" s="54">
        <f>ROUND(H100*E100,0)</f>
        <v>-6288950</v>
      </c>
      <c r="K100" s="35"/>
      <c r="L100" s="121"/>
      <c r="M100" s="65"/>
    </row>
    <row r="101" spans="1:13">
      <c r="A101" s="29">
        <v>21</v>
      </c>
      <c r="C101" s="65" t="s">
        <v>117</v>
      </c>
      <c r="D101" s="35" t="str">
        <f>'DEOK 15-16'!D102</f>
        <v>277.9.k</v>
      </c>
      <c r="E101" s="85">
        <v>3857226</v>
      </c>
      <c r="F101" s="35"/>
      <c r="G101" s="35" t="s">
        <v>116</v>
      </c>
      <c r="H101" s="117">
        <f>H100</f>
        <v>3.3814297547262867E-2</v>
      </c>
      <c r="I101" s="35"/>
      <c r="J101" s="54">
        <f>ROUND(H101*E101,0)</f>
        <v>130429</v>
      </c>
      <c r="K101" s="35"/>
      <c r="L101" s="121"/>
      <c r="M101" s="65"/>
    </row>
    <row r="102" spans="1:13">
      <c r="A102" s="29">
        <v>22</v>
      </c>
      <c r="C102" s="65" t="s">
        <v>119</v>
      </c>
      <c r="D102" s="35" t="str">
        <f>'DEOK 15-16'!D103</f>
        <v>234.8.c</v>
      </c>
      <c r="E102" s="85">
        <v>-7000609</v>
      </c>
      <c r="F102" s="35"/>
      <c r="G102" s="35" t="str">
        <f>G101</f>
        <v>NP</v>
      </c>
      <c r="H102" s="117">
        <f>H101</f>
        <v>3.3814297547262867E-2</v>
      </c>
      <c r="I102" s="35"/>
      <c r="J102" s="54">
        <f>ROUND(H102*E102,0)</f>
        <v>-236721</v>
      </c>
      <c r="K102" s="35"/>
      <c r="L102" s="121"/>
      <c r="M102" s="65"/>
    </row>
    <row r="103" spans="1:13" ht="15.75" thickBot="1">
      <c r="A103" s="29">
        <v>23</v>
      </c>
      <c r="C103" s="2" t="s">
        <v>121</v>
      </c>
      <c r="D103" s="35" t="str">
        <f>'DEOK 15-16'!D104</f>
        <v>267.8.h</v>
      </c>
      <c r="E103" s="118">
        <v>0</v>
      </c>
      <c r="F103" s="35"/>
      <c r="G103" s="35" t="s">
        <v>116</v>
      </c>
      <c r="H103" s="117">
        <f>H101</f>
        <v>3.3814297547262867E-2</v>
      </c>
      <c r="I103" s="35"/>
      <c r="J103" s="119">
        <f>ROUND(H103*E103,0)</f>
        <v>0</v>
      </c>
      <c r="K103" s="35"/>
      <c r="L103" s="121"/>
      <c r="M103" s="65"/>
    </row>
    <row r="104" spans="1:13">
      <c r="A104" s="29">
        <v>24</v>
      </c>
      <c r="C104" s="65" t="s">
        <v>123</v>
      </c>
      <c r="D104" s="35"/>
      <c r="E104" s="31">
        <f>SUM(E99:E103)</f>
        <v>-189363116</v>
      </c>
      <c r="F104" s="35"/>
      <c r="G104" s="35"/>
      <c r="H104" s="35"/>
      <c r="I104" s="35"/>
      <c r="J104" s="31">
        <f>SUM(J99:J103)</f>
        <v>-6395242</v>
      </c>
      <c r="K104" s="35"/>
      <c r="L104" s="35"/>
      <c r="M104" s="65"/>
    </row>
    <row r="105" spans="1:13">
      <c r="A105" s="29"/>
      <c r="C105"/>
      <c r="D105" s="35"/>
      <c r="E105" s="54"/>
      <c r="F105" s="35"/>
      <c r="G105" s="35"/>
      <c r="H105" s="121"/>
      <c r="I105" s="35"/>
      <c r="J105" s="54"/>
      <c r="K105" s="35"/>
      <c r="L105" s="121"/>
      <c r="M105" s="65"/>
    </row>
    <row r="106" spans="1:13">
      <c r="A106" s="29">
        <v>25</v>
      </c>
      <c r="C106" s="122" t="s">
        <v>124</v>
      </c>
      <c r="D106" s="35" t="str">
        <f>'DEOK 15-16'!D107</f>
        <v xml:space="preserve">214.x.d  </v>
      </c>
      <c r="E106" s="116">
        <v>0</v>
      </c>
      <c r="F106" s="35"/>
      <c r="G106" s="35" t="s">
        <v>17</v>
      </c>
      <c r="H106" s="124">
        <v>1</v>
      </c>
      <c r="I106" s="35"/>
      <c r="J106" s="31">
        <f>ROUND(H106*E106,0)</f>
        <v>0</v>
      </c>
      <c r="K106" s="35"/>
      <c r="L106" s="35"/>
      <c r="M106" s="65"/>
    </row>
    <row r="107" spans="1:13">
      <c r="A107" s="29"/>
      <c r="C107" s="65"/>
      <c r="D107" s="35"/>
      <c r="E107" s="54"/>
      <c r="F107" s="35"/>
      <c r="G107" s="35"/>
      <c r="H107" s="35"/>
      <c r="I107" s="35"/>
      <c r="J107" s="54"/>
      <c r="K107" s="35"/>
      <c r="L107" s="35"/>
      <c r="M107" s="65"/>
    </row>
    <row r="108" spans="1:13">
      <c r="A108" s="29"/>
      <c r="C108" s="81" t="s">
        <v>126</v>
      </c>
      <c r="D108" s="35" t="s">
        <v>17</v>
      </c>
      <c r="E108" s="54"/>
      <c r="F108" s="35"/>
      <c r="G108" s="35"/>
      <c r="H108" s="35"/>
      <c r="I108" s="35"/>
      <c r="J108" s="54"/>
      <c r="K108" s="35"/>
      <c r="L108" s="35"/>
      <c r="M108" s="65"/>
    </row>
    <row r="109" spans="1:13">
      <c r="A109" s="29">
        <v>26</v>
      </c>
      <c r="C109" s="65" t="s">
        <v>127</v>
      </c>
      <c r="D109" s="35" t="str">
        <f>'DEOK 15-16'!D110</f>
        <v>calculated</v>
      </c>
      <c r="E109" s="31">
        <f>ROUND(E148/8,0)</f>
        <v>2341384</v>
      </c>
      <c r="F109" s="35"/>
      <c r="G109" s="35"/>
      <c r="H109" s="121"/>
      <c r="I109" s="35"/>
      <c r="J109" s="54">
        <f>ROUND(J148/8,0)</f>
        <v>215478</v>
      </c>
      <c r="K109" s="65"/>
      <c r="L109" s="121"/>
      <c r="M109" s="65"/>
    </row>
    <row r="110" spans="1:13">
      <c r="A110" s="29">
        <v>27</v>
      </c>
      <c r="C110" s="81" t="s">
        <v>129</v>
      </c>
      <c r="D110" s="35" t="str">
        <f>'DEOK 15-16'!D111</f>
        <v>227.8.c &amp; 227.16.c</v>
      </c>
      <c r="E110" s="85">
        <v>19881</v>
      </c>
      <c r="F110" s="35"/>
      <c r="G110" s="35" t="s">
        <v>131</v>
      </c>
      <c r="H110" s="117">
        <f>J217</f>
        <v>0.63560163724363683</v>
      </c>
      <c r="I110" s="35"/>
      <c r="J110" s="54">
        <f>ROUND(H110*E110,0)</f>
        <v>12636</v>
      </c>
      <c r="K110" s="35" t="s">
        <v>17</v>
      </c>
      <c r="L110" s="121"/>
      <c r="M110" s="65"/>
    </row>
    <row r="111" spans="1:13" ht="15.75" thickBot="1">
      <c r="A111" s="29">
        <v>28</v>
      </c>
      <c r="C111" s="65" t="s">
        <v>132</v>
      </c>
      <c r="D111" s="35" t="str">
        <f>'DEOK 15-16'!D112</f>
        <v>111.57.c</v>
      </c>
      <c r="E111" s="118">
        <v>1623581</v>
      </c>
      <c r="F111" s="35"/>
      <c r="G111" s="35" t="s">
        <v>134</v>
      </c>
      <c r="H111" s="117">
        <f>H80</f>
        <v>2.6535069491221985E-2</v>
      </c>
      <c r="I111" s="35"/>
      <c r="J111" s="119">
        <f>ROUND(H111*E111,0)</f>
        <v>43082</v>
      </c>
      <c r="K111" s="35"/>
      <c r="L111" s="121"/>
      <c r="M111" s="65"/>
    </row>
    <row r="112" spans="1:13">
      <c r="A112" s="29">
        <v>29</v>
      </c>
      <c r="C112" s="65" t="s">
        <v>135</v>
      </c>
      <c r="D112" s="65"/>
      <c r="E112" s="31">
        <f>E109+E110+E111</f>
        <v>3984846</v>
      </c>
      <c r="F112" s="65"/>
      <c r="G112" s="65"/>
      <c r="H112" s="65"/>
      <c r="I112" s="65"/>
      <c r="J112" s="31">
        <f>J109+J110+J111</f>
        <v>271196</v>
      </c>
      <c r="K112" s="65"/>
      <c r="L112" s="65"/>
      <c r="M112" s="65"/>
    </row>
    <row r="113" spans="1:13" ht="15.75" thickBot="1">
      <c r="C113"/>
      <c r="D113" s="35"/>
      <c r="E113" s="119"/>
      <c r="F113" s="35"/>
      <c r="G113" s="35"/>
      <c r="H113" s="35"/>
      <c r="I113" s="35"/>
      <c r="J113" s="119"/>
      <c r="K113" s="35"/>
      <c r="L113" s="35"/>
      <c r="M113" s="65"/>
    </row>
    <row r="114" spans="1:13" ht="15.75" thickBot="1">
      <c r="A114" s="29">
        <v>30</v>
      </c>
      <c r="C114" s="65" t="s">
        <v>136</v>
      </c>
      <c r="D114" s="35"/>
      <c r="E114" s="125">
        <f>E112+E106+E104+E96</f>
        <v>467105756</v>
      </c>
      <c r="F114" s="35"/>
      <c r="G114" s="35"/>
      <c r="H114" s="121"/>
      <c r="I114" s="35"/>
      <c r="J114" s="125">
        <f>J112+J106+J104+J96</f>
        <v>15939243</v>
      </c>
      <c r="K114" s="35"/>
      <c r="L114" s="121"/>
      <c r="M114" s="35"/>
    </row>
    <row r="115" spans="1:13" ht="15.75" thickTop="1">
      <c r="A115" s="29"/>
      <c r="C115" s="65"/>
      <c r="D115" s="35"/>
      <c r="E115" s="35"/>
      <c r="F115" s="35"/>
      <c r="G115" s="35"/>
      <c r="H115" s="35"/>
      <c r="I115" s="35"/>
      <c r="J115" s="35"/>
      <c r="K115" s="35"/>
      <c r="L115" s="35"/>
      <c r="M115" s="35"/>
    </row>
    <row r="116" spans="1:13">
      <c r="A116" s="29"/>
      <c r="C116" s="68"/>
      <c r="D116" s="68"/>
      <c r="E116" s="69"/>
      <c r="F116" s="68"/>
      <c r="G116" s="68"/>
      <c r="H116" s="68"/>
      <c r="I116" s="68"/>
      <c r="K116" s="29"/>
      <c r="L116" s="97"/>
      <c r="M116" s="29"/>
    </row>
    <row r="117" spans="1:13" ht="18">
      <c r="A117" s="1"/>
      <c r="C117" s="68"/>
      <c r="D117" s="68"/>
      <c r="E117" s="69"/>
      <c r="F117" s="68"/>
      <c r="G117" s="68"/>
      <c r="H117" s="68"/>
      <c r="I117" s="68"/>
      <c r="J117" s="70" t="s">
        <v>0</v>
      </c>
      <c r="K117" s="71"/>
      <c r="M117" s="71"/>
    </row>
    <row r="118" spans="1:13">
      <c r="C118" s="68"/>
      <c r="D118" s="68"/>
      <c r="E118" s="69"/>
      <c r="F118" s="68"/>
      <c r="G118" s="68"/>
      <c r="H118" s="68"/>
      <c r="I118" s="68"/>
      <c r="J118" s="70" t="s">
        <v>137</v>
      </c>
      <c r="M118" s="70"/>
    </row>
    <row r="119" spans="1:13">
      <c r="C119" s="68"/>
      <c r="D119" s="68"/>
      <c r="E119" s="69"/>
      <c r="F119" s="68"/>
      <c r="G119" s="68"/>
      <c r="H119" s="68"/>
      <c r="I119" s="68"/>
      <c r="J119" s="70"/>
      <c r="M119" s="70"/>
    </row>
    <row r="120" spans="1:13">
      <c r="C120" s="68"/>
      <c r="D120" s="68"/>
      <c r="E120" s="69"/>
      <c r="F120" s="68"/>
      <c r="G120" s="68"/>
      <c r="H120" s="68"/>
      <c r="I120" s="68"/>
      <c r="M120" s="70"/>
    </row>
    <row r="121" spans="1:13">
      <c r="C121" s="68"/>
      <c r="D121" s="68"/>
      <c r="E121" s="69"/>
      <c r="F121" s="68"/>
      <c r="G121" s="68"/>
      <c r="H121" s="68"/>
      <c r="I121" s="68"/>
      <c r="K121" s="65"/>
      <c r="M121" s="70"/>
    </row>
    <row r="122" spans="1:13">
      <c r="C122" s="68"/>
      <c r="D122" s="68"/>
      <c r="E122" s="69"/>
      <c r="F122" s="68"/>
      <c r="G122" s="68"/>
      <c r="H122" s="68"/>
      <c r="I122" s="68"/>
      <c r="J122" s="70"/>
      <c r="K122" s="65"/>
      <c r="M122" s="70"/>
    </row>
    <row r="123" spans="1:13">
      <c r="C123" s="68" t="s">
        <v>2</v>
      </c>
      <c r="D123" s="68"/>
      <c r="E123" s="69"/>
      <c r="F123" s="68"/>
      <c r="G123" s="68"/>
      <c r="H123" s="68"/>
      <c r="I123" s="68"/>
      <c r="J123" s="97" t="str">
        <f>J7</f>
        <v>For the 12 months ended: 12/31/2014</v>
      </c>
      <c r="K123" s="65"/>
      <c r="M123" s="70"/>
    </row>
    <row r="124" spans="1:13">
      <c r="A124" s="75" t="str">
        <f>A8</f>
        <v>Rate Formula Template</v>
      </c>
      <c r="B124" s="9"/>
      <c r="C124" s="9"/>
      <c r="D124" s="75"/>
      <c r="E124" s="9"/>
      <c r="F124" s="75"/>
      <c r="G124" s="75"/>
      <c r="H124" s="75"/>
      <c r="I124" s="75"/>
      <c r="J124" s="9"/>
      <c r="K124" s="35"/>
      <c r="L124" s="9"/>
      <c r="M124" s="65"/>
    </row>
    <row r="125" spans="1:13">
      <c r="A125" s="13" t="s">
        <v>4</v>
      </c>
      <c r="B125" s="9"/>
      <c r="C125" s="75"/>
      <c r="D125" s="13"/>
      <c r="E125" s="9"/>
      <c r="F125" s="13"/>
      <c r="G125" s="13"/>
      <c r="H125" s="13"/>
      <c r="I125" s="75"/>
      <c r="J125" s="75"/>
      <c r="K125" s="35"/>
      <c r="L125" s="76"/>
      <c r="M125" s="65"/>
    </row>
    <row r="126" spans="1:13">
      <c r="A126" s="76"/>
      <c r="B126" s="9"/>
      <c r="C126" s="76"/>
      <c r="D126" s="76"/>
      <c r="E126" s="9"/>
      <c r="F126" s="76"/>
      <c r="G126" s="76"/>
      <c r="H126" s="76"/>
      <c r="I126" s="76"/>
      <c r="J126" s="76"/>
      <c r="K126" s="35"/>
      <c r="L126" s="76"/>
      <c r="M126" s="65"/>
    </row>
    <row r="127" spans="1:13" ht="15.75">
      <c r="A127" s="17" t="s">
        <v>361</v>
      </c>
      <c r="B127" s="9"/>
      <c r="C127" s="76"/>
      <c r="D127" s="76"/>
      <c r="E127" s="9"/>
      <c r="F127" s="76"/>
      <c r="G127" s="76"/>
      <c r="H127" s="76"/>
      <c r="I127" s="76"/>
      <c r="J127" s="76"/>
      <c r="K127" s="35"/>
      <c r="L127" s="76"/>
      <c r="M127" s="35"/>
    </row>
    <row r="128" spans="1:13">
      <c r="A128" s="29"/>
      <c r="K128" s="35"/>
      <c r="L128" s="35"/>
      <c r="M128" s="35"/>
    </row>
    <row r="129" spans="1:13" ht="15.75">
      <c r="A129" s="29"/>
      <c r="C129" s="99" t="s">
        <v>6</v>
      </c>
      <c r="D129" s="99" t="s">
        <v>7</v>
      </c>
      <c r="E129" s="99" t="s">
        <v>8</v>
      </c>
      <c r="F129" s="35" t="s">
        <v>17</v>
      </c>
      <c r="G129" s="35"/>
      <c r="H129" s="100" t="s">
        <v>9</v>
      </c>
      <c r="I129" s="35"/>
      <c r="J129" s="101" t="s">
        <v>10</v>
      </c>
      <c r="K129" s="35"/>
      <c r="L129" s="102"/>
      <c r="M129" s="68"/>
    </row>
    <row r="130" spans="1:13" ht="15.75">
      <c r="A130" s="29" t="s">
        <v>11</v>
      </c>
      <c r="C130" s="65"/>
      <c r="D130" s="126" t="s">
        <v>74</v>
      </c>
      <c r="E130" s="35"/>
      <c r="F130" s="35"/>
      <c r="G130" s="35"/>
      <c r="H130" s="29"/>
      <c r="I130" s="35"/>
      <c r="J130" s="29" t="s">
        <v>75</v>
      </c>
      <c r="K130" s="35"/>
      <c r="L130" s="102"/>
      <c r="M130" s="35"/>
    </row>
    <row r="131" spans="1:13" ht="15.75">
      <c r="A131" s="79" t="s">
        <v>13</v>
      </c>
      <c r="B131" s="26"/>
      <c r="C131" s="80"/>
      <c r="D131" s="127" t="s">
        <v>77</v>
      </c>
      <c r="E131" s="79" t="s">
        <v>78</v>
      </c>
      <c r="F131" s="128"/>
      <c r="G131" s="129" t="s">
        <v>60</v>
      </c>
      <c r="H131" s="130"/>
      <c r="I131" s="128"/>
      <c r="J131" s="131" t="s">
        <v>79</v>
      </c>
      <c r="K131" s="35"/>
      <c r="L131" s="102"/>
      <c r="M131" s="132"/>
    </row>
    <row r="132" spans="1:13" ht="15.75">
      <c r="C132" s="65"/>
      <c r="D132" s="35"/>
      <c r="E132" s="133"/>
      <c r="F132" s="112"/>
      <c r="G132" s="134"/>
      <c r="I132" s="112"/>
      <c r="J132" s="133"/>
      <c r="K132" s="35"/>
      <c r="L132" s="35"/>
      <c r="M132" s="35"/>
    </row>
    <row r="133" spans="1:13">
      <c r="A133" s="29"/>
      <c r="C133" s="65" t="s">
        <v>138</v>
      </c>
      <c r="D133" s="35"/>
      <c r="E133" s="35"/>
      <c r="F133" s="35"/>
      <c r="G133" s="35"/>
      <c r="H133" s="35"/>
      <c r="I133" s="35"/>
      <c r="J133" s="35"/>
      <c r="K133" s="35"/>
      <c r="L133" s="35"/>
      <c r="M133" s="35"/>
    </row>
    <row r="134" spans="1:13">
      <c r="A134" s="29">
        <v>1</v>
      </c>
      <c r="C134" s="65" t="s">
        <v>139</v>
      </c>
      <c r="D134" s="35" t="str">
        <f>'DEOK 15-16'!D135</f>
        <v>321.112.b</v>
      </c>
      <c r="E134" s="31">
        <v>13842413</v>
      </c>
      <c r="F134" s="35"/>
      <c r="G134" s="35" t="s">
        <v>131</v>
      </c>
      <c r="H134" s="117">
        <f>J217</f>
        <v>0.63560163724363683</v>
      </c>
      <c r="I134" s="35"/>
      <c r="J134" s="31">
        <f>ROUND(H134*E134,0)</f>
        <v>8798260</v>
      </c>
      <c r="K134" s="65"/>
      <c r="L134" s="35"/>
      <c r="M134" s="35"/>
    </row>
    <row r="135" spans="1:13">
      <c r="A135" s="29" t="s">
        <v>141</v>
      </c>
      <c r="C135" s="93" t="s">
        <v>142</v>
      </c>
      <c r="D135" s="35" t="str">
        <f>'DEOK 15-16'!D136</f>
        <v>321.88.b, 92.b; 322.121.b</v>
      </c>
      <c r="E135" s="85">
        <v>0</v>
      </c>
      <c r="F135" s="35"/>
      <c r="G135" s="35"/>
      <c r="H135" s="117">
        <v>1</v>
      </c>
      <c r="I135" s="35"/>
      <c r="J135" s="54">
        <f>ROUND(H135*E135,0)</f>
        <v>0</v>
      </c>
      <c r="K135" s="65"/>
      <c r="L135" s="35"/>
      <c r="M135" s="35"/>
    </row>
    <row r="136" spans="1:13">
      <c r="A136" s="29" t="s">
        <v>144</v>
      </c>
      <c r="C136" s="135" t="s">
        <v>145</v>
      </c>
      <c r="D136" s="35" t="str">
        <f>'DEOK 15-16'!D137</f>
        <v>(Note X)</v>
      </c>
      <c r="E136" s="85">
        <v>0</v>
      </c>
      <c r="F136" s="35"/>
      <c r="G136" s="35" t="s">
        <v>131</v>
      </c>
      <c r="H136" s="117">
        <f>J$217</f>
        <v>0.63560163724363683</v>
      </c>
      <c r="I136" s="35"/>
      <c r="J136" s="54">
        <f>ROUND(H136*E136,0)</f>
        <v>0</v>
      </c>
      <c r="K136" s="65"/>
      <c r="L136" s="35"/>
      <c r="M136" s="35"/>
    </row>
    <row r="137" spans="1:13">
      <c r="A137" s="29">
        <v>2</v>
      </c>
      <c r="C137" s="135" t="s">
        <v>150</v>
      </c>
      <c r="D137" s="35" t="str">
        <f>'DEOK 15-16'!D138</f>
        <v>321.96.b</v>
      </c>
      <c r="E137" s="85">
        <v>11958297</v>
      </c>
      <c r="F137" s="35"/>
      <c r="G137" s="35" t="s">
        <v>131</v>
      </c>
      <c r="H137" s="117">
        <f>J$217</f>
        <v>0.63560163724363683</v>
      </c>
      <c r="I137" s="35"/>
      <c r="J137" s="54">
        <f t="shared" ref="J137:J147" si="2">ROUND(H137*E137,0)</f>
        <v>7600713</v>
      </c>
      <c r="K137" s="65"/>
      <c r="L137" s="35"/>
      <c r="M137" s="35"/>
    </row>
    <row r="138" spans="1:13">
      <c r="A138" s="29">
        <v>3</v>
      </c>
      <c r="C138" s="65" t="s">
        <v>152</v>
      </c>
      <c r="D138" s="35" t="str">
        <f>'DEOK 15-16'!D139</f>
        <v>323.197.b</v>
      </c>
      <c r="E138" s="54">
        <v>17140643</v>
      </c>
      <c r="F138" s="35"/>
      <c r="G138" s="35" t="s">
        <v>90</v>
      </c>
      <c r="H138" s="117">
        <f t="shared" ref="H138:H144" si="3">$J$225</f>
        <v>3.1238631316487988E-2</v>
      </c>
      <c r="I138" s="35"/>
      <c r="J138" s="54">
        <f t="shared" si="2"/>
        <v>535450</v>
      </c>
      <c r="K138" s="35"/>
      <c r="L138" s="35" t="s">
        <v>17</v>
      </c>
      <c r="M138" s="35"/>
    </row>
    <row r="139" spans="1:13">
      <c r="A139" s="29" t="s">
        <v>154</v>
      </c>
      <c r="C139" s="135" t="s">
        <v>155</v>
      </c>
      <c r="D139" s="35" t="str">
        <f>'DEOK 15-16'!D140</f>
        <v>(Note E)</v>
      </c>
      <c r="E139" s="85">
        <v>39614</v>
      </c>
      <c r="F139" s="35"/>
      <c r="G139" s="35" t="s">
        <v>90</v>
      </c>
      <c r="H139" s="117">
        <f t="shared" si="3"/>
        <v>3.1238631316487988E-2</v>
      </c>
      <c r="I139" s="35"/>
      <c r="J139" s="54">
        <f t="shared" si="2"/>
        <v>1237</v>
      </c>
      <c r="K139" s="35"/>
      <c r="L139" s="35"/>
      <c r="M139" s="35"/>
    </row>
    <row r="140" spans="1:13">
      <c r="A140" s="29" t="s">
        <v>157</v>
      </c>
      <c r="C140" s="135" t="s">
        <v>158</v>
      </c>
      <c r="D140" s="35" t="str">
        <f>'DEOK 15-16'!D141</f>
        <v>(Note E)</v>
      </c>
      <c r="E140" s="85">
        <v>575908</v>
      </c>
      <c r="F140" s="35"/>
      <c r="G140" s="35" t="s">
        <v>90</v>
      </c>
      <c r="H140" s="117">
        <f t="shared" si="3"/>
        <v>3.1238631316487988E-2</v>
      </c>
      <c r="I140" s="35"/>
      <c r="J140" s="54">
        <f t="shared" si="2"/>
        <v>17991</v>
      </c>
      <c r="K140" s="35"/>
      <c r="L140" s="35"/>
      <c r="M140" s="35"/>
    </row>
    <row r="141" spans="1:13">
      <c r="A141" s="29" t="s">
        <v>159</v>
      </c>
      <c r="C141" s="135" t="s">
        <v>160</v>
      </c>
      <c r="D141" s="35" t="str">
        <f>'DEOK 15-16'!D142</f>
        <v>(Note Y)</v>
      </c>
      <c r="E141" s="85">
        <v>0</v>
      </c>
      <c r="F141" s="35"/>
      <c r="G141" s="35" t="s">
        <v>90</v>
      </c>
      <c r="H141" s="117">
        <f t="shared" si="3"/>
        <v>3.1238631316487988E-2</v>
      </c>
      <c r="I141" s="35"/>
      <c r="J141" s="54">
        <f t="shared" si="2"/>
        <v>0</v>
      </c>
      <c r="K141" s="35"/>
      <c r="L141" s="35"/>
      <c r="M141" s="35"/>
    </row>
    <row r="142" spans="1:13">
      <c r="A142" s="29"/>
      <c r="B142"/>
      <c r="C142" s="135" t="s">
        <v>364</v>
      </c>
      <c r="D142" s="35"/>
      <c r="E142" s="54"/>
      <c r="F142" s="35"/>
      <c r="G142" s="35"/>
      <c r="H142" s="117"/>
      <c r="I142" s="35"/>
      <c r="J142" s="54"/>
      <c r="K142"/>
      <c r="L142"/>
      <c r="M142"/>
    </row>
    <row r="143" spans="1:13">
      <c r="A143" s="29">
        <v>4</v>
      </c>
      <c r="C143" s="135" t="s">
        <v>163</v>
      </c>
      <c r="D143" s="36" t="s">
        <v>164</v>
      </c>
      <c r="E143" s="85">
        <v>0</v>
      </c>
      <c r="F143" s="35"/>
      <c r="G143" s="35" t="s">
        <v>90</v>
      </c>
      <c r="H143" s="117">
        <f t="shared" si="3"/>
        <v>3.1238631316487988E-2</v>
      </c>
      <c r="I143" s="35"/>
      <c r="J143" s="54">
        <f t="shared" si="2"/>
        <v>0</v>
      </c>
      <c r="K143" s="35"/>
      <c r="L143" s="35"/>
      <c r="M143" s="35"/>
    </row>
    <row r="144" spans="1:13">
      <c r="A144" s="29">
        <v>5</v>
      </c>
      <c r="C144" s="93" t="s">
        <v>165</v>
      </c>
      <c r="D144" s="35"/>
      <c r="E144" s="85">
        <v>829982</v>
      </c>
      <c r="F144" s="35"/>
      <c r="G144" s="35" t="s">
        <v>90</v>
      </c>
      <c r="H144" s="117">
        <f t="shared" si="3"/>
        <v>3.1238631316487988E-2</v>
      </c>
      <c r="I144" s="35"/>
      <c r="J144" s="54">
        <f t="shared" si="2"/>
        <v>25928</v>
      </c>
      <c r="K144" s="35"/>
      <c r="L144" s="35"/>
      <c r="M144" s="35"/>
    </row>
    <row r="145" spans="1:13">
      <c r="A145" s="136" t="s">
        <v>64</v>
      </c>
      <c r="C145" s="93" t="s">
        <v>166</v>
      </c>
      <c r="D145" s="35"/>
      <c r="E145" s="85">
        <v>0</v>
      </c>
      <c r="F145" s="35"/>
      <c r="G145" s="137" t="str">
        <f>G134</f>
        <v>TE</v>
      </c>
      <c r="H145" s="117">
        <f>H134</f>
        <v>0.63560163724363683</v>
      </c>
      <c r="I145" s="35"/>
      <c r="J145" s="54">
        <f t="shared" si="2"/>
        <v>0</v>
      </c>
      <c r="K145" s="35"/>
      <c r="L145" s="35"/>
      <c r="M145" s="35"/>
    </row>
    <row r="146" spans="1:13">
      <c r="A146" s="29">
        <v>6</v>
      </c>
      <c r="C146" s="65" t="s">
        <v>91</v>
      </c>
      <c r="D146" s="35" t="str">
        <f>'DEOK 15-16'!D147</f>
        <v>356.1</v>
      </c>
      <c r="E146" s="85">
        <v>0</v>
      </c>
      <c r="F146" s="35"/>
      <c r="G146" s="35" t="s">
        <v>93</v>
      </c>
      <c r="H146" s="117">
        <f>H87</f>
        <v>2.4226863526129027E-2</v>
      </c>
      <c r="I146" s="35"/>
      <c r="J146" s="54">
        <f t="shared" si="2"/>
        <v>0</v>
      </c>
      <c r="K146" s="35"/>
      <c r="L146" s="35"/>
      <c r="M146" s="35"/>
    </row>
    <row r="147" spans="1:13" ht="15.75" thickBot="1">
      <c r="A147" s="29">
        <v>7</v>
      </c>
      <c r="B147"/>
      <c r="C147" s="65" t="s">
        <v>167</v>
      </c>
      <c r="D147" s="35"/>
      <c r="E147" s="118">
        <v>0</v>
      </c>
      <c r="F147" s="35"/>
      <c r="G147" s="35" t="s">
        <v>17</v>
      </c>
      <c r="H147" s="124">
        <v>1</v>
      </c>
      <c r="I147" s="35"/>
      <c r="J147" s="119">
        <f t="shared" si="2"/>
        <v>0</v>
      </c>
      <c r="K147" s="35"/>
      <c r="L147" s="35"/>
      <c r="M147" s="35"/>
    </row>
    <row r="148" spans="1:13">
      <c r="A148" s="29">
        <v>8</v>
      </c>
      <c r="B148"/>
      <c r="C148" s="65" t="s">
        <v>168</v>
      </c>
      <c r="D148" s="35"/>
      <c r="E148" s="31">
        <f>E134-E135-E136-E137+E138-E139+E140-E141-E143-E144+E145+E146+E147</f>
        <v>18731071</v>
      </c>
      <c r="F148" s="35"/>
      <c r="G148" s="35"/>
      <c r="H148" s="35"/>
      <c r="I148" s="35"/>
      <c r="J148" s="31">
        <f>J134-J135-J136-J137+J138-J139+J140-J141-J143-J144+J145+J146+J147</f>
        <v>1723823</v>
      </c>
      <c r="K148" s="35"/>
      <c r="L148" s="35"/>
      <c r="M148" s="35"/>
    </row>
    <row r="149" spans="1:13">
      <c r="A149" s="29"/>
      <c r="D149" s="35"/>
      <c r="E149" s="54"/>
      <c r="F149" s="35"/>
      <c r="G149" s="35"/>
      <c r="H149" s="35"/>
      <c r="I149" s="35"/>
      <c r="J149" s="54"/>
      <c r="K149" s="35"/>
      <c r="L149" s="35"/>
      <c r="M149" s="35"/>
    </row>
    <row r="150" spans="1:13">
      <c r="A150" s="29"/>
      <c r="C150" s="65" t="s">
        <v>169</v>
      </c>
      <c r="D150" s="35"/>
      <c r="E150" s="54"/>
      <c r="F150" s="35"/>
      <c r="G150" s="35"/>
      <c r="H150" s="35"/>
      <c r="I150" s="35"/>
      <c r="J150" s="54"/>
      <c r="K150" s="35"/>
      <c r="L150" s="35"/>
      <c r="M150" s="35"/>
    </row>
    <row r="151" spans="1:13">
      <c r="A151" s="29">
        <v>9</v>
      </c>
      <c r="C151" s="65" t="s">
        <v>139</v>
      </c>
      <c r="D151" s="35" t="str">
        <f>'DEOK 15-16'!D152</f>
        <v>336.7.b</v>
      </c>
      <c r="E151" s="116">
        <v>875956</v>
      </c>
      <c r="F151" s="35"/>
      <c r="G151" s="35" t="s">
        <v>62</v>
      </c>
      <c r="H151" s="117">
        <f>J207</f>
        <v>0.6605819320498143</v>
      </c>
      <c r="I151" s="35"/>
      <c r="J151" s="31">
        <f>ROUND(H151*E151,0)</f>
        <v>578641</v>
      </c>
      <c r="K151" s="35"/>
      <c r="L151" s="121"/>
      <c r="M151" s="35"/>
    </row>
    <row r="152" spans="1:13">
      <c r="A152" s="29">
        <v>10</v>
      </c>
      <c r="C152" s="65" t="s">
        <v>171</v>
      </c>
      <c r="D152" s="35" t="str">
        <f>'DEOK 15-16'!D153</f>
        <v xml:space="preserve">336.10.b </v>
      </c>
      <c r="E152" s="85">
        <v>1602257</v>
      </c>
      <c r="F152" s="35"/>
      <c r="G152" s="35" t="s">
        <v>90</v>
      </c>
      <c r="H152" s="117">
        <f>H138</f>
        <v>3.1238631316487988E-2</v>
      </c>
      <c r="I152" s="35"/>
      <c r="J152" s="54">
        <f>ROUND(H152*E152,0)</f>
        <v>50052</v>
      </c>
      <c r="K152" s="35"/>
      <c r="L152" s="121"/>
      <c r="M152" s="35"/>
    </row>
    <row r="153" spans="1:13" ht="15.75" thickBot="1">
      <c r="A153" s="29">
        <v>11</v>
      </c>
      <c r="C153" s="65" t="s">
        <v>91</v>
      </c>
      <c r="D153" s="35" t="str">
        <f>'DEOK 15-16'!D154</f>
        <v>336.11.b</v>
      </c>
      <c r="E153" s="118">
        <v>1686966</v>
      </c>
      <c r="F153" s="35"/>
      <c r="G153" s="35" t="s">
        <v>93</v>
      </c>
      <c r="H153" s="117">
        <f>H146</f>
        <v>2.4226863526129027E-2</v>
      </c>
      <c r="I153" s="35"/>
      <c r="J153" s="119">
        <f>ROUND(H153*E153,0)</f>
        <v>40870</v>
      </c>
      <c r="K153" s="35"/>
      <c r="L153" s="121"/>
      <c r="M153" s="35"/>
    </row>
    <row r="154" spans="1:13">
      <c r="A154" s="29">
        <v>12</v>
      </c>
      <c r="C154" s="65" t="s">
        <v>174</v>
      </c>
      <c r="D154" s="35"/>
      <c r="E154" s="31">
        <f>SUM(E151:E153)</f>
        <v>4165179</v>
      </c>
      <c r="F154" s="35"/>
      <c r="G154" s="35"/>
      <c r="H154" s="35"/>
      <c r="I154" s="35"/>
      <c r="J154" s="31">
        <f>SUM(J151:J153)</f>
        <v>669563</v>
      </c>
      <c r="K154" s="35"/>
      <c r="L154" s="35"/>
      <c r="M154" s="35"/>
    </row>
    <row r="155" spans="1:13">
      <c r="A155" s="29"/>
      <c r="C155" s="65"/>
      <c r="D155" s="35"/>
      <c r="E155" s="54"/>
      <c r="F155" s="35"/>
      <c r="G155" s="35"/>
      <c r="H155" s="35"/>
      <c r="I155" s="35"/>
      <c r="J155" s="54"/>
      <c r="K155" s="35"/>
      <c r="L155" s="35"/>
      <c r="M155" s="35"/>
    </row>
    <row r="156" spans="1:13">
      <c r="A156" s="29" t="s">
        <v>17</v>
      </c>
      <c r="C156" s="81" t="s">
        <v>175</v>
      </c>
      <c r="E156" s="54"/>
      <c r="F156" s="35"/>
      <c r="G156" s="35"/>
      <c r="H156" s="35"/>
      <c r="I156" s="35"/>
      <c r="J156" s="54"/>
      <c r="K156" s="35"/>
      <c r="L156" s="35"/>
      <c r="M156" s="35"/>
    </row>
    <row r="157" spans="1:13">
      <c r="A157" s="29"/>
      <c r="C157" s="65" t="s">
        <v>176</v>
      </c>
      <c r="E157" s="54"/>
      <c r="F157" s="35"/>
      <c r="G157" s="35"/>
      <c r="I157" s="35"/>
      <c r="J157" s="54"/>
      <c r="K157" s="35"/>
      <c r="L157" s="121"/>
      <c r="M157" s="35"/>
    </row>
    <row r="158" spans="1:13">
      <c r="A158" s="29">
        <v>13</v>
      </c>
      <c r="C158" s="138" t="s">
        <v>177</v>
      </c>
      <c r="D158" s="36" t="s">
        <v>365</v>
      </c>
      <c r="E158" s="116">
        <v>1996635</v>
      </c>
      <c r="F158" s="35"/>
      <c r="G158" s="35" t="s">
        <v>90</v>
      </c>
      <c r="H158" s="117">
        <f>$J$225</f>
        <v>3.1238631316487988E-2</v>
      </c>
      <c r="I158" s="35"/>
      <c r="J158" s="31">
        <f>ROUND(H158*E158,0)</f>
        <v>62372</v>
      </c>
      <c r="K158" s="35"/>
      <c r="L158" s="121"/>
      <c r="M158" s="35"/>
    </row>
    <row r="159" spans="1:13">
      <c r="A159" s="29">
        <v>14</v>
      </c>
      <c r="C159" s="138" t="s">
        <v>179</v>
      </c>
      <c r="D159" s="36" t="s">
        <v>366</v>
      </c>
      <c r="E159" s="85">
        <v>1808</v>
      </c>
      <c r="F159" s="35"/>
      <c r="G159" s="35" t="s">
        <v>90</v>
      </c>
      <c r="H159" s="117">
        <f>$J$225</f>
        <v>3.1238631316487988E-2</v>
      </c>
      <c r="I159" s="35"/>
      <c r="J159" s="54">
        <f>ROUND(H159*E159,0)</f>
        <v>56</v>
      </c>
      <c r="K159" s="35"/>
      <c r="L159" s="121"/>
      <c r="M159" s="35"/>
    </row>
    <row r="160" spans="1:13">
      <c r="A160" s="29">
        <v>15</v>
      </c>
      <c r="C160" s="65" t="s">
        <v>180</v>
      </c>
      <c r="D160" s="36" t="s">
        <v>17</v>
      </c>
      <c r="E160" s="85"/>
      <c r="F160" s="35"/>
      <c r="G160" s="35"/>
      <c r="I160" s="35"/>
      <c r="J160" s="54"/>
      <c r="K160" s="35"/>
      <c r="L160" s="121"/>
      <c r="M160" s="35"/>
    </row>
    <row r="161" spans="1:13">
      <c r="A161" s="29">
        <v>16</v>
      </c>
      <c r="C161" s="65" t="s">
        <v>181</v>
      </c>
      <c r="D161" s="36" t="s">
        <v>367</v>
      </c>
      <c r="E161" s="85">
        <v>6984934</v>
      </c>
      <c r="F161" s="35"/>
      <c r="G161" s="35" t="s">
        <v>134</v>
      </c>
      <c r="H161" s="84">
        <f>H80</f>
        <v>2.6535069491221985E-2</v>
      </c>
      <c r="I161" s="35"/>
      <c r="J161" s="54">
        <f>ROUND(H161*E161,0)</f>
        <v>185346</v>
      </c>
      <c r="K161" s="35"/>
      <c r="L161" s="121"/>
      <c r="M161" s="35"/>
    </row>
    <row r="162" spans="1:13">
      <c r="A162" s="29">
        <v>17</v>
      </c>
      <c r="C162" s="65" t="s">
        <v>182</v>
      </c>
      <c r="D162" s="36" t="s">
        <v>178</v>
      </c>
      <c r="E162" s="85">
        <v>0</v>
      </c>
      <c r="F162" s="35"/>
      <c r="G162" s="35" t="str">
        <f>G99</f>
        <v>NA</v>
      </c>
      <c r="H162" s="139" t="s">
        <v>113</v>
      </c>
      <c r="I162" s="35"/>
      <c r="J162" s="140">
        <v>0</v>
      </c>
      <c r="K162" s="35"/>
      <c r="L162" s="121"/>
      <c r="M162" s="35"/>
    </row>
    <row r="163" spans="1:13">
      <c r="A163" s="29">
        <v>18</v>
      </c>
      <c r="C163" s="65" t="s">
        <v>183</v>
      </c>
      <c r="D163" s="36" t="str">
        <f>D162</f>
        <v>263.i</v>
      </c>
      <c r="E163" s="85">
        <v>0</v>
      </c>
      <c r="F163" s="35"/>
      <c r="G163" s="35" t="str">
        <f>G161</f>
        <v>GP</v>
      </c>
      <c r="H163" s="84">
        <f>H161</f>
        <v>2.6535069491221985E-2</v>
      </c>
      <c r="I163" s="35"/>
      <c r="J163" s="54">
        <f>ROUND(H163*E163,0)</f>
        <v>0</v>
      </c>
      <c r="K163" s="35"/>
      <c r="L163" s="121"/>
      <c r="M163" s="35"/>
    </row>
    <row r="164" spans="1:13" ht="15.75" thickBot="1">
      <c r="A164" s="29">
        <v>19</v>
      </c>
      <c r="C164" s="65" t="s">
        <v>184</v>
      </c>
      <c r="D164" s="35"/>
      <c r="E164" s="118">
        <v>0</v>
      </c>
      <c r="F164" s="35"/>
      <c r="G164" s="35" t="s">
        <v>134</v>
      </c>
      <c r="H164" s="84">
        <f>H161</f>
        <v>2.6535069491221985E-2</v>
      </c>
      <c r="I164" s="35"/>
      <c r="J164" s="119">
        <f>ROUND(H164*E164,0)</f>
        <v>0</v>
      </c>
      <c r="K164" s="35"/>
      <c r="L164" s="121"/>
      <c r="M164" s="35"/>
    </row>
    <row r="165" spans="1:13">
      <c r="A165" s="29">
        <v>20</v>
      </c>
      <c r="C165" s="65" t="s">
        <v>185</v>
      </c>
      <c r="D165" s="35"/>
      <c r="E165" s="31">
        <f>E158+E159+E161+E162+E163+E164</f>
        <v>8983377</v>
      </c>
      <c r="F165" s="35"/>
      <c r="G165" s="35"/>
      <c r="H165" s="84"/>
      <c r="I165" s="35"/>
      <c r="J165" s="31">
        <f>J158+J159+J161+J162+J163+J164</f>
        <v>247774</v>
      </c>
      <c r="K165" s="35"/>
      <c r="L165" s="35"/>
      <c r="M165" s="35"/>
    </row>
    <row r="166" spans="1:13">
      <c r="A166" s="29"/>
      <c r="C166" s="65"/>
      <c r="D166" s="35"/>
      <c r="E166" s="54"/>
      <c r="F166" s="35"/>
      <c r="G166" s="35"/>
      <c r="H166" s="84"/>
      <c r="I166" s="35"/>
      <c r="J166" s="35"/>
      <c r="K166" s="35"/>
      <c r="L166" s="35"/>
      <c r="M166" s="35"/>
    </row>
    <row r="167" spans="1:13">
      <c r="A167" s="29" t="s">
        <v>186</v>
      </c>
      <c r="C167" s="65"/>
      <c r="D167" s="35"/>
      <c r="E167" s="35"/>
      <c r="F167" s="35"/>
      <c r="G167" s="35"/>
      <c r="H167" s="84"/>
      <c r="I167" s="35"/>
      <c r="J167" s="35"/>
      <c r="K167" s="35"/>
      <c r="L167" s="35"/>
      <c r="M167" s="35"/>
    </row>
    <row r="168" spans="1:13">
      <c r="A168" s="29" t="s">
        <v>17</v>
      </c>
      <c r="C168" s="81" t="s">
        <v>187</v>
      </c>
      <c r="D168" s="35"/>
      <c r="E168" s="35"/>
      <c r="F168" s="35"/>
      <c r="H168" s="141"/>
      <c r="I168" s="35"/>
      <c r="K168" s="35"/>
      <c r="M168" s="35"/>
    </row>
    <row r="169" spans="1:13">
      <c r="A169" s="29">
        <v>21</v>
      </c>
      <c r="C169" s="142" t="s">
        <v>188</v>
      </c>
      <c r="D169" s="35"/>
      <c r="E169" s="203">
        <f>IF(E304&gt;0,1-(((1-E305)*(1-E304))/(1-E305*E304*E306)),0)</f>
        <v>0.38900000000000001</v>
      </c>
      <c r="F169" s="35"/>
      <c r="H169" s="141"/>
      <c r="I169" s="35"/>
      <c r="K169" s="35"/>
      <c r="M169" s="35"/>
    </row>
    <row r="170" spans="1:13">
      <c r="A170" s="29">
        <v>22</v>
      </c>
      <c r="C170" s="2" t="s">
        <v>189</v>
      </c>
      <c r="D170" s="35"/>
      <c r="E170" s="143">
        <f>IF(J249&gt;0,(E169/(1-E169))*(1-J246/J249),0)</f>
        <v>0.48446527663448224</v>
      </c>
      <c r="F170" s="35"/>
      <c r="H170" s="141"/>
      <c r="I170" s="35"/>
      <c r="K170" s="35"/>
      <c r="M170" s="35"/>
    </row>
    <row r="171" spans="1:13">
      <c r="A171" s="29"/>
      <c r="C171" s="65" t="s">
        <v>190</v>
      </c>
      <c r="D171" s="35"/>
      <c r="E171" s="35"/>
      <c r="F171" s="35"/>
      <c r="H171" s="141"/>
      <c r="I171" s="35"/>
      <c r="K171" s="35"/>
      <c r="M171" s="35"/>
    </row>
    <row r="172" spans="1:13">
      <c r="A172" s="29"/>
      <c r="C172" s="65" t="s">
        <v>191</v>
      </c>
      <c r="D172" s="35"/>
      <c r="E172" s="35"/>
      <c r="F172" s="35"/>
      <c r="H172" s="141"/>
      <c r="I172" s="35"/>
      <c r="K172" s="35"/>
      <c r="M172" s="35"/>
    </row>
    <row r="173" spans="1:13">
      <c r="A173" s="29">
        <v>23</v>
      </c>
      <c r="C173" s="142" t="s">
        <v>192</v>
      </c>
      <c r="D173" s="35"/>
      <c r="E173" s="144">
        <f>IF(E169&gt;0,1/(1-E169),0)</f>
        <v>1.6366612111292962</v>
      </c>
      <c r="F173" s="35"/>
      <c r="H173" s="141"/>
      <c r="I173" s="35"/>
      <c r="J173" s="54"/>
      <c r="K173" s="35"/>
      <c r="M173" s="35"/>
    </row>
    <row r="174" spans="1:13">
      <c r="A174" s="29">
        <v>24</v>
      </c>
      <c r="C174" s="65" t="s">
        <v>193</v>
      </c>
      <c r="D174" s="35" t="str">
        <f>'DEOK 15-16'!D175</f>
        <v>266.8.f (enter negative)</v>
      </c>
      <c r="E174" s="85">
        <v>-28061</v>
      </c>
      <c r="F174" s="35"/>
      <c r="H174" s="141"/>
      <c r="I174" s="35"/>
      <c r="J174" s="54"/>
      <c r="K174" s="35"/>
      <c r="M174" s="35"/>
    </row>
    <row r="175" spans="1:13">
      <c r="A175" s="29"/>
      <c r="C175" s="65"/>
      <c r="D175" s="35"/>
      <c r="E175" s="54"/>
      <c r="F175" s="35"/>
      <c r="H175" s="141"/>
      <c r="I175" s="35"/>
      <c r="J175" s="54"/>
      <c r="K175" s="35"/>
      <c r="M175" s="35"/>
    </row>
    <row r="176" spans="1:13">
      <c r="A176" s="29">
        <v>25</v>
      </c>
      <c r="C176" s="142" t="s">
        <v>195</v>
      </c>
      <c r="D176" s="145"/>
      <c r="E176" s="31">
        <f>E170*E180</f>
        <v>19122055.695623625</v>
      </c>
      <c r="F176" s="35"/>
      <c r="G176" s="35" t="s">
        <v>83</v>
      </c>
      <c r="H176" s="84"/>
      <c r="I176" s="35"/>
      <c r="J176" s="31">
        <f>E170*J180</f>
        <v>652509.80927957851</v>
      </c>
      <c r="K176" s="35"/>
      <c r="L176" s="87" t="s">
        <v>17</v>
      </c>
      <c r="M176" s="35"/>
    </row>
    <row r="177" spans="1:13" ht="15.75" thickBot="1">
      <c r="A177" s="29">
        <v>26</v>
      </c>
      <c r="C177" s="2" t="s">
        <v>196</v>
      </c>
      <c r="D177" s="145"/>
      <c r="E177" s="119">
        <f>E173*E174</f>
        <v>-45926.350245499183</v>
      </c>
      <c r="F177" s="35"/>
      <c r="G177" s="2" t="s">
        <v>116</v>
      </c>
      <c r="H177" s="84">
        <f>H96</f>
        <v>3.3814297547262867E-2</v>
      </c>
      <c r="I177" s="35"/>
      <c r="J177" s="119">
        <f>H177*E177</f>
        <v>-1552.9672724611185</v>
      </c>
      <c r="K177" s="35"/>
      <c r="L177" s="87"/>
      <c r="M177" s="35"/>
    </row>
    <row r="178" spans="1:13">
      <c r="A178" s="29">
        <v>27</v>
      </c>
      <c r="C178" s="146" t="s">
        <v>197</v>
      </c>
      <c r="D178" s="35" t="str">
        <f>'DEOK 15-16'!D179</f>
        <v>(line 25 plus line 26)</v>
      </c>
      <c r="E178" s="147">
        <f>E176+E177</f>
        <v>19076129.345378127</v>
      </c>
      <c r="F178" s="35"/>
      <c r="G178" s="35" t="s">
        <v>17</v>
      </c>
      <c r="H178" s="84" t="s">
        <v>17</v>
      </c>
      <c r="I178" s="35"/>
      <c r="J178" s="147">
        <f>J176+J177</f>
        <v>650956.84200711735</v>
      </c>
      <c r="K178" s="35"/>
      <c r="L178" s="35"/>
      <c r="M178" s="35"/>
    </row>
    <row r="179" spans="1:13">
      <c r="A179" s="29" t="s">
        <v>17</v>
      </c>
      <c r="C179"/>
      <c r="D179" s="148"/>
      <c r="E179" s="54"/>
      <c r="F179" s="35"/>
      <c r="G179" s="35"/>
      <c r="H179" s="84"/>
      <c r="I179" s="35"/>
      <c r="J179" s="54"/>
      <c r="K179" s="35"/>
      <c r="L179" s="35"/>
      <c r="M179" s="35"/>
    </row>
    <row r="180" spans="1:13">
      <c r="A180" s="29">
        <v>28</v>
      </c>
      <c r="C180" s="65" t="s">
        <v>199</v>
      </c>
      <c r="D180" s="121"/>
      <c r="E180" s="31">
        <f>ROUND($J249*E114,0)</f>
        <v>39470436</v>
      </c>
      <c r="F180" s="35"/>
      <c r="G180" s="35" t="s">
        <v>83</v>
      </c>
      <c r="H180" s="141"/>
      <c r="I180" s="35"/>
      <c r="J180" s="31">
        <f>ROUND($J249*J114,0)</f>
        <v>1346866</v>
      </c>
      <c r="K180" s="35"/>
      <c r="M180" s="35"/>
    </row>
    <row r="181" spans="1:13">
      <c r="A181" s="29"/>
      <c r="C181" s="146" t="s">
        <v>200</v>
      </c>
      <c r="E181" s="54"/>
      <c r="F181" s="35"/>
      <c r="G181" s="35"/>
      <c r="H181" s="141"/>
      <c r="I181" s="35"/>
      <c r="J181" s="54"/>
      <c r="K181" s="35"/>
      <c r="L181" s="121"/>
      <c r="M181" s="35"/>
    </row>
    <row r="182" spans="1:13">
      <c r="A182" s="29"/>
      <c r="C182" s="65"/>
      <c r="E182" s="54"/>
      <c r="F182" s="35"/>
      <c r="G182" s="35"/>
      <c r="H182" s="141"/>
      <c r="I182" s="35"/>
      <c r="J182" s="54"/>
      <c r="K182" s="35"/>
      <c r="L182" s="121"/>
      <c r="M182" s="35"/>
    </row>
    <row r="183" spans="1:13" ht="15.75" thickBot="1">
      <c r="A183" s="29">
        <v>29</v>
      </c>
      <c r="C183" s="65" t="s">
        <v>201</v>
      </c>
      <c r="D183" s="35"/>
      <c r="E183" s="125">
        <f>E180+E178+E165+E154+E148</f>
        <v>90426192.345378131</v>
      </c>
      <c r="F183" s="35"/>
      <c r="G183" s="35"/>
      <c r="H183" s="35"/>
      <c r="I183" s="35"/>
      <c r="J183" s="125">
        <f>J180+J178+J165+J154+J148</f>
        <v>4638982.8420071173</v>
      </c>
      <c r="K183" s="65"/>
      <c r="L183" s="65"/>
      <c r="M183" s="65"/>
    </row>
    <row r="184" spans="1:13" ht="15.75" thickTop="1">
      <c r="A184" s="29"/>
      <c r="C184" s="65"/>
      <c r="D184" s="35"/>
      <c r="E184" s="35"/>
      <c r="F184" s="35"/>
      <c r="G184" s="35"/>
      <c r="H184" s="35"/>
      <c r="I184" s="35"/>
      <c r="J184" s="35"/>
      <c r="K184" s="65"/>
      <c r="L184" s="65"/>
      <c r="M184" s="65"/>
    </row>
    <row r="185" spans="1:13">
      <c r="A185" s="29"/>
      <c r="C185" s="65"/>
      <c r="D185" s="35"/>
      <c r="E185" s="35"/>
      <c r="F185" s="35"/>
      <c r="G185" s="35"/>
      <c r="H185" s="35"/>
      <c r="I185" s="35"/>
      <c r="J185" s="35"/>
      <c r="K185" s="65"/>
      <c r="L185" s="65"/>
      <c r="M185" s="65"/>
    </row>
    <row r="186" spans="1:13">
      <c r="A186" s="29"/>
      <c r="C186" s="68"/>
      <c r="D186" s="68"/>
      <c r="E186" s="69"/>
      <c r="F186" s="68"/>
      <c r="G186" s="68"/>
      <c r="H186" s="68"/>
      <c r="I186" s="68"/>
      <c r="K186" s="29"/>
      <c r="L186" s="97"/>
      <c r="M186" s="29"/>
    </row>
    <row r="187" spans="1:13" ht="18">
      <c r="A187" s="1"/>
      <c r="C187" s="68"/>
      <c r="D187" s="68"/>
      <c r="E187" s="69"/>
      <c r="F187" s="68"/>
      <c r="G187" s="68"/>
      <c r="H187" s="68"/>
      <c r="I187" s="68"/>
      <c r="J187" s="70" t="s">
        <v>0</v>
      </c>
      <c r="M187" s="71"/>
    </row>
    <row r="188" spans="1:13">
      <c r="C188" s="68"/>
      <c r="D188" s="68"/>
      <c r="E188" s="69"/>
      <c r="F188" s="68"/>
      <c r="G188" s="68"/>
      <c r="H188" s="68"/>
      <c r="I188" s="68"/>
      <c r="J188" s="70" t="s">
        <v>202</v>
      </c>
      <c r="M188" s="70"/>
    </row>
    <row r="189" spans="1:13">
      <c r="C189" s="68"/>
      <c r="D189" s="68"/>
      <c r="E189" s="69"/>
      <c r="F189" s="68"/>
      <c r="G189" s="68"/>
      <c r="H189" s="68"/>
      <c r="I189" s="68"/>
      <c r="M189" s="70"/>
    </row>
    <row r="190" spans="1:13">
      <c r="C190" s="68"/>
      <c r="D190" s="68"/>
      <c r="E190" s="69"/>
      <c r="F190" s="68"/>
      <c r="G190" s="68"/>
      <c r="H190" s="68"/>
      <c r="I190" s="68"/>
      <c r="M190" s="70"/>
    </row>
    <row r="191" spans="1:13">
      <c r="C191" s="68"/>
      <c r="D191" s="68"/>
      <c r="E191" s="69"/>
      <c r="F191" s="68"/>
      <c r="G191" s="68"/>
      <c r="H191" s="68"/>
      <c r="I191" s="68"/>
      <c r="M191" s="70"/>
    </row>
    <row r="192" spans="1:13">
      <c r="C192" s="68"/>
      <c r="D192" s="68"/>
      <c r="E192" s="69"/>
      <c r="F192" s="68"/>
      <c r="G192" s="68"/>
      <c r="H192" s="68"/>
      <c r="I192" s="68"/>
      <c r="J192" s="70"/>
      <c r="M192" s="70"/>
    </row>
    <row r="193" spans="1:13">
      <c r="C193" s="68" t="s">
        <v>2</v>
      </c>
      <c r="D193" s="68"/>
      <c r="E193" s="69"/>
      <c r="F193" s="68"/>
      <c r="G193" s="68"/>
      <c r="H193" s="68"/>
      <c r="I193" s="68"/>
      <c r="J193" s="97" t="str">
        <f>J7</f>
        <v>For the 12 months ended: 12/31/2014</v>
      </c>
      <c r="M193" s="70"/>
    </row>
    <row r="194" spans="1:13">
      <c r="A194" s="75" t="str">
        <f>A8</f>
        <v>Rate Formula Template</v>
      </c>
      <c r="B194" s="9"/>
      <c r="C194" s="9"/>
      <c r="D194" s="75"/>
      <c r="E194" s="9"/>
      <c r="F194" s="75"/>
      <c r="G194" s="75"/>
      <c r="H194" s="75"/>
      <c r="I194" s="75"/>
      <c r="J194" s="9"/>
      <c r="K194" s="76"/>
      <c r="L194" s="9"/>
      <c r="M194" s="65"/>
    </row>
    <row r="195" spans="1:13">
      <c r="A195" s="13" t="s">
        <v>4</v>
      </c>
      <c r="B195" s="9"/>
      <c r="C195" s="75"/>
      <c r="D195" s="13"/>
      <c r="E195" s="9"/>
      <c r="F195" s="13"/>
      <c r="G195" s="13"/>
      <c r="H195" s="13"/>
      <c r="I195" s="75"/>
      <c r="J195" s="75"/>
      <c r="K195" s="76"/>
      <c r="L195" s="76"/>
      <c r="M195" s="65"/>
    </row>
    <row r="196" spans="1:13">
      <c r="A196" s="76"/>
      <c r="B196" s="9"/>
      <c r="C196" s="76"/>
      <c r="D196" s="76"/>
      <c r="E196" s="9"/>
      <c r="F196" s="76"/>
      <c r="G196" s="76"/>
      <c r="H196" s="76"/>
      <c r="I196" s="76"/>
      <c r="J196" s="76"/>
      <c r="K196" s="76"/>
      <c r="L196" s="76"/>
      <c r="M196" s="35"/>
    </row>
    <row r="197" spans="1:13" ht="15.75">
      <c r="A197" s="17" t="s">
        <v>361</v>
      </c>
      <c r="B197" s="9"/>
      <c r="C197" s="76"/>
      <c r="D197" s="76"/>
      <c r="E197" s="9"/>
      <c r="F197" s="76"/>
      <c r="G197" s="76"/>
      <c r="H197" s="76"/>
      <c r="I197" s="76"/>
      <c r="J197" s="76"/>
      <c r="K197" s="76"/>
      <c r="L197" s="76"/>
      <c r="M197" s="35"/>
    </row>
    <row r="198" spans="1:13" ht="15.75">
      <c r="A198" s="149" t="s">
        <v>203</v>
      </c>
      <c r="B198" s="9"/>
      <c r="C198" s="9"/>
      <c r="D198" s="9"/>
      <c r="E198" s="9"/>
      <c r="F198" s="76"/>
      <c r="G198" s="76"/>
      <c r="H198" s="76"/>
      <c r="I198" s="76"/>
      <c r="J198" s="76"/>
      <c r="K198" s="13"/>
      <c r="L198" s="13"/>
      <c r="M198" s="35"/>
    </row>
    <row r="199" spans="1:13" ht="15.75">
      <c r="A199" s="29" t="s">
        <v>11</v>
      </c>
      <c r="C199" s="104"/>
      <c r="D199" s="65"/>
      <c r="E199" s="65"/>
      <c r="F199" s="65"/>
      <c r="G199" s="65"/>
      <c r="H199" s="65"/>
      <c r="I199" s="65"/>
      <c r="J199" s="65"/>
      <c r="K199" s="35"/>
      <c r="L199" s="35"/>
      <c r="M199" s="35"/>
    </row>
    <row r="200" spans="1:13" ht="15.75">
      <c r="A200" s="79" t="s">
        <v>13</v>
      </c>
      <c r="B200" s="26"/>
      <c r="C200" s="132" t="s">
        <v>204</v>
      </c>
      <c r="D200" s="65"/>
      <c r="E200" s="65"/>
      <c r="F200" s="65"/>
      <c r="G200" s="65"/>
      <c r="H200" s="65"/>
      <c r="K200" s="35"/>
      <c r="L200" s="35"/>
      <c r="M200" s="35"/>
    </row>
    <row r="201" spans="1:13">
      <c r="A201" s="29"/>
      <c r="C201" s="68"/>
      <c r="D201" s="65"/>
      <c r="E201" s="65"/>
      <c r="F201" s="65"/>
      <c r="G201" s="65"/>
      <c r="H201" s="65"/>
      <c r="I201" s="65"/>
      <c r="J201" s="65"/>
      <c r="K201" s="35"/>
      <c r="L201" s="35"/>
      <c r="M201" s="35"/>
    </row>
    <row r="202" spans="1:13">
      <c r="A202" s="29">
        <v>1</v>
      </c>
      <c r="C202" s="68" t="s">
        <v>205</v>
      </c>
      <c r="D202" s="65"/>
      <c r="E202" s="35"/>
      <c r="F202" s="35"/>
      <c r="G202" s="35"/>
      <c r="H202" s="35"/>
      <c r="I202" s="35"/>
      <c r="J202" s="31">
        <f>E76</f>
        <v>51015372</v>
      </c>
      <c r="K202" s="35"/>
      <c r="L202" s="35"/>
      <c r="M202" s="35"/>
    </row>
    <row r="203" spans="1:13">
      <c r="A203" s="29">
        <v>2</v>
      </c>
      <c r="C203" s="122" t="s">
        <v>206</v>
      </c>
      <c r="J203" s="150">
        <v>0</v>
      </c>
      <c r="K203" s="35"/>
      <c r="L203" s="35"/>
      <c r="M203" s="35"/>
    </row>
    <row r="204" spans="1:13" ht="15.75" thickBot="1">
      <c r="A204" s="29">
        <v>3</v>
      </c>
      <c r="C204" s="151" t="s">
        <v>207</v>
      </c>
      <c r="D204" s="152"/>
      <c r="E204" s="153"/>
      <c r="F204" s="35"/>
      <c r="G204" s="35"/>
      <c r="H204" s="126"/>
      <c r="I204" s="35"/>
      <c r="J204" s="154">
        <v>17315539</v>
      </c>
      <c r="K204" s="35"/>
      <c r="L204" s="35"/>
      <c r="M204" s="35"/>
    </row>
    <row r="205" spans="1:13">
      <c r="A205" s="29">
        <v>4</v>
      </c>
      <c r="C205" s="68" t="s">
        <v>208</v>
      </c>
      <c r="D205" s="65"/>
      <c r="E205" s="35"/>
      <c r="F205" s="35"/>
      <c r="G205" s="35"/>
      <c r="H205" s="126"/>
      <c r="I205" s="35"/>
      <c r="J205" s="31">
        <f>J202-J203-J204</f>
        <v>33699833</v>
      </c>
      <c r="K205" s="35"/>
      <c r="L205" s="35"/>
      <c r="M205" s="35"/>
    </row>
    <row r="206" spans="1:13">
      <c r="A206" s="29"/>
      <c r="D206" s="65"/>
      <c r="E206" s="35"/>
      <c r="F206" s="35"/>
      <c r="G206" s="35"/>
      <c r="H206" s="126"/>
      <c r="I206" s="35"/>
      <c r="K206" s="35"/>
      <c r="L206" s="35"/>
      <c r="M206" s="35"/>
    </row>
    <row r="207" spans="1:13">
      <c r="A207" s="29">
        <v>5</v>
      </c>
      <c r="C207" s="68" t="s">
        <v>209</v>
      </c>
      <c r="D207" s="78"/>
      <c r="E207" s="78"/>
      <c r="F207" s="78"/>
      <c r="G207" s="78"/>
      <c r="H207" s="101"/>
      <c r="I207" s="35" t="s">
        <v>210</v>
      </c>
      <c r="J207" s="155">
        <f>IF(J202&gt;0,J205/J202,0)</f>
        <v>0.6605819320498143</v>
      </c>
      <c r="K207" s="35"/>
      <c r="L207" s="35"/>
      <c r="M207" s="35"/>
    </row>
    <row r="208" spans="1:13">
      <c r="A208" s="29"/>
      <c r="K208" s="35"/>
      <c r="L208" s="35"/>
      <c r="M208" s="35"/>
    </row>
    <row r="209" spans="1:13" ht="15.75">
      <c r="A209" s="29"/>
      <c r="C209" s="104" t="s">
        <v>211</v>
      </c>
      <c r="K209" s="35"/>
      <c r="L209" s="35"/>
      <c r="M209" s="35"/>
    </row>
    <row r="210" spans="1:13">
      <c r="A210" s="29"/>
      <c r="K210" s="35"/>
      <c r="L210" s="35"/>
      <c r="M210" s="35"/>
    </row>
    <row r="211" spans="1:13">
      <c r="A211" s="29">
        <v>6</v>
      </c>
      <c r="C211" s="2" t="s">
        <v>212</v>
      </c>
      <c r="E211" s="65"/>
      <c r="F211" s="65"/>
      <c r="G211" s="65"/>
      <c r="H211" s="99"/>
      <c r="I211" s="65"/>
      <c r="J211" s="31">
        <f>E134</f>
        <v>13842413</v>
      </c>
      <c r="K211" s="35"/>
      <c r="L211" s="35"/>
      <c r="M211" s="35"/>
    </row>
    <row r="212" spans="1:13" ht="15.75" thickBot="1">
      <c r="A212" s="29">
        <v>7</v>
      </c>
      <c r="C212" s="151" t="s">
        <v>368</v>
      </c>
      <c r="D212" s="152"/>
      <c r="E212" s="153"/>
      <c r="F212" s="153"/>
      <c r="G212" s="35"/>
      <c r="H212" s="35"/>
      <c r="I212" s="35"/>
      <c r="J212" s="154">
        <v>523459</v>
      </c>
      <c r="K212" s="35"/>
      <c r="L212" s="35"/>
      <c r="M212" s="35"/>
    </row>
    <row r="213" spans="1:13">
      <c r="A213" s="29">
        <v>8</v>
      </c>
      <c r="C213" s="68" t="s">
        <v>214</v>
      </c>
      <c r="D213" s="78"/>
      <c r="E213" s="78"/>
      <c r="F213" s="78"/>
      <c r="G213" s="78"/>
      <c r="H213" s="101"/>
      <c r="I213" s="78"/>
      <c r="J213" s="31">
        <f>J211-J212</f>
        <v>13318954</v>
      </c>
      <c r="M213" s="35"/>
    </row>
    <row r="214" spans="1:13">
      <c r="A214" s="29"/>
      <c r="C214" s="68"/>
      <c r="D214" s="65"/>
      <c r="E214" s="35"/>
      <c r="F214" s="35"/>
      <c r="G214" s="35"/>
      <c r="H214" s="35"/>
      <c r="M214" s="35"/>
    </row>
    <row r="215" spans="1:13">
      <c r="A215" s="29">
        <v>9</v>
      </c>
      <c r="C215" s="68" t="s">
        <v>215</v>
      </c>
      <c r="D215" s="65"/>
      <c r="E215" s="35"/>
      <c r="F215" s="35"/>
      <c r="G215" s="35"/>
      <c r="H215" s="35"/>
      <c r="I215" s="35"/>
      <c r="J215" s="117">
        <f>IF(J211&gt;0,J213/J211,0)</f>
        <v>0.9621844110560781</v>
      </c>
      <c r="M215" s="35"/>
    </row>
    <row r="216" spans="1:13">
      <c r="A216" s="29">
        <v>10</v>
      </c>
      <c r="C216" s="68" t="s">
        <v>216</v>
      </c>
      <c r="D216" s="65"/>
      <c r="E216" s="35"/>
      <c r="F216" s="35"/>
      <c r="G216" s="35"/>
      <c r="H216" s="35"/>
      <c r="I216" s="65" t="s">
        <v>62</v>
      </c>
      <c r="J216" s="117">
        <f>J207</f>
        <v>0.6605819320498143</v>
      </c>
      <c r="M216" s="35"/>
    </row>
    <row r="217" spans="1:13">
      <c r="A217" s="29">
        <v>11</v>
      </c>
      <c r="C217" s="68" t="s">
        <v>217</v>
      </c>
      <c r="D217" s="65"/>
      <c r="E217" s="65"/>
      <c r="F217" s="65"/>
      <c r="G217" s="65"/>
      <c r="H217" s="65"/>
      <c r="I217" s="65" t="s">
        <v>218</v>
      </c>
      <c r="J217" s="84">
        <f>J216*J215</f>
        <v>0.63560163724363683</v>
      </c>
      <c r="M217" s="35"/>
    </row>
    <row r="218" spans="1:13">
      <c r="A218" s="29"/>
      <c r="D218" s="65"/>
      <c r="E218" s="35"/>
      <c r="F218" s="35"/>
      <c r="G218" s="35"/>
      <c r="H218" s="126"/>
      <c r="I218" s="35"/>
      <c r="M218" s="35"/>
    </row>
    <row r="219" spans="1:13" ht="15.75">
      <c r="A219" s="29" t="s">
        <v>17</v>
      </c>
      <c r="C219" s="104" t="s">
        <v>219</v>
      </c>
      <c r="D219" s="35"/>
      <c r="E219" s="35"/>
      <c r="F219" s="35"/>
      <c r="G219" s="35"/>
      <c r="H219" s="35"/>
      <c r="I219" s="35"/>
      <c r="J219" s="35"/>
      <c r="K219" s="35"/>
      <c r="L219" s="35"/>
      <c r="M219" s="35"/>
    </row>
    <row r="220" spans="1:13" ht="15.75" thickBot="1">
      <c r="A220" s="29" t="s">
        <v>17</v>
      </c>
      <c r="C220" s="65"/>
      <c r="D220" s="153" t="s">
        <v>220</v>
      </c>
      <c r="E220" s="156" t="s">
        <v>221</v>
      </c>
      <c r="F220" s="156" t="s">
        <v>62</v>
      </c>
      <c r="G220" s="35"/>
      <c r="H220" s="156" t="s">
        <v>222</v>
      </c>
      <c r="I220" s="35"/>
      <c r="J220" s="35"/>
      <c r="K220" s="35"/>
      <c r="L220" s="35"/>
      <c r="M220" s="35"/>
    </row>
    <row r="221" spans="1:13">
      <c r="A221" s="29">
        <v>12</v>
      </c>
      <c r="C221" s="65" t="s">
        <v>81</v>
      </c>
      <c r="D221" s="35" t="str">
        <f>'DEOK 15-16'!D222</f>
        <v>354.20.b</v>
      </c>
      <c r="E221" s="85">
        <v>12072909</v>
      </c>
      <c r="F221" s="157">
        <v>0</v>
      </c>
      <c r="G221" s="158"/>
      <c r="H221" s="54">
        <f>E221*F221</f>
        <v>0</v>
      </c>
      <c r="I221" s="35"/>
      <c r="J221" s="35"/>
      <c r="K221" s="35"/>
      <c r="L221" s="35"/>
      <c r="M221" s="35"/>
    </row>
    <row r="222" spans="1:13">
      <c r="A222" s="29">
        <v>13</v>
      </c>
      <c r="C222" s="65" t="s">
        <v>84</v>
      </c>
      <c r="D222" s="35" t="str">
        <f>'DEOK 15-16'!D223</f>
        <v>354.21.b</v>
      </c>
      <c r="E222" s="85">
        <v>1004765</v>
      </c>
      <c r="F222" s="158">
        <f>J207</f>
        <v>0.6605819320498143</v>
      </c>
      <c r="G222" s="158"/>
      <c r="H222" s="54">
        <f>E222*F222</f>
        <v>663729.60495603166</v>
      </c>
      <c r="I222" s="35"/>
      <c r="J222" s="35"/>
      <c r="K222" s="35"/>
      <c r="L222" s="35"/>
      <c r="M222" s="65"/>
    </row>
    <row r="223" spans="1:13">
      <c r="A223" s="29">
        <v>14</v>
      </c>
      <c r="C223" s="65" t="s">
        <v>86</v>
      </c>
      <c r="D223" s="35" t="str">
        <f>'DEOK 15-16'!D224</f>
        <v>354.23.b</v>
      </c>
      <c r="E223" s="85">
        <v>5008018</v>
      </c>
      <c r="F223" s="157">
        <v>0</v>
      </c>
      <c r="G223" s="158"/>
      <c r="H223" s="54">
        <f>E223*F223</f>
        <v>0</v>
      </c>
      <c r="I223" s="35"/>
      <c r="J223" s="126" t="s">
        <v>226</v>
      </c>
      <c r="K223" s="35"/>
      <c r="L223" s="35"/>
      <c r="M223" s="35"/>
    </row>
    <row r="224" spans="1:13" ht="15.75" thickBot="1">
      <c r="A224" s="29">
        <v>15</v>
      </c>
      <c r="C224" s="65" t="s">
        <v>227</v>
      </c>
      <c r="D224" t="s">
        <v>369</v>
      </c>
      <c r="E224" s="118">
        <v>3161385</v>
      </c>
      <c r="F224" s="157">
        <v>0</v>
      </c>
      <c r="G224" s="158"/>
      <c r="H224" s="119">
        <f>E224*F224</f>
        <v>0</v>
      </c>
      <c r="I224" s="35"/>
      <c r="J224" s="82" t="s">
        <v>229</v>
      </c>
      <c r="K224" s="35"/>
      <c r="L224" s="35"/>
      <c r="M224" s="35"/>
    </row>
    <row r="225" spans="1:13">
      <c r="A225" s="29">
        <v>16</v>
      </c>
      <c r="C225" s="65" t="s">
        <v>230</v>
      </c>
      <c r="D225" s="35"/>
      <c r="E225" s="54">
        <f>SUM(E221:E224)</f>
        <v>21247077</v>
      </c>
      <c r="F225" s="35"/>
      <c r="G225" s="35"/>
      <c r="H225" s="54">
        <f>SUM(H221:H224)</f>
        <v>663729.60495603166</v>
      </c>
      <c r="I225" s="99" t="s">
        <v>231</v>
      </c>
      <c r="J225" s="117">
        <f>IF(H225&gt;0,H225/E225,0)</f>
        <v>3.1238631316487988E-2</v>
      </c>
      <c r="K225" s="126" t="s">
        <v>231</v>
      </c>
      <c r="L225" s="35" t="s">
        <v>232</v>
      </c>
      <c r="M225" s="35"/>
    </row>
    <row r="226" spans="1:13">
      <c r="A226" s="29"/>
      <c r="C226" s="65"/>
      <c r="D226" s="35"/>
      <c r="E226" s="35"/>
      <c r="F226" s="35"/>
      <c r="G226" s="35"/>
      <c r="H226" s="35"/>
      <c r="I226" s="35"/>
      <c r="J226" s="35"/>
      <c r="K226" s="35"/>
      <c r="L226" s="35"/>
      <c r="M226" s="35" t="s">
        <v>17</v>
      </c>
    </row>
    <row r="227" spans="1:13" ht="15.75">
      <c r="A227" s="29"/>
      <c r="C227" s="104" t="s">
        <v>370</v>
      </c>
      <c r="D227" s="35"/>
      <c r="E227" s="35"/>
      <c r="F227" s="35"/>
      <c r="G227" s="35"/>
      <c r="H227" s="126" t="s">
        <v>234</v>
      </c>
      <c r="I227" s="141" t="s">
        <v>17</v>
      </c>
      <c r="J227" s="121" t="str">
        <f>J223</f>
        <v>W&amp;S Allocator</v>
      </c>
      <c r="M227" s="35"/>
    </row>
    <row r="228" spans="1:13" ht="15.75" thickBot="1">
      <c r="A228" s="29"/>
      <c r="C228" s="65"/>
      <c r="D228" s="35"/>
      <c r="E228" s="156" t="s">
        <v>221</v>
      </c>
      <c r="F228" s="35"/>
      <c r="G228" s="35"/>
      <c r="H228" s="29" t="s">
        <v>235</v>
      </c>
      <c r="I228" s="160"/>
      <c r="J228" s="29" t="s">
        <v>236</v>
      </c>
      <c r="K228" s="35"/>
      <c r="L228" s="161" t="s">
        <v>93</v>
      </c>
      <c r="M228" s="35"/>
    </row>
    <row r="229" spans="1:13">
      <c r="A229" s="29">
        <v>17</v>
      </c>
      <c r="C229" s="65" t="s">
        <v>237</v>
      </c>
      <c r="D229" s="35" t="str">
        <f>'DEOK 15-16'!D230</f>
        <v>200.3.c</v>
      </c>
      <c r="E229" s="85">
        <v>1179533348</v>
      </c>
      <c r="F229" s="35"/>
      <c r="H229" s="84">
        <f>IF(E232&gt;0,E229/E232,0)</f>
        <v>0.77554177328319451</v>
      </c>
      <c r="I229" s="126" t="s">
        <v>239</v>
      </c>
      <c r="J229" s="84">
        <f>J225</f>
        <v>3.1238631316487988E-2</v>
      </c>
      <c r="K229" s="141" t="s">
        <v>231</v>
      </c>
      <c r="L229" s="162">
        <f>J229*H229</f>
        <v>2.4226863526129027E-2</v>
      </c>
      <c r="M229" s="35"/>
    </row>
    <row r="230" spans="1:13">
      <c r="A230" s="29">
        <v>18</v>
      </c>
      <c r="C230" s="65" t="s">
        <v>240</v>
      </c>
      <c r="D230" s="35" t="str">
        <f>'DEOK 15-16'!D231</f>
        <v>201.3.d</v>
      </c>
      <c r="E230" s="85">
        <v>341381951</v>
      </c>
      <c r="F230" s="35"/>
      <c r="M230" s="35"/>
    </row>
    <row r="231" spans="1:13" ht="15.75" thickBot="1">
      <c r="A231" s="29">
        <v>19</v>
      </c>
      <c r="C231" s="152" t="s">
        <v>242</v>
      </c>
      <c r="D231" s="152" t="str">
        <f>'DEOK 15-16'!D232</f>
        <v>201.3.e</v>
      </c>
      <c r="E231" s="118">
        <v>0</v>
      </c>
      <c r="F231" s="35"/>
      <c r="G231" s="35"/>
      <c r="H231" s="35" t="s">
        <v>17</v>
      </c>
      <c r="I231" s="35"/>
      <c r="J231" s="35"/>
      <c r="K231" s="35"/>
      <c r="L231" s="35"/>
      <c r="M231" s="35"/>
    </row>
    <row r="232" spans="1:13">
      <c r="A232" s="29">
        <v>20</v>
      </c>
      <c r="C232" s="65" t="s">
        <v>244</v>
      </c>
      <c r="D232" s="35"/>
      <c r="E232" s="54">
        <f>E229+E230+E231</f>
        <v>1520915299</v>
      </c>
      <c r="F232" s="35"/>
      <c r="G232" s="35"/>
      <c r="H232" s="35"/>
      <c r="I232" s="35"/>
      <c r="J232" s="35"/>
      <c r="K232" s="35"/>
      <c r="L232" s="35"/>
      <c r="M232" s="35"/>
    </row>
    <row r="233" spans="1:13">
      <c r="A233" s="29"/>
      <c r="C233" s="65"/>
      <c r="D233" s="35"/>
      <c r="F233" s="35"/>
      <c r="G233" s="35"/>
      <c r="H233" s="35"/>
      <c r="I233" s="35"/>
      <c r="J233" s="35"/>
      <c r="K233" s="35"/>
      <c r="L233" s="35"/>
      <c r="M233" s="35"/>
    </row>
    <row r="234" spans="1:13" ht="16.5" thickBot="1">
      <c r="A234" s="29"/>
      <c r="B234" s="68"/>
      <c r="C234" s="132" t="s">
        <v>245</v>
      </c>
      <c r="D234" s="35"/>
      <c r="E234" s="35"/>
      <c r="F234" s="35"/>
      <c r="G234" s="35"/>
      <c r="H234" s="35"/>
      <c r="I234" s="35"/>
      <c r="J234" s="156" t="s">
        <v>221</v>
      </c>
      <c r="K234" s="35"/>
      <c r="L234" s="35"/>
      <c r="M234" s="35"/>
    </row>
    <row r="235" spans="1:13">
      <c r="A235" s="29">
        <v>21</v>
      </c>
      <c r="B235" s="68"/>
      <c r="C235" s="68"/>
      <c r="D235" s="35" t="str">
        <f>'DEOK 15-16'!D236</f>
        <v>Long Term Interest (117, sum of 62.c through 67.c)</v>
      </c>
      <c r="E235" s="35"/>
      <c r="F235" s="35"/>
      <c r="G235" s="35"/>
      <c r="H235" s="35"/>
      <c r="I235" s="35"/>
      <c r="J235" s="164">
        <v>14785725</v>
      </c>
      <c r="K235" s="35"/>
      <c r="L235" s="35"/>
      <c r="M235" s="35"/>
    </row>
    <row r="236" spans="1:13">
      <c r="A236" s="29"/>
      <c r="C236" s="65"/>
      <c r="D236" s="35"/>
      <c r="E236" s="35"/>
      <c r="F236" s="35"/>
      <c r="G236" s="35"/>
      <c r="H236" s="35"/>
      <c r="I236" s="35"/>
      <c r="J236" s="54"/>
      <c r="K236" s="35"/>
      <c r="L236" s="35"/>
      <c r="M236" s="35"/>
    </row>
    <row r="237" spans="1:13">
      <c r="A237" s="29">
        <v>22</v>
      </c>
      <c r="B237" s="68"/>
      <c r="C237" s="68"/>
      <c r="D237" s="35" t="str">
        <f>'DEOK 15-16'!D238</f>
        <v>Preferred Dividends (118.29c) (positive number)</v>
      </c>
      <c r="E237" s="35"/>
      <c r="F237" s="35"/>
      <c r="G237" s="35"/>
      <c r="H237" s="35"/>
      <c r="I237" s="35"/>
      <c r="J237" s="165">
        <v>0</v>
      </c>
      <c r="K237" s="35"/>
      <c r="L237" s="35"/>
      <c r="M237" s="35"/>
    </row>
    <row r="238" spans="1:13">
      <c r="A238" s="29"/>
      <c r="B238" s="68"/>
      <c r="C238" s="68"/>
      <c r="D238" s="35"/>
      <c r="E238" s="35"/>
      <c r="F238" s="35"/>
      <c r="G238" s="35"/>
      <c r="H238" s="35"/>
      <c r="I238" s="35"/>
      <c r="J238" s="54"/>
      <c r="K238" s="35"/>
      <c r="L238" s="35"/>
      <c r="M238" s="35"/>
    </row>
    <row r="239" spans="1:13">
      <c r="A239" s="29"/>
      <c r="B239" s="68"/>
      <c r="C239" s="68" t="s">
        <v>248</v>
      </c>
      <c r="D239" s="35"/>
      <c r="E239" s="35"/>
      <c r="F239" s="35"/>
      <c r="G239" s="35"/>
      <c r="H239" s="35"/>
      <c r="I239" s="35"/>
      <c r="J239" s="54"/>
      <c r="K239" s="35"/>
      <c r="L239" s="35"/>
      <c r="M239" s="35"/>
    </row>
    <row r="240" spans="1:13">
      <c r="A240" s="29">
        <v>23</v>
      </c>
      <c r="B240" s="68"/>
      <c r="C240" s="68"/>
      <c r="D240" s="35" t="str">
        <f>'DEOK 15-16'!D241</f>
        <v>Proprietary Capital (112.16.c)</v>
      </c>
      <c r="E240" s="68"/>
      <c r="F240" s="35"/>
      <c r="G240" s="35"/>
      <c r="H240" s="35"/>
      <c r="I240" s="35"/>
      <c r="J240" s="85">
        <v>413255929</v>
      </c>
      <c r="K240" s="35"/>
      <c r="L240" s="35"/>
      <c r="M240" s="35"/>
    </row>
    <row r="241" spans="1:13">
      <c r="A241" s="29">
        <v>24</v>
      </c>
      <c r="B241" s="68"/>
      <c r="C241" s="68"/>
      <c r="D241" s="35" t="str">
        <f>'DEOK 15-16'!D242</f>
        <v xml:space="preserve">Less Preferred Stock (line 28) </v>
      </c>
      <c r="E241" s="35"/>
      <c r="F241" s="35"/>
      <c r="G241" s="35"/>
      <c r="H241" s="35"/>
      <c r="I241" s="35"/>
      <c r="J241" s="166">
        <v>0</v>
      </c>
      <c r="K241" s="35"/>
      <c r="L241" s="35"/>
      <c r="M241" s="35"/>
    </row>
    <row r="242" spans="1:13" ht="15.75" thickBot="1">
      <c r="A242" s="29">
        <v>25</v>
      </c>
      <c r="B242" s="68"/>
      <c r="C242" s="68"/>
      <c r="D242" s="35" t="str">
        <f>'DEOK 15-16'!D243</f>
        <v>Less Account 216.1 (112.12.c)  (enter negative)</v>
      </c>
      <c r="E242" s="35"/>
      <c r="F242" s="35"/>
      <c r="G242" s="35"/>
      <c r="H242" s="35"/>
      <c r="I242" s="35"/>
      <c r="J242" s="118">
        <v>0</v>
      </c>
      <c r="K242" s="35"/>
      <c r="L242" s="35"/>
      <c r="M242" s="35"/>
    </row>
    <row r="243" spans="1:13">
      <c r="A243" s="29">
        <v>26</v>
      </c>
      <c r="B243" s="68"/>
      <c r="C243" s="68"/>
      <c r="D243" s="35" t="str">
        <f>'DEOK 15-16'!D244</f>
        <v>Common Stock (sum lines 23-25)</v>
      </c>
      <c r="E243" s="68"/>
      <c r="F243" s="68"/>
      <c r="G243" s="68"/>
      <c r="H243" s="68"/>
      <c r="I243" s="68"/>
      <c r="J243" s="54">
        <f>J240+J241+J242</f>
        <v>413255929</v>
      </c>
      <c r="K243" s="35"/>
      <c r="L243" s="35"/>
      <c r="M243" s="35"/>
    </row>
    <row r="244" spans="1:13">
      <c r="A244" s="29"/>
      <c r="C244" s="65"/>
      <c r="D244" s="35"/>
      <c r="E244" s="35"/>
      <c r="F244" s="35"/>
      <c r="G244" s="35"/>
      <c r="H244" s="126"/>
      <c r="I244" s="35"/>
      <c r="J244" s="35"/>
      <c r="K244" s="35"/>
      <c r="L244" s="35"/>
      <c r="M244" s="35"/>
    </row>
    <row r="245" spans="1:13" ht="15.75" thickBot="1">
      <c r="A245" s="29"/>
      <c r="C245" s="65"/>
      <c r="D245" s="126" t="str">
        <f>'DEOK 15-16'!D246</f>
        <v>(Note P)</v>
      </c>
      <c r="E245" s="82" t="s">
        <v>221</v>
      </c>
      <c r="F245" s="82" t="s">
        <v>254</v>
      </c>
      <c r="G245" s="35"/>
      <c r="H245" s="82" t="s">
        <v>255</v>
      </c>
      <c r="I245" s="35"/>
      <c r="J245" s="82" t="s">
        <v>256</v>
      </c>
      <c r="K245" s="35"/>
      <c r="L245" s="35"/>
      <c r="M245" s="35"/>
    </row>
    <row r="246" spans="1:13">
      <c r="A246" s="29">
        <v>27</v>
      </c>
      <c r="C246" s="68" t="s">
        <v>257</v>
      </c>
      <c r="E246" s="85">
        <v>317571494</v>
      </c>
      <c r="F246" s="167">
        <f>IF($E$249&gt;0,E246/$E$249,0)</f>
        <v>0.4345369152903284</v>
      </c>
      <c r="G246" s="168"/>
      <c r="H246" s="168">
        <f>IF(E246&gt;0,J235/E246,0)</f>
        <v>4.65587285992363E-2</v>
      </c>
      <c r="J246" s="168">
        <f>ROUND(H246*F246,4)</f>
        <v>2.0199999999999999E-2</v>
      </c>
      <c r="K246" s="169" t="s">
        <v>258</v>
      </c>
      <c r="M246" s="35"/>
    </row>
    <row r="247" spans="1:13">
      <c r="A247" s="29">
        <v>28</v>
      </c>
      <c r="C247" s="68" t="s">
        <v>259</v>
      </c>
      <c r="E247" s="85">
        <v>0</v>
      </c>
      <c r="F247" s="167">
        <f>IF($E$249&gt;0,E247/$E$249,0)</f>
        <v>0</v>
      </c>
      <c r="G247" s="168"/>
      <c r="H247" s="168">
        <f>IF(E247&gt;0,J237/E247,0)</f>
        <v>0</v>
      </c>
      <c r="J247" s="168">
        <f>ROUND(H247*F247,4)</f>
        <v>0</v>
      </c>
      <c r="K247" s="35"/>
      <c r="M247" s="35"/>
    </row>
    <row r="248" spans="1:13" ht="16.5" thickBot="1">
      <c r="A248" s="29">
        <v>29</v>
      </c>
      <c r="C248" s="68" t="s">
        <v>260</v>
      </c>
      <c r="E248" s="119">
        <f>J243</f>
        <v>413255929</v>
      </c>
      <c r="F248" s="167">
        <f>IF($E$249&gt;0,E248/$E$249,0)</f>
        <v>0.56546308470967155</v>
      </c>
      <c r="G248" s="168"/>
      <c r="H248" s="204">
        <v>0.1138</v>
      </c>
      <c r="J248" s="171">
        <f>ROUND(H248*F248,4)</f>
        <v>6.4299999999999996E-2</v>
      </c>
      <c r="K248" s="35"/>
      <c r="M248" s="35"/>
    </row>
    <row r="249" spans="1:13">
      <c r="A249" s="29">
        <v>30</v>
      </c>
      <c r="C249" s="65" t="s">
        <v>261</v>
      </c>
      <c r="E249" s="54">
        <f>E248+E247+E246</f>
        <v>730827423</v>
      </c>
      <c r="F249" s="35" t="s">
        <v>17</v>
      </c>
      <c r="G249" s="35"/>
      <c r="H249" s="35"/>
      <c r="I249" s="35"/>
      <c r="J249" s="168">
        <f>SUM(J246:J248)</f>
        <v>8.4499999999999992E-2</v>
      </c>
      <c r="K249" s="169" t="s">
        <v>262</v>
      </c>
      <c r="M249" s="35"/>
    </row>
    <row r="250" spans="1:13">
      <c r="F250" s="35"/>
      <c r="G250" s="35"/>
      <c r="H250" s="35"/>
      <c r="I250" s="35"/>
      <c r="M250" s="35"/>
    </row>
    <row r="251" spans="1:13" ht="15.75">
      <c r="C251" s="132"/>
      <c r="L251" s="35"/>
      <c r="M251" s="35"/>
    </row>
    <row r="252" spans="1:13" ht="15.75">
      <c r="A252" s="29"/>
      <c r="C252" s="132" t="s">
        <v>18</v>
      </c>
      <c r="D252" s="68"/>
      <c r="E252" s="68"/>
      <c r="F252" s="68"/>
      <c r="G252" s="68"/>
      <c r="H252" s="68"/>
      <c r="I252" s="68"/>
      <c r="J252" s="68"/>
      <c r="K252" s="68"/>
      <c r="L252" s="68"/>
      <c r="M252" s="35"/>
    </row>
    <row r="253" spans="1:13" ht="15.75" thickBot="1">
      <c r="A253" s="29"/>
      <c r="C253" s="68"/>
      <c r="D253" s="68"/>
      <c r="E253" s="68"/>
      <c r="F253" s="68"/>
      <c r="G253" s="68"/>
      <c r="H253" s="68"/>
      <c r="I253" s="68"/>
      <c r="J253" s="82" t="s">
        <v>263</v>
      </c>
      <c r="K253" s="29"/>
    </row>
    <row r="254" spans="1:13">
      <c r="A254" s="29"/>
      <c r="C254" s="122" t="s">
        <v>371</v>
      </c>
      <c r="D254" s="68"/>
      <c r="E254" s="68" t="s">
        <v>265</v>
      </c>
      <c r="F254" s="68"/>
      <c r="G254" s="68"/>
      <c r="H254" s="172" t="s">
        <v>17</v>
      </c>
      <c r="I254" s="173"/>
      <c r="J254" s="174"/>
      <c r="K254" s="174"/>
    </row>
    <row r="255" spans="1:13">
      <c r="A255" s="29">
        <v>31</v>
      </c>
      <c r="C255" s="2" t="s">
        <v>266</v>
      </c>
      <c r="D255" s="68"/>
      <c r="E255" s="68"/>
      <c r="G255" s="68"/>
      <c r="I255" s="173"/>
      <c r="J255" s="175">
        <v>0</v>
      </c>
      <c r="K255" s="176"/>
    </row>
    <row r="256" spans="1:13" ht="15.75" thickBot="1">
      <c r="A256" s="29">
        <v>32</v>
      </c>
      <c r="C256" s="177" t="s">
        <v>267</v>
      </c>
      <c r="D256" s="152"/>
      <c r="E256" s="177"/>
      <c r="F256" s="178"/>
      <c r="G256" s="178"/>
      <c r="H256" s="178"/>
      <c r="I256" s="68"/>
      <c r="J256" s="179">
        <v>0</v>
      </c>
      <c r="K256" s="180"/>
    </row>
    <row r="257" spans="1:13">
      <c r="A257" s="29">
        <v>33</v>
      </c>
      <c r="C257" s="2" t="s">
        <v>268</v>
      </c>
      <c r="D257" s="65"/>
      <c r="F257" s="68"/>
      <c r="G257" s="68"/>
      <c r="H257" s="68"/>
      <c r="I257" s="68"/>
      <c r="J257" s="181">
        <f>J255-J256</f>
        <v>0</v>
      </c>
      <c r="K257" s="176"/>
    </row>
    <row r="258" spans="1:13">
      <c r="A258" s="29"/>
      <c r="C258" s="2" t="s">
        <v>17</v>
      </c>
      <c r="D258" s="65"/>
      <c r="F258" s="68"/>
      <c r="G258" s="68"/>
      <c r="H258" s="182"/>
      <c r="I258" s="68"/>
      <c r="J258" s="183" t="s">
        <v>17</v>
      </c>
      <c r="K258" s="174"/>
      <c r="L258" s="184"/>
      <c r="M258" s="35"/>
    </row>
    <row r="259" spans="1:13">
      <c r="A259" s="29">
        <v>34</v>
      </c>
      <c r="C259" s="122" t="s">
        <v>372</v>
      </c>
      <c r="D259" s="65"/>
      <c r="F259" s="68"/>
      <c r="G259" s="68"/>
      <c r="H259" s="185"/>
      <c r="I259" s="68"/>
      <c r="J259" s="186">
        <v>18642</v>
      </c>
      <c r="K259" s="174"/>
      <c r="L259" s="184"/>
      <c r="M259" s="35"/>
    </row>
    <row r="260" spans="1:13">
      <c r="A260" s="29"/>
      <c r="D260" s="68"/>
      <c r="E260" s="68"/>
      <c r="F260" s="68"/>
      <c r="G260" s="68"/>
      <c r="H260" s="68"/>
      <c r="I260" s="68"/>
      <c r="J260" s="187"/>
      <c r="K260" s="174"/>
      <c r="L260" s="184"/>
      <c r="M260" s="35"/>
    </row>
    <row r="261" spans="1:13">
      <c r="A261" s="29">
        <v>35</v>
      </c>
      <c r="C261" s="122" t="s">
        <v>270</v>
      </c>
      <c r="D261" s="68"/>
      <c r="E261" s="68" t="s">
        <v>271</v>
      </c>
      <c r="F261" s="68"/>
      <c r="G261" s="68"/>
      <c r="H261" s="68"/>
      <c r="I261" s="68"/>
      <c r="J261" s="186">
        <v>48776</v>
      </c>
      <c r="L261" s="184"/>
      <c r="M261" s="35"/>
    </row>
    <row r="262" spans="1:13">
      <c r="A262" s="29"/>
      <c r="C262" s="68"/>
      <c r="D262" s="68"/>
      <c r="E262" s="69"/>
      <c r="F262" s="68"/>
      <c r="G262" s="68"/>
      <c r="H262" s="68"/>
      <c r="I262" s="68"/>
      <c r="K262" s="29"/>
      <c r="L262" s="97"/>
      <c r="M262" s="29"/>
    </row>
    <row r="263" spans="1:13" ht="18">
      <c r="A263" s="1"/>
      <c r="C263" s="68"/>
      <c r="D263" s="68"/>
      <c r="E263" s="69"/>
      <c r="F263" s="68"/>
      <c r="G263" s="68"/>
      <c r="H263" s="68"/>
      <c r="I263" s="68"/>
      <c r="J263" s="70" t="s">
        <v>0</v>
      </c>
      <c r="K263" s="71"/>
      <c r="M263" s="71"/>
    </row>
    <row r="264" spans="1:13">
      <c r="C264" s="68"/>
      <c r="D264" s="68"/>
      <c r="E264" s="69"/>
      <c r="F264" s="68"/>
      <c r="G264" s="68"/>
      <c r="H264" s="68"/>
      <c r="I264" s="68"/>
      <c r="J264" s="70" t="s">
        <v>272</v>
      </c>
      <c r="M264" s="70"/>
    </row>
    <row r="265" spans="1:13">
      <c r="C265" s="68"/>
      <c r="D265" s="68"/>
      <c r="E265" s="69"/>
      <c r="F265" s="68"/>
      <c r="G265" s="68"/>
      <c r="H265" s="68"/>
      <c r="I265" s="68"/>
      <c r="J265" s="70"/>
      <c r="M265" s="70"/>
    </row>
    <row r="266" spans="1:13">
      <c r="C266" s="68"/>
      <c r="D266" s="68"/>
      <c r="E266" s="69"/>
      <c r="F266" s="68"/>
      <c r="G266" s="68"/>
      <c r="H266" s="68"/>
      <c r="I266" s="68"/>
      <c r="M266" s="70"/>
    </row>
    <row r="267" spans="1:13">
      <c r="C267" s="68"/>
      <c r="D267" s="68"/>
      <c r="E267" s="69"/>
      <c r="F267" s="68"/>
      <c r="G267" s="68"/>
      <c r="H267" s="68"/>
      <c r="I267" s="68"/>
      <c r="K267" s="65"/>
      <c r="M267" s="70"/>
    </row>
    <row r="268" spans="1:13">
      <c r="C268" s="68" t="s">
        <v>2</v>
      </c>
      <c r="D268" s="68"/>
      <c r="E268" s="69"/>
      <c r="F268" s="68"/>
      <c r="G268" s="68"/>
      <c r="H268" s="68"/>
      <c r="I268" s="68"/>
      <c r="J268" s="70"/>
      <c r="K268" s="65"/>
      <c r="M268" s="70"/>
    </row>
    <row r="269" spans="1:13">
      <c r="C269" s="68"/>
      <c r="D269" s="68"/>
      <c r="E269" s="69"/>
      <c r="F269" s="68"/>
      <c r="G269" s="68"/>
      <c r="H269" s="68"/>
      <c r="I269" s="68"/>
      <c r="J269" s="97" t="str">
        <f>$J$7</f>
        <v>For the 12 months ended: 12/31/2014</v>
      </c>
      <c r="K269" s="65"/>
      <c r="M269" s="70"/>
    </row>
    <row r="270" spans="1:13">
      <c r="A270" s="2" t="str">
        <f>$A$8</f>
        <v>Rate Formula Template</v>
      </c>
      <c r="B270" s="9"/>
      <c r="C270" s="9"/>
      <c r="D270" s="75"/>
      <c r="E270" s="9"/>
      <c r="F270" s="75"/>
      <c r="G270" s="75"/>
      <c r="H270" s="75"/>
      <c r="I270" s="75"/>
      <c r="J270" s="9"/>
      <c r="K270" s="68"/>
      <c r="L270" s="9"/>
      <c r="M270" s="65"/>
    </row>
    <row r="271" spans="1:13">
      <c r="A271" s="74" t="s">
        <v>4</v>
      </c>
      <c r="B271" s="9"/>
      <c r="C271" s="75"/>
      <c r="D271" s="13"/>
      <c r="E271" s="9"/>
      <c r="F271" s="13"/>
      <c r="G271" s="13"/>
      <c r="H271" s="13"/>
      <c r="I271" s="75"/>
      <c r="J271" s="75"/>
      <c r="K271" s="68"/>
      <c r="L271" s="76"/>
      <c r="M271" s="65"/>
    </row>
    <row r="272" spans="1:13">
      <c r="A272" s="13"/>
      <c r="B272" s="9"/>
      <c r="C272" s="76"/>
      <c r="D272" s="76"/>
      <c r="E272" s="9"/>
      <c r="F272" s="76"/>
      <c r="G272" s="76"/>
      <c r="H272" s="76"/>
      <c r="I272" s="76"/>
      <c r="J272" s="76"/>
      <c r="K272" s="68"/>
      <c r="L272" s="76"/>
      <c r="M272" s="68"/>
    </row>
    <row r="273" spans="1:13">
      <c r="A273" s="76" t="s">
        <v>361</v>
      </c>
      <c r="B273" s="9"/>
      <c r="C273" s="76"/>
      <c r="D273" s="76"/>
      <c r="E273" s="9"/>
      <c r="F273" s="76"/>
      <c r="G273" s="76"/>
      <c r="H273" s="76"/>
      <c r="I273" s="76"/>
      <c r="J273" s="76"/>
      <c r="K273" s="68"/>
      <c r="L273" s="76"/>
      <c r="M273" s="68"/>
    </row>
    <row r="274" spans="1:13" ht="15.75">
      <c r="A274" s="17"/>
      <c r="B274" s="68"/>
      <c r="C274" s="189"/>
      <c r="D274" s="29"/>
      <c r="E274" s="35"/>
      <c r="F274" s="35"/>
      <c r="G274" s="35"/>
      <c r="H274" s="35"/>
      <c r="I274" s="68"/>
      <c r="J274" s="190"/>
      <c r="K274" s="68"/>
      <c r="L274" s="191"/>
      <c r="M274" s="68"/>
    </row>
    <row r="275" spans="1:13" ht="20.25">
      <c r="A275" s="29"/>
      <c r="B275" s="68"/>
      <c r="C275" s="68" t="s">
        <v>273</v>
      </c>
      <c r="D275" s="29"/>
      <c r="E275" s="35"/>
      <c r="F275" s="35"/>
      <c r="G275" s="35"/>
      <c r="H275" s="35"/>
      <c r="I275" s="68"/>
      <c r="J275" s="35"/>
      <c r="K275" s="68"/>
      <c r="L275" s="35"/>
      <c r="M275" s="192"/>
    </row>
    <row r="276" spans="1:13" ht="20.25">
      <c r="A276" s="29" t="s">
        <v>274</v>
      </c>
      <c r="B276" s="68"/>
      <c r="C276" s="68" t="s">
        <v>373</v>
      </c>
      <c r="D276" s="68"/>
      <c r="E276" s="35"/>
      <c r="F276" s="35"/>
      <c r="G276" s="35"/>
      <c r="H276" s="35"/>
      <c r="I276" s="68"/>
      <c r="J276" s="35"/>
      <c r="K276" s="68"/>
      <c r="L276" s="35"/>
      <c r="M276" s="192"/>
    </row>
    <row r="277" spans="1:13" ht="20.25">
      <c r="A277" s="79" t="s">
        <v>276</v>
      </c>
      <c r="B277" s="68"/>
      <c r="C277" s="68"/>
      <c r="D277" s="68"/>
      <c r="E277" s="35"/>
      <c r="F277" s="35"/>
      <c r="G277" s="35"/>
      <c r="H277" s="35"/>
      <c r="I277" s="68"/>
      <c r="J277" s="35"/>
      <c r="K277" s="68"/>
      <c r="L277" s="35"/>
      <c r="M277" s="192"/>
    </row>
    <row r="278" spans="1:13" ht="20.25">
      <c r="A278" s="29" t="s">
        <v>277</v>
      </c>
      <c r="B278" s="68"/>
      <c r="C278" s="193" t="s">
        <v>278</v>
      </c>
      <c r="D278" s="68"/>
      <c r="E278" s="35"/>
      <c r="F278" s="35"/>
      <c r="G278" s="35"/>
      <c r="H278" s="35"/>
      <c r="I278" s="68"/>
      <c r="J278" s="35"/>
      <c r="K278" s="68"/>
      <c r="L278" s="35"/>
      <c r="M278" s="192"/>
    </row>
    <row r="279" spans="1:13" ht="20.45" customHeight="1">
      <c r="A279" s="29"/>
      <c r="B279" s="68"/>
      <c r="C279" s="193" t="s">
        <v>279</v>
      </c>
      <c r="D279"/>
      <c r="E279" s="35"/>
      <c r="F279" s="35"/>
      <c r="G279" s="35"/>
      <c r="H279" s="35"/>
      <c r="I279"/>
      <c r="J279" s="35"/>
      <c r="K279"/>
      <c r="L279" s="35"/>
      <c r="M279" s="192"/>
    </row>
    <row r="280" spans="1:13" ht="20.45" customHeight="1">
      <c r="A280" s="29"/>
      <c r="B280" s="68"/>
      <c r="C280" s="193" t="s">
        <v>374</v>
      </c>
      <c r="D280"/>
      <c r="E280" s="35"/>
      <c r="F280" s="35"/>
      <c r="G280" s="35"/>
      <c r="H280" s="35"/>
      <c r="I280"/>
      <c r="J280" s="35"/>
      <c r="K280"/>
      <c r="L280" s="35"/>
      <c r="M280" s="192"/>
    </row>
    <row r="281" spans="1:13" ht="20.25">
      <c r="A281" s="29" t="s">
        <v>281</v>
      </c>
      <c r="B281"/>
      <c r="C281" s="68" t="s">
        <v>282</v>
      </c>
      <c r="D281" s="68"/>
      <c r="E281" s="35"/>
      <c r="F281" s="35"/>
      <c r="G281" s="35"/>
      <c r="H281" s="35"/>
      <c r="I281" s="68"/>
      <c r="J281" s="35"/>
      <c r="K281" s="68"/>
      <c r="L281" s="35"/>
      <c r="M281" s="192"/>
    </row>
    <row r="282" spans="1:13" ht="20.25">
      <c r="A282" s="29"/>
      <c r="B282"/>
      <c r="C282" s="2" t="s">
        <v>283</v>
      </c>
      <c r="D282" s="68"/>
      <c r="E282" s="35"/>
      <c r="F282" s="35"/>
      <c r="G282" s="35"/>
      <c r="H282" s="35"/>
      <c r="I282" s="68"/>
      <c r="J282" s="35"/>
      <c r="K282" s="68"/>
      <c r="L282" s="35"/>
      <c r="M282" s="192"/>
    </row>
    <row r="283" spans="1:13" ht="20.25">
      <c r="A283" s="29"/>
      <c r="B283"/>
      <c r="C283" s="68" t="s">
        <v>375</v>
      </c>
      <c r="D283" s="68"/>
      <c r="E283" s="35"/>
      <c r="F283" s="35"/>
      <c r="G283" s="35"/>
      <c r="H283" s="35"/>
      <c r="I283" s="68"/>
      <c r="J283" s="35"/>
      <c r="K283" s="68"/>
      <c r="L283" s="35"/>
      <c r="M283" s="192"/>
    </row>
    <row r="284" spans="1:13" ht="20.25">
      <c r="A284" s="29" t="s">
        <v>285</v>
      </c>
      <c r="B284"/>
      <c r="C284" t="s">
        <v>33</v>
      </c>
      <c r="D284" s="68"/>
      <c r="E284" s="68"/>
      <c r="F284" s="68"/>
      <c r="G284" s="68"/>
      <c r="H284" s="68"/>
      <c r="I284" s="68"/>
      <c r="J284" s="35"/>
      <c r="K284" s="68"/>
      <c r="L284" s="68"/>
      <c r="M284" s="192"/>
    </row>
    <row r="285" spans="1:13" ht="20.25">
      <c r="A285" s="29" t="s">
        <v>286</v>
      </c>
      <c r="B285"/>
      <c r="C285" t="s">
        <v>33</v>
      </c>
      <c r="D285" s="68"/>
      <c r="E285" s="68"/>
      <c r="F285" s="68"/>
      <c r="G285" s="68"/>
      <c r="H285" s="68"/>
      <c r="I285" s="68"/>
      <c r="J285" s="35"/>
      <c r="K285" s="68"/>
      <c r="L285" s="68"/>
      <c r="M285" s="192"/>
    </row>
    <row r="286" spans="1:13" ht="20.25">
      <c r="A286" s="29" t="s">
        <v>287</v>
      </c>
      <c r="B286"/>
      <c r="C286" t="s">
        <v>288</v>
      </c>
      <c r="D286" s="68"/>
      <c r="E286" s="68"/>
      <c r="F286" s="68"/>
      <c r="G286" s="68"/>
      <c r="H286" s="68"/>
      <c r="I286" s="68"/>
      <c r="J286" s="35"/>
      <c r="K286" s="68"/>
      <c r="L286" s="68"/>
      <c r="M286" s="192"/>
    </row>
    <row r="287" spans="1:13" ht="20.25">
      <c r="A287" s="29"/>
      <c r="B287"/>
      <c r="C287" t="s">
        <v>289</v>
      </c>
      <c r="D287" s="68"/>
      <c r="E287" s="68"/>
      <c r="F287" s="68"/>
      <c r="G287" s="68"/>
      <c r="H287" s="68"/>
      <c r="I287" s="68"/>
      <c r="J287" s="35"/>
      <c r="K287" s="68"/>
      <c r="L287" s="68"/>
      <c r="M287" s="192"/>
    </row>
    <row r="288" spans="1:13" ht="20.25">
      <c r="A288" s="29" t="s">
        <v>290</v>
      </c>
      <c r="B288" s="68"/>
      <c r="C288" t="s">
        <v>291</v>
      </c>
      <c r="D288" s="68"/>
      <c r="E288" s="68"/>
      <c r="F288" s="68"/>
      <c r="G288" s="68"/>
      <c r="H288" s="68"/>
      <c r="I288" s="68"/>
      <c r="J288" s="35"/>
      <c r="K288" s="68"/>
      <c r="L288" s="68"/>
      <c r="M288" s="192"/>
    </row>
    <row r="289" spans="1:13" ht="20.25">
      <c r="A289" s="29"/>
      <c r="B289" s="68"/>
      <c r="C289" t="s">
        <v>292</v>
      </c>
      <c r="D289" s="68"/>
      <c r="E289" s="68"/>
      <c r="F289" s="68"/>
      <c r="G289" s="68"/>
      <c r="H289" s="68"/>
      <c r="I289" s="68"/>
      <c r="J289" s="35"/>
      <c r="K289" s="68"/>
      <c r="L289" s="68"/>
      <c r="M289" s="192"/>
    </row>
    <row r="290" spans="1:13" ht="20.25">
      <c r="A290" s="29"/>
      <c r="B290" s="68"/>
      <c r="C290" t="s">
        <v>293</v>
      </c>
      <c r="D290" s="68"/>
      <c r="E290" s="68"/>
      <c r="F290" s="68"/>
      <c r="G290" s="68"/>
      <c r="H290" s="68"/>
      <c r="I290" s="68"/>
      <c r="J290" s="68"/>
      <c r="K290" s="68"/>
      <c r="L290" s="68"/>
      <c r="M290" s="192"/>
    </row>
    <row r="291" spans="1:13" ht="20.25">
      <c r="A291" s="29" t="s">
        <v>294</v>
      </c>
      <c r="B291" s="68"/>
      <c r="C291" t="s">
        <v>295</v>
      </c>
      <c r="D291" s="68"/>
      <c r="E291" s="68"/>
      <c r="F291" s="68"/>
      <c r="G291" s="68"/>
      <c r="H291" s="68"/>
      <c r="I291" s="68"/>
      <c r="J291" s="68"/>
      <c r="K291" s="68"/>
      <c r="L291" s="68"/>
      <c r="M291" s="192"/>
    </row>
    <row r="292" spans="1:13" ht="20.25">
      <c r="A292" s="29" t="s">
        <v>296</v>
      </c>
      <c r="B292" s="68"/>
      <c r="C292" t="s">
        <v>297</v>
      </c>
      <c r="D292" s="68"/>
      <c r="E292" s="68"/>
      <c r="F292" s="68"/>
      <c r="G292" s="68"/>
      <c r="H292" s="68"/>
      <c r="I292" s="68"/>
      <c r="J292" s="68"/>
      <c r="K292" s="68"/>
      <c r="L292" s="68"/>
      <c r="M292" s="192"/>
    </row>
    <row r="293" spans="1:13" ht="20.25">
      <c r="A293" s="29"/>
      <c r="B293" s="68"/>
      <c r="C293" t="s">
        <v>298</v>
      </c>
      <c r="D293" s="68"/>
      <c r="E293" s="68"/>
      <c r="F293" s="68"/>
      <c r="G293" s="68"/>
      <c r="H293" s="68"/>
      <c r="I293" s="68"/>
      <c r="J293" s="68"/>
      <c r="K293" s="68"/>
      <c r="L293" s="68"/>
      <c r="M293" s="192"/>
    </row>
    <row r="294" spans="1:13" ht="20.25">
      <c r="A294" s="29" t="s">
        <v>299</v>
      </c>
      <c r="B294" s="68"/>
      <c r="C294" t="s">
        <v>300</v>
      </c>
      <c r="D294" s="68"/>
      <c r="E294" s="68"/>
      <c r="F294" s="68"/>
      <c r="G294" s="68"/>
      <c r="H294" s="68"/>
      <c r="I294" s="68"/>
      <c r="J294" s="68"/>
      <c r="K294" s="68"/>
      <c r="L294" s="68"/>
      <c r="M294" s="192"/>
    </row>
    <row r="295" spans="1:13" ht="20.25">
      <c r="A295" s="29"/>
      <c r="B295" s="68"/>
      <c r="C295" t="s">
        <v>301</v>
      </c>
      <c r="D295" s="68"/>
      <c r="E295" s="68"/>
      <c r="F295" s="68"/>
      <c r="G295" s="68"/>
      <c r="H295" s="68"/>
      <c r="I295" s="68"/>
      <c r="J295" s="68"/>
      <c r="K295" s="68"/>
      <c r="L295" s="68"/>
      <c r="M295" s="192"/>
    </row>
    <row r="296" spans="1:13" ht="20.25">
      <c r="A296" s="29" t="s">
        <v>302</v>
      </c>
      <c r="B296" s="68"/>
      <c r="C296" t="s">
        <v>303</v>
      </c>
      <c r="D296" s="68"/>
      <c r="E296" s="68"/>
      <c r="F296" s="68"/>
      <c r="G296" s="68"/>
      <c r="H296" s="68"/>
      <c r="I296" s="68"/>
      <c r="J296" s="68"/>
      <c r="K296" s="68"/>
      <c r="L296" s="68"/>
      <c r="M296" s="192"/>
    </row>
    <row r="297" spans="1:13" ht="20.25">
      <c r="A297" s="29"/>
      <c r="B297" s="68"/>
      <c r="C297" t="s">
        <v>304</v>
      </c>
      <c r="D297" s="68"/>
      <c r="E297" s="68"/>
      <c r="F297" s="68"/>
      <c r="G297" s="68"/>
      <c r="H297" s="68"/>
      <c r="I297" s="68"/>
      <c r="J297" s="68"/>
      <c r="K297" s="68"/>
      <c r="L297" s="68"/>
      <c r="M297" s="192"/>
    </row>
    <row r="298" spans="1:13" ht="20.25">
      <c r="A298" s="29" t="s">
        <v>305</v>
      </c>
      <c r="B298" s="68"/>
      <c r="C298" t="s">
        <v>306</v>
      </c>
      <c r="D298" s="68"/>
      <c r="E298" s="68"/>
      <c r="F298" s="68"/>
      <c r="G298" s="68"/>
      <c r="H298" s="68"/>
      <c r="I298" s="68"/>
      <c r="J298" s="68"/>
      <c r="K298" s="68"/>
      <c r="L298" s="68"/>
      <c r="M298" s="192"/>
    </row>
    <row r="299" spans="1:13" ht="20.25">
      <c r="A299" s="29"/>
      <c r="B299" s="68"/>
      <c r="C299" t="s">
        <v>307</v>
      </c>
      <c r="D299" s="68"/>
      <c r="E299" s="68"/>
      <c r="F299" s="68"/>
      <c r="G299" s="68"/>
      <c r="H299" s="68"/>
      <c r="I299" s="68"/>
      <c r="J299" s="68"/>
      <c r="K299" s="68"/>
      <c r="L299" s="68"/>
      <c r="M299" s="192"/>
    </row>
    <row r="300" spans="1:13" ht="20.25">
      <c r="A300" s="29"/>
      <c r="B300" s="68"/>
      <c r="C300" t="s">
        <v>308</v>
      </c>
      <c r="D300" s="68"/>
      <c r="E300" s="68"/>
      <c r="F300" s="68"/>
      <c r="G300" s="68"/>
      <c r="H300" s="68"/>
      <c r="I300" s="68"/>
      <c r="J300" s="68"/>
      <c r="K300" s="68"/>
      <c r="L300" s="68"/>
      <c r="M300" s="192"/>
    </row>
    <row r="301" spans="1:13" ht="20.25">
      <c r="A301" s="29"/>
      <c r="B301" s="68"/>
      <c r="C301" t="s">
        <v>309</v>
      </c>
      <c r="D301" s="68"/>
      <c r="E301" s="68"/>
      <c r="F301" s="68"/>
      <c r="G301" s="68"/>
      <c r="H301" s="68"/>
      <c r="I301" s="68"/>
      <c r="J301" s="68"/>
      <c r="K301" s="68"/>
      <c r="L301" s="68"/>
      <c r="M301" s="192"/>
    </row>
    <row r="302" spans="1:13" ht="20.25">
      <c r="A302" s="29"/>
      <c r="B302" s="68"/>
      <c r="C302" t="s">
        <v>310</v>
      </c>
      <c r="D302" s="68"/>
      <c r="E302" s="68"/>
      <c r="F302" s="68"/>
      <c r="G302" s="68"/>
      <c r="H302" s="68"/>
      <c r="I302" s="68"/>
      <c r="J302" s="68"/>
      <c r="K302" s="68"/>
      <c r="L302" s="68"/>
      <c r="M302" s="192"/>
    </row>
    <row r="303" spans="1:13" ht="20.25">
      <c r="A303" s="29"/>
      <c r="B303" s="68"/>
      <c r="C303"/>
      <c r="D303" s="68"/>
      <c r="E303" s="68"/>
      <c r="F303" s="68"/>
      <c r="G303" s="68"/>
      <c r="H303" s="68"/>
      <c r="I303" s="68"/>
      <c r="J303" s="68"/>
      <c r="K303" s="68"/>
      <c r="L303" s="68"/>
      <c r="M303" s="192"/>
    </row>
    <row r="304" spans="1:13" ht="20.25">
      <c r="A304" s="29" t="s">
        <v>17</v>
      </c>
      <c r="B304" s="68"/>
      <c r="C304" s="68" t="s">
        <v>311</v>
      </c>
      <c r="D304" s="68" t="s">
        <v>312</v>
      </c>
      <c r="E304" s="194">
        <v>0.35</v>
      </c>
      <c r="F304" s="68"/>
      <c r="H304" s="68"/>
      <c r="I304" s="68"/>
      <c r="J304" s="68"/>
      <c r="K304" s="68"/>
      <c r="L304" s="68"/>
      <c r="M304" s="192"/>
    </row>
    <row r="305" spans="1:13" ht="20.25">
      <c r="A305" s="29"/>
      <c r="B305" s="68"/>
      <c r="C305" s="68"/>
      <c r="D305" s="68" t="s">
        <v>313</v>
      </c>
      <c r="E305" s="195">
        <v>0.06</v>
      </c>
      <c r="F305" s="68" t="s">
        <v>314</v>
      </c>
      <c r="H305" s="68"/>
      <c r="I305" s="68"/>
      <c r="J305" s="68"/>
      <c r="K305" s="68"/>
      <c r="L305" s="68"/>
      <c r="M305" s="192"/>
    </row>
    <row r="306" spans="1:13" ht="20.25">
      <c r="A306" s="29"/>
      <c r="B306" s="68"/>
      <c r="C306" s="68"/>
      <c r="D306" s="68" t="s">
        <v>315</v>
      </c>
      <c r="E306" s="196">
        <v>0</v>
      </c>
      <c r="F306" s="68" t="s">
        <v>316</v>
      </c>
      <c r="H306" s="68"/>
      <c r="I306" s="68"/>
      <c r="J306" s="68"/>
      <c r="K306" s="68"/>
      <c r="L306" s="68"/>
      <c r="M306" s="192"/>
    </row>
    <row r="307" spans="1:13" ht="20.25">
      <c r="A307" s="29" t="s">
        <v>317</v>
      </c>
      <c r="B307" s="68"/>
      <c r="C307" s="68" t="s">
        <v>318</v>
      </c>
      <c r="D307" s="68"/>
      <c r="E307" s="68"/>
      <c r="F307" s="68"/>
      <c r="G307" s="68"/>
      <c r="H307" s="68"/>
      <c r="I307" s="68"/>
      <c r="J307" s="68"/>
      <c r="K307" s="68"/>
      <c r="L307" s="68"/>
      <c r="M307" s="192"/>
    </row>
    <row r="308" spans="1:13" ht="20.25">
      <c r="A308" s="29" t="s">
        <v>319</v>
      </c>
      <c r="B308" s="68"/>
      <c r="C308" t="s">
        <v>318</v>
      </c>
      <c r="D308" s="68"/>
      <c r="E308" s="68"/>
      <c r="F308" s="68"/>
      <c r="G308" s="68"/>
      <c r="H308" s="68"/>
      <c r="I308" s="68"/>
      <c r="J308" s="68"/>
      <c r="K308" s="68"/>
      <c r="L308" s="68"/>
      <c r="M308" s="192"/>
    </row>
    <row r="309" spans="1:13" ht="20.25">
      <c r="A309" s="29"/>
      <c r="B309" s="68"/>
      <c r="C309" t="s">
        <v>320</v>
      </c>
      <c r="D309" s="68"/>
      <c r="E309" s="68"/>
      <c r="F309" s="68"/>
      <c r="G309" s="68"/>
      <c r="H309" s="68"/>
      <c r="I309" s="68"/>
      <c r="J309" s="68"/>
      <c r="K309" s="68"/>
      <c r="L309" s="68"/>
      <c r="M309" s="192"/>
    </row>
    <row r="310" spans="1:13" ht="20.25">
      <c r="B310" s="68"/>
      <c r="C310" t="s">
        <v>321</v>
      </c>
      <c r="D310" s="68"/>
      <c r="E310" s="68"/>
      <c r="F310" s="68"/>
      <c r="G310" s="68"/>
      <c r="H310" s="68"/>
      <c r="I310" s="68"/>
      <c r="J310" s="68"/>
      <c r="K310" s="68"/>
      <c r="L310" s="68"/>
      <c r="M310" s="192"/>
    </row>
    <row r="311" spans="1:13" ht="20.25">
      <c r="A311" s="29" t="s">
        <v>322</v>
      </c>
      <c r="B311" s="68"/>
      <c r="C311" t="s">
        <v>323</v>
      </c>
      <c r="D311" s="68"/>
      <c r="E311" s="68"/>
      <c r="F311" s="68"/>
      <c r="G311" s="68"/>
      <c r="H311" s="68"/>
      <c r="I311" s="68"/>
      <c r="J311" s="68"/>
      <c r="K311" s="68"/>
      <c r="L311" s="68"/>
      <c r="M311" s="192"/>
    </row>
    <row r="312" spans="1:13" ht="20.25">
      <c r="A312" s="29"/>
      <c r="B312" s="68"/>
      <c r="C312" t="s">
        <v>324</v>
      </c>
      <c r="D312" s="68"/>
      <c r="E312" s="68"/>
      <c r="F312" s="68"/>
      <c r="G312" s="68"/>
      <c r="H312" s="68"/>
      <c r="I312" s="68"/>
      <c r="J312" s="68"/>
      <c r="K312" s="68"/>
      <c r="L312" s="68"/>
      <c r="M312" s="192"/>
    </row>
    <row r="313" spans="1:13" ht="20.25">
      <c r="A313" s="29"/>
      <c r="B313" s="68"/>
      <c r="C313" t="s">
        <v>325</v>
      </c>
      <c r="D313" s="68"/>
      <c r="E313" s="68"/>
      <c r="F313" s="68"/>
      <c r="G313" s="68"/>
      <c r="H313" s="68"/>
      <c r="I313" s="68"/>
      <c r="J313" s="68"/>
      <c r="K313" s="68"/>
      <c r="L313" s="68"/>
      <c r="M313" s="192"/>
    </row>
    <row r="314" spans="1:13" ht="20.25">
      <c r="A314" s="29" t="s">
        <v>326</v>
      </c>
      <c r="B314" s="68"/>
      <c r="C314" t="s">
        <v>327</v>
      </c>
      <c r="D314" s="68"/>
      <c r="E314" s="68"/>
      <c r="F314" s="68"/>
      <c r="G314" s="68"/>
      <c r="H314" s="68"/>
      <c r="I314" s="68"/>
      <c r="J314" s="68"/>
      <c r="K314" s="68"/>
      <c r="L314" s="68"/>
      <c r="M314" s="192"/>
    </row>
    <row r="315" spans="1:13" ht="20.25">
      <c r="A315" s="29" t="s">
        <v>328</v>
      </c>
      <c r="B315" s="68"/>
      <c r="C315" t="s">
        <v>329</v>
      </c>
      <c r="D315" s="68"/>
      <c r="E315" s="68"/>
      <c r="F315" s="68"/>
      <c r="G315" s="68"/>
      <c r="H315" s="68"/>
      <c r="I315" s="68"/>
      <c r="J315" s="68"/>
      <c r="K315" s="68"/>
      <c r="L315" s="68"/>
      <c r="M315" s="192"/>
    </row>
    <row r="316" spans="1:13" ht="20.25">
      <c r="A316" s="29"/>
      <c r="B316" s="68"/>
      <c r="C316" t="s">
        <v>330</v>
      </c>
      <c r="D316" s="68"/>
      <c r="E316" s="68"/>
      <c r="F316" s="68"/>
      <c r="G316" s="68"/>
      <c r="H316" s="68"/>
      <c r="I316" s="68"/>
      <c r="J316" s="68"/>
      <c r="K316" s="68"/>
      <c r="L316" s="68"/>
      <c r="M316" s="192"/>
    </row>
    <row r="317" spans="1:13" ht="20.25">
      <c r="A317" s="29" t="s">
        <v>331</v>
      </c>
      <c r="B317" s="68"/>
      <c r="C317" t="s">
        <v>332</v>
      </c>
      <c r="D317" s="68"/>
      <c r="E317" s="68"/>
      <c r="F317" s="68"/>
      <c r="G317" s="68"/>
      <c r="H317" s="68"/>
      <c r="I317" s="68"/>
      <c r="J317" s="68"/>
      <c r="K317" s="68"/>
      <c r="L317" s="68"/>
      <c r="M317" s="192"/>
    </row>
    <row r="318" spans="1:13" ht="20.25">
      <c r="A318" s="29"/>
      <c r="B318" s="68"/>
      <c r="C318" t="s">
        <v>333</v>
      </c>
      <c r="D318" s="68"/>
      <c r="E318" s="68"/>
      <c r="F318" s="68"/>
      <c r="G318" s="68"/>
      <c r="H318" s="68"/>
      <c r="I318" s="68"/>
      <c r="J318" s="68"/>
      <c r="K318" s="68"/>
      <c r="L318" s="68"/>
      <c r="M318" s="192"/>
    </row>
    <row r="319" spans="1:13">
      <c r="A319" s="29" t="s">
        <v>334</v>
      </c>
      <c r="B319" s="68"/>
      <c r="C319" t="s">
        <v>335</v>
      </c>
      <c r="D319" s="68"/>
      <c r="E319" s="68"/>
      <c r="F319" s="68"/>
      <c r="G319" s="68"/>
      <c r="H319" s="68"/>
      <c r="I319" s="68"/>
      <c r="J319" s="68"/>
      <c r="K319" s="68"/>
      <c r="L319" s="68"/>
      <c r="M319" s="68"/>
    </row>
    <row r="320" spans="1:13">
      <c r="A320" s="29" t="s">
        <v>336</v>
      </c>
      <c r="C320" t="s">
        <v>33</v>
      </c>
      <c r="D320" s="65"/>
      <c r="E320" s="65"/>
      <c r="F320" s="65"/>
      <c r="G320" s="65"/>
      <c r="H320" s="65"/>
      <c r="I320" s="65"/>
      <c r="J320" s="65"/>
      <c r="K320" s="65"/>
      <c r="L320" s="65"/>
      <c r="M320" s="65"/>
    </row>
    <row r="321" spans="1:13">
      <c r="A321" s="23" t="s">
        <v>337</v>
      </c>
      <c r="C321" t="s">
        <v>338</v>
      </c>
      <c r="D321" s="197"/>
      <c r="E321" s="65"/>
      <c r="F321" s="65"/>
      <c r="G321" s="65"/>
      <c r="H321" s="65"/>
      <c r="I321" s="65"/>
      <c r="J321" s="65"/>
      <c r="K321" s="65"/>
      <c r="L321" s="65"/>
      <c r="M321" s="65"/>
    </row>
    <row r="322" spans="1:13">
      <c r="C322" t="s">
        <v>339</v>
      </c>
      <c r="D322" s="65"/>
      <c r="E322" s="65"/>
      <c r="F322" s="65"/>
      <c r="G322" s="65"/>
      <c r="H322" s="65"/>
      <c r="I322" s="65"/>
      <c r="J322" s="65"/>
      <c r="K322" s="65"/>
      <c r="L322" s="65"/>
      <c r="M322" s="198"/>
    </row>
    <row r="323" spans="1:13">
      <c r="C323" t="s">
        <v>340</v>
      </c>
      <c r="D323" s="65"/>
      <c r="E323" s="197"/>
      <c r="F323" s="65"/>
      <c r="G323" s="65"/>
      <c r="H323" s="65"/>
      <c r="I323" s="65"/>
      <c r="J323" s="65"/>
      <c r="K323" s="65"/>
      <c r="L323" s="65"/>
      <c r="M323" s="198"/>
    </row>
    <row r="324" spans="1:13">
      <c r="C324" t="s">
        <v>341</v>
      </c>
      <c r="D324" s="65"/>
      <c r="E324" s="197"/>
      <c r="F324" s="65"/>
      <c r="G324" s="65"/>
      <c r="H324" s="65"/>
      <c r="I324" s="65"/>
      <c r="J324" s="65"/>
      <c r="K324" s="65"/>
      <c r="L324" s="65"/>
      <c r="M324" s="198"/>
    </row>
    <row r="325" spans="1:13" ht="18">
      <c r="A325" s="1"/>
      <c r="C325" s="68"/>
      <c r="D325" s="68"/>
      <c r="E325" s="69"/>
      <c r="F325" s="68"/>
      <c r="G325" s="68"/>
      <c r="H325" s="68"/>
      <c r="I325" s="68"/>
      <c r="J325" s="70" t="s">
        <v>0</v>
      </c>
      <c r="K325" s="71"/>
      <c r="M325" s="71"/>
    </row>
    <row r="326" spans="1:13">
      <c r="C326" s="68"/>
      <c r="D326" s="68"/>
      <c r="E326" s="69"/>
      <c r="F326" s="68"/>
      <c r="G326" s="68"/>
      <c r="H326" s="68"/>
      <c r="I326" s="68"/>
      <c r="J326" s="70" t="s">
        <v>342</v>
      </c>
      <c r="M326" s="70"/>
    </row>
    <row r="327" spans="1:13">
      <c r="C327" s="68"/>
      <c r="D327" s="68"/>
      <c r="E327" s="69"/>
      <c r="F327" s="68"/>
      <c r="G327" s="68"/>
      <c r="H327" s="68"/>
      <c r="I327" s="68"/>
      <c r="J327" s="70"/>
      <c r="M327" s="70"/>
    </row>
    <row r="328" spans="1:13">
      <c r="C328" s="68"/>
      <c r="D328" s="68"/>
      <c r="E328" s="69"/>
      <c r="F328" s="68"/>
      <c r="G328" s="68"/>
      <c r="H328" s="68"/>
      <c r="I328" s="68"/>
      <c r="M328" s="70"/>
    </row>
    <row r="329" spans="1:13">
      <c r="C329" s="68"/>
      <c r="D329" s="68"/>
      <c r="E329" s="69"/>
      <c r="F329" s="68"/>
      <c r="G329" s="68"/>
      <c r="H329" s="68"/>
      <c r="I329" s="68"/>
      <c r="K329" s="65"/>
      <c r="M329" s="70"/>
    </row>
    <row r="330" spans="1:13">
      <c r="C330" s="68" t="s">
        <v>2</v>
      </c>
      <c r="D330" s="68"/>
      <c r="E330" s="69"/>
      <c r="F330" s="68"/>
      <c r="G330" s="68"/>
      <c r="H330" s="68"/>
      <c r="I330" s="68"/>
      <c r="J330" s="70"/>
      <c r="K330" s="65"/>
      <c r="M330" s="70"/>
    </row>
    <row r="331" spans="1:13">
      <c r="C331" s="68"/>
      <c r="D331" s="68"/>
      <c r="E331" s="69"/>
      <c r="F331" s="68"/>
      <c r="G331" s="68"/>
      <c r="H331" s="68"/>
      <c r="I331" s="68"/>
      <c r="J331" s="97" t="str">
        <f>$J$7</f>
        <v>For the 12 months ended: 12/31/2014</v>
      </c>
      <c r="K331" s="65"/>
      <c r="M331" s="70"/>
    </row>
    <row r="332" spans="1:13">
      <c r="A332" s="2" t="str">
        <f>$A$8</f>
        <v>Rate Formula Template</v>
      </c>
      <c r="B332" s="9"/>
      <c r="C332" s="9"/>
      <c r="D332" s="75"/>
      <c r="E332" s="9"/>
      <c r="F332" s="75"/>
      <c r="G332" s="75"/>
      <c r="H332" s="75"/>
      <c r="I332" s="75"/>
      <c r="J332" s="9"/>
      <c r="K332" s="68"/>
      <c r="L332" s="9"/>
      <c r="M332" s="65"/>
    </row>
    <row r="333" spans="1:13">
      <c r="A333" s="74" t="s">
        <v>4</v>
      </c>
      <c r="B333" s="9"/>
      <c r="C333" s="75"/>
      <c r="D333" s="13"/>
      <c r="E333" s="9"/>
      <c r="F333" s="13"/>
      <c r="G333" s="13"/>
      <c r="H333" s="13"/>
      <c r="I333" s="75"/>
      <c r="J333" s="75"/>
      <c r="K333" s="68"/>
      <c r="L333" s="76"/>
      <c r="M333" s="65"/>
    </row>
    <row r="334" spans="1:13">
      <c r="A334" s="13"/>
      <c r="B334" s="9"/>
      <c r="C334" s="76"/>
      <c r="D334" s="76"/>
      <c r="E334" s="9"/>
      <c r="F334" s="76"/>
      <c r="G334" s="76"/>
      <c r="H334" s="76"/>
      <c r="I334" s="76"/>
      <c r="J334" s="76"/>
      <c r="K334" s="68"/>
      <c r="L334" s="76"/>
      <c r="M334" s="68"/>
    </row>
    <row r="335" spans="1:13">
      <c r="A335" s="76" t="s">
        <v>361</v>
      </c>
      <c r="B335" s="9"/>
      <c r="C335" s="76"/>
      <c r="D335" s="76"/>
      <c r="E335" s="9"/>
      <c r="F335" s="76"/>
      <c r="G335" s="76"/>
      <c r="H335" s="76"/>
      <c r="I335" s="76"/>
      <c r="J335" s="76"/>
      <c r="K335" s="68"/>
      <c r="L335" s="76"/>
      <c r="M335" s="68"/>
    </row>
    <row r="336" spans="1:13" ht="15.75">
      <c r="A336" s="17"/>
      <c r="B336" s="68"/>
      <c r="C336" s="189"/>
      <c r="D336" s="29"/>
      <c r="E336" s="35"/>
      <c r="F336" s="35"/>
      <c r="G336" s="35"/>
      <c r="H336" s="35"/>
      <c r="I336" s="68"/>
      <c r="J336" s="190"/>
      <c r="K336" s="68"/>
      <c r="L336" s="191"/>
      <c r="M336" s="68"/>
    </row>
    <row r="337" spans="1:13" ht="20.25">
      <c r="A337" s="29"/>
      <c r="B337" s="68"/>
      <c r="C337" s="68" t="s">
        <v>273</v>
      </c>
      <c r="D337" s="29"/>
      <c r="E337" s="35"/>
      <c r="F337" s="35"/>
      <c r="G337" s="35"/>
      <c r="H337" s="35"/>
      <c r="I337" s="68"/>
      <c r="J337" s="35"/>
      <c r="K337" s="68"/>
      <c r="L337" s="35"/>
      <c r="M337" s="192"/>
    </row>
    <row r="338" spans="1:13" ht="20.25">
      <c r="A338" s="29" t="s">
        <v>274</v>
      </c>
      <c r="B338" s="68"/>
      <c r="C338" s="68" t="s">
        <v>373</v>
      </c>
      <c r="D338" s="68"/>
      <c r="E338" s="35"/>
      <c r="F338" s="35"/>
      <c r="G338" s="35"/>
      <c r="H338" s="35"/>
      <c r="I338" s="68"/>
      <c r="J338" s="35"/>
      <c r="K338" s="68"/>
      <c r="L338" s="35"/>
      <c r="M338" s="192"/>
    </row>
    <row r="339" spans="1:13" ht="20.25">
      <c r="A339" s="79" t="s">
        <v>276</v>
      </c>
      <c r="B339" s="68"/>
      <c r="C339" s="68"/>
      <c r="D339" s="68"/>
      <c r="E339" s="35"/>
      <c r="F339" s="35"/>
      <c r="G339" s="35"/>
      <c r="H339" s="35"/>
      <c r="I339" s="68"/>
      <c r="J339" s="35"/>
      <c r="K339" s="68"/>
      <c r="L339" s="35"/>
      <c r="M339" s="192"/>
    </row>
    <row r="340" spans="1:13">
      <c r="A340" s="23" t="s">
        <v>343</v>
      </c>
      <c r="C340" t="s">
        <v>344</v>
      </c>
      <c r="D340" s="65"/>
      <c r="E340" s="65"/>
      <c r="F340" s="65"/>
      <c r="G340" s="65"/>
      <c r="H340" s="65"/>
      <c r="I340" s="65"/>
      <c r="J340" s="65"/>
      <c r="K340" s="65"/>
      <c r="L340" s="65"/>
      <c r="M340" s="198"/>
    </row>
    <row r="341" spans="1:13">
      <c r="A341" s="23"/>
      <c r="C341" t="s">
        <v>345</v>
      </c>
      <c r="D341" s="65"/>
      <c r="E341" s="65"/>
      <c r="F341" s="65"/>
      <c r="G341" s="65"/>
      <c r="H341" s="65"/>
      <c r="I341" s="65"/>
      <c r="J341" s="65"/>
      <c r="K341" s="65"/>
      <c r="L341" s="65"/>
      <c r="M341" s="198"/>
    </row>
    <row r="342" spans="1:13">
      <c r="A342" s="23"/>
      <c r="C342" t="s">
        <v>346</v>
      </c>
      <c r="D342" s="65"/>
      <c r="E342" s="65"/>
      <c r="F342" s="65"/>
      <c r="G342" s="65"/>
      <c r="H342" s="65"/>
      <c r="I342" s="65"/>
      <c r="J342" s="65"/>
      <c r="K342" s="65"/>
      <c r="L342" s="65"/>
      <c r="M342" s="198"/>
    </row>
    <row r="343" spans="1:13">
      <c r="A343" s="23" t="s">
        <v>347</v>
      </c>
      <c r="C343" t="s">
        <v>348</v>
      </c>
      <c r="D343" s="198"/>
      <c r="E343" s="198"/>
      <c r="F343" s="198"/>
      <c r="G343" s="198"/>
      <c r="H343" s="198"/>
      <c r="I343" s="198"/>
      <c r="J343" s="198"/>
      <c r="K343" s="198"/>
      <c r="L343" s="198"/>
      <c r="M343" s="198"/>
    </row>
    <row r="344" spans="1:13">
      <c r="A344" s="23" t="s">
        <v>349</v>
      </c>
      <c r="C344" t="s">
        <v>33</v>
      </c>
    </row>
    <row r="345" spans="1:13">
      <c r="A345" s="23" t="s">
        <v>350</v>
      </c>
      <c r="C345" t="s">
        <v>351</v>
      </c>
    </row>
    <row r="346" spans="1:13">
      <c r="C346" t="s">
        <v>352</v>
      </c>
    </row>
    <row r="347" spans="1:13" customFormat="1">
      <c r="A347" s="23" t="s">
        <v>353</v>
      </c>
      <c r="C347" t="s">
        <v>354</v>
      </c>
    </row>
    <row r="348" spans="1:13" customFormat="1">
      <c r="A348" s="23"/>
      <c r="C348" t="s">
        <v>355</v>
      </c>
    </row>
    <row r="349" spans="1:13" customFormat="1"/>
    <row r="350" spans="1:13" customFormat="1" ht="18">
      <c r="C350" t="s">
        <v>376</v>
      </c>
    </row>
    <row r="351" spans="1:13" customFormat="1" ht="18">
      <c r="C351" t="s">
        <v>377</v>
      </c>
    </row>
  </sheetData>
  <printOptions horizontalCentered="1"/>
  <pageMargins left="0.75" right="0.75" top="0.75" bottom="0.5" header="0.25" footer="0.25"/>
  <pageSetup scale="43" orientation="portrait" blackAndWhite="1" r:id="rId1"/>
  <headerFooter alignWithMargins="0"/>
  <rowBreaks count="5" manualBreakCount="5">
    <brk id="56" max="11" man="1"/>
    <brk id="116" max="11" man="1"/>
    <brk id="186" max="11" man="1"/>
    <brk id="262" max="11" man="1"/>
    <brk id="324" max="11"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4959-72E7-4182-B494-240D5274482B}">
  <sheetPr codeName="Sheet5">
    <tabColor theme="6" tint="0.59999389629810485"/>
    <pageSetUpPr fitToPage="1"/>
  </sheetPr>
  <dimension ref="A1:U349"/>
  <sheetViews>
    <sheetView zoomScale="70" zoomScaleNormal="70" zoomScaleSheetLayoutView="75" workbookViewId="0">
      <selection activeCell="D26" sqref="D26"/>
    </sheetView>
  </sheetViews>
  <sheetFormatPr defaultColWidth="8.77734375" defaultRowHeight="15"/>
  <cols>
    <col min="1" max="1" width="7.44140625" style="2" customWidth="1"/>
    <col min="2" max="2" width="1.44140625" style="2" customWidth="1"/>
    <col min="3" max="3" width="62.77734375" style="2" customWidth="1"/>
    <col min="4" max="4" width="23" style="2" customWidth="1"/>
    <col min="5" max="5" width="15.5546875" style="2" customWidth="1"/>
    <col min="6" max="6" width="5.77734375" style="2" customWidth="1"/>
    <col min="7" max="7" width="5.6640625" style="2" customWidth="1"/>
    <col min="8" max="8" width="10.6640625" style="2" customWidth="1"/>
    <col min="9" max="9" width="5.77734375" style="2" customWidth="1"/>
    <col min="10" max="10" width="16.33203125" style="2" customWidth="1"/>
    <col min="11" max="11" width="3.44140625" style="2" customWidth="1"/>
    <col min="12" max="12" width="14" style="2" customWidth="1"/>
    <col min="13" max="14" width="1.88671875" style="2" customWidth="1"/>
    <col min="15" max="15" width="12.109375" style="2" customWidth="1"/>
    <col min="16" max="16" width="20.77734375" style="2" customWidth="1"/>
    <col min="17" max="18" width="9.77734375" style="2" customWidth="1"/>
    <col min="19" max="16384" width="8.77734375" style="2"/>
  </cols>
  <sheetData>
    <row r="1" spans="1:15" ht="18">
      <c r="A1" s="1"/>
      <c r="C1" s="68"/>
      <c r="D1" s="68"/>
      <c r="E1" s="69"/>
      <c r="F1" s="68"/>
      <c r="G1" s="68"/>
      <c r="H1" s="68"/>
      <c r="I1" s="68"/>
      <c r="J1" s="70" t="s">
        <v>0</v>
      </c>
      <c r="K1" s="71"/>
      <c r="M1" s="71"/>
      <c r="N1" s="71"/>
      <c r="O1" s="65"/>
    </row>
    <row r="2" spans="1:15">
      <c r="C2" s="68"/>
      <c r="D2" s="68"/>
      <c r="E2" s="69"/>
      <c r="F2" s="68"/>
      <c r="G2" s="68"/>
      <c r="H2" s="68"/>
      <c r="I2" s="68"/>
      <c r="J2" s="70" t="s">
        <v>56</v>
      </c>
      <c r="M2" s="70"/>
      <c r="N2" s="70"/>
      <c r="O2" s="65"/>
    </row>
    <row r="3" spans="1:15">
      <c r="C3" s="68"/>
      <c r="D3" s="68"/>
      <c r="E3" s="69"/>
      <c r="F3" s="68"/>
      <c r="G3" s="68"/>
      <c r="H3" s="68"/>
      <c r="I3" s="68"/>
      <c r="K3" s="65"/>
      <c r="M3" s="70"/>
      <c r="N3" s="70"/>
      <c r="O3" s="65"/>
    </row>
    <row r="4" spans="1:15">
      <c r="C4" s="68"/>
      <c r="D4" s="68"/>
      <c r="E4" s="69"/>
      <c r="F4" s="68"/>
      <c r="G4" s="68"/>
      <c r="H4" s="68"/>
      <c r="I4" s="68"/>
      <c r="K4" s="65"/>
      <c r="M4" s="70"/>
      <c r="N4" s="70"/>
      <c r="O4" s="65"/>
    </row>
    <row r="5" spans="1:15">
      <c r="C5" s="68"/>
      <c r="D5" s="68"/>
      <c r="E5" s="69"/>
      <c r="F5" s="68"/>
      <c r="G5" s="68"/>
      <c r="H5" s="68"/>
      <c r="I5" s="68"/>
      <c r="K5" s="65"/>
      <c r="M5" s="70"/>
      <c r="N5" s="70"/>
      <c r="O5" s="65"/>
    </row>
    <row r="6" spans="1:15">
      <c r="C6" s="68"/>
      <c r="D6" s="68"/>
      <c r="E6" s="69"/>
      <c r="F6" s="68"/>
      <c r="G6" s="68"/>
      <c r="H6" s="68"/>
      <c r="I6" s="68"/>
      <c r="J6" s="65"/>
      <c r="K6" s="65"/>
      <c r="M6" s="65"/>
      <c r="N6" s="65"/>
      <c r="O6" s="65"/>
    </row>
    <row r="7" spans="1:15">
      <c r="C7" s="68" t="s">
        <v>2</v>
      </c>
      <c r="D7" s="68"/>
      <c r="E7" s="69"/>
      <c r="F7" s="68"/>
      <c r="G7" s="68"/>
      <c r="H7" s="68"/>
      <c r="I7" s="68"/>
      <c r="J7" s="97" t="str">
        <f>'DEOK 14-15'!J7</f>
        <v>For the 12 months ended: 12/31/2013</v>
      </c>
      <c r="K7" s="65"/>
      <c r="M7" s="65"/>
      <c r="N7" s="65"/>
      <c r="O7" s="65"/>
    </row>
    <row r="8" spans="1:15">
      <c r="A8" s="74" t="str">
        <f>'DEOK 14-15'!A8</f>
        <v>Rate Formula Template</v>
      </c>
      <c r="B8" s="9"/>
      <c r="C8" s="9"/>
      <c r="D8" s="75"/>
      <c r="E8" s="9"/>
      <c r="F8" s="75"/>
      <c r="G8" s="75"/>
      <c r="H8" s="75"/>
      <c r="I8" s="75"/>
      <c r="J8" s="9"/>
      <c r="K8" s="65"/>
      <c r="L8" s="9"/>
      <c r="M8" s="65"/>
      <c r="N8" s="65"/>
      <c r="O8" s="65"/>
    </row>
    <row r="9" spans="1:15">
      <c r="A9" s="13" t="s">
        <v>4</v>
      </c>
      <c r="B9" s="9"/>
      <c r="C9" s="75"/>
      <c r="D9" s="13"/>
      <c r="E9" s="9"/>
      <c r="F9" s="13"/>
      <c r="G9" s="13"/>
      <c r="H9" s="13"/>
      <c r="I9" s="75"/>
      <c r="J9" s="75"/>
      <c r="K9" s="65"/>
      <c r="L9" s="76"/>
      <c r="M9" s="65"/>
      <c r="N9" s="65"/>
      <c r="O9" s="65"/>
    </row>
    <row r="10" spans="1:15">
      <c r="A10" s="76"/>
      <c r="B10" s="9"/>
      <c r="C10" s="76"/>
      <c r="D10" s="76"/>
      <c r="E10" s="9"/>
      <c r="F10" s="76"/>
      <c r="G10" s="76"/>
      <c r="H10" s="76"/>
      <c r="I10" s="76"/>
      <c r="J10" s="76"/>
      <c r="K10" s="65"/>
      <c r="L10" s="76"/>
      <c r="M10" s="65"/>
      <c r="N10" s="65"/>
      <c r="O10" s="65"/>
    </row>
    <row r="11" spans="1:15" ht="15.75">
      <c r="A11" s="14" t="s">
        <v>361</v>
      </c>
      <c r="B11" s="15"/>
      <c r="C11" s="77"/>
      <c r="D11" s="77"/>
      <c r="E11" s="15"/>
      <c r="F11" s="77"/>
      <c r="G11" s="77"/>
      <c r="H11" s="77"/>
      <c r="I11" s="77"/>
      <c r="J11" s="77"/>
      <c r="K11" s="65"/>
      <c r="L11" s="76"/>
      <c r="M11" s="65"/>
      <c r="N11" s="65"/>
      <c r="O11" s="65"/>
    </row>
    <row r="12" spans="1:15">
      <c r="A12" s="29"/>
      <c r="C12" s="65"/>
      <c r="D12" s="65"/>
      <c r="E12" s="78"/>
      <c r="F12" s="65"/>
      <c r="G12" s="65"/>
      <c r="H12" s="65"/>
      <c r="I12" s="65"/>
      <c r="J12" s="65"/>
      <c r="K12" s="65"/>
      <c r="L12" s="65"/>
      <c r="M12" s="65"/>
      <c r="N12" s="65"/>
      <c r="O12" s="65"/>
    </row>
    <row r="13" spans="1:15">
      <c r="A13" s="29" t="s">
        <v>11</v>
      </c>
      <c r="C13" s="65"/>
      <c r="D13" s="65"/>
      <c r="E13" s="78"/>
      <c r="F13" s="65"/>
      <c r="G13" s="65"/>
      <c r="H13" s="65"/>
      <c r="I13" s="65"/>
      <c r="J13" s="29" t="s">
        <v>12</v>
      </c>
      <c r="K13" s="65"/>
      <c r="L13" s="65"/>
      <c r="M13" s="65"/>
      <c r="N13" s="65"/>
      <c r="O13" s="65"/>
    </row>
    <row r="14" spans="1:15">
      <c r="A14" s="79" t="s">
        <v>13</v>
      </c>
      <c r="C14" s="65"/>
      <c r="D14" s="65"/>
      <c r="E14" s="65"/>
      <c r="F14" s="65"/>
      <c r="G14" s="65"/>
      <c r="H14" s="65"/>
      <c r="I14" s="65"/>
      <c r="J14" s="79" t="s">
        <v>14</v>
      </c>
      <c r="K14" s="65"/>
      <c r="L14" s="65"/>
      <c r="M14" s="65"/>
      <c r="N14" s="65"/>
      <c r="O14" s="65"/>
    </row>
    <row r="15" spans="1:15">
      <c r="A15" s="29">
        <v>1</v>
      </c>
      <c r="C15" s="65" t="s">
        <v>57</v>
      </c>
      <c r="D15" s="65"/>
      <c r="E15" s="35"/>
      <c r="F15" s="65"/>
      <c r="G15" s="65"/>
      <c r="H15" s="65"/>
      <c r="I15" s="65"/>
      <c r="J15" s="31">
        <f>J182</f>
        <v>3930573.208262709</v>
      </c>
      <c r="K15" s="65"/>
      <c r="L15" s="65"/>
      <c r="M15" s="65"/>
      <c r="N15" s="65"/>
      <c r="O15" s="65"/>
    </row>
    <row r="16" spans="1:15">
      <c r="A16" s="29"/>
      <c r="C16" s="65"/>
      <c r="D16" s="65"/>
      <c r="E16" s="65"/>
      <c r="F16" s="65"/>
      <c r="G16" s="65"/>
      <c r="H16" s="65"/>
      <c r="I16" s="65"/>
      <c r="J16" s="35"/>
      <c r="K16" s="65"/>
      <c r="L16" s="65"/>
      <c r="M16" s="65"/>
      <c r="N16" s="65"/>
      <c r="O16" s="65"/>
    </row>
    <row r="17" spans="1:15">
      <c r="A17" s="29"/>
      <c r="C17" s="65"/>
      <c r="D17" s="65"/>
      <c r="E17" s="65"/>
      <c r="F17" s="65"/>
      <c r="G17" s="65"/>
      <c r="H17" s="65"/>
      <c r="I17" s="65"/>
      <c r="J17" s="35"/>
      <c r="K17" s="65"/>
      <c r="L17" s="65"/>
      <c r="M17" s="65"/>
      <c r="N17" s="65"/>
      <c r="O17" s="65"/>
    </row>
    <row r="18" spans="1:15" ht="15.75" thickBot="1">
      <c r="A18" s="29" t="s">
        <v>17</v>
      </c>
      <c r="C18" s="81" t="s">
        <v>362</v>
      </c>
      <c r="E18" s="82" t="s">
        <v>59</v>
      </c>
      <c r="F18" s="35"/>
      <c r="G18" s="83" t="s">
        <v>60</v>
      </c>
      <c r="H18" s="83"/>
      <c r="I18" s="65"/>
      <c r="J18" s="35"/>
      <c r="K18" s="65"/>
      <c r="L18" s="65"/>
      <c r="M18" s="65"/>
      <c r="N18" s="65"/>
      <c r="O18" s="65"/>
    </row>
    <row r="19" spans="1:15">
      <c r="A19" s="29">
        <v>2</v>
      </c>
      <c r="C19" s="65" t="s">
        <v>19</v>
      </c>
      <c r="D19" s="35" t="str">
        <f>'DEOK 14-15'!D19</f>
        <v>(page 4, line 34)</v>
      </c>
      <c r="E19" s="31">
        <f>J258</f>
        <v>18254</v>
      </c>
      <c r="F19" s="31"/>
      <c r="G19" s="31" t="s">
        <v>62</v>
      </c>
      <c r="H19" s="84">
        <f t="shared" ref="H19:H22" si="0">J$206</f>
        <v>0.73935169185345906</v>
      </c>
      <c r="I19" s="31"/>
      <c r="J19" s="31">
        <f>H19*E19</f>
        <v>13496.125783093041</v>
      </c>
      <c r="K19" s="65"/>
      <c r="L19" s="65"/>
      <c r="M19" s="65"/>
      <c r="N19" s="65"/>
      <c r="O19" s="65"/>
    </row>
    <row r="20" spans="1:15">
      <c r="A20" s="29">
        <v>3</v>
      </c>
      <c r="C20" s="65" t="s">
        <v>20</v>
      </c>
      <c r="D20" s="35" t="str">
        <f>'DEOK 14-15'!D20</f>
        <v>(page 4, line 35)</v>
      </c>
      <c r="E20" s="54">
        <f>J260</f>
        <v>68649</v>
      </c>
      <c r="F20" s="31"/>
      <c r="G20" s="31" t="str">
        <f>G$19</f>
        <v>TP</v>
      </c>
      <c r="H20" s="84">
        <f t="shared" si="0"/>
        <v>0.73935169185345906</v>
      </c>
      <c r="I20" s="31"/>
      <c r="J20" s="54">
        <f>H20*E20</f>
        <v>50755.754294048114</v>
      </c>
      <c r="K20" s="65"/>
      <c r="L20" s="65"/>
      <c r="M20" s="65"/>
      <c r="N20" s="65"/>
      <c r="O20" s="65"/>
    </row>
    <row r="21" spans="1:15">
      <c r="A21" s="29" t="s">
        <v>21</v>
      </c>
      <c r="C21" s="35" t="s">
        <v>22</v>
      </c>
      <c r="D21" s="35"/>
      <c r="E21" s="85">
        <v>0</v>
      </c>
      <c r="F21" s="31"/>
      <c r="G21" s="31" t="str">
        <f t="shared" ref="G21:G22" si="1">G$19</f>
        <v>TP</v>
      </c>
      <c r="H21" s="84">
        <f t="shared" si="0"/>
        <v>0.73935169185345906</v>
      </c>
      <c r="I21" s="31"/>
      <c r="J21" s="54">
        <f>H21*E21</f>
        <v>0</v>
      </c>
      <c r="K21" s="65"/>
      <c r="L21" s="65"/>
      <c r="M21" s="65"/>
      <c r="N21" s="65"/>
      <c r="O21" s="205" t="s">
        <v>379</v>
      </c>
    </row>
    <row r="22" spans="1:15">
      <c r="A22" s="29" t="s">
        <v>23</v>
      </c>
      <c r="C22" s="35" t="s">
        <v>24</v>
      </c>
      <c r="D22" s="35"/>
      <c r="E22" s="85">
        <v>0</v>
      </c>
      <c r="F22" s="31"/>
      <c r="G22" s="31" t="str">
        <f t="shared" si="1"/>
        <v>TP</v>
      </c>
      <c r="H22" s="84">
        <f t="shared" si="0"/>
        <v>0.73935169185345906</v>
      </c>
      <c r="I22" s="31"/>
      <c r="J22" s="54">
        <f t="shared" ref="J22:J24" si="2">H22*E22</f>
        <v>0</v>
      </c>
      <c r="K22" s="65"/>
      <c r="L22" s="65"/>
      <c r="M22" s="65"/>
      <c r="N22" s="65"/>
      <c r="O22" s="205" t="s">
        <v>380</v>
      </c>
    </row>
    <row r="23" spans="1:15">
      <c r="A23" s="29" t="s">
        <v>64</v>
      </c>
      <c r="C23" s="35" t="s">
        <v>65</v>
      </c>
      <c r="D23" s="35"/>
      <c r="E23" s="54">
        <v>0</v>
      </c>
      <c r="F23" s="31"/>
      <c r="G23" s="31"/>
      <c r="H23" s="86">
        <v>1</v>
      </c>
      <c r="I23" s="31"/>
      <c r="J23" s="54">
        <f t="shared" si="2"/>
        <v>0</v>
      </c>
      <c r="K23" s="65"/>
      <c r="L23" s="65"/>
      <c r="M23" s="65"/>
      <c r="N23" s="65"/>
      <c r="O23" s="205"/>
    </row>
    <row r="24" spans="1:15">
      <c r="A24" s="29" t="s">
        <v>66</v>
      </c>
      <c r="C24" s="87" t="s">
        <v>67</v>
      </c>
      <c r="D24" s="35"/>
      <c r="E24" s="200">
        <v>0</v>
      </c>
      <c r="F24" s="31"/>
      <c r="G24" s="31"/>
      <c r="H24" s="86">
        <v>1</v>
      </c>
      <c r="I24" s="31"/>
      <c r="J24" s="199">
        <f t="shared" si="2"/>
        <v>0</v>
      </c>
      <c r="K24" s="65"/>
      <c r="L24" s="65"/>
      <c r="M24" s="65"/>
      <c r="N24" s="65"/>
      <c r="O24" s="205"/>
    </row>
    <row r="25" spans="1:15">
      <c r="A25" s="29">
        <v>6</v>
      </c>
      <c r="C25" s="65" t="s">
        <v>70</v>
      </c>
      <c r="D25" s="65"/>
      <c r="E25" s="91" t="s">
        <v>17</v>
      </c>
      <c r="F25" s="35"/>
      <c r="G25" s="35"/>
      <c r="H25" s="84"/>
      <c r="I25" s="35"/>
      <c r="J25" s="31">
        <f>SUM(J19:J24)</f>
        <v>64251.880077141155</v>
      </c>
      <c r="K25" s="65"/>
      <c r="L25" s="65"/>
      <c r="M25" s="65"/>
      <c r="N25" s="65"/>
      <c r="O25" s="65"/>
    </row>
    <row r="26" spans="1:15">
      <c r="A26" s="29"/>
      <c r="D26" s="65"/>
      <c r="E26" s="35" t="s">
        <v>17</v>
      </c>
      <c r="F26" s="65"/>
      <c r="G26" s="65"/>
      <c r="H26" s="84"/>
      <c r="I26" s="65"/>
      <c r="K26" s="65"/>
      <c r="L26" s="65"/>
      <c r="M26" s="65"/>
      <c r="N26" s="65"/>
      <c r="O26" s="65"/>
    </row>
    <row r="27" spans="1:15">
      <c r="A27" s="29"/>
      <c r="C27" s="65"/>
      <c r="D27" s="65"/>
      <c r="J27" s="35"/>
      <c r="K27" s="65"/>
      <c r="L27" s="65"/>
      <c r="M27" s="65"/>
      <c r="N27" s="65"/>
      <c r="O27" s="65"/>
    </row>
    <row r="28" spans="1:15" ht="15.75" thickBot="1">
      <c r="A28" s="29">
        <v>7</v>
      </c>
      <c r="C28" s="65" t="s">
        <v>28</v>
      </c>
      <c r="D28" s="35" t="str">
        <f>'DEOK 14-15'!D29</f>
        <v>(line 1 minus line 6)</v>
      </c>
      <c r="E28" s="91" t="s">
        <v>17</v>
      </c>
      <c r="F28" s="35"/>
      <c r="G28" s="35"/>
      <c r="H28" s="35"/>
      <c r="I28" s="35"/>
      <c r="J28" s="48">
        <f>J15-J25</f>
        <v>3866321.3281855676</v>
      </c>
      <c r="K28" s="65"/>
      <c r="L28" s="65"/>
      <c r="M28" s="65"/>
      <c r="N28" s="65"/>
      <c r="O28" s="65"/>
    </row>
    <row r="29" spans="1:15" ht="15.75" thickTop="1">
      <c r="A29" s="29"/>
      <c r="D29" s="65"/>
      <c r="E29" s="91"/>
      <c r="F29" s="35"/>
      <c r="G29" s="35"/>
      <c r="H29" s="35"/>
      <c r="I29" s="35"/>
      <c r="K29" s="65"/>
      <c r="L29" s="65"/>
      <c r="M29" s="65"/>
      <c r="N29" s="65"/>
      <c r="O29" s="65"/>
    </row>
    <row r="30" spans="1:15">
      <c r="A30" s="29"/>
      <c r="D30" s="35"/>
      <c r="J30" s="35"/>
      <c r="K30" s="65"/>
      <c r="L30" s="65"/>
      <c r="M30" s="65"/>
      <c r="N30" s="65"/>
      <c r="O30" s="65"/>
    </row>
    <row r="31" spans="1:15">
      <c r="A31" s="29"/>
      <c r="C31" s="65" t="s">
        <v>30</v>
      </c>
      <c r="D31" s="65"/>
      <c r="E31" s="35"/>
      <c r="F31" s="65"/>
      <c r="G31" s="65"/>
      <c r="H31" s="65"/>
      <c r="I31" s="65"/>
      <c r="J31" s="35"/>
      <c r="K31" s="65"/>
      <c r="L31" s="65"/>
      <c r="M31" s="65"/>
      <c r="N31" s="65"/>
      <c r="O31" s="65"/>
    </row>
    <row r="32" spans="1:15">
      <c r="A32" s="29">
        <v>8</v>
      </c>
      <c r="C32" s="93" t="s">
        <v>71</v>
      </c>
      <c r="E32" s="35"/>
      <c r="F32" s="65"/>
      <c r="G32" s="65"/>
      <c r="H32" s="68"/>
      <c r="I32" s="65"/>
      <c r="J32" s="54">
        <v>805000</v>
      </c>
      <c r="K32" s="65"/>
      <c r="L32" s="65"/>
      <c r="M32" s="65"/>
      <c r="N32" s="65"/>
      <c r="O32" s="207" t="s">
        <v>382</v>
      </c>
    </row>
    <row r="33" spans="1:15">
      <c r="A33" s="29">
        <v>9</v>
      </c>
      <c r="C33" s="93" t="s">
        <v>72</v>
      </c>
      <c r="E33" s="35"/>
      <c r="F33" s="35"/>
      <c r="G33" s="35"/>
      <c r="H33" s="35"/>
      <c r="I33" s="35"/>
      <c r="J33" s="54">
        <v>719000</v>
      </c>
      <c r="K33" s="65"/>
      <c r="L33" s="65"/>
      <c r="M33" s="65"/>
      <c r="N33" s="65"/>
      <c r="O33" s="65"/>
    </row>
    <row r="34" spans="1:15">
      <c r="A34" s="29"/>
      <c r="C34" s="65"/>
      <c r="D34" s="65"/>
      <c r="E34" s="65"/>
      <c r="F34" s="65"/>
      <c r="G34" s="65"/>
      <c r="H34" s="65"/>
      <c r="I34" s="65"/>
      <c r="J34" s="54"/>
      <c r="K34" s="65"/>
      <c r="L34" s="65"/>
      <c r="M34" s="65"/>
      <c r="N34" s="65"/>
      <c r="O34" s="65"/>
    </row>
    <row r="35" spans="1:15">
      <c r="A35" s="29">
        <v>10</v>
      </c>
      <c r="C35" s="65" t="s">
        <v>33</v>
      </c>
      <c r="D35" s="65"/>
      <c r="E35" s="31"/>
      <c r="F35" s="31"/>
      <c r="G35" s="31"/>
      <c r="H35" s="31"/>
      <c r="I35" s="31"/>
      <c r="J35" s="31"/>
      <c r="K35" s="65"/>
      <c r="L35" s="65"/>
      <c r="M35" s="65"/>
      <c r="N35" s="65"/>
      <c r="O35" s="65"/>
    </row>
    <row r="36" spans="1:15">
      <c r="A36" s="29">
        <v>11</v>
      </c>
      <c r="C36" s="65" t="s">
        <v>33</v>
      </c>
      <c r="D36" s="65"/>
      <c r="E36" s="31"/>
      <c r="F36" s="31"/>
      <c r="G36" s="31"/>
      <c r="H36" s="31"/>
      <c r="I36" s="31"/>
      <c r="J36" s="31"/>
      <c r="K36" s="65"/>
      <c r="L36" s="65"/>
      <c r="M36" s="65"/>
      <c r="N36" s="65"/>
      <c r="O36" s="65"/>
    </row>
    <row r="37" spans="1:15">
      <c r="A37" s="29">
        <v>12</v>
      </c>
      <c r="C37" s="65" t="s">
        <v>33</v>
      </c>
      <c r="D37" s="65"/>
      <c r="E37" s="31"/>
      <c r="F37" s="31"/>
      <c r="G37" s="31"/>
      <c r="H37" s="31"/>
      <c r="I37" s="31"/>
      <c r="J37" s="31"/>
      <c r="K37" s="65"/>
      <c r="L37" s="65"/>
      <c r="M37" s="65"/>
      <c r="N37" s="65"/>
      <c r="O37" s="65"/>
    </row>
    <row r="38" spans="1:15">
      <c r="A38" s="29">
        <v>13</v>
      </c>
      <c r="C38" s="65" t="s">
        <v>33</v>
      </c>
      <c r="D38" s="65"/>
      <c r="E38" s="31"/>
      <c r="F38" s="31"/>
      <c r="G38" s="31"/>
      <c r="H38" s="31"/>
      <c r="I38" s="31"/>
      <c r="J38" s="31"/>
      <c r="K38" s="65"/>
      <c r="L38" s="65"/>
      <c r="M38" s="65"/>
      <c r="N38" s="65"/>
      <c r="O38" s="65"/>
    </row>
    <row r="39" spans="1:15">
      <c r="A39" s="29">
        <v>14</v>
      </c>
      <c r="C39" s="65" t="s">
        <v>33</v>
      </c>
      <c r="D39" s="65"/>
      <c r="E39" s="31"/>
      <c r="F39" s="31"/>
      <c r="G39" s="31"/>
      <c r="H39" s="31"/>
      <c r="I39" s="31"/>
      <c r="J39" s="31"/>
      <c r="K39" s="65"/>
      <c r="L39" s="65"/>
      <c r="M39" s="65"/>
      <c r="N39" s="65"/>
      <c r="O39" s="65"/>
    </row>
    <row r="40" spans="1:15">
      <c r="A40" s="29"/>
      <c r="C40" s="65"/>
      <c r="D40" s="65"/>
      <c r="E40" s="31"/>
      <c r="F40" s="31"/>
      <c r="G40" s="31"/>
      <c r="H40" s="31"/>
      <c r="I40" s="31"/>
      <c r="J40" s="31"/>
      <c r="K40" s="65"/>
      <c r="L40" s="65"/>
      <c r="M40" s="65"/>
      <c r="N40" s="65"/>
      <c r="O40" s="65"/>
    </row>
    <row r="41" spans="1:15">
      <c r="A41" s="29">
        <v>15</v>
      </c>
      <c r="C41" s="65" t="s">
        <v>34</v>
      </c>
      <c r="D41" s="35" t="str">
        <f>'DEOK 14-15'!D42</f>
        <v>(line 7 / line 8)</v>
      </c>
      <c r="E41" s="56">
        <f>IF(J32&gt;0,J28/J32,9)</f>
        <v>4.8028836374975992</v>
      </c>
      <c r="F41" s="31"/>
      <c r="G41" s="31"/>
      <c r="H41" s="31"/>
      <c r="I41" s="31"/>
      <c r="J41" s="31"/>
      <c r="K41" s="65"/>
      <c r="L41" s="65"/>
      <c r="M41" s="65"/>
      <c r="N41" s="65"/>
      <c r="O41" s="65"/>
    </row>
    <row r="42" spans="1:15">
      <c r="A42" s="29"/>
      <c r="C42" s="65"/>
      <c r="D42" s="65"/>
      <c r="E42" s="56"/>
      <c r="F42" s="31"/>
      <c r="G42" s="31"/>
      <c r="H42" s="31"/>
      <c r="I42" s="31"/>
      <c r="J42" s="31"/>
      <c r="K42" s="65"/>
      <c r="L42" s="65"/>
      <c r="M42" s="65"/>
      <c r="N42" s="65"/>
      <c r="O42" s="65"/>
    </row>
    <row r="43" spans="1:15">
      <c r="A43" s="29">
        <v>16</v>
      </c>
      <c r="C43" s="65" t="s">
        <v>36</v>
      </c>
      <c r="D43" s="35" t="str">
        <f>'DEOK 14-15'!D44</f>
        <v>(line 7 / line 9)</v>
      </c>
      <c r="E43" s="56">
        <f>IF(J33&gt;0,J28/J33,9)</f>
        <v>5.3773592881579519</v>
      </c>
      <c r="F43" s="31"/>
      <c r="G43" s="31"/>
      <c r="H43" s="31"/>
      <c r="I43" s="31"/>
      <c r="J43" s="31"/>
      <c r="K43" s="65"/>
      <c r="L43" s="65"/>
      <c r="M43" s="65"/>
      <c r="N43" s="65"/>
      <c r="O43" s="65"/>
    </row>
    <row r="44" spans="1:15">
      <c r="A44" s="29"/>
      <c r="C44" s="65"/>
      <c r="D44" s="65"/>
      <c r="E44" s="56"/>
      <c r="F44" s="31"/>
      <c r="G44" s="31"/>
      <c r="H44" s="31"/>
      <c r="I44" s="31"/>
      <c r="J44" s="31"/>
      <c r="K44" s="65"/>
      <c r="L44" s="65"/>
      <c r="M44" s="65"/>
      <c r="N44" s="65"/>
      <c r="O44" s="65"/>
    </row>
    <row r="45" spans="1:15">
      <c r="A45" s="29">
        <v>17</v>
      </c>
      <c r="C45" s="65" t="s">
        <v>38</v>
      </c>
      <c r="D45" s="35" t="str">
        <f>'DEOK 14-15'!D46</f>
        <v>(line 15 / 12)</v>
      </c>
      <c r="E45" s="56">
        <f>ROUND(E41/12,9)</f>
        <v>0.40024030300000002</v>
      </c>
      <c r="F45" s="31"/>
      <c r="G45" s="31"/>
      <c r="H45" s="31"/>
      <c r="I45" s="31"/>
      <c r="J45" s="31"/>
      <c r="K45" s="65"/>
      <c r="L45" s="65"/>
      <c r="M45" s="65"/>
      <c r="N45" s="65"/>
      <c r="O45" s="65"/>
    </row>
    <row r="46" spans="1:15">
      <c r="A46" s="29"/>
      <c r="C46" s="65"/>
      <c r="D46" s="65"/>
      <c r="E46" s="56"/>
      <c r="F46" s="31"/>
      <c r="G46" s="31"/>
      <c r="H46" s="31"/>
      <c r="I46" s="31"/>
      <c r="J46" s="31"/>
      <c r="K46" s="65"/>
      <c r="L46" s="65"/>
      <c r="M46" s="65"/>
      <c r="N46" s="65"/>
      <c r="O46" s="65"/>
    </row>
    <row r="47" spans="1:15">
      <c r="A47" s="29" t="s">
        <v>40</v>
      </c>
      <c r="C47" s="65" t="s">
        <v>41</v>
      </c>
      <c r="D47" s="35" t="str">
        <f>'DEOK 14-15'!D48</f>
        <v>(line 16 / 12)</v>
      </c>
      <c r="E47" s="56">
        <f>ROUND($E$43/12,9)</f>
        <v>0.44811327400000001</v>
      </c>
      <c r="F47" s="31"/>
      <c r="G47" s="31"/>
      <c r="H47" s="31"/>
      <c r="I47" s="31"/>
      <c r="J47" s="31"/>
      <c r="K47" s="65"/>
      <c r="L47" s="65"/>
      <c r="M47" s="65"/>
      <c r="N47" s="65"/>
      <c r="O47" s="65"/>
    </row>
    <row r="48" spans="1:15">
      <c r="A48" s="29"/>
      <c r="C48" s="65"/>
      <c r="D48" s="65"/>
      <c r="E48" s="56"/>
      <c r="F48" s="31"/>
      <c r="G48" s="31"/>
      <c r="H48" s="31"/>
      <c r="I48" s="31"/>
      <c r="J48" s="31"/>
      <c r="K48" s="65"/>
      <c r="L48" s="65"/>
      <c r="M48" s="65"/>
      <c r="N48" s="65"/>
      <c r="O48" s="65"/>
    </row>
    <row r="49" spans="1:15">
      <c r="A49" s="29"/>
      <c r="C49" s="65"/>
      <c r="D49" s="65"/>
      <c r="E49" s="58" t="s">
        <v>43</v>
      </c>
      <c r="F49" s="95"/>
      <c r="G49" s="95"/>
      <c r="I49" s="31"/>
      <c r="J49" s="58" t="s">
        <v>44</v>
      </c>
      <c r="K49" s="65"/>
      <c r="L49" s="65"/>
      <c r="M49" s="65"/>
      <c r="N49" s="65"/>
      <c r="O49" s="65"/>
    </row>
    <row r="50" spans="1:15">
      <c r="A50" s="29"/>
      <c r="C50" s="65"/>
      <c r="D50" s="65"/>
      <c r="E50" s="58"/>
      <c r="F50" s="95"/>
      <c r="G50" s="95"/>
      <c r="I50" s="31"/>
      <c r="J50" s="58"/>
      <c r="K50" s="65"/>
      <c r="L50" s="65"/>
      <c r="M50" s="65"/>
      <c r="N50" s="65"/>
      <c r="O50" s="65"/>
    </row>
    <row r="51" spans="1:15">
      <c r="A51" s="29">
        <v>18</v>
      </c>
      <c r="C51" s="65" t="s">
        <v>45</v>
      </c>
      <c r="D51" s="35" t="str">
        <f>'DEOK 14-15'!D52</f>
        <v>(line 16 / 52; line 16 / 52)</v>
      </c>
      <c r="E51" s="56">
        <f>ROUND($E$43/52,9)</f>
        <v>0.10341075600000001</v>
      </c>
      <c r="F51" s="31"/>
      <c r="G51" s="31"/>
      <c r="H51" s="31"/>
      <c r="I51" s="31"/>
      <c r="J51" s="31"/>
      <c r="K51" s="65"/>
      <c r="L51" s="65"/>
      <c r="M51" s="65"/>
      <c r="N51" s="65"/>
      <c r="O51" s="65"/>
    </row>
    <row r="52" spans="1:15">
      <c r="A52" s="29"/>
      <c r="C52" s="65"/>
      <c r="D52" s="65"/>
      <c r="E52" s="56"/>
      <c r="F52" s="31"/>
      <c r="G52" s="31"/>
      <c r="H52" s="31"/>
      <c r="I52" s="31"/>
      <c r="J52" s="31"/>
      <c r="K52" s="65"/>
      <c r="L52" s="65"/>
      <c r="M52" s="65"/>
      <c r="N52" s="65"/>
      <c r="O52" s="65"/>
    </row>
    <row r="53" spans="1:15">
      <c r="A53" s="29">
        <v>19</v>
      </c>
      <c r="C53" s="65" t="s">
        <v>47</v>
      </c>
      <c r="D53" s="35" t="str">
        <f>'DEOK 14-15'!D54</f>
        <v>(line 16 / 260; line 16 / 365)</v>
      </c>
      <c r="E53" s="56">
        <f>ROUND($E$43/260,9)</f>
        <v>2.0682150999999999E-2</v>
      </c>
      <c r="F53" s="31" t="s">
        <v>49</v>
      </c>
      <c r="G53" s="31"/>
      <c r="H53" s="31"/>
      <c r="I53" s="31"/>
      <c r="J53" s="56">
        <f>ROUND($E$43/365,9)</f>
        <v>1.4732491E-2</v>
      </c>
      <c r="K53" s="65"/>
      <c r="L53" s="65"/>
      <c r="M53" s="65"/>
      <c r="N53" s="65"/>
      <c r="O53" s="65"/>
    </row>
    <row r="54" spans="1:15">
      <c r="A54" s="29"/>
      <c r="C54" s="65"/>
      <c r="D54" s="65"/>
      <c r="E54" s="56"/>
      <c r="F54" s="31"/>
      <c r="G54" s="31"/>
      <c r="H54" s="31"/>
      <c r="I54" s="31"/>
      <c r="J54" s="56"/>
      <c r="K54" s="65"/>
      <c r="L54" s="65"/>
      <c r="M54" s="65"/>
      <c r="N54" s="65"/>
      <c r="O54" s="65"/>
    </row>
    <row r="55" spans="1:15" ht="30">
      <c r="A55" s="29">
        <v>20</v>
      </c>
      <c r="C55" s="65" t="s">
        <v>50</v>
      </c>
      <c r="D55" s="201" t="str">
        <f>'DEOK 14-15'!D56</f>
        <v>(line 16 / 4,160; line 16 / 8,760 * 1000)</v>
      </c>
      <c r="E55" s="56">
        <f>ROUND(($J$28/$J$33)/4160,4)</f>
        <v>1.2999999999999999E-3</v>
      </c>
      <c r="F55" s="31" t="s">
        <v>52</v>
      </c>
      <c r="G55" s="31"/>
      <c r="H55" s="31"/>
      <c r="I55" s="31"/>
      <c r="J55" s="56">
        <f>ROUND(($J$28/$J$33)/8760*1000,4)</f>
        <v>0.6139</v>
      </c>
      <c r="K55" s="65"/>
      <c r="L55" s="65"/>
      <c r="M55" s="65"/>
      <c r="N55" s="65"/>
      <c r="O55" s="65"/>
    </row>
    <row r="56" spans="1:15">
      <c r="C56" s="68"/>
      <c r="D56" s="68"/>
      <c r="E56" s="69"/>
      <c r="F56" s="68"/>
      <c r="G56" s="68"/>
      <c r="H56" s="68"/>
      <c r="I56" s="68"/>
      <c r="K56" s="29"/>
      <c r="L56" s="97"/>
      <c r="M56" s="29"/>
      <c r="N56" s="29"/>
      <c r="O56" s="65"/>
    </row>
    <row r="57" spans="1:15" ht="18">
      <c r="A57" s="1"/>
      <c r="C57" s="68"/>
      <c r="D57" s="68"/>
      <c r="E57" s="69"/>
      <c r="F57" s="68"/>
      <c r="G57" s="68"/>
      <c r="H57" s="68"/>
      <c r="I57" s="68"/>
      <c r="J57" s="70" t="s">
        <v>0</v>
      </c>
      <c r="K57" s="71"/>
      <c r="M57" s="71"/>
      <c r="N57" s="71"/>
      <c r="O57" s="65"/>
    </row>
    <row r="58" spans="1:15">
      <c r="C58" s="68"/>
      <c r="D58" s="68"/>
      <c r="E58" s="69"/>
      <c r="F58" s="68"/>
      <c r="G58" s="68"/>
      <c r="H58" s="68"/>
      <c r="I58" s="68"/>
      <c r="J58" s="70" t="s">
        <v>73</v>
      </c>
      <c r="M58" s="70"/>
      <c r="N58" s="70"/>
      <c r="O58" s="65"/>
    </row>
    <row r="59" spans="1:15">
      <c r="C59" s="68"/>
      <c r="D59" s="68"/>
      <c r="E59" s="69"/>
      <c r="F59" s="68"/>
      <c r="G59" s="68"/>
      <c r="H59" s="68"/>
      <c r="I59" s="68"/>
      <c r="K59" s="65"/>
      <c r="M59" s="70"/>
      <c r="N59" s="70"/>
      <c r="O59" s="65"/>
    </row>
    <row r="60" spans="1:15">
      <c r="C60" s="68"/>
      <c r="D60" s="68"/>
      <c r="E60" s="69"/>
      <c r="F60" s="68"/>
      <c r="G60" s="68"/>
      <c r="H60" s="68"/>
      <c r="I60" s="68"/>
      <c r="K60" s="65"/>
      <c r="M60" s="70"/>
      <c r="N60" s="70"/>
      <c r="O60" s="65"/>
    </row>
    <row r="61" spans="1:15">
      <c r="C61" s="68"/>
      <c r="D61" s="68"/>
      <c r="E61" s="69"/>
      <c r="F61" s="68"/>
      <c r="G61" s="68"/>
      <c r="H61" s="68"/>
      <c r="I61" s="68"/>
      <c r="K61" s="65"/>
      <c r="M61" s="70"/>
      <c r="N61" s="70"/>
      <c r="O61" s="65"/>
    </row>
    <row r="62" spans="1:15">
      <c r="C62" s="68"/>
      <c r="D62" s="68"/>
      <c r="E62" s="69"/>
      <c r="F62" s="68"/>
      <c r="G62" s="68"/>
      <c r="H62" s="68"/>
      <c r="I62" s="68"/>
      <c r="J62" s="70"/>
      <c r="K62" s="65"/>
      <c r="M62" s="70"/>
      <c r="N62" s="70"/>
      <c r="O62" s="65"/>
    </row>
    <row r="63" spans="1:15">
      <c r="C63" s="68" t="s">
        <v>2</v>
      </c>
      <c r="D63" s="68"/>
      <c r="E63" s="69"/>
      <c r="F63" s="68"/>
      <c r="G63" s="68"/>
      <c r="H63" s="68"/>
      <c r="I63" s="68"/>
      <c r="J63" s="97" t="str">
        <f>J7</f>
        <v>For the 12 months ended: 12/31/2013</v>
      </c>
      <c r="K63" s="35"/>
      <c r="M63" s="70"/>
      <c r="N63" s="70"/>
      <c r="O63" s="65"/>
    </row>
    <row r="64" spans="1:15">
      <c r="A64" s="75" t="str">
        <f>A8</f>
        <v>Rate Formula Template</v>
      </c>
      <c r="B64" s="9"/>
      <c r="C64" s="9"/>
      <c r="D64" s="75"/>
      <c r="E64" s="9"/>
      <c r="F64" s="75"/>
      <c r="G64" s="75"/>
      <c r="H64" s="75"/>
      <c r="I64" s="75"/>
      <c r="J64" s="9"/>
      <c r="K64" s="35"/>
      <c r="L64" s="9"/>
      <c r="M64" s="65"/>
      <c r="N64" s="65"/>
      <c r="O64" s="65"/>
    </row>
    <row r="65" spans="1:15">
      <c r="A65" s="13" t="s">
        <v>4</v>
      </c>
      <c r="B65" s="9"/>
      <c r="C65" s="75"/>
      <c r="D65" s="13"/>
      <c r="E65" s="9"/>
      <c r="F65" s="13"/>
      <c r="G65" s="13"/>
      <c r="H65" s="13"/>
      <c r="I65" s="75"/>
      <c r="J65" s="75"/>
      <c r="K65" s="35"/>
      <c r="L65" s="76"/>
      <c r="M65" s="65"/>
      <c r="N65" s="65"/>
      <c r="O65" s="65"/>
    </row>
    <row r="66" spans="1:15">
      <c r="A66" s="76"/>
      <c r="B66" s="9"/>
      <c r="C66" s="76"/>
      <c r="D66" s="76"/>
      <c r="E66" s="9"/>
      <c r="F66" s="76"/>
      <c r="G66" s="76"/>
      <c r="H66" s="76"/>
      <c r="I66" s="76"/>
      <c r="J66" s="76"/>
      <c r="K66" s="35"/>
      <c r="L66" s="76"/>
      <c r="M66" s="65"/>
      <c r="N66" s="65"/>
      <c r="O66" s="65"/>
    </row>
    <row r="67" spans="1:15" ht="15.75">
      <c r="A67" s="17" t="s">
        <v>361</v>
      </c>
      <c r="B67" s="9"/>
      <c r="C67" s="76"/>
      <c r="D67" s="76"/>
      <c r="E67" s="9"/>
      <c r="F67" s="76"/>
      <c r="G67" s="76"/>
      <c r="H67" s="76"/>
      <c r="I67" s="76"/>
      <c r="J67" s="76"/>
      <c r="K67" s="35"/>
      <c r="L67" s="76"/>
      <c r="M67" s="35"/>
      <c r="N67" s="35"/>
      <c r="O67" s="65"/>
    </row>
    <row r="68" spans="1:15">
      <c r="B68" s="9"/>
      <c r="C68" s="76"/>
      <c r="D68" s="76"/>
      <c r="E68" s="9"/>
      <c r="F68" s="76"/>
      <c r="G68" s="76"/>
      <c r="H68" s="76"/>
      <c r="I68" s="76"/>
      <c r="J68" s="76"/>
      <c r="K68" s="35"/>
      <c r="L68" s="76"/>
      <c r="M68" s="35"/>
      <c r="N68" s="35"/>
      <c r="O68" s="65"/>
    </row>
    <row r="69" spans="1:15">
      <c r="C69" s="99" t="s">
        <v>6</v>
      </c>
      <c r="D69" s="99" t="s">
        <v>7</v>
      </c>
      <c r="E69" s="99" t="s">
        <v>8</v>
      </c>
      <c r="F69" s="35" t="s">
        <v>17</v>
      </c>
      <c r="G69" s="35"/>
      <c r="H69" s="100" t="s">
        <v>9</v>
      </c>
      <c r="I69" s="35"/>
      <c r="J69" s="101" t="s">
        <v>10</v>
      </c>
      <c r="K69" s="35"/>
      <c r="L69" s="99"/>
      <c r="M69" s="35"/>
      <c r="N69" s="35"/>
      <c r="O69" s="65"/>
    </row>
    <row r="70" spans="1:15" ht="15.75">
      <c r="A70" s="102" t="s">
        <v>11</v>
      </c>
      <c r="B70" s="103"/>
      <c r="C70" s="104"/>
      <c r="D70" s="105" t="s">
        <v>74</v>
      </c>
      <c r="E70" s="106"/>
      <c r="F70" s="106"/>
      <c r="G70" s="106"/>
      <c r="H70" s="102"/>
      <c r="I70" s="106"/>
      <c r="J70" s="102" t="s">
        <v>75</v>
      </c>
      <c r="K70" s="35"/>
      <c r="L70" s="99"/>
      <c r="M70" s="35"/>
      <c r="N70" s="35"/>
      <c r="O70" s="65"/>
    </row>
    <row r="71" spans="1:15" ht="16.5" thickBot="1">
      <c r="A71" s="107" t="s">
        <v>13</v>
      </c>
      <c r="B71" s="103"/>
      <c r="C71" s="109" t="s">
        <v>363</v>
      </c>
      <c r="D71" s="110" t="s">
        <v>77</v>
      </c>
      <c r="E71" s="111" t="s">
        <v>78</v>
      </c>
      <c r="F71" s="112"/>
      <c r="G71" s="113" t="s">
        <v>60</v>
      </c>
      <c r="H71" s="113"/>
      <c r="I71" s="112"/>
      <c r="J71" s="114" t="s">
        <v>79</v>
      </c>
      <c r="K71" s="35"/>
      <c r="L71" s="99"/>
      <c r="M71" s="65"/>
      <c r="N71" s="65"/>
      <c r="O71" s="65"/>
    </row>
    <row r="72" spans="1:15">
      <c r="D72" s="35"/>
      <c r="E72" s="35"/>
      <c r="F72" s="35"/>
      <c r="G72" s="35"/>
      <c r="H72" s="35"/>
      <c r="I72" s="35"/>
      <c r="J72" s="35"/>
      <c r="K72" s="35"/>
      <c r="L72" s="35"/>
      <c r="M72" s="65"/>
      <c r="N72" s="65"/>
      <c r="O72" s="65"/>
    </row>
    <row r="73" spans="1:15">
      <c r="A73" s="29"/>
      <c r="C73" s="65"/>
      <c r="D73" s="35"/>
      <c r="E73" s="35"/>
      <c r="F73" s="35"/>
      <c r="G73" s="35"/>
      <c r="H73" s="35"/>
      <c r="I73" s="35"/>
      <c r="J73" s="35"/>
      <c r="K73" s="35"/>
      <c r="L73" s="35"/>
      <c r="M73" s="65"/>
      <c r="N73" s="65"/>
      <c r="O73" s="65"/>
    </row>
    <row r="74" spans="1:15">
      <c r="A74" s="29"/>
      <c r="C74" s="65" t="s">
        <v>80</v>
      </c>
      <c r="D74" s="35"/>
      <c r="E74" s="35"/>
      <c r="F74" s="35"/>
      <c r="G74" s="35"/>
      <c r="H74" s="35"/>
      <c r="I74" s="35"/>
      <c r="J74" s="35"/>
      <c r="K74" s="35"/>
      <c r="L74" s="35"/>
      <c r="M74" s="65"/>
      <c r="N74" s="65"/>
      <c r="O74" s="65"/>
    </row>
    <row r="75" spans="1:15">
      <c r="A75" s="29">
        <v>1</v>
      </c>
      <c r="C75" s="65" t="s">
        <v>81</v>
      </c>
      <c r="D75" s="202" t="str">
        <f>'DEOK 14-15'!D76</f>
        <v>205.46.g</v>
      </c>
      <c r="E75" s="116">
        <v>807240513</v>
      </c>
      <c r="F75" s="35"/>
      <c r="G75" s="35" t="s">
        <v>83</v>
      </c>
      <c r="H75" s="117" t="s">
        <v>17</v>
      </c>
      <c r="I75" s="35"/>
      <c r="J75" s="54" t="s">
        <v>17</v>
      </c>
      <c r="K75" s="35"/>
      <c r="L75" s="35"/>
      <c r="M75" s="65"/>
      <c r="N75" s="65"/>
      <c r="O75" s="65"/>
    </row>
    <row r="76" spans="1:15">
      <c r="A76" s="29">
        <v>2</v>
      </c>
      <c r="C76" s="65" t="s">
        <v>84</v>
      </c>
      <c r="D76" s="202" t="str">
        <f>'DEOK 14-15'!D77</f>
        <v>207.58.g</v>
      </c>
      <c r="E76" s="85">
        <v>44032271</v>
      </c>
      <c r="F76" s="35"/>
      <c r="G76" s="35" t="s">
        <v>62</v>
      </c>
      <c r="H76" s="117">
        <f>J206</f>
        <v>0.73935169185345906</v>
      </c>
      <c r="I76" s="35"/>
      <c r="J76" s="31">
        <f>ROUND(H76*E76,0)</f>
        <v>32555334</v>
      </c>
      <c r="K76" s="35"/>
      <c r="L76" s="35"/>
      <c r="M76" s="65"/>
      <c r="N76" s="65"/>
      <c r="O76" s="65"/>
    </row>
    <row r="77" spans="1:15">
      <c r="A77" s="29">
        <v>3</v>
      </c>
      <c r="C77" s="65" t="s">
        <v>86</v>
      </c>
      <c r="D77" s="202" t="str">
        <f>'DEOK 14-15'!D78</f>
        <v>207.75.g</v>
      </c>
      <c r="E77" s="85">
        <v>382030995</v>
      </c>
      <c r="F77" s="35"/>
      <c r="G77" s="35" t="s">
        <v>83</v>
      </c>
      <c r="H77" s="117" t="s">
        <v>17</v>
      </c>
      <c r="I77" s="35"/>
      <c r="J77" s="54" t="s">
        <v>17</v>
      </c>
      <c r="K77" s="35"/>
      <c r="L77" s="35"/>
      <c r="M77" s="65"/>
      <c r="N77" s="65"/>
      <c r="O77" s="65"/>
    </row>
    <row r="78" spans="1:15">
      <c r="A78" s="29">
        <v>4</v>
      </c>
      <c r="C78" s="65" t="s">
        <v>88</v>
      </c>
      <c r="D78" s="202" t="str">
        <f>'DEOK 14-15'!D79</f>
        <v>205.5.g &amp; 207.99.g</v>
      </c>
      <c r="E78" s="85">
        <v>11250691</v>
      </c>
      <c r="F78" s="35"/>
      <c r="G78" s="35" t="s">
        <v>90</v>
      </c>
      <c r="H78" s="117">
        <f>J224</f>
        <v>2.3980712794143596E-2</v>
      </c>
      <c r="I78" s="35"/>
      <c r="J78" s="54">
        <f t="shared" ref="J78:J79" si="3">ROUND(H78*E78,0)</f>
        <v>269800</v>
      </c>
      <c r="K78" s="35"/>
      <c r="L78" s="35"/>
      <c r="M78" s="35"/>
      <c r="N78" s="35"/>
      <c r="O78" s="65"/>
    </row>
    <row r="79" spans="1:15" ht="15.75" thickBot="1">
      <c r="A79" s="29">
        <v>5</v>
      </c>
      <c r="C79" s="65" t="s">
        <v>91</v>
      </c>
      <c r="D79" s="202" t="str">
        <f>'DEOK 14-15'!D80</f>
        <v>356.1</v>
      </c>
      <c r="E79" s="118">
        <v>30402208</v>
      </c>
      <c r="F79" s="35"/>
      <c r="G79" s="35" t="s">
        <v>93</v>
      </c>
      <c r="H79" s="117">
        <f>L228</f>
        <v>1.848104535668206E-2</v>
      </c>
      <c r="I79" s="35"/>
      <c r="J79" s="119">
        <f t="shared" si="3"/>
        <v>561865</v>
      </c>
      <c r="K79" s="35"/>
      <c r="L79" s="35"/>
      <c r="M79" s="35"/>
      <c r="N79" s="35"/>
      <c r="O79" s="65"/>
    </row>
    <row r="80" spans="1:15">
      <c r="A80" s="29">
        <v>6</v>
      </c>
      <c r="C80" s="68" t="s">
        <v>94</v>
      </c>
      <c r="D80" s="35"/>
      <c r="E80" s="31">
        <f>SUM(E75:E79)</f>
        <v>1274956678</v>
      </c>
      <c r="F80" s="35"/>
      <c r="G80" s="35" t="s">
        <v>95</v>
      </c>
      <c r="H80" s="120">
        <f>IF(J80&gt;0,J80/E80,0)</f>
        <v>2.6186771343771103E-2</v>
      </c>
      <c r="I80" s="35"/>
      <c r="J80" s="31">
        <f>SUM(J75:J79)</f>
        <v>33386999</v>
      </c>
      <c r="K80" s="35"/>
      <c r="L80" s="121"/>
      <c r="M80" s="65"/>
      <c r="N80" s="65"/>
      <c r="O80" s="65"/>
    </row>
    <row r="81" spans="1:15">
      <c r="C81" s="65"/>
      <c r="D81" s="35"/>
      <c r="E81" s="54"/>
      <c r="F81" s="35"/>
      <c r="G81" s="35"/>
      <c r="H81" s="121"/>
      <c r="I81" s="35"/>
      <c r="J81" s="54"/>
      <c r="K81" s="35"/>
      <c r="L81" s="121"/>
      <c r="M81" s="65"/>
      <c r="N81" s="65"/>
      <c r="O81" s="65"/>
    </row>
    <row r="82" spans="1:15">
      <c r="C82" s="65" t="s">
        <v>96</v>
      </c>
      <c r="D82" s="35"/>
      <c r="E82" s="54"/>
      <c r="F82" s="35"/>
      <c r="G82" s="35"/>
      <c r="H82" s="35"/>
      <c r="I82" s="35"/>
      <c r="J82" s="54"/>
      <c r="K82" s="35"/>
      <c r="L82" s="35"/>
      <c r="M82" s="65"/>
      <c r="N82" s="65"/>
      <c r="O82" s="65"/>
    </row>
    <row r="83" spans="1:15">
      <c r="A83" s="29">
        <v>7</v>
      </c>
      <c r="C83" s="65" t="s">
        <v>81</v>
      </c>
      <c r="D83" s="35" t="str">
        <f>'DEOK 14-15'!D84</f>
        <v>219.20-24.c</v>
      </c>
      <c r="E83" s="116">
        <v>462271188</v>
      </c>
      <c r="F83" s="35"/>
      <c r="G83" s="35" t="str">
        <f t="shared" ref="G83:H87" si="4">G75</f>
        <v>NA</v>
      </c>
      <c r="H83" s="117" t="str">
        <f t="shared" si="4"/>
        <v xml:space="preserve"> </v>
      </c>
      <c r="I83" s="35"/>
      <c r="J83" s="54" t="s">
        <v>17</v>
      </c>
      <c r="K83" s="35"/>
      <c r="L83" s="35"/>
      <c r="M83" s="65"/>
      <c r="N83" s="65"/>
      <c r="O83" s="65"/>
    </row>
    <row r="84" spans="1:15">
      <c r="A84" s="29">
        <v>8</v>
      </c>
      <c r="C84" s="65" t="s">
        <v>84</v>
      </c>
      <c r="D84" s="35" t="str">
        <f>'DEOK 14-15'!D85</f>
        <v>219.25.c</v>
      </c>
      <c r="E84" s="85">
        <v>17692894</v>
      </c>
      <c r="F84" s="35"/>
      <c r="G84" s="35" t="str">
        <f t="shared" si="4"/>
        <v>TP</v>
      </c>
      <c r="H84" s="117">
        <f t="shared" si="4"/>
        <v>0.73935169185345906</v>
      </c>
      <c r="I84" s="35"/>
      <c r="J84" s="31">
        <f>ROUND(H84*E84,0)</f>
        <v>13081271</v>
      </c>
      <c r="K84" s="35"/>
      <c r="L84" s="35"/>
      <c r="M84" s="65"/>
      <c r="N84" s="65"/>
      <c r="O84" s="65"/>
    </row>
    <row r="85" spans="1:15">
      <c r="A85" s="29">
        <v>9</v>
      </c>
      <c r="C85" s="65" t="s">
        <v>86</v>
      </c>
      <c r="D85" s="35" t="str">
        <f>'DEOK 14-15'!D86</f>
        <v>219.26.c</v>
      </c>
      <c r="E85" s="85">
        <v>147214136</v>
      </c>
      <c r="F85" s="35"/>
      <c r="G85" s="35" t="str">
        <f t="shared" si="4"/>
        <v>NA</v>
      </c>
      <c r="H85" s="117" t="str">
        <f t="shared" si="4"/>
        <v xml:space="preserve"> </v>
      </c>
      <c r="I85" s="35"/>
      <c r="J85" s="54" t="s">
        <v>17</v>
      </c>
      <c r="K85" s="35"/>
      <c r="L85" s="35"/>
      <c r="M85" s="65"/>
      <c r="N85" s="65"/>
      <c r="O85" s="65"/>
    </row>
    <row r="86" spans="1:15">
      <c r="A86" s="29">
        <v>10</v>
      </c>
      <c r="C86" s="65" t="s">
        <v>88</v>
      </c>
      <c r="D86" s="35" t="str">
        <f>'DEOK 14-15'!D87</f>
        <v xml:space="preserve">219.28.c </v>
      </c>
      <c r="E86" s="85">
        <v>6009213</v>
      </c>
      <c r="F86" s="35"/>
      <c r="G86" s="35" t="str">
        <f t="shared" si="4"/>
        <v>W/S</v>
      </c>
      <c r="H86" s="117">
        <f t="shared" si="4"/>
        <v>2.3980712794143596E-2</v>
      </c>
      <c r="I86" s="35"/>
      <c r="J86" s="54">
        <f t="shared" ref="J86:J87" si="5">ROUND(H86*E86,0)</f>
        <v>144105</v>
      </c>
      <c r="K86" s="35"/>
      <c r="L86" s="35"/>
      <c r="M86" s="65"/>
      <c r="N86" s="65"/>
      <c r="O86" s="65"/>
    </row>
    <row r="87" spans="1:15" ht="15.75" thickBot="1">
      <c r="A87" s="29">
        <v>11</v>
      </c>
      <c r="C87" s="65" t="s">
        <v>91</v>
      </c>
      <c r="D87" s="35" t="str">
        <f>'DEOK 14-15'!D88</f>
        <v>356.1</v>
      </c>
      <c r="E87" s="118">
        <v>23241364</v>
      </c>
      <c r="F87" s="35"/>
      <c r="G87" s="35" t="str">
        <f t="shared" si="4"/>
        <v>CE</v>
      </c>
      <c r="H87" s="117">
        <f t="shared" si="4"/>
        <v>1.848104535668206E-2</v>
      </c>
      <c r="I87" s="35"/>
      <c r="J87" s="119">
        <f t="shared" si="5"/>
        <v>429525</v>
      </c>
      <c r="K87" s="35"/>
      <c r="L87" s="35"/>
      <c r="M87" s="65"/>
      <c r="N87" s="65"/>
      <c r="O87" s="65"/>
    </row>
    <row r="88" spans="1:15">
      <c r="A88" s="29">
        <v>12</v>
      </c>
      <c r="C88" s="65" t="s">
        <v>101</v>
      </c>
      <c r="D88" s="35"/>
      <c r="E88" s="31">
        <f>SUM(E83:E87)</f>
        <v>656428795</v>
      </c>
      <c r="F88" s="35"/>
      <c r="G88" s="35"/>
      <c r="H88" s="35"/>
      <c r="I88" s="35"/>
      <c r="J88" s="31">
        <f>SUM(J83:J87)</f>
        <v>13654901</v>
      </c>
      <c r="K88" s="35"/>
      <c r="L88" s="35"/>
      <c r="M88" s="65"/>
      <c r="N88" s="65"/>
      <c r="O88" s="65"/>
    </row>
    <row r="89" spans="1:15">
      <c r="A89" s="29"/>
      <c r="C89"/>
      <c r="D89" s="35" t="s">
        <v>17</v>
      </c>
      <c r="E89" s="54"/>
      <c r="F89" s="35"/>
      <c r="G89" s="35"/>
      <c r="H89" s="121"/>
      <c r="I89" s="35"/>
      <c r="J89" s="54"/>
      <c r="K89" s="35"/>
      <c r="L89" s="121"/>
      <c r="M89" s="65"/>
      <c r="N89" s="65"/>
      <c r="O89" s="65"/>
    </row>
    <row r="90" spans="1:15">
      <c r="A90" s="29"/>
      <c r="C90" s="65" t="s">
        <v>102</v>
      </c>
      <c r="D90" s="35"/>
      <c r="E90" s="54"/>
      <c r="F90" s="35"/>
      <c r="G90" s="35"/>
      <c r="H90" s="35"/>
      <c r="I90" s="35"/>
      <c r="J90" s="54"/>
      <c r="K90" s="35"/>
      <c r="L90" s="35"/>
      <c r="M90" s="65"/>
      <c r="N90" s="65"/>
      <c r="O90" s="65"/>
    </row>
    <row r="91" spans="1:15">
      <c r="A91" s="29">
        <v>13</v>
      </c>
      <c r="C91" s="65" t="s">
        <v>81</v>
      </c>
      <c r="D91" s="35" t="str">
        <f>'DEOK 14-15'!D92</f>
        <v xml:space="preserve"> (line 1 - line 7)</v>
      </c>
      <c r="E91" s="31">
        <f>E75-E83</f>
        <v>344969325</v>
      </c>
      <c r="F91" s="35"/>
      <c r="G91" s="35"/>
      <c r="H91" s="121"/>
      <c r="I91" s="35"/>
      <c r="J91" s="54" t="s">
        <v>17</v>
      </c>
      <c r="K91" s="35"/>
      <c r="L91" s="121"/>
      <c r="M91" s="65"/>
      <c r="N91" s="65"/>
      <c r="O91" s="65"/>
    </row>
    <row r="92" spans="1:15">
      <c r="A92" s="29">
        <v>14</v>
      </c>
      <c r="C92" s="65" t="s">
        <v>84</v>
      </c>
      <c r="D92" s="35" t="str">
        <f>'DEOK 14-15'!D93</f>
        <v xml:space="preserve"> (line 2 - line 8)</v>
      </c>
      <c r="E92" s="54">
        <f>E76-E84</f>
        <v>26339377</v>
      </c>
      <c r="F92" s="35"/>
      <c r="G92" s="35"/>
      <c r="H92" s="117"/>
      <c r="I92" s="35"/>
      <c r="J92" s="31">
        <f>J76-J84</f>
        <v>19474063</v>
      </c>
      <c r="K92" s="35"/>
      <c r="L92" s="121"/>
      <c r="M92" s="65"/>
      <c r="N92" s="65"/>
      <c r="O92" s="65"/>
    </row>
    <row r="93" spans="1:15">
      <c r="A93" s="29">
        <v>15</v>
      </c>
      <c r="C93" s="65" t="s">
        <v>86</v>
      </c>
      <c r="D93" s="35" t="str">
        <f>'DEOK 14-15'!D94</f>
        <v xml:space="preserve"> (line 3 - line 9)</v>
      </c>
      <c r="E93" s="54">
        <f>E77-E85</f>
        <v>234816859</v>
      </c>
      <c r="F93" s="35"/>
      <c r="G93" s="35"/>
      <c r="H93" s="121"/>
      <c r="I93" s="35"/>
      <c r="J93" s="54" t="s">
        <v>17</v>
      </c>
      <c r="K93" s="35"/>
      <c r="L93" s="121"/>
      <c r="M93" s="65"/>
      <c r="N93" s="65"/>
      <c r="O93" s="65"/>
    </row>
    <row r="94" spans="1:15">
      <c r="A94" s="29">
        <v>16</v>
      </c>
      <c r="C94" s="65" t="s">
        <v>88</v>
      </c>
      <c r="D94" s="35" t="str">
        <f>'DEOK 14-15'!D95</f>
        <v xml:space="preserve"> (line 4 - line 10)</v>
      </c>
      <c r="E94" s="54">
        <f>E78-E86</f>
        <v>5241478</v>
      </c>
      <c r="F94" s="35"/>
      <c r="G94" s="35"/>
      <c r="H94" s="121"/>
      <c r="I94" s="35"/>
      <c r="J94" s="54">
        <f>J78-J86</f>
        <v>125695</v>
      </c>
      <c r="K94" s="35"/>
      <c r="L94" s="121"/>
      <c r="M94" s="65"/>
      <c r="N94" s="65"/>
      <c r="O94" s="65"/>
    </row>
    <row r="95" spans="1:15" ht="15.75" thickBot="1">
      <c r="A95" s="29">
        <v>17</v>
      </c>
      <c r="C95" s="65" t="s">
        <v>91</v>
      </c>
      <c r="D95" s="35" t="str">
        <f>'DEOK 14-15'!D96</f>
        <v xml:space="preserve"> (line 5 - line 11)</v>
      </c>
      <c r="E95" s="119">
        <f>E79-E87</f>
        <v>7160844</v>
      </c>
      <c r="F95" s="35"/>
      <c r="G95" s="35"/>
      <c r="H95" s="121"/>
      <c r="I95" s="35"/>
      <c r="J95" s="119">
        <f>J79-J87</f>
        <v>132340</v>
      </c>
      <c r="K95" s="35"/>
      <c r="L95" s="121"/>
      <c r="M95" s="65"/>
      <c r="N95" s="65"/>
      <c r="O95" s="65"/>
    </row>
    <row r="96" spans="1:15">
      <c r="A96" s="29">
        <v>18</v>
      </c>
      <c r="C96" s="65" t="s">
        <v>108</v>
      </c>
      <c r="D96" s="35"/>
      <c r="E96" s="31">
        <f>SUM(E91:E95)</f>
        <v>618527883</v>
      </c>
      <c r="F96" s="35"/>
      <c r="G96" s="35" t="s">
        <v>109</v>
      </c>
      <c r="H96" s="121">
        <f>IF(J96&gt;0,J96/E96,0)</f>
        <v>3.1901711373616443E-2</v>
      </c>
      <c r="I96" s="35"/>
      <c r="J96" s="31">
        <f>SUM(J91:J95)</f>
        <v>19732098</v>
      </c>
      <c r="K96" s="35"/>
      <c r="L96" s="35"/>
      <c r="M96" s="65"/>
      <c r="N96" s="65"/>
      <c r="O96" s="65"/>
    </row>
    <row r="97" spans="1:15">
      <c r="A97" s="29"/>
      <c r="C97"/>
      <c r="D97" s="35"/>
      <c r="E97" s="54"/>
      <c r="F97" s="35"/>
      <c r="I97" s="35"/>
      <c r="J97" s="54"/>
      <c r="K97" s="35"/>
      <c r="L97" s="121"/>
      <c r="M97" s="65"/>
      <c r="N97" s="65"/>
      <c r="O97" s="65"/>
    </row>
    <row r="98" spans="1:15">
      <c r="A98" s="29"/>
      <c r="C98" s="122" t="s">
        <v>110</v>
      </c>
      <c r="D98" s="35"/>
      <c r="E98" s="54"/>
      <c r="F98" s="35"/>
      <c r="G98" s="35"/>
      <c r="H98" s="35"/>
      <c r="I98" s="35"/>
      <c r="J98" s="54"/>
      <c r="K98" s="35"/>
      <c r="L98" s="35"/>
      <c r="M98" s="65"/>
      <c r="N98" s="65"/>
      <c r="O98" s="65"/>
    </row>
    <row r="99" spans="1:15">
      <c r="A99" s="29">
        <v>19</v>
      </c>
      <c r="C99" s="65" t="s">
        <v>111</v>
      </c>
      <c r="D99" s="35" t="str">
        <f>'DEOK 14-15'!D100</f>
        <v>273.8.k</v>
      </c>
      <c r="E99" s="116">
        <v>-394496</v>
      </c>
      <c r="F99" s="35"/>
      <c r="G99" s="35" t="str">
        <f>G83</f>
        <v>NA</v>
      </c>
      <c r="H99" s="123" t="s">
        <v>113</v>
      </c>
      <c r="I99" s="35"/>
      <c r="J99" s="31">
        <v>0</v>
      </c>
      <c r="K99" s="35"/>
      <c r="L99" s="121"/>
      <c r="M99" s="65"/>
      <c r="N99" s="65"/>
      <c r="O99" s="65"/>
    </row>
    <row r="100" spans="1:15">
      <c r="A100" s="29">
        <v>20</v>
      </c>
      <c r="C100" s="65" t="s">
        <v>114</v>
      </c>
      <c r="D100" s="35" t="str">
        <f>'DEOK 14-15'!D101</f>
        <v>275.2.k</v>
      </c>
      <c r="E100" s="85">
        <v>-179685476</v>
      </c>
      <c r="F100" s="35"/>
      <c r="G100" s="35" t="s">
        <v>116</v>
      </c>
      <c r="H100" s="117">
        <f>H96</f>
        <v>3.1901711373616443E-2</v>
      </c>
      <c r="I100" s="35"/>
      <c r="J100" s="54">
        <f>ROUND(H100*E100,0)</f>
        <v>-5732274</v>
      </c>
      <c r="K100" s="35"/>
      <c r="L100" s="121"/>
      <c r="M100" s="65"/>
      <c r="N100" s="65"/>
      <c r="O100" s="65"/>
    </row>
    <row r="101" spans="1:15">
      <c r="A101" s="29">
        <v>21</v>
      </c>
      <c r="C101" s="65" t="s">
        <v>117</v>
      </c>
      <c r="D101" s="35" t="str">
        <f>'DEOK 14-15'!D102</f>
        <v>277.9.k</v>
      </c>
      <c r="E101" s="85">
        <v>4194881</v>
      </c>
      <c r="F101" s="35"/>
      <c r="G101" s="35" t="s">
        <v>116</v>
      </c>
      <c r="H101" s="117">
        <f>H100</f>
        <v>3.1901711373616443E-2</v>
      </c>
      <c r="I101" s="35"/>
      <c r="J101" s="54">
        <f t="shared" ref="J101:J103" si="6">ROUND(H101*E101,0)</f>
        <v>133824</v>
      </c>
      <c r="K101" s="35"/>
      <c r="L101" s="121"/>
      <c r="M101" s="65"/>
      <c r="N101" s="65"/>
      <c r="O101" s="65"/>
    </row>
    <row r="102" spans="1:15">
      <c r="A102" s="29">
        <v>22</v>
      </c>
      <c r="C102" s="65" t="s">
        <v>119</v>
      </c>
      <c r="D102" s="35" t="str">
        <f>'DEOK 14-15'!D103</f>
        <v>234.8.c</v>
      </c>
      <c r="E102" s="85">
        <v>-6174705</v>
      </c>
      <c r="F102" s="35"/>
      <c r="G102" s="35" t="str">
        <f>G101</f>
        <v>NP</v>
      </c>
      <c r="H102" s="117">
        <f>H101</f>
        <v>3.1901711373616443E-2</v>
      </c>
      <c r="I102" s="35"/>
      <c r="J102" s="54">
        <f t="shared" si="6"/>
        <v>-196984</v>
      </c>
      <c r="K102" s="35"/>
      <c r="L102" s="121"/>
      <c r="M102" s="65"/>
      <c r="N102" s="65"/>
      <c r="O102" s="65"/>
    </row>
    <row r="103" spans="1:15" ht="15.75" thickBot="1">
      <c r="A103" s="29">
        <v>23</v>
      </c>
      <c r="C103" s="2" t="s">
        <v>121</v>
      </c>
      <c r="D103" s="35" t="str">
        <f>'DEOK 14-15'!D104</f>
        <v>267.8.h</v>
      </c>
      <c r="E103" s="118">
        <v>0</v>
      </c>
      <c r="F103" s="35"/>
      <c r="G103" s="35" t="s">
        <v>116</v>
      </c>
      <c r="H103" s="117">
        <f>H101</f>
        <v>3.1901711373616443E-2</v>
      </c>
      <c r="I103" s="35"/>
      <c r="J103" s="119">
        <f t="shared" si="6"/>
        <v>0</v>
      </c>
      <c r="K103" s="35"/>
      <c r="L103" s="121"/>
      <c r="M103" s="65"/>
      <c r="N103" s="65"/>
      <c r="O103" s="65"/>
    </row>
    <row r="104" spans="1:15">
      <c r="A104" s="29">
        <v>24</v>
      </c>
      <c r="C104" s="65" t="s">
        <v>123</v>
      </c>
      <c r="D104" s="35"/>
      <c r="E104" s="31">
        <f>SUM(E99:E103)</f>
        <v>-182059796</v>
      </c>
      <c r="F104" s="35"/>
      <c r="G104" s="35"/>
      <c r="H104" s="35"/>
      <c r="I104" s="35"/>
      <c r="J104" s="31">
        <f>SUM(J99:J103)</f>
        <v>-5795434</v>
      </c>
      <c r="K104" s="35"/>
      <c r="L104" s="35"/>
      <c r="M104" s="65"/>
      <c r="N104" s="65"/>
      <c r="O104" s="65"/>
    </row>
    <row r="105" spans="1:15">
      <c r="A105" s="29"/>
      <c r="C105"/>
      <c r="D105" s="35"/>
      <c r="E105" s="54"/>
      <c r="F105" s="35"/>
      <c r="G105" s="35"/>
      <c r="H105" s="121"/>
      <c r="I105" s="35"/>
      <c r="J105" s="54"/>
      <c r="K105" s="35"/>
      <c r="L105" s="121"/>
      <c r="M105" s="65"/>
      <c r="N105" s="65"/>
      <c r="O105" s="65"/>
    </row>
    <row r="106" spans="1:15">
      <c r="A106" s="29">
        <v>25</v>
      </c>
      <c r="C106" s="122" t="s">
        <v>124</v>
      </c>
      <c r="D106" s="35" t="str">
        <f>'DEOK 14-15'!D107</f>
        <v xml:space="preserve">214.x.d  </v>
      </c>
      <c r="E106" s="116">
        <v>0</v>
      </c>
      <c r="F106" s="35"/>
      <c r="G106" s="35" t="s">
        <v>17</v>
      </c>
      <c r="H106" s="124">
        <v>1</v>
      </c>
      <c r="I106" s="35"/>
      <c r="J106" s="31">
        <f>ROUND(H106*E106,0)</f>
        <v>0</v>
      </c>
      <c r="K106" s="35"/>
      <c r="L106" s="35"/>
      <c r="M106" s="65"/>
      <c r="N106" s="65"/>
      <c r="O106" s="65"/>
    </row>
    <row r="107" spans="1:15">
      <c r="A107" s="29"/>
      <c r="C107" s="65"/>
      <c r="D107" s="35"/>
      <c r="E107" s="54"/>
      <c r="F107" s="35"/>
      <c r="G107" s="35"/>
      <c r="H107" s="35"/>
      <c r="I107" s="35"/>
      <c r="J107" s="54"/>
      <c r="K107" s="35"/>
      <c r="L107" s="35"/>
      <c r="M107" s="65"/>
      <c r="N107" s="65"/>
      <c r="O107" s="65"/>
    </row>
    <row r="108" spans="1:15">
      <c r="A108" s="29"/>
      <c r="C108" s="81" t="s">
        <v>126</v>
      </c>
      <c r="D108" s="35" t="s">
        <v>17</v>
      </c>
      <c r="E108" s="54"/>
      <c r="F108" s="35"/>
      <c r="G108" s="35"/>
      <c r="H108" s="35"/>
      <c r="I108" s="35"/>
      <c r="J108" s="54"/>
      <c r="K108" s="35"/>
      <c r="L108" s="35"/>
      <c r="M108" s="65"/>
      <c r="N108" s="65"/>
      <c r="O108" s="65"/>
    </row>
    <row r="109" spans="1:15">
      <c r="A109" s="29">
        <v>26</v>
      </c>
      <c r="C109" s="65" t="s">
        <v>127</v>
      </c>
      <c r="D109" s="35" t="str">
        <f>'DEOK 14-15'!D110</f>
        <v>calculated</v>
      </c>
      <c r="E109" s="31">
        <f>ROUND(E147/8,0)</f>
        <v>2756794</v>
      </c>
      <c r="F109" s="35"/>
      <c r="G109" s="35"/>
      <c r="H109" s="121"/>
      <c r="I109" s="35"/>
      <c r="J109" s="54">
        <f>ROUND(J147/8,0)</f>
        <v>164332</v>
      </c>
      <c r="K109" s="65"/>
      <c r="L109" s="121"/>
      <c r="M109" s="65"/>
      <c r="N109" s="65"/>
      <c r="O109" s="65"/>
    </row>
    <row r="110" spans="1:15">
      <c r="A110" s="29">
        <v>27</v>
      </c>
      <c r="C110" s="81" t="s">
        <v>129</v>
      </c>
      <c r="D110" s="35" t="str">
        <f>'DEOK 14-15'!D111</f>
        <v>227.8.c &amp; 277.16.c</v>
      </c>
      <c r="E110" s="85">
        <v>30573</v>
      </c>
      <c r="F110" s="35"/>
      <c r="G110" s="35" t="s">
        <v>131</v>
      </c>
      <c r="H110" s="117">
        <f>J216</f>
        <v>0.72490494970613018</v>
      </c>
      <c r="I110" s="35"/>
      <c r="J110" s="54">
        <f>ROUND(H110*E110,0)</f>
        <v>22163</v>
      </c>
      <c r="K110" s="35" t="s">
        <v>17</v>
      </c>
      <c r="L110" s="121"/>
      <c r="M110" s="65"/>
      <c r="N110" s="65"/>
      <c r="O110" s="65"/>
    </row>
    <row r="111" spans="1:15" ht="15.75" thickBot="1">
      <c r="A111" s="29">
        <v>28</v>
      </c>
      <c r="C111" s="65" t="s">
        <v>132</v>
      </c>
      <c r="D111" s="35" t="str">
        <f>'DEOK 14-15'!D112</f>
        <v>111.57.c</v>
      </c>
      <c r="E111" s="118">
        <v>1675712</v>
      </c>
      <c r="F111" s="35"/>
      <c r="G111" s="35" t="s">
        <v>134</v>
      </c>
      <c r="H111" s="117">
        <f>H80</f>
        <v>2.6186771343771103E-2</v>
      </c>
      <c r="I111" s="35"/>
      <c r="J111" s="119">
        <f>ROUND(H111*E111,0)</f>
        <v>43881</v>
      </c>
      <c r="K111" s="35"/>
      <c r="L111" s="121"/>
      <c r="M111" s="65"/>
      <c r="N111" s="65"/>
      <c r="O111" s="65"/>
    </row>
    <row r="112" spans="1:15">
      <c r="A112" s="29">
        <v>29</v>
      </c>
      <c r="C112" s="65" t="s">
        <v>135</v>
      </c>
      <c r="D112" s="65"/>
      <c r="E112" s="31">
        <f>E109+E110+E111</f>
        <v>4463079</v>
      </c>
      <c r="F112" s="65"/>
      <c r="G112" s="65"/>
      <c r="H112" s="65"/>
      <c r="I112" s="65"/>
      <c r="J112" s="31">
        <f>J109+J110+J111</f>
        <v>230376</v>
      </c>
      <c r="K112" s="65"/>
      <c r="L112" s="65"/>
      <c r="M112" s="65"/>
      <c r="N112" s="65"/>
      <c r="O112" s="65"/>
    </row>
    <row r="113" spans="1:15" ht="15.75" thickBot="1">
      <c r="C113"/>
      <c r="D113" s="35"/>
      <c r="E113" s="119"/>
      <c r="F113" s="35"/>
      <c r="G113" s="35"/>
      <c r="H113" s="35"/>
      <c r="I113" s="35"/>
      <c r="J113" s="119"/>
      <c r="K113" s="35"/>
      <c r="L113" s="35"/>
      <c r="M113" s="65"/>
      <c r="N113" s="65"/>
      <c r="O113" s="65"/>
    </row>
    <row r="114" spans="1:15" ht="15.75" thickBot="1">
      <c r="A114" s="29">
        <v>30</v>
      </c>
      <c r="C114" s="65" t="s">
        <v>136</v>
      </c>
      <c r="D114" s="35"/>
      <c r="E114" s="125">
        <f>E112+E106+E104+E96</f>
        <v>440931166</v>
      </c>
      <c r="F114" s="35"/>
      <c r="G114" s="35"/>
      <c r="H114" s="121"/>
      <c r="I114" s="35"/>
      <c r="J114" s="125">
        <f>J112+J106+J104+J96</f>
        <v>14167040</v>
      </c>
      <c r="K114" s="35"/>
      <c r="L114" s="121"/>
      <c r="M114" s="35"/>
      <c r="N114" s="35"/>
      <c r="O114" s="65"/>
    </row>
    <row r="115" spans="1:15" ht="15.75" thickTop="1">
      <c r="A115" s="29"/>
      <c r="C115" s="65"/>
      <c r="D115" s="35"/>
      <c r="E115" s="35"/>
      <c r="F115" s="35"/>
      <c r="G115" s="35"/>
      <c r="H115" s="35"/>
      <c r="I115" s="35"/>
      <c r="J115" s="35"/>
      <c r="K115" s="35"/>
      <c r="L115" s="35"/>
      <c r="M115" s="35"/>
      <c r="N115" s="35"/>
      <c r="O115" s="65"/>
    </row>
    <row r="116" spans="1:15">
      <c r="A116" s="29"/>
      <c r="C116" s="68"/>
      <c r="D116" s="68"/>
      <c r="E116" s="69"/>
      <c r="F116" s="68"/>
      <c r="G116" s="68"/>
      <c r="H116" s="68"/>
      <c r="I116" s="68"/>
      <c r="K116" s="29"/>
      <c r="L116" s="97"/>
      <c r="M116" s="29"/>
      <c r="N116" s="29"/>
      <c r="O116" s="65"/>
    </row>
    <row r="117" spans="1:15" ht="18">
      <c r="A117" s="1"/>
      <c r="C117" s="68"/>
      <c r="D117" s="68"/>
      <c r="E117" s="69"/>
      <c r="F117" s="68"/>
      <c r="G117" s="68"/>
      <c r="H117" s="68"/>
      <c r="I117" s="68"/>
      <c r="J117" s="70" t="s">
        <v>0</v>
      </c>
      <c r="K117" s="71"/>
      <c r="M117" s="71"/>
      <c r="N117" s="71"/>
      <c r="O117" s="65"/>
    </row>
    <row r="118" spans="1:15">
      <c r="C118" s="68"/>
      <c r="D118" s="68"/>
      <c r="E118" s="69"/>
      <c r="F118" s="68"/>
      <c r="G118" s="68"/>
      <c r="H118" s="68"/>
      <c r="I118" s="68"/>
      <c r="J118" s="70" t="s">
        <v>137</v>
      </c>
      <c r="M118" s="70"/>
      <c r="N118" s="70"/>
      <c r="O118" s="65"/>
    </row>
    <row r="119" spans="1:15">
      <c r="C119" s="68"/>
      <c r="D119" s="68"/>
      <c r="E119" s="69"/>
      <c r="F119" s="68"/>
      <c r="G119" s="68"/>
      <c r="H119" s="68"/>
      <c r="I119" s="68"/>
      <c r="J119" s="70"/>
      <c r="M119" s="70"/>
      <c r="N119" s="70"/>
      <c r="O119" s="65"/>
    </row>
    <row r="120" spans="1:15">
      <c r="C120" s="68"/>
      <c r="D120" s="68"/>
      <c r="E120" s="69"/>
      <c r="F120" s="68"/>
      <c r="G120" s="68"/>
      <c r="H120" s="68"/>
      <c r="I120" s="68"/>
      <c r="M120" s="70"/>
      <c r="N120" s="70"/>
      <c r="O120" s="65"/>
    </row>
    <row r="121" spans="1:15">
      <c r="C121" s="68"/>
      <c r="D121" s="68"/>
      <c r="E121" s="69"/>
      <c r="F121" s="68"/>
      <c r="G121" s="68"/>
      <c r="H121" s="68"/>
      <c r="I121" s="68"/>
      <c r="K121" s="65"/>
      <c r="M121" s="70"/>
      <c r="N121" s="70"/>
      <c r="O121" s="65"/>
    </row>
    <row r="122" spans="1:15">
      <c r="C122" s="68"/>
      <c r="D122" s="68"/>
      <c r="E122" s="69"/>
      <c r="F122" s="68"/>
      <c r="G122" s="68"/>
      <c r="H122" s="68"/>
      <c r="I122" s="68"/>
      <c r="J122" s="70"/>
      <c r="K122" s="65"/>
      <c r="M122" s="70"/>
      <c r="N122" s="70"/>
      <c r="O122" s="65"/>
    </row>
    <row r="123" spans="1:15">
      <c r="C123" s="68" t="s">
        <v>2</v>
      </c>
      <c r="D123" s="68"/>
      <c r="E123" s="69"/>
      <c r="F123" s="68"/>
      <c r="G123" s="68"/>
      <c r="H123" s="68"/>
      <c r="I123" s="68"/>
      <c r="J123" s="97" t="str">
        <f>J7</f>
        <v>For the 12 months ended: 12/31/2013</v>
      </c>
      <c r="K123" s="65"/>
      <c r="M123" s="70"/>
      <c r="N123" s="70"/>
      <c r="O123" s="65"/>
    </row>
    <row r="124" spans="1:15">
      <c r="A124" s="75" t="str">
        <f>A8</f>
        <v>Rate Formula Template</v>
      </c>
      <c r="B124" s="9"/>
      <c r="C124" s="9"/>
      <c r="D124" s="75"/>
      <c r="E124" s="9"/>
      <c r="F124" s="75"/>
      <c r="G124" s="75"/>
      <c r="H124" s="75"/>
      <c r="I124" s="75"/>
      <c r="J124" s="9"/>
      <c r="K124" s="35"/>
      <c r="L124" s="9"/>
      <c r="M124" s="65"/>
      <c r="N124" s="65"/>
      <c r="O124" s="65"/>
    </row>
    <row r="125" spans="1:15">
      <c r="A125" s="13" t="s">
        <v>4</v>
      </c>
      <c r="B125" s="9"/>
      <c r="C125" s="75"/>
      <c r="D125" s="13"/>
      <c r="E125" s="9"/>
      <c r="F125" s="13"/>
      <c r="G125" s="13"/>
      <c r="H125" s="13"/>
      <c r="I125" s="75"/>
      <c r="J125" s="75"/>
      <c r="K125" s="35"/>
      <c r="L125" s="76"/>
      <c r="M125" s="65"/>
      <c r="N125" s="65"/>
      <c r="O125" s="65"/>
    </row>
    <row r="126" spans="1:15">
      <c r="A126" s="76"/>
      <c r="B126" s="9"/>
      <c r="C126" s="76"/>
      <c r="D126" s="76"/>
      <c r="E126" s="9"/>
      <c r="F126" s="76"/>
      <c r="G126" s="76"/>
      <c r="H126" s="76"/>
      <c r="I126" s="76"/>
      <c r="J126" s="76"/>
      <c r="K126" s="35"/>
      <c r="L126" s="76"/>
      <c r="M126" s="65"/>
      <c r="N126" s="65"/>
      <c r="O126" s="65"/>
    </row>
    <row r="127" spans="1:15" ht="15.75">
      <c r="A127" s="17" t="s">
        <v>361</v>
      </c>
      <c r="B127" s="9"/>
      <c r="C127" s="76"/>
      <c r="D127" s="76"/>
      <c r="E127" s="9"/>
      <c r="F127" s="76"/>
      <c r="G127" s="76"/>
      <c r="H127" s="76"/>
      <c r="I127" s="76"/>
      <c r="J127" s="76"/>
      <c r="K127" s="35"/>
      <c r="L127" s="76"/>
      <c r="M127" s="35"/>
      <c r="N127" s="35"/>
      <c r="O127" s="65"/>
    </row>
    <row r="128" spans="1:15">
      <c r="A128" s="29"/>
      <c r="K128" s="35"/>
      <c r="L128" s="35"/>
      <c r="M128" s="35"/>
      <c r="N128" s="35"/>
      <c r="O128" s="65"/>
    </row>
    <row r="129" spans="1:15" ht="15.75">
      <c r="A129" s="29"/>
      <c r="C129" s="99" t="s">
        <v>6</v>
      </c>
      <c r="D129" s="99" t="s">
        <v>7</v>
      </c>
      <c r="E129" s="99" t="s">
        <v>8</v>
      </c>
      <c r="F129" s="35" t="s">
        <v>17</v>
      </c>
      <c r="G129" s="35"/>
      <c r="H129" s="100" t="s">
        <v>9</v>
      </c>
      <c r="I129" s="35"/>
      <c r="J129" s="101" t="s">
        <v>10</v>
      </c>
      <c r="K129" s="35"/>
      <c r="L129" s="102"/>
      <c r="M129" s="68"/>
      <c r="N129" s="68"/>
      <c r="O129" s="65"/>
    </row>
    <row r="130" spans="1:15" ht="15.75">
      <c r="A130" s="29" t="s">
        <v>11</v>
      </c>
      <c r="C130" s="65"/>
      <c r="D130" s="126" t="s">
        <v>74</v>
      </c>
      <c r="E130" s="35"/>
      <c r="F130" s="35"/>
      <c r="G130" s="35"/>
      <c r="H130" s="29"/>
      <c r="I130" s="35"/>
      <c r="J130" s="29" t="s">
        <v>75</v>
      </c>
      <c r="K130" s="35"/>
      <c r="L130" s="102"/>
      <c r="M130" s="35"/>
      <c r="N130" s="35"/>
      <c r="O130" s="65"/>
    </row>
    <row r="131" spans="1:15" ht="15.75">
      <c r="A131" s="79" t="s">
        <v>13</v>
      </c>
      <c r="B131" s="26"/>
      <c r="C131" s="80"/>
      <c r="D131" s="127" t="s">
        <v>77</v>
      </c>
      <c r="E131" s="79" t="s">
        <v>78</v>
      </c>
      <c r="F131" s="128"/>
      <c r="G131" s="129" t="s">
        <v>60</v>
      </c>
      <c r="H131" s="130"/>
      <c r="I131" s="128"/>
      <c r="J131" s="131" t="s">
        <v>79</v>
      </c>
      <c r="K131" s="35"/>
      <c r="L131" s="102"/>
      <c r="M131" s="132"/>
      <c r="N131" s="132"/>
      <c r="O131" s="65"/>
    </row>
    <row r="132" spans="1:15" ht="15.75">
      <c r="C132" s="65"/>
      <c r="D132" s="35"/>
      <c r="E132" s="133"/>
      <c r="F132" s="112"/>
      <c r="G132" s="134"/>
      <c r="I132" s="112"/>
      <c r="J132" s="133"/>
      <c r="K132" s="35"/>
      <c r="L132" s="35"/>
      <c r="M132" s="35"/>
      <c r="N132" s="35"/>
      <c r="O132" s="65"/>
    </row>
    <row r="133" spans="1:15">
      <c r="A133" s="29"/>
      <c r="C133" s="65" t="s">
        <v>138</v>
      </c>
      <c r="D133" s="35"/>
      <c r="E133" s="35"/>
      <c r="F133" s="35"/>
      <c r="G133" s="35"/>
      <c r="H133" s="35"/>
      <c r="I133" s="35"/>
      <c r="J133" s="35"/>
      <c r="K133" s="35"/>
      <c r="L133" s="35"/>
      <c r="M133" s="35"/>
      <c r="N133" s="35"/>
      <c r="O133" s="65"/>
    </row>
    <row r="134" spans="1:15">
      <c r="A134" s="29">
        <v>1</v>
      </c>
      <c r="C134" s="65" t="s">
        <v>139</v>
      </c>
      <c r="D134" s="35" t="str">
        <f>'DEOK 14-15'!D135</f>
        <v>321.112.b</v>
      </c>
      <c r="E134" s="31">
        <v>10229766</v>
      </c>
      <c r="F134" s="35"/>
      <c r="G134" s="35" t="s">
        <v>131</v>
      </c>
      <c r="H134" s="117">
        <f>J216</f>
        <v>0.72490494970613018</v>
      </c>
      <c r="I134" s="35"/>
      <c r="J134" s="31">
        <f>ROUND(H134*E134,0)</f>
        <v>7415608</v>
      </c>
      <c r="K134" s="65"/>
      <c r="L134" s="35"/>
      <c r="M134" s="35"/>
      <c r="N134" s="35"/>
      <c r="O134" s="35" t="s">
        <v>17</v>
      </c>
    </row>
    <row r="135" spans="1:15">
      <c r="A135" s="29" t="s">
        <v>141</v>
      </c>
      <c r="C135" s="93" t="s">
        <v>142</v>
      </c>
      <c r="D135" s="35" t="str">
        <f>'DEOK 14-15'!D136</f>
        <v>321.88.b, 92.b; 322.121.b</v>
      </c>
      <c r="E135" s="85">
        <v>117701</v>
      </c>
      <c r="F135" s="35"/>
      <c r="G135" s="35"/>
      <c r="H135" s="117">
        <v>1</v>
      </c>
      <c r="I135" s="35"/>
      <c r="J135" s="54">
        <f>ROUND(H135*E135,0)</f>
        <v>117701</v>
      </c>
      <c r="K135" s="65"/>
      <c r="L135" s="35"/>
      <c r="M135" s="35"/>
      <c r="N135" s="35"/>
      <c r="O135" s="35"/>
    </row>
    <row r="136" spans="1:15">
      <c r="A136" s="29" t="s">
        <v>144</v>
      </c>
      <c r="C136" s="135" t="s">
        <v>384</v>
      </c>
      <c r="D136" s="35" t="str">
        <f>'DEOK 14-15'!D137</f>
        <v>(Note X)</v>
      </c>
      <c r="E136" s="85">
        <v>0</v>
      </c>
      <c r="F136" s="35"/>
      <c r="G136" s="35" t="s">
        <v>131</v>
      </c>
      <c r="H136" s="117">
        <f>J$216</f>
        <v>0.72490494970613018</v>
      </c>
      <c r="I136" s="35"/>
      <c r="J136" s="54">
        <f t="shared" ref="J136:J146" si="7">ROUND(H136*E136,0)</f>
        <v>0</v>
      </c>
      <c r="K136" s="65"/>
      <c r="L136" s="35"/>
      <c r="M136" s="35"/>
      <c r="N136" s="35"/>
      <c r="O136" s="35"/>
    </row>
    <row r="137" spans="1:15">
      <c r="A137" s="29">
        <v>2</v>
      </c>
      <c r="C137" s="135" t="s">
        <v>150</v>
      </c>
      <c r="D137" s="35" t="str">
        <f>'DEOK 14-15'!D138</f>
        <v>321.96.b</v>
      </c>
      <c r="E137" s="85">
        <v>8944811</v>
      </c>
      <c r="F137" s="35"/>
      <c r="G137" s="35" t="s">
        <v>131</v>
      </c>
      <c r="H137" s="117">
        <f>J$216</f>
        <v>0.72490494970613018</v>
      </c>
      <c r="I137" s="35"/>
      <c r="J137" s="54">
        <f t="shared" si="7"/>
        <v>6484138</v>
      </c>
      <c r="K137" s="65"/>
      <c r="L137" s="35"/>
      <c r="M137" s="35"/>
      <c r="N137" s="35"/>
      <c r="O137" s="35"/>
    </row>
    <row r="138" spans="1:15">
      <c r="A138" s="29">
        <v>3</v>
      </c>
      <c r="C138" s="65" t="s">
        <v>152</v>
      </c>
      <c r="D138" s="35" t="str">
        <f>'DEOK 14-15'!D139</f>
        <v>323.197.b</v>
      </c>
      <c r="E138" s="54">
        <v>21554648</v>
      </c>
      <c r="F138" s="35"/>
      <c r="G138" s="35" t="s">
        <v>90</v>
      </c>
      <c r="H138" s="117">
        <f t="shared" ref="H138:H143" si="8">$J$224</f>
        <v>2.3980712794143596E-2</v>
      </c>
      <c r="I138" s="35"/>
      <c r="J138" s="54">
        <f t="shared" si="7"/>
        <v>516896</v>
      </c>
      <c r="K138" s="35"/>
      <c r="L138" s="35" t="s">
        <v>17</v>
      </c>
      <c r="M138" s="35"/>
      <c r="N138" s="35"/>
      <c r="O138" s="65"/>
    </row>
    <row r="139" spans="1:15">
      <c r="A139" s="29" t="s">
        <v>154</v>
      </c>
      <c r="C139" s="135" t="s">
        <v>155</v>
      </c>
      <c r="D139" s="35" t="str">
        <f>'DEOK 14-15'!D140</f>
        <v>(Note E)</v>
      </c>
      <c r="E139" s="85">
        <v>548309</v>
      </c>
      <c r="F139" s="35"/>
      <c r="G139" s="35" t="s">
        <v>90</v>
      </c>
      <c r="H139" s="117">
        <f t="shared" si="8"/>
        <v>2.3980712794143596E-2</v>
      </c>
      <c r="I139" s="35"/>
      <c r="J139" s="54">
        <f t="shared" si="7"/>
        <v>13149</v>
      </c>
      <c r="K139" s="35"/>
      <c r="L139" s="35"/>
      <c r="M139" s="35"/>
      <c r="N139" s="35"/>
      <c r="O139" s="65"/>
    </row>
    <row r="140" spans="1:15">
      <c r="A140" s="29" t="s">
        <v>157</v>
      </c>
      <c r="C140" s="135" t="s">
        <v>158</v>
      </c>
      <c r="D140" s="35" t="str">
        <f>'DEOK 14-15'!D141</f>
        <v>(Note E)</v>
      </c>
      <c r="E140" s="85">
        <v>575908</v>
      </c>
      <c r="F140" s="35"/>
      <c r="G140" s="35" t="s">
        <v>90</v>
      </c>
      <c r="H140" s="117">
        <f t="shared" si="8"/>
        <v>2.3980712794143596E-2</v>
      </c>
      <c r="I140" s="35"/>
      <c r="J140" s="54">
        <f t="shared" si="7"/>
        <v>13811</v>
      </c>
      <c r="K140" s="35"/>
      <c r="L140" s="35"/>
      <c r="M140" s="35"/>
      <c r="N140" s="35"/>
      <c r="O140" s="65"/>
    </row>
    <row r="141" spans="1:15">
      <c r="A141" s="29" t="s">
        <v>159</v>
      </c>
      <c r="C141" s="135" t="s">
        <v>385</v>
      </c>
      <c r="D141" s="35" t="str">
        <f>'DEOK 14-15'!D142</f>
        <v>(Note Y)</v>
      </c>
      <c r="E141" s="85">
        <v>0</v>
      </c>
      <c r="F141" s="35"/>
      <c r="G141" s="35" t="s">
        <v>90</v>
      </c>
      <c r="H141" s="117">
        <f t="shared" si="8"/>
        <v>2.3980712794143596E-2</v>
      </c>
      <c r="I141" s="35"/>
      <c r="J141" s="54">
        <f t="shared" si="7"/>
        <v>0</v>
      </c>
      <c r="K141" s="35"/>
      <c r="L141" s="35"/>
      <c r="M141" s="35"/>
      <c r="N141" s="35"/>
      <c r="O141" s="65"/>
    </row>
    <row r="142" spans="1:15">
      <c r="A142" s="29">
        <v>4</v>
      </c>
      <c r="C142" s="135" t="s">
        <v>163</v>
      </c>
      <c r="D142" s="36" t="s">
        <v>164</v>
      </c>
      <c r="E142" s="85">
        <v>0</v>
      </c>
      <c r="F142" s="35"/>
      <c r="G142" s="35" t="s">
        <v>90</v>
      </c>
      <c r="H142" s="117">
        <f t="shared" si="8"/>
        <v>2.3980712794143596E-2</v>
      </c>
      <c r="I142" s="35"/>
      <c r="J142" s="54">
        <f t="shared" si="7"/>
        <v>0</v>
      </c>
      <c r="K142" s="35"/>
      <c r="L142" s="35"/>
      <c r="M142" s="35"/>
      <c r="N142" s="35"/>
      <c r="O142" s="65"/>
    </row>
    <row r="143" spans="1:15">
      <c r="A143" s="29">
        <v>5</v>
      </c>
      <c r="C143" s="93" t="s">
        <v>165</v>
      </c>
      <c r="D143" s="35"/>
      <c r="E143" s="85">
        <v>695146</v>
      </c>
      <c r="F143" s="35"/>
      <c r="G143" s="35" t="s">
        <v>90</v>
      </c>
      <c r="H143" s="117">
        <f t="shared" si="8"/>
        <v>2.3980712794143596E-2</v>
      </c>
      <c r="I143" s="35"/>
      <c r="J143" s="54">
        <f t="shared" si="7"/>
        <v>16670</v>
      </c>
      <c r="K143" s="35"/>
      <c r="L143" s="35"/>
      <c r="M143" s="35"/>
      <c r="N143" s="35"/>
      <c r="O143" s="65"/>
    </row>
    <row r="144" spans="1:15">
      <c r="A144" s="136" t="s">
        <v>64</v>
      </c>
      <c r="C144" s="93" t="s">
        <v>166</v>
      </c>
      <c r="D144" s="35"/>
      <c r="E144" s="85">
        <v>0</v>
      </c>
      <c r="F144" s="35"/>
      <c r="G144" s="137" t="str">
        <f>G134</f>
        <v>TE</v>
      </c>
      <c r="H144" s="117">
        <f>H134</f>
        <v>0.72490494970613018</v>
      </c>
      <c r="I144" s="35"/>
      <c r="J144" s="54">
        <f t="shared" si="7"/>
        <v>0</v>
      </c>
      <c r="K144" s="35"/>
      <c r="L144" s="35"/>
      <c r="M144" s="35"/>
      <c r="N144" s="35"/>
      <c r="O144" s="65"/>
    </row>
    <row r="145" spans="1:15">
      <c r="A145" s="29">
        <v>6</v>
      </c>
      <c r="C145" s="65" t="s">
        <v>91</v>
      </c>
      <c r="D145" s="35" t="str">
        <f>'DEOK 14-15'!D146</f>
        <v>356.1</v>
      </c>
      <c r="E145" s="85">
        <v>0</v>
      </c>
      <c r="F145" s="35"/>
      <c r="G145" s="35" t="s">
        <v>93</v>
      </c>
      <c r="H145" s="117">
        <f>H87</f>
        <v>1.848104535668206E-2</v>
      </c>
      <c r="I145" s="35"/>
      <c r="J145" s="54">
        <f t="shared" si="7"/>
        <v>0</v>
      </c>
      <c r="K145" s="35"/>
      <c r="L145" s="35"/>
      <c r="M145" s="35"/>
      <c r="N145" s="35"/>
      <c r="O145" s="65"/>
    </row>
    <row r="146" spans="1:15" ht="15.75" thickBot="1">
      <c r="A146" s="29">
        <v>7</v>
      </c>
      <c r="C146" s="65" t="s">
        <v>167</v>
      </c>
      <c r="D146" s="35"/>
      <c r="E146" s="118">
        <v>0</v>
      </c>
      <c r="F146" s="35"/>
      <c r="G146" s="35" t="s">
        <v>17</v>
      </c>
      <c r="H146" s="124">
        <v>1</v>
      </c>
      <c r="I146" s="35"/>
      <c r="J146" s="119">
        <f t="shared" si="7"/>
        <v>0</v>
      </c>
      <c r="K146" s="35"/>
      <c r="L146" s="35"/>
      <c r="M146" s="35"/>
      <c r="N146" s="35"/>
      <c r="O146" s="65"/>
    </row>
    <row r="147" spans="1:15">
      <c r="A147" s="29">
        <v>8</v>
      </c>
      <c r="C147" s="65" t="s">
        <v>386</v>
      </c>
      <c r="D147" s="35"/>
      <c r="E147" s="31">
        <f>E134-E135-E136-E137+E138-E139+E140-E141-E142-E143+E144+E145+E146</f>
        <v>22054355</v>
      </c>
      <c r="F147" s="35"/>
      <c r="G147" s="35"/>
      <c r="H147" s="35"/>
      <c r="I147" s="35"/>
      <c r="J147" s="31">
        <f>J134-J135-J136-J137+J138-J139+J140-J141-J142-J143+J144+J145+J146</f>
        <v>1314657</v>
      </c>
      <c r="K147" s="35"/>
      <c r="L147" s="35"/>
      <c r="M147" s="35"/>
      <c r="N147" s="35"/>
      <c r="O147" s="65"/>
    </row>
    <row r="148" spans="1:15">
      <c r="A148" s="29"/>
      <c r="D148" s="35"/>
      <c r="E148" s="54"/>
      <c r="F148" s="35"/>
      <c r="G148" s="35"/>
      <c r="H148" s="35"/>
      <c r="I148" s="35"/>
      <c r="J148" s="54"/>
      <c r="K148" s="35"/>
      <c r="L148" s="35"/>
      <c r="M148" s="35"/>
      <c r="N148" s="35"/>
      <c r="O148" s="65"/>
    </row>
    <row r="149" spans="1:15">
      <c r="A149" s="29"/>
      <c r="C149" s="65" t="s">
        <v>169</v>
      </c>
      <c r="D149" s="35"/>
      <c r="E149" s="54"/>
      <c r="F149" s="35"/>
      <c r="G149" s="35"/>
      <c r="H149" s="35"/>
      <c r="I149" s="35"/>
      <c r="J149" s="54"/>
      <c r="K149" s="35"/>
      <c r="L149" s="35"/>
      <c r="M149" s="35"/>
      <c r="N149" s="35"/>
      <c r="O149" s="65"/>
    </row>
    <row r="150" spans="1:15">
      <c r="A150" s="29">
        <v>9</v>
      </c>
      <c r="C150" s="65" t="s">
        <v>139</v>
      </c>
      <c r="D150" s="35" t="str">
        <f>'DEOK 14-15'!D151</f>
        <v>336.7.b</v>
      </c>
      <c r="E150" s="116">
        <v>849915</v>
      </c>
      <c r="F150" s="35"/>
      <c r="G150" s="35" t="s">
        <v>62</v>
      </c>
      <c r="H150" s="117">
        <f>J206</f>
        <v>0.73935169185345906</v>
      </c>
      <c r="I150" s="35"/>
      <c r="J150" s="31">
        <f>ROUND(H150*E150,0)</f>
        <v>628386</v>
      </c>
      <c r="K150" s="35"/>
      <c r="L150" s="121"/>
      <c r="M150" s="35"/>
      <c r="N150" s="35"/>
      <c r="O150" s="35" t="s">
        <v>17</v>
      </c>
    </row>
    <row r="151" spans="1:15">
      <c r="A151" s="29">
        <v>10</v>
      </c>
      <c r="C151" s="65" t="s">
        <v>171</v>
      </c>
      <c r="D151" s="35" t="str">
        <f>'DEOK 14-15'!D152</f>
        <v xml:space="preserve">336.10.b </v>
      </c>
      <c r="E151" s="85">
        <v>1126552</v>
      </c>
      <c r="F151" s="35"/>
      <c r="G151" s="35" t="s">
        <v>90</v>
      </c>
      <c r="H151" s="117">
        <f>H138</f>
        <v>2.3980712794143596E-2</v>
      </c>
      <c r="I151" s="35"/>
      <c r="J151" s="54">
        <f t="shared" ref="J151:J152" si="9">ROUND(H151*E151,0)</f>
        <v>27016</v>
      </c>
      <c r="K151" s="35"/>
      <c r="L151" s="121"/>
      <c r="M151" s="35"/>
      <c r="N151" s="35"/>
      <c r="O151" s="35" t="s">
        <v>17</v>
      </c>
    </row>
    <row r="152" spans="1:15" ht="15.75" thickBot="1">
      <c r="A152" s="29">
        <v>11</v>
      </c>
      <c r="C152" s="65" t="s">
        <v>91</v>
      </c>
      <c r="D152" s="35" t="str">
        <f>'DEOK 14-15'!D153</f>
        <v>336.11.b</v>
      </c>
      <c r="E152" s="118">
        <v>2018598</v>
      </c>
      <c r="F152" s="35"/>
      <c r="G152" s="35" t="s">
        <v>93</v>
      </c>
      <c r="H152" s="117">
        <f>H145</f>
        <v>1.848104535668206E-2</v>
      </c>
      <c r="I152" s="35"/>
      <c r="J152" s="119">
        <f t="shared" si="9"/>
        <v>37306</v>
      </c>
      <c r="K152" s="35"/>
      <c r="L152" s="121"/>
      <c r="M152" s="35"/>
      <c r="N152" s="35"/>
      <c r="O152" s="35" t="s">
        <v>17</v>
      </c>
    </row>
    <row r="153" spans="1:15">
      <c r="A153" s="29">
        <v>12</v>
      </c>
      <c r="C153" s="65" t="s">
        <v>174</v>
      </c>
      <c r="D153" s="35"/>
      <c r="E153" s="31">
        <f>SUM(E150:E152)</f>
        <v>3995065</v>
      </c>
      <c r="F153" s="35"/>
      <c r="G153" s="35"/>
      <c r="H153" s="35"/>
      <c r="I153" s="35"/>
      <c r="J153" s="31">
        <f>SUM(J150:J152)</f>
        <v>692708</v>
      </c>
      <c r="K153" s="35"/>
      <c r="L153" s="35"/>
      <c r="M153" s="35"/>
      <c r="N153" s="35"/>
      <c r="O153" s="65"/>
    </row>
    <row r="154" spans="1:15">
      <c r="A154" s="29"/>
      <c r="C154" s="65"/>
      <c r="D154" s="35"/>
      <c r="E154" s="54"/>
      <c r="F154" s="35"/>
      <c r="G154" s="35"/>
      <c r="H154" s="35"/>
      <c r="I154" s="35"/>
      <c r="J154" s="54"/>
      <c r="K154" s="35"/>
      <c r="L154" s="35"/>
      <c r="M154" s="35"/>
      <c r="N154" s="35"/>
      <c r="O154" s="65"/>
    </row>
    <row r="155" spans="1:15">
      <c r="A155" s="29" t="s">
        <v>17</v>
      </c>
      <c r="C155" s="81" t="s">
        <v>175</v>
      </c>
      <c r="E155" s="54"/>
      <c r="F155" s="35"/>
      <c r="G155" s="35"/>
      <c r="H155" s="35"/>
      <c r="I155" s="35"/>
      <c r="J155" s="54"/>
      <c r="K155" s="35"/>
      <c r="L155" s="35"/>
      <c r="M155" s="35"/>
      <c r="N155" s="35"/>
      <c r="O155" s="65"/>
    </row>
    <row r="156" spans="1:15">
      <c r="A156" s="29"/>
      <c r="C156" s="65" t="s">
        <v>176</v>
      </c>
      <c r="E156" s="54"/>
      <c r="F156" s="35"/>
      <c r="G156" s="35"/>
      <c r="I156" s="35"/>
      <c r="J156" s="54"/>
      <c r="K156" s="35"/>
      <c r="L156" s="121"/>
      <c r="M156" s="35"/>
      <c r="N156" s="35"/>
      <c r="O156" s="65"/>
    </row>
    <row r="157" spans="1:15">
      <c r="A157" s="29">
        <v>13</v>
      </c>
      <c r="C157" s="138" t="s">
        <v>177</v>
      </c>
      <c r="D157" s="36" t="s">
        <v>365</v>
      </c>
      <c r="E157" s="116">
        <v>1954534</v>
      </c>
      <c r="F157" s="35"/>
      <c r="G157" s="35" t="s">
        <v>90</v>
      </c>
      <c r="H157" s="117">
        <f>$J$224</f>
        <v>2.3980712794143596E-2</v>
      </c>
      <c r="I157" s="35"/>
      <c r="J157" s="31">
        <f>ROUND(H157*E157,0)</f>
        <v>46871</v>
      </c>
      <c r="K157" s="35"/>
      <c r="L157" s="121"/>
      <c r="M157" s="35"/>
      <c r="N157" s="35"/>
      <c r="O157" s="65"/>
    </row>
    <row r="158" spans="1:15">
      <c r="A158" s="29">
        <v>14</v>
      </c>
      <c r="C158" s="138" t="s">
        <v>179</v>
      </c>
      <c r="D158" s="36" t="s">
        <v>366</v>
      </c>
      <c r="E158" s="85">
        <v>2955</v>
      </c>
      <c r="F158" s="35"/>
      <c r="G158" s="35" t="s">
        <v>90</v>
      </c>
      <c r="H158" s="117">
        <f>$J$224</f>
        <v>2.3980712794143596E-2</v>
      </c>
      <c r="I158" s="35"/>
      <c r="J158" s="54">
        <f t="shared" ref="J158" si="10">ROUND(H158*E158,0)</f>
        <v>71</v>
      </c>
      <c r="K158" s="35"/>
      <c r="L158" s="121"/>
      <c r="M158" s="35"/>
      <c r="N158" s="35"/>
      <c r="O158" s="65"/>
    </row>
    <row r="159" spans="1:15">
      <c r="A159" s="29">
        <v>15</v>
      </c>
      <c r="C159" s="65" t="s">
        <v>180</v>
      </c>
      <c r="D159" s="36" t="s">
        <v>17</v>
      </c>
      <c r="E159" s="85"/>
      <c r="F159" s="35"/>
      <c r="G159" s="35"/>
      <c r="I159" s="35"/>
      <c r="J159" s="54"/>
      <c r="K159" s="35"/>
      <c r="L159" s="121"/>
      <c r="M159" s="35"/>
      <c r="N159" s="35"/>
      <c r="O159" s="65"/>
    </row>
    <row r="160" spans="1:15">
      <c r="A160" s="29">
        <v>16</v>
      </c>
      <c r="C160" s="65" t="s">
        <v>181</v>
      </c>
      <c r="D160" s="36" t="s">
        <v>367</v>
      </c>
      <c r="E160" s="85">
        <v>6792754</v>
      </c>
      <c r="F160" s="35"/>
      <c r="G160" s="35" t="s">
        <v>134</v>
      </c>
      <c r="H160" s="84">
        <f>H80</f>
        <v>2.6186771343771103E-2</v>
      </c>
      <c r="I160" s="35"/>
      <c r="J160" s="54">
        <f t="shared" ref="J160" si="11">ROUND(H160*E160,0)</f>
        <v>177880</v>
      </c>
      <c r="K160" s="35"/>
      <c r="L160" s="121"/>
      <c r="M160" s="35"/>
      <c r="N160" s="35"/>
      <c r="O160" s="65"/>
    </row>
    <row r="161" spans="1:15">
      <c r="A161" s="29">
        <v>17</v>
      </c>
      <c r="C161" s="65" t="s">
        <v>182</v>
      </c>
      <c r="D161" s="36" t="s">
        <v>178</v>
      </c>
      <c r="E161" s="85">
        <v>0</v>
      </c>
      <c r="F161" s="35"/>
      <c r="G161" s="35" t="str">
        <f>G99</f>
        <v>NA</v>
      </c>
      <c r="H161" s="139" t="s">
        <v>113</v>
      </c>
      <c r="I161" s="35"/>
      <c r="J161" s="140">
        <v>0</v>
      </c>
      <c r="K161" s="35"/>
      <c r="L161" s="121"/>
      <c r="M161" s="35"/>
      <c r="N161" s="35"/>
      <c r="O161" s="65"/>
    </row>
    <row r="162" spans="1:15">
      <c r="A162" s="29">
        <v>18</v>
      </c>
      <c r="C162" s="65" t="s">
        <v>183</v>
      </c>
      <c r="D162" s="36" t="str">
        <f>D161</f>
        <v>263.i</v>
      </c>
      <c r="E162" s="85">
        <v>0</v>
      </c>
      <c r="F162" s="35"/>
      <c r="G162" s="35" t="str">
        <f>G160</f>
        <v>GP</v>
      </c>
      <c r="H162" s="84">
        <f>H160</f>
        <v>2.6186771343771103E-2</v>
      </c>
      <c r="I162" s="35"/>
      <c r="J162" s="54">
        <f t="shared" ref="J162:J163" si="12">ROUND(H162*E162,0)</f>
        <v>0</v>
      </c>
      <c r="K162" s="35"/>
      <c r="L162" s="121"/>
      <c r="M162" s="35"/>
      <c r="N162" s="35"/>
      <c r="O162" s="65"/>
    </row>
    <row r="163" spans="1:15" ht="15.75" thickBot="1">
      <c r="A163" s="29">
        <v>19</v>
      </c>
      <c r="C163" s="65" t="s">
        <v>184</v>
      </c>
      <c r="D163" s="35"/>
      <c r="E163" s="118">
        <v>0</v>
      </c>
      <c r="F163" s="35"/>
      <c r="G163" s="35" t="s">
        <v>134</v>
      </c>
      <c r="H163" s="84">
        <f>H160</f>
        <v>2.6186771343771103E-2</v>
      </c>
      <c r="I163" s="35"/>
      <c r="J163" s="119">
        <f t="shared" si="12"/>
        <v>0</v>
      </c>
      <c r="K163" s="35"/>
      <c r="L163" s="121"/>
      <c r="M163" s="35"/>
      <c r="N163" s="35"/>
      <c r="O163" s="65"/>
    </row>
    <row r="164" spans="1:15">
      <c r="A164" s="29">
        <v>20</v>
      </c>
      <c r="C164" s="65" t="s">
        <v>185</v>
      </c>
      <c r="D164" s="35"/>
      <c r="E164" s="31">
        <f>E157+E158+E160+E161+E162+E163</f>
        <v>8750243</v>
      </c>
      <c r="F164" s="35"/>
      <c r="G164" s="35"/>
      <c r="H164" s="84"/>
      <c r="I164" s="35"/>
      <c r="J164" s="31">
        <f>J157+J158+J160+J161+J162+J163</f>
        <v>224822</v>
      </c>
      <c r="K164" s="35"/>
      <c r="L164" s="35"/>
      <c r="M164" s="35"/>
      <c r="N164" s="35"/>
      <c r="O164" s="65"/>
    </row>
    <row r="165" spans="1:15">
      <c r="A165" s="29"/>
      <c r="C165" s="65"/>
      <c r="D165" s="35"/>
      <c r="E165" s="54"/>
      <c r="F165" s="35"/>
      <c r="G165" s="35"/>
      <c r="H165" s="84"/>
      <c r="I165" s="35"/>
      <c r="J165" s="35"/>
      <c r="K165" s="35"/>
      <c r="L165" s="35"/>
      <c r="M165" s="35"/>
      <c r="N165" s="35"/>
      <c r="O165" s="65"/>
    </row>
    <row r="166" spans="1:15">
      <c r="A166" s="29" t="s">
        <v>186</v>
      </c>
      <c r="C166" s="65"/>
      <c r="D166" s="35"/>
      <c r="E166" s="35"/>
      <c r="F166" s="35"/>
      <c r="G166" s="35"/>
      <c r="H166" s="84"/>
      <c r="I166" s="35"/>
      <c r="J166" s="35"/>
      <c r="K166" s="35"/>
      <c r="L166" s="35"/>
      <c r="M166" s="35"/>
      <c r="N166" s="35"/>
      <c r="O166" s="65"/>
    </row>
    <row r="167" spans="1:15">
      <c r="A167" s="29" t="s">
        <v>17</v>
      </c>
      <c r="C167" s="81" t="s">
        <v>187</v>
      </c>
      <c r="D167" s="35"/>
      <c r="E167" s="35"/>
      <c r="F167" s="35"/>
      <c r="H167" s="141"/>
      <c r="I167" s="35"/>
      <c r="K167" s="35"/>
      <c r="M167" s="35"/>
      <c r="N167" s="35"/>
      <c r="O167" s="35" t="s">
        <v>17</v>
      </c>
    </row>
    <row r="168" spans="1:15">
      <c r="A168" s="29">
        <v>21</v>
      </c>
      <c r="C168" s="142" t="s">
        <v>188</v>
      </c>
      <c r="D168" s="35"/>
      <c r="E168" s="203">
        <f>IF(E303&gt;0,1-(((1-E304)*(1-E303))/(1-E304*E303*E305)),0)</f>
        <v>0.38900000000000001</v>
      </c>
      <c r="F168" s="35"/>
      <c r="H168" s="141"/>
      <c r="I168" s="35"/>
      <c r="K168" s="35"/>
      <c r="M168" s="35"/>
      <c r="N168" s="35"/>
      <c r="O168" s="35"/>
    </row>
    <row r="169" spans="1:15">
      <c r="A169" s="29">
        <v>22</v>
      </c>
      <c r="C169" s="2" t="s">
        <v>189</v>
      </c>
      <c r="D169" s="35"/>
      <c r="E169" s="143">
        <f>IF(J248&gt;0,(E168/(1-E168))*(1-J245/J248),0)</f>
        <v>0.47261353709598064</v>
      </c>
      <c r="F169" s="35"/>
      <c r="H169" s="141"/>
      <c r="I169" s="35"/>
      <c r="K169" s="35"/>
      <c r="M169" s="35"/>
      <c r="N169" s="35"/>
      <c r="O169" s="35"/>
    </row>
    <row r="170" spans="1:15">
      <c r="A170" s="29"/>
      <c r="C170" s="65" t="s">
        <v>190</v>
      </c>
      <c r="D170" s="35"/>
      <c r="E170" s="35"/>
      <c r="F170" s="35"/>
      <c r="H170" s="141"/>
      <c r="I170" s="35"/>
      <c r="K170" s="35"/>
      <c r="M170" s="35"/>
      <c r="N170" s="35"/>
      <c r="O170" s="35"/>
    </row>
    <row r="171" spans="1:15">
      <c r="A171" s="29"/>
      <c r="C171" s="65" t="s">
        <v>191</v>
      </c>
      <c r="D171" s="35"/>
      <c r="E171" s="35"/>
      <c r="F171" s="35"/>
      <c r="H171" s="141"/>
      <c r="I171" s="35"/>
      <c r="K171" s="35"/>
      <c r="M171" s="35"/>
      <c r="N171" s="35"/>
      <c r="O171" s="35"/>
    </row>
    <row r="172" spans="1:15">
      <c r="A172" s="29">
        <v>23</v>
      </c>
      <c r="C172" s="142" t="s">
        <v>192</v>
      </c>
      <c r="D172" s="35"/>
      <c r="E172" s="144">
        <f>IF(E168&gt;0,1/(1-E168),0)</f>
        <v>1.6366612111292962</v>
      </c>
      <c r="F172" s="35"/>
      <c r="H172" s="141"/>
      <c r="I172" s="35"/>
      <c r="J172" s="54"/>
      <c r="K172" s="35"/>
      <c r="M172" s="35"/>
      <c r="N172" s="35"/>
      <c r="O172" s="35"/>
    </row>
    <row r="173" spans="1:15">
      <c r="A173" s="29">
        <v>24</v>
      </c>
      <c r="C173" s="65" t="s">
        <v>193</v>
      </c>
      <c r="D173" s="35" t="str">
        <f>'DEOK 14-15'!D174</f>
        <v>266.8.f (enter negative)</v>
      </c>
      <c r="E173" s="85">
        <v>-36658</v>
      </c>
      <c r="F173" s="35"/>
      <c r="H173" s="141"/>
      <c r="I173" s="35"/>
      <c r="J173" s="54"/>
      <c r="K173" s="35"/>
      <c r="M173" s="35"/>
      <c r="N173" s="35"/>
      <c r="O173" s="35"/>
    </row>
    <row r="174" spans="1:15">
      <c r="A174" s="29"/>
      <c r="C174" s="65"/>
      <c r="D174" s="35"/>
      <c r="E174" s="54"/>
      <c r="F174" s="35"/>
      <c r="H174" s="141"/>
      <c r="I174" s="35"/>
      <c r="J174" s="54"/>
      <c r="K174" s="35"/>
      <c r="M174" s="35"/>
      <c r="N174" s="35"/>
      <c r="O174" s="35"/>
    </row>
    <row r="175" spans="1:15">
      <c r="A175" s="29">
        <v>25</v>
      </c>
      <c r="C175" s="142" t="s">
        <v>195</v>
      </c>
      <c r="D175" s="145"/>
      <c r="E175" s="31">
        <f>E169*E179</f>
        <v>16983788.081592079</v>
      </c>
      <c r="F175" s="35"/>
      <c r="G175" s="35" t="s">
        <v>83</v>
      </c>
      <c r="H175" s="84"/>
      <c r="I175" s="35"/>
      <c r="J175" s="31">
        <f>E169*J179</f>
        <v>545686.20652053854</v>
      </c>
      <c r="K175" s="35"/>
      <c r="L175" s="87" t="s">
        <v>17</v>
      </c>
      <c r="M175" s="35"/>
      <c r="N175" s="35"/>
      <c r="O175" s="65"/>
    </row>
    <row r="176" spans="1:15" ht="15.75" thickBot="1">
      <c r="A176" s="29">
        <v>26</v>
      </c>
      <c r="C176" s="2" t="s">
        <v>196</v>
      </c>
      <c r="D176" s="145"/>
      <c r="E176" s="119">
        <f>E172*E173</f>
        <v>-59996.726677577739</v>
      </c>
      <c r="F176" s="35"/>
      <c r="G176" s="2" t="s">
        <v>116</v>
      </c>
      <c r="H176" s="84">
        <f>H96</f>
        <v>3.1901711373616443E-2</v>
      </c>
      <c r="I176" s="35"/>
      <c r="J176" s="119">
        <f>H176*E176</f>
        <v>-1913.9982578298388</v>
      </c>
      <c r="K176" s="35"/>
      <c r="L176" s="87"/>
      <c r="M176" s="35"/>
      <c r="N176" s="35"/>
      <c r="O176" s="65"/>
    </row>
    <row r="177" spans="1:15">
      <c r="A177" s="29">
        <v>27</v>
      </c>
      <c r="C177" s="146" t="s">
        <v>197</v>
      </c>
      <c r="D177" s="35" t="str">
        <f>'DEOK 14-15'!D178</f>
        <v>(line 25 plus line 26)</v>
      </c>
      <c r="E177" s="147">
        <f>E175+E176</f>
        <v>16923791.354914501</v>
      </c>
      <c r="F177" s="35"/>
      <c r="G177" s="35" t="s">
        <v>17</v>
      </c>
      <c r="H177" s="84" t="s">
        <v>17</v>
      </c>
      <c r="I177" s="35"/>
      <c r="J177" s="147">
        <f>J175+J176</f>
        <v>543772.20826270874</v>
      </c>
      <c r="K177" s="35"/>
      <c r="L177" s="35"/>
      <c r="M177" s="35"/>
      <c r="N177" s="35"/>
      <c r="O177" s="65"/>
    </row>
    <row r="178" spans="1:15">
      <c r="A178" s="29" t="s">
        <v>17</v>
      </c>
      <c r="C178"/>
      <c r="D178" s="148"/>
      <c r="E178" s="54"/>
      <c r="F178" s="35"/>
      <c r="G178" s="35"/>
      <c r="H178" s="84"/>
      <c r="I178" s="35"/>
      <c r="J178" s="54"/>
      <c r="K178" s="35"/>
      <c r="L178" s="35"/>
      <c r="M178" s="35"/>
      <c r="N178" s="35"/>
      <c r="O178" s="65"/>
    </row>
    <row r="179" spans="1:15">
      <c r="A179" s="29">
        <v>28</v>
      </c>
      <c r="C179" s="65" t="s">
        <v>199</v>
      </c>
      <c r="D179" s="121"/>
      <c r="E179" s="31">
        <f>ROUND($J248*E114,0)</f>
        <v>35935890</v>
      </c>
      <c r="F179" s="35"/>
      <c r="G179" s="35" t="s">
        <v>83</v>
      </c>
      <c r="H179" s="141"/>
      <c r="I179" s="35"/>
      <c r="J179" s="31">
        <f>ROUND($J248*J114,0)</f>
        <v>1154614</v>
      </c>
      <c r="K179" s="35"/>
      <c r="M179" s="35"/>
      <c r="N179" s="35"/>
      <c r="O179" s="35" t="s">
        <v>17</v>
      </c>
    </row>
    <row r="180" spans="1:15">
      <c r="A180" s="29"/>
      <c r="C180" s="146" t="s">
        <v>200</v>
      </c>
      <c r="E180" s="54"/>
      <c r="F180" s="35"/>
      <c r="G180" s="35"/>
      <c r="H180" s="141"/>
      <c r="I180" s="35"/>
      <c r="J180" s="54"/>
      <c r="K180" s="35"/>
      <c r="L180" s="121"/>
      <c r="M180" s="35"/>
      <c r="N180" s="35"/>
      <c r="O180" s="35"/>
    </row>
    <row r="181" spans="1:15">
      <c r="A181" s="29"/>
      <c r="C181" s="65"/>
      <c r="E181" s="54"/>
      <c r="F181" s="35"/>
      <c r="G181" s="35"/>
      <c r="H181" s="141"/>
      <c r="I181" s="35"/>
      <c r="J181" s="54"/>
      <c r="K181" s="35"/>
      <c r="L181" s="121"/>
      <c r="M181" s="35"/>
      <c r="N181" s="35"/>
      <c r="O181" s="35"/>
    </row>
    <row r="182" spans="1:15" ht="15.75" thickBot="1">
      <c r="A182" s="29">
        <v>29</v>
      </c>
      <c r="C182" s="65" t="s">
        <v>201</v>
      </c>
      <c r="D182" s="35"/>
      <c r="E182" s="125">
        <f>E179+E177+E164+E153+E147</f>
        <v>87659344.354914501</v>
      </c>
      <c r="F182" s="35"/>
      <c r="G182" s="35"/>
      <c r="H182" s="35"/>
      <c r="I182" s="35"/>
      <c r="J182" s="125">
        <f>J179+J177+J164+J153+J147</f>
        <v>3930573.208262709</v>
      </c>
      <c r="K182" s="65"/>
      <c r="L182" s="65"/>
      <c r="M182" s="65"/>
      <c r="N182" s="65"/>
      <c r="O182" s="65"/>
    </row>
    <row r="183" spans="1:15" ht="15.75" thickTop="1">
      <c r="A183" s="29"/>
      <c r="C183" s="65"/>
      <c r="D183" s="35"/>
      <c r="E183" s="35"/>
      <c r="F183" s="35"/>
      <c r="G183" s="35"/>
      <c r="H183" s="35"/>
      <c r="I183" s="35"/>
      <c r="J183" s="35"/>
      <c r="K183" s="65"/>
      <c r="L183" s="65"/>
      <c r="M183" s="65"/>
      <c r="N183" s="65"/>
      <c r="O183" s="65"/>
    </row>
    <row r="184" spans="1:15">
      <c r="A184" s="29"/>
      <c r="C184" s="65"/>
      <c r="D184" s="35"/>
      <c r="E184" s="35"/>
      <c r="F184" s="35"/>
      <c r="G184" s="35"/>
      <c r="H184" s="35"/>
      <c r="I184" s="35"/>
      <c r="J184" s="35"/>
      <c r="K184" s="65"/>
      <c r="L184" s="65"/>
      <c r="M184" s="65"/>
      <c r="N184" s="65"/>
      <c r="O184" s="65"/>
    </row>
    <row r="185" spans="1:15">
      <c r="A185" s="29"/>
      <c r="C185" s="68"/>
      <c r="D185" s="68"/>
      <c r="E185" s="69"/>
      <c r="F185" s="68"/>
      <c r="G185" s="68"/>
      <c r="H185" s="68"/>
      <c r="I185" s="68"/>
      <c r="K185" s="29"/>
      <c r="L185" s="97"/>
      <c r="M185" s="29"/>
      <c r="N185" s="29"/>
      <c r="O185" s="65"/>
    </row>
    <row r="186" spans="1:15" ht="18">
      <c r="A186" s="1"/>
      <c r="C186" s="68"/>
      <c r="D186" s="68"/>
      <c r="E186" s="69"/>
      <c r="F186" s="68"/>
      <c r="G186" s="68"/>
      <c r="H186" s="68"/>
      <c r="I186" s="68"/>
      <c r="J186" s="70" t="s">
        <v>0</v>
      </c>
      <c r="M186" s="71"/>
      <c r="N186" s="71"/>
      <c r="O186" s="65"/>
    </row>
    <row r="187" spans="1:15">
      <c r="C187" s="68"/>
      <c r="D187" s="68"/>
      <c r="E187" s="69"/>
      <c r="F187" s="68"/>
      <c r="G187" s="68"/>
      <c r="H187" s="68"/>
      <c r="I187" s="68"/>
      <c r="J187" s="70" t="s">
        <v>202</v>
      </c>
      <c r="M187" s="70"/>
      <c r="N187" s="70"/>
      <c r="O187" s="65"/>
    </row>
    <row r="188" spans="1:15">
      <c r="C188" s="68"/>
      <c r="D188" s="68"/>
      <c r="E188" s="69"/>
      <c r="F188" s="68"/>
      <c r="G188" s="68"/>
      <c r="H188" s="68"/>
      <c r="I188" s="68"/>
      <c r="M188" s="70"/>
      <c r="N188" s="70"/>
      <c r="O188" s="65"/>
    </row>
    <row r="189" spans="1:15">
      <c r="C189" s="68"/>
      <c r="D189" s="68"/>
      <c r="E189" s="69"/>
      <c r="F189" s="68"/>
      <c r="G189" s="68"/>
      <c r="H189" s="68"/>
      <c r="I189" s="68"/>
      <c r="M189" s="70"/>
      <c r="N189" s="70"/>
      <c r="O189" s="65"/>
    </row>
    <row r="190" spans="1:15">
      <c r="C190" s="68"/>
      <c r="D190" s="68"/>
      <c r="E190" s="69"/>
      <c r="F190" s="68"/>
      <c r="G190" s="68"/>
      <c r="H190" s="68"/>
      <c r="I190" s="68"/>
      <c r="M190" s="70"/>
      <c r="N190" s="70"/>
      <c r="O190" s="65"/>
    </row>
    <row r="191" spans="1:15">
      <c r="C191" s="68"/>
      <c r="D191" s="68"/>
      <c r="E191" s="69"/>
      <c r="F191" s="68"/>
      <c r="G191" s="68"/>
      <c r="H191" s="68"/>
      <c r="I191" s="68"/>
      <c r="J191" s="70"/>
      <c r="M191" s="70"/>
      <c r="N191" s="70"/>
      <c r="O191" s="65"/>
    </row>
    <row r="192" spans="1:15">
      <c r="C192" s="68" t="s">
        <v>2</v>
      </c>
      <c r="D192" s="68"/>
      <c r="E192" s="69"/>
      <c r="F192" s="68"/>
      <c r="G192" s="68"/>
      <c r="H192" s="68"/>
      <c r="I192" s="68"/>
      <c r="J192" s="97" t="str">
        <f>J7</f>
        <v>For the 12 months ended: 12/31/2013</v>
      </c>
      <c r="M192" s="70"/>
      <c r="N192" s="70"/>
      <c r="O192" s="65"/>
    </row>
    <row r="193" spans="1:15">
      <c r="A193" s="75" t="str">
        <f>A8</f>
        <v>Rate Formula Template</v>
      </c>
      <c r="B193" s="9"/>
      <c r="C193" s="9"/>
      <c r="D193" s="75"/>
      <c r="E193" s="9"/>
      <c r="F193" s="75"/>
      <c r="G193" s="75"/>
      <c r="H193" s="75"/>
      <c r="I193" s="75"/>
      <c r="J193" s="9"/>
      <c r="K193" s="76"/>
      <c r="L193" s="9"/>
      <c r="M193" s="65"/>
      <c r="N193" s="65"/>
      <c r="O193" s="65"/>
    </row>
    <row r="194" spans="1:15">
      <c r="A194" s="13" t="s">
        <v>4</v>
      </c>
      <c r="B194" s="9"/>
      <c r="C194" s="75"/>
      <c r="D194" s="13"/>
      <c r="E194" s="9"/>
      <c r="F194" s="13"/>
      <c r="G194" s="13"/>
      <c r="H194" s="13"/>
      <c r="I194" s="75"/>
      <c r="J194" s="75"/>
      <c r="K194" s="76"/>
      <c r="L194" s="76"/>
      <c r="M194" s="65"/>
      <c r="N194" s="65"/>
      <c r="O194" s="65"/>
    </row>
    <row r="195" spans="1:15">
      <c r="A195" s="76"/>
      <c r="B195" s="9"/>
      <c r="C195" s="76"/>
      <c r="D195" s="76"/>
      <c r="E195" s="9"/>
      <c r="F195" s="76"/>
      <c r="G195" s="76"/>
      <c r="H195" s="76"/>
      <c r="I195" s="76"/>
      <c r="J195" s="76"/>
      <c r="K195" s="76"/>
      <c r="L195" s="76"/>
      <c r="M195" s="35"/>
      <c r="N195" s="35"/>
      <c r="O195" s="65"/>
    </row>
    <row r="196" spans="1:15" ht="15.75">
      <c r="A196" s="17" t="s">
        <v>361</v>
      </c>
      <c r="B196" s="9"/>
      <c r="C196" s="76"/>
      <c r="D196" s="76"/>
      <c r="E196" s="9"/>
      <c r="F196" s="76"/>
      <c r="G196" s="76"/>
      <c r="H196" s="76"/>
      <c r="I196" s="76"/>
      <c r="J196" s="76"/>
      <c r="K196" s="76"/>
      <c r="L196" s="76"/>
      <c r="M196" s="35"/>
      <c r="N196" s="35"/>
      <c r="O196" s="65"/>
    </row>
    <row r="197" spans="1:15" ht="15.75">
      <c r="A197" s="149" t="s">
        <v>203</v>
      </c>
      <c r="B197" s="9"/>
      <c r="C197" s="9"/>
      <c r="D197" s="9"/>
      <c r="E197" s="9"/>
      <c r="F197" s="76"/>
      <c r="G197" s="76"/>
      <c r="H197" s="76"/>
      <c r="I197" s="76"/>
      <c r="J197" s="76"/>
      <c r="K197" s="13"/>
      <c r="L197" s="13"/>
      <c r="M197" s="35"/>
      <c r="N197" s="35"/>
      <c r="O197" s="65"/>
    </row>
    <row r="198" spans="1:15" ht="15.75">
      <c r="A198" s="29" t="s">
        <v>11</v>
      </c>
      <c r="C198" s="104"/>
      <c r="D198" s="65"/>
      <c r="E198" s="65"/>
      <c r="F198" s="65"/>
      <c r="G198" s="65"/>
      <c r="H198" s="65"/>
      <c r="I198" s="65"/>
      <c r="J198" s="65"/>
      <c r="K198" s="35"/>
      <c r="L198" s="35"/>
      <c r="M198" s="35"/>
      <c r="N198" s="35"/>
      <c r="O198" s="65"/>
    </row>
    <row r="199" spans="1:15" ht="15.75">
      <c r="A199" s="79" t="s">
        <v>13</v>
      </c>
      <c r="B199" s="26"/>
      <c r="C199" s="132" t="s">
        <v>204</v>
      </c>
      <c r="D199" s="65"/>
      <c r="E199" s="65"/>
      <c r="F199" s="65"/>
      <c r="G199" s="65"/>
      <c r="H199" s="65"/>
      <c r="K199" s="35"/>
      <c r="L199" s="35"/>
      <c r="M199" s="35"/>
      <c r="N199" s="35"/>
      <c r="O199" s="65"/>
    </row>
    <row r="200" spans="1:15">
      <c r="A200" s="29"/>
      <c r="C200" s="68"/>
      <c r="D200" s="65"/>
      <c r="E200" s="65"/>
      <c r="F200" s="65"/>
      <c r="G200" s="65"/>
      <c r="H200" s="65"/>
      <c r="I200" s="65"/>
      <c r="J200" s="65"/>
      <c r="K200" s="35"/>
      <c r="L200" s="35"/>
      <c r="M200" s="35"/>
      <c r="N200" s="35"/>
      <c r="O200" s="65"/>
    </row>
    <row r="201" spans="1:15">
      <c r="A201" s="29">
        <v>1</v>
      </c>
      <c r="C201" s="68" t="s">
        <v>205</v>
      </c>
      <c r="D201" s="65"/>
      <c r="E201" s="35"/>
      <c r="F201" s="35"/>
      <c r="G201" s="35"/>
      <c r="H201" s="35"/>
      <c r="I201" s="35"/>
      <c r="J201" s="31">
        <f>E76</f>
        <v>44032271</v>
      </c>
      <c r="K201" s="35"/>
      <c r="L201" s="35"/>
      <c r="M201" s="35"/>
      <c r="N201" s="35"/>
      <c r="O201" s="65"/>
    </row>
    <row r="202" spans="1:15" ht="15.75">
      <c r="A202" s="29">
        <v>2</v>
      </c>
      <c r="C202" s="122" t="s">
        <v>206</v>
      </c>
      <c r="J202" s="150">
        <v>0</v>
      </c>
      <c r="K202" s="35"/>
      <c r="L202" s="35"/>
      <c r="M202" s="35"/>
      <c r="N202" s="35"/>
      <c r="O202" s="220"/>
    </row>
    <row r="203" spans="1:15" ht="16.5" thickBot="1">
      <c r="A203" s="29">
        <v>3</v>
      </c>
      <c r="C203" s="151" t="s">
        <v>207</v>
      </c>
      <c r="D203" s="152"/>
      <c r="E203" s="153"/>
      <c r="F203" s="35"/>
      <c r="G203" s="35"/>
      <c r="H203" s="126"/>
      <c r="I203" s="35"/>
      <c r="J203" s="154">
        <v>11476936.939999999</v>
      </c>
      <c r="K203" s="35"/>
      <c r="L203" s="35"/>
      <c r="M203" s="35"/>
      <c r="N203" s="35"/>
      <c r="O203" s="220"/>
    </row>
    <row r="204" spans="1:15">
      <c r="A204" s="29">
        <v>4</v>
      </c>
      <c r="C204" s="68" t="s">
        <v>208</v>
      </c>
      <c r="D204" s="65"/>
      <c r="E204" s="35"/>
      <c r="F204" s="35"/>
      <c r="G204" s="35"/>
      <c r="H204" s="126"/>
      <c r="I204" s="35"/>
      <c r="J204" s="31">
        <f>J201-J202-J203</f>
        <v>32555334.060000002</v>
      </c>
      <c r="K204" s="35"/>
      <c r="L204" s="35"/>
      <c r="M204" s="35"/>
      <c r="N204" s="35"/>
      <c r="O204" s="65"/>
    </row>
    <row r="205" spans="1:15">
      <c r="A205" s="29"/>
      <c r="D205" s="65"/>
      <c r="E205" s="35"/>
      <c r="F205" s="35"/>
      <c r="G205" s="35"/>
      <c r="H205" s="126"/>
      <c r="I205" s="35"/>
      <c r="K205" s="35"/>
      <c r="L205" s="35"/>
      <c r="M205" s="35"/>
      <c r="N205" s="35"/>
      <c r="O205" s="65"/>
    </row>
    <row r="206" spans="1:15">
      <c r="A206" s="29">
        <v>5</v>
      </c>
      <c r="C206" s="68" t="s">
        <v>209</v>
      </c>
      <c r="D206" s="78"/>
      <c r="E206" s="78"/>
      <c r="F206" s="78"/>
      <c r="G206" s="78"/>
      <c r="H206" s="101"/>
      <c r="I206" s="35" t="s">
        <v>210</v>
      </c>
      <c r="J206" s="155">
        <f>IF(J201&gt;0,J204/J201,0)</f>
        <v>0.73935169185345906</v>
      </c>
      <c r="K206" s="35"/>
      <c r="L206" s="35"/>
      <c r="M206" s="35"/>
      <c r="N206" s="35"/>
      <c r="O206" s="65"/>
    </row>
    <row r="207" spans="1:15">
      <c r="A207" s="29"/>
      <c r="K207" s="35"/>
      <c r="L207" s="35"/>
      <c r="M207" s="35"/>
      <c r="N207" s="35"/>
      <c r="O207" s="65"/>
    </row>
    <row r="208" spans="1:15" ht="15.75">
      <c r="A208" s="29"/>
      <c r="C208" s="104" t="s">
        <v>211</v>
      </c>
      <c r="K208" s="35"/>
      <c r="L208" s="35"/>
      <c r="M208" s="35"/>
      <c r="N208" s="35"/>
      <c r="O208" s="65"/>
    </row>
    <row r="209" spans="1:20">
      <c r="A209" s="29"/>
      <c r="K209" s="35"/>
      <c r="L209" s="35"/>
      <c r="M209" s="35"/>
      <c r="N209" s="35"/>
      <c r="O209" s="221" t="s">
        <v>400</v>
      </c>
      <c r="P209" s="208"/>
      <c r="Q209" s="208"/>
      <c r="R209" s="208"/>
      <c r="S209" s="208"/>
      <c r="T209" s="209"/>
    </row>
    <row r="210" spans="1:20">
      <c r="A210" s="29">
        <v>6</v>
      </c>
      <c r="C210" s="2" t="s">
        <v>212</v>
      </c>
      <c r="E210" s="65"/>
      <c r="F210" s="65"/>
      <c r="G210" s="65"/>
      <c r="H210" s="99"/>
      <c r="I210" s="65"/>
      <c r="J210" s="31">
        <f>E134</f>
        <v>10229766</v>
      </c>
      <c r="K210" s="35"/>
      <c r="L210" s="35"/>
      <c r="M210" s="35"/>
      <c r="N210" s="35"/>
      <c r="O210" s="222"/>
      <c r="Q210" s="35"/>
      <c r="R210" s="65"/>
      <c r="T210" s="210"/>
    </row>
    <row r="211" spans="1:20" ht="15.75" thickBot="1">
      <c r="A211" s="29">
        <v>7</v>
      </c>
      <c r="C211" s="151" t="s">
        <v>368</v>
      </c>
      <c r="D211" s="152"/>
      <c r="E211" s="153"/>
      <c r="F211" s="153"/>
      <c r="G211" s="35"/>
      <c r="H211" s="35"/>
      <c r="I211" s="35"/>
      <c r="J211" s="154">
        <v>199887</v>
      </c>
      <c r="K211" s="35"/>
      <c r="L211" s="35"/>
      <c r="M211" s="35"/>
      <c r="N211" s="35"/>
      <c r="O211" s="223">
        <f>J211</f>
        <v>199887</v>
      </c>
      <c r="P211" s="211" t="s">
        <v>387</v>
      </c>
      <c r="Q211" s="35"/>
      <c r="R211" s="65"/>
      <c r="T211" s="210"/>
    </row>
    <row r="212" spans="1:20" ht="17.25">
      <c r="A212" s="29">
        <v>8</v>
      </c>
      <c r="C212" s="68" t="s">
        <v>214</v>
      </c>
      <c r="D212" s="78"/>
      <c r="E212" s="78"/>
      <c r="F212" s="78"/>
      <c r="G212" s="78"/>
      <c r="H212" s="101"/>
      <c r="I212" s="78"/>
      <c r="J212" s="31">
        <f>J210-J211</f>
        <v>10029879</v>
      </c>
      <c r="M212" s="35"/>
      <c r="N212" s="35"/>
      <c r="O212" s="224">
        <v>0</v>
      </c>
      <c r="P212" s="207" t="s">
        <v>388</v>
      </c>
      <c r="Q212" s="35"/>
      <c r="R212" s="65"/>
      <c r="T212" s="210"/>
    </row>
    <row r="213" spans="1:20">
      <c r="A213" s="29"/>
      <c r="C213" s="68"/>
      <c r="D213" s="65"/>
      <c r="E213" s="35"/>
      <c r="F213" s="35"/>
      <c r="G213" s="35"/>
      <c r="H213" s="35"/>
      <c r="M213" s="35"/>
      <c r="N213" s="35"/>
      <c r="O213" s="225">
        <f>O211-O212</f>
        <v>199887</v>
      </c>
      <c r="P213" s="207" t="s">
        <v>389</v>
      </c>
      <c r="Q213" s="35"/>
      <c r="R213" s="65"/>
      <c r="T213" s="210"/>
    </row>
    <row r="214" spans="1:20">
      <c r="A214" s="29">
        <v>9</v>
      </c>
      <c r="C214" s="68" t="s">
        <v>215</v>
      </c>
      <c r="D214" s="65"/>
      <c r="E214" s="35"/>
      <c r="F214" s="35"/>
      <c r="G214" s="35"/>
      <c r="H214" s="35"/>
      <c r="I214" s="35"/>
      <c r="J214" s="117">
        <f>IF(J210&gt;0,J212/J210,0)</f>
        <v>0.98046025686218041</v>
      </c>
      <c r="M214" s="35"/>
      <c r="N214" s="35"/>
      <c r="O214" s="225"/>
      <c r="P214" s="212" t="s">
        <v>390</v>
      </c>
      <c r="Q214" s="207"/>
      <c r="R214" s="207"/>
      <c r="T214" s="210"/>
    </row>
    <row r="215" spans="1:20">
      <c r="A215" s="29">
        <v>10</v>
      </c>
      <c r="C215" s="68" t="s">
        <v>216</v>
      </c>
      <c r="D215" s="65"/>
      <c r="E215" s="35"/>
      <c r="F215" s="35"/>
      <c r="G215" s="35"/>
      <c r="H215" s="35"/>
      <c r="I215" s="65" t="s">
        <v>62</v>
      </c>
      <c r="J215" s="117">
        <f>J206</f>
        <v>0.73935169185345906</v>
      </c>
      <c r="M215" s="35"/>
      <c r="N215" s="35"/>
      <c r="O215" s="226">
        <v>0</v>
      </c>
      <c r="P215" s="207" t="s">
        <v>391</v>
      </c>
      <c r="R215" s="207"/>
      <c r="T215" s="210"/>
    </row>
    <row r="216" spans="1:20">
      <c r="A216" s="29">
        <v>11</v>
      </c>
      <c r="C216" s="68" t="s">
        <v>217</v>
      </c>
      <c r="D216" s="65"/>
      <c r="E216" s="65"/>
      <c r="F216" s="65"/>
      <c r="G216" s="65"/>
      <c r="H216" s="65"/>
      <c r="I216" s="65" t="s">
        <v>218</v>
      </c>
      <c r="J216" s="84">
        <f>J215*J214</f>
        <v>0.72490494970613018</v>
      </c>
      <c r="M216" s="35"/>
      <c r="N216" s="35"/>
      <c r="O216" s="226">
        <v>0</v>
      </c>
      <c r="P216" s="207" t="s">
        <v>392</v>
      </c>
      <c r="R216" s="207"/>
      <c r="T216" s="210"/>
    </row>
    <row r="217" spans="1:20" ht="17.25">
      <c r="A217" s="29"/>
      <c r="D217" s="65"/>
      <c r="E217" s="35"/>
      <c r="F217" s="35"/>
      <c r="G217" s="35"/>
      <c r="H217" s="126"/>
      <c r="I217" s="35"/>
      <c r="M217" s="35"/>
      <c r="N217" s="35"/>
      <c r="O217" s="224">
        <v>0</v>
      </c>
      <c r="P217" s="207" t="s">
        <v>393</v>
      </c>
      <c r="R217" s="213"/>
      <c r="T217" s="210"/>
    </row>
    <row r="218" spans="1:20" ht="15.75">
      <c r="A218" s="29" t="s">
        <v>17</v>
      </c>
      <c r="C218" s="104" t="s">
        <v>219</v>
      </c>
      <c r="D218" s="35"/>
      <c r="E218" s="35"/>
      <c r="F218" s="35"/>
      <c r="G218" s="35"/>
      <c r="H218" s="35"/>
      <c r="I218" s="35"/>
      <c r="J218" s="35"/>
      <c r="K218" s="35"/>
      <c r="L218" s="35"/>
      <c r="M218" s="35"/>
      <c r="N218" s="35"/>
      <c r="O218" s="225">
        <f>SUM(O215:O217)</f>
        <v>0</v>
      </c>
      <c r="P218" s="207" t="s">
        <v>394</v>
      </c>
      <c r="Q218" s="35"/>
      <c r="R218" s="65"/>
      <c r="T218" s="210"/>
    </row>
    <row r="219" spans="1:20" ht="15.75" thickBot="1">
      <c r="A219" s="29" t="s">
        <v>17</v>
      </c>
      <c r="C219" s="65"/>
      <c r="D219" s="153" t="s">
        <v>220</v>
      </c>
      <c r="E219" s="156" t="s">
        <v>221</v>
      </c>
      <c r="F219" s="156" t="s">
        <v>62</v>
      </c>
      <c r="G219" s="35"/>
      <c r="H219" s="156" t="s">
        <v>222</v>
      </c>
      <c r="I219" s="35"/>
      <c r="J219" s="35"/>
      <c r="K219" s="35"/>
      <c r="L219" s="35"/>
      <c r="M219" s="35"/>
      <c r="N219" s="35"/>
      <c r="O219" s="227">
        <f>O213-O218</f>
        <v>199887</v>
      </c>
      <c r="P219" s="214" t="s">
        <v>395</v>
      </c>
      <c r="Q219" s="215"/>
      <c r="R219" s="216"/>
      <c r="S219" s="217"/>
      <c r="T219" s="218"/>
    </row>
    <row r="220" spans="1:20">
      <c r="A220" s="29">
        <v>12</v>
      </c>
      <c r="C220" s="65" t="s">
        <v>81</v>
      </c>
      <c r="D220" s="35" t="str">
        <f>'DEOK 14-15'!D221</f>
        <v>354.20.b</v>
      </c>
      <c r="E220" s="85">
        <v>11698743</v>
      </c>
      <c r="F220" s="157">
        <v>0</v>
      </c>
      <c r="G220" s="158"/>
      <c r="H220" s="54">
        <f>E220*F220</f>
        <v>0</v>
      </c>
      <c r="I220" s="35"/>
      <c r="J220" s="35"/>
      <c r="K220" s="35"/>
      <c r="L220" s="35"/>
      <c r="M220" s="35"/>
      <c r="N220" s="35"/>
      <c r="O220" s="65"/>
    </row>
    <row r="221" spans="1:20">
      <c r="A221" s="29">
        <v>13</v>
      </c>
      <c r="C221" s="65" t="s">
        <v>84</v>
      </c>
      <c r="D221" s="35" t="str">
        <f>'DEOK 14-15'!D222</f>
        <v>354.21.b</v>
      </c>
      <c r="E221" s="85">
        <v>662512</v>
      </c>
      <c r="F221" s="158">
        <f>J206</f>
        <v>0.73935169185345906</v>
      </c>
      <c r="G221" s="158"/>
      <c r="H221" s="54">
        <f>E221*F221</f>
        <v>489829.36807321885</v>
      </c>
      <c r="I221" s="35"/>
      <c r="J221" s="35"/>
      <c r="K221" s="35"/>
      <c r="L221" s="35"/>
      <c r="M221" s="65"/>
      <c r="N221" s="65"/>
      <c r="O221" s="65"/>
    </row>
    <row r="222" spans="1:20">
      <c r="A222" s="29">
        <v>14</v>
      </c>
      <c r="C222" s="65" t="s">
        <v>86</v>
      </c>
      <c r="D222" s="35" t="str">
        <f>'DEOK 14-15'!D223</f>
        <v>354.23.b</v>
      </c>
      <c r="E222" s="85">
        <v>4583482</v>
      </c>
      <c r="F222" s="157">
        <v>0</v>
      </c>
      <c r="G222" s="158"/>
      <c r="H222" s="54">
        <f>E222*F222</f>
        <v>0</v>
      </c>
      <c r="I222" s="35"/>
      <c r="J222" s="126" t="s">
        <v>226</v>
      </c>
      <c r="K222" s="35"/>
      <c r="L222" s="35"/>
      <c r="M222" s="35"/>
      <c r="N222" s="35"/>
      <c r="O222" s="65"/>
    </row>
    <row r="223" spans="1:20" ht="15.75" thickBot="1">
      <c r="A223" s="29">
        <v>15</v>
      </c>
      <c r="C223" s="65" t="s">
        <v>227</v>
      </c>
      <c r="D223" s="35" t="s">
        <v>369</v>
      </c>
      <c r="E223" s="154">
        <v>3481235</v>
      </c>
      <c r="F223" s="157">
        <v>0</v>
      </c>
      <c r="G223" s="158"/>
      <c r="H223" s="119">
        <f>E223*F223</f>
        <v>0</v>
      </c>
      <c r="I223" s="35"/>
      <c r="J223" s="82" t="s">
        <v>229</v>
      </c>
      <c r="K223" s="35"/>
      <c r="L223" s="35"/>
      <c r="M223" s="35"/>
      <c r="N223" s="35"/>
      <c r="O223" s="65"/>
    </row>
    <row r="224" spans="1:20">
      <c r="A224" s="29">
        <v>16</v>
      </c>
      <c r="C224" s="65" t="s">
        <v>230</v>
      </c>
      <c r="D224" s="35"/>
      <c r="E224" s="54">
        <f>SUM(E220:E223)</f>
        <v>20425972</v>
      </c>
      <c r="F224" s="35"/>
      <c r="G224" s="35"/>
      <c r="H224" s="54">
        <f>SUM(H220:H223)</f>
        <v>489829.36807321885</v>
      </c>
      <c r="I224" s="99" t="s">
        <v>231</v>
      </c>
      <c r="J224" s="117">
        <f>IF(H224&gt;0,H224/E224,0)</f>
        <v>2.3980712794143596E-2</v>
      </c>
      <c r="K224" s="126" t="s">
        <v>231</v>
      </c>
      <c r="L224" s="35" t="s">
        <v>232</v>
      </c>
      <c r="M224" s="35"/>
      <c r="N224" s="35"/>
      <c r="O224" s="65"/>
    </row>
    <row r="225" spans="1:15">
      <c r="A225" s="29"/>
      <c r="C225" s="65"/>
      <c r="D225" s="35"/>
      <c r="E225" s="35"/>
      <c r="F225" s="35"/>
      <c r="G225" s="35"/>
      <c r="H225" s="35"/>
      <c r="I225" s="35"/>
      <c r="J225" s="35"/>
      <c r="K225" s="35"/>
      <c r="L225" s="35"/>
      <c r="M225" s="35" t="s">
        <v>17</v>
      </c>
      <c r="N225" s="35"/>
      <c r="O225" s="65"/>
    </row>
    <row r="226" spans="1:15" ht="15.75">
      <c r="A226" s="29"/>
      <c r="C226" s="104" t="s">
        <v>370</v>
      </c>
      <c r="D226" s="35"/>
      <c r="E226" s="35"/>
      <c r="F226" s="35"/>
      <c r="G226" s="35"/>
      <c r="H226" s="126" t="s">
        <v>234</v>
      </c>
      <c r="I226" s="141" t="s">
        <v>17</v>
      </c>
      <c r="J226" s="121" t="str">
        <f>J222</f>
        <v>W&amp;S Allocator</v>
      </c>
      <c r="M226" s="35"/>
      <c r="N226" s="35"/>
      <c r="O226" s="65"/>
    </row>
    <row r="227" spans="1:15" ht="15.75" thickBot="1">
      <c r="A227" s="29"/>
      <c r="C227" s="65"/>
      <c r="D227" s="35"/>
      <c r="E227" s="156" t="s">
        <v>221</v>
      </c>
      <c r="F227" s="35"/>
      <c r="G227" s="35"/>
      <c r="H227" s="29" t="s">
        <v>235</v>
      </c>
      <c r="I227" s="160"/>
      <c r="J227" s="29" t="s">
        <v>236</v>
      </c>
      <c r="K227" s="35"/>
      <c r="L227" s="161" t="s">
        <v>93</v>
      </c>
      <c r="M227" s="35"/>
      <c r="N227" s="35"/>
      <c r="O227" s="65"/>
    </row>
    <row r="228" spans="1:15">
      <c r="A228" s="29">
        <v>17</v>
      </c>
      <c r="C228" s="65" t="s">
        <v>237</v>
      </c>
      <c r="D228" s="35" t="str">
        <f>'DEOK 14-15'!D229</f>
        <v>200.3.c</v>
      </c>
      <c r="E228" s="85">
        <v>1107365205</v>
      </c>
      <c r="F228" s="35"/>
      <c r="H228" s="84">
        <f>IF(E231&gt;0,E228/E231,0)</f>
        <v>0.77066288710131148</v>
      </c>
      <c r="I228" s="126" t="s">
        <v>239</v>
      </c>
      <c r="J228" s="84">
        <f>J224</f>
        <v>2.3980712794143596E-2</v>
      </c>
      <c r="K228" s="141" t="s">
        <v>231</v>
      </c>
      <c r="L228" s="162">
        <f>J228*H228</f>
        <v>1.848104535668206E-2</v>
      </c>
      <c r="M228" s="35"/>
      <c r="N228" s="35"/>
      <c r="O228" s="65"/>
    </row>
    <row r="229" spans="1:15">
      <c r="A229" s="29">
        <v>18</v>
      </c>
      <c r="C229" s="65" t="s">
        <v>240</v>
      </c>
      <c r="D229" s="35" t="str">
        <f>'DEOK 14-15'!D230</f>
        <v>201.3.d</v>
      </c>
      <c r="E229" s="85">
        <v>329534409</v>
      </c>
      <c r="F229" s="35"/>
      <c r="M229" s="35"/>
      <c r="N229" s="35"/>
      <c r="O229" s="65"/>
    </row>
    <row r="230" spans="1:15" ht="15.75" thickBot="1">
      <c r="A230" s="29">
        <v>19</v>
      </c>
      <c r="C230" s="152" t="s">
        <v>242</v>
      </c>
      <c r="D230" s="152" t="str">
        <f>'DEOK 14-15'!D231</f>
        <v>201.3.e</v>
      </c>
      <c r="E230" s="154">
        <v>0</v>
      </c>
      <c r="F230" s="35"/>
      <c r="G230" s="35"/>
      <c r="H230" s="35" t="s">
        <v>17</v>
      </c>
      <c r="I230" s="35"/>
      <c r="J230" s="35"/>
      <c r="K230" s="35"/>
      <c r="L230" s="35"/>
      <c r="M230" s="35"/>
      <c r="N230" s="35"/>
      <c r="O230" s="65"/>
    </row>
    <row r="231" spans="1:15">
      <c r="A231" s="29">
        <v>20</v>
      </c>
      <c r="C231" s="65" t="s">
        <v>244</v>
      </c>
      <c r="D231" s="35"/>
      <c r="E231" s="54">
        <f>E228+E229+E230</f>
        <v>1436899614</v>
      </c>
      <c r="F231" s="35"/>
      <c r="G231" s="35"/>
      <c r="H231" s="35"/>
      <c r="I231" s="35"/>
      <c r="J231" s="35"/>
      <c r="K231" s="35"/>
      <c r="L231" s="35"/>
      <c r="M231" s="35"/>
      <c r="N231" s="35"/>
      <c r="O231" s="65"/>
    </row>
    <row r="232" spans="1:15">
      <c r="A232" s="29"/>
      <c r="C232" s="65"/>
      <c r="D232" s="35"/>
      <c r="F232" s="35"/>
      <c r="G232" s="35"/>
      <c r="H232" s="35"/>
      <c r="I232" s="35"/>
      <c r="J232" s="35"/>
      <c r="K232" s="35"/>
      <c r="L232" s="35"/>
      <c r="M232" s="35"/>
      <c r="N232" s="35"/>
      <c r="O232" s="65"/>
    </row>
    <row r="233" spans="1:15" ht="16.5" thickBot="1">
      <c r="A233" s="29"/>
      <c r="B233" s="68"/>
      <c r="C233" s="132" t="s">
        <v>245</v>
      </c>
      <c r="D233" s="35"/>
      <c r="E233" s="35"/>
      <c r="F233" s="35"/>
      <c r="G233" s="35"/>
      <c r="H233" s="35"/>
      <c r="I233" s="35"/>
      <c r="J233" s="156" t="s">
        <v>221</v>
      </c>
      <c r="K233" s="35"/>
      <c r="L233" s="35"/>
      <c r="M233" s="35"/>
      <c r="N233" s="35"/>
      <c r="O233" s="65"/>
    </row>
    <row r="234" spans="1:15">
      <c r="A234" s="29">
        <v>21</v>
      </c>
      <c r="B234" s="68"/>
      <c r="C234" s="68"/>
      <c r="D234" s="35" t="str">
        <f>'DEOK 14-15'!D235</f>
        <v>Long Term Interest (117, sum of 62.c through 67.c)</v>
      </c>
      <c r="E234" s="35"/>
      <c r="F234" s="35"/>
      <c r="G234" s="35"/>
      <c r="H234" s="35"/>
      <c r="I234" s="35"/>
      <c r="J234" s="164">
        <v>14937522</v>
      </c>
      <c r="K234" s="35"/>
      <c r="L234" s="35"/>
      <c r="M234" s="35"/>
      <c r="N234" s="35"/>
      <c r="O234" s="65"/>
    </row>
    <row r="235" spans="1:15">
      <c r="A235" s="29"/>
      <c r="C235" s="65"/>
      <c r="D235" s="35"/>
      <c r="E235" s="35"/>
      <c r="F235" s="35"/>
      <c r="G235" s="35"/>
      <c r="H235" s="35"/>
      <c r="I235" s="35"/>
      <c r="J235" s="54"/>
      <c r="K235" s="35"/>
      <c r="L235" s="35"/>
      <c r="M235" s="35"/>
      <c r="N235" s="35"/>
      <c r="O235" s="65"/>
    </row>
    <row r="236" spans="1:15">
      <c r="A236" s="29">
        <v>22</v>
      </c>
      <c r="B236" s="68"/>
      <c r="C236" s="68"/>
      <c r="D236" s="35" t="str">
        <f>'DEOK 14-15'!D237</f>
        <v>Preferred Dividends (118.29c) (positive number)</v>
      </c>
      <c r="E236" s="35"/>
      <c r="F236" s="35"/>
      <c r="G236" s="35"/>
      <c r="H236" s="35"/>
      <c r="I236" s="35"/>
      <c r="J236" s="165">
        <v>0</v>
      </c>
      <c r="K236" s="35"/>
      <c r="L236" s="35"/>
      <c r="M236" s="35"/>
      <c r="N236" s="35"/>
      <c r="O236" s="65"/>
    </row>
    <row r="237" spans="1:15">
      <c r="A237" s="29"/>
      <c r="B237" s="68"/>
      <c r="C237" s="68"/>
      <c r="D237" s="35"/>
      <c r="E237" s="35"/>
      <c r="F237" s="35"/>
      <c r="G237" s="35"/>
      <c r="H237" s="35"/>
      <c r="I237" s="35"/>
      <c r="J237" s="54"/>
      <c r="K237" s="35"/>
      <c r="L237" s="35"/>
      <c r="M237" s="35"/>
      <c r="N237" s="35"/>
      <c r="O237" s="65"/>
    </row>
    <row r="238" spans="1:15">
      <c r="A238" s="29"/>
      <c r="B238" s="68"/>
      <c r="C238" s="68" t="s">
        <v>248</v>
      </c>
      <c r="D238" s="35"/>
      <c r="E238" s="35"/>
      <c r="F238" s="35"/>
      <c r="G238" s="35"/>
      <c r="H238" s="35"/>
      <c r="I238" s="35"/>
      <c r="J238" s="54"/>
      <c r="K238" s="35"/>
      <c r="L238" s="35"/>
      <c r="M238" s="35"/>
      <c r="N238" s="35"/>
      <c r="O238" s="65"/>
    </row>
    <row r="239" spans="1:15">
      <c r="A239" s="29">
        <v>23</v>
      </c>
      <c r="B239" s="68"/>
      <c r="C239" s="68"/>
      <c r="D239" s="35" t="str">
        <f>'DEOK 14-15'!D240</f>
        <v>Proprietary Capital (112.16.c)</v>
      </c>
      <c r="E239" s="68"/>
      <c r="F239" s="35"/>
      <c r="G239" s="35"/>
      <c r="H239" s="35"/>
      <c r="I239" s="35"/>
      <c r="J239" s="85">
        <v>377954114</v>
      </c>
      <c r="K239" s="35"/>
      <c r="L239" s="35"/>
      <c r="M239" s="35"/>
      <c r="N239" s="35"/>
      <c r="O239" s="65"/>
    </row>
    <row r="240" spans="1:15">
      <c r="A240" s="29">
        <v>24</v>
      </c>
      <c r="B240" s="68"/>
      <c r="C240" s="68"/>
      <c r="D240" s="35" t="str">
        <f>'DEOK 14-15'!D241</f>
        <v xml:space="preserve">Less Preferred Stock (line 28) </v>
      </c>
      <c r="E240" s="35"/>
      <c r="F240" s="35"/>
      <c r="G240" s="35"/>
      <c r="H240" s="35"/>
      <c r="I240" s="35"/>
      <c r="J240" s="166">
        <v>0</v>
      </c>
      <c r="K240" s="35"/>
      <c r="L240" s="35"/>
      <c r="M240" s="35"/>
      <c r="N240" s="35"/>
      <c r="O240" s="65"/>
    </row>
    <row r="241" spans="1:15" ht="15.75" thickBot="1">
      <c r="A241" s="29">
        <v>25</v>
      </c>
      <c r="B241" s="68"/>
      <c r="C241" s="68"/>
      <c r="D241" s="35" t="str">
        <f>'DEOK 14-15'!D242</f>
        <v>Less Account 216.1 (112.12.c)  (enter negative)</v>
      </c>
      <c r="E241" s="35"/>
      <c r="F241" s="35"/>
      <c r="G241" s="35"/>
      <c r="H241" s="35"/>
      <c r="I241" s="35"/>
      <c r="J241" s="154">
        <v>0</v>
      </c>
      <c r="K241" s="35"/>
      <c r="L241" s="35"/>
      <c r="M241" s="35"/>
      <c r="N241" s="35"/>
      <c r="O241" s="65"/>
    </row>
    <row r="242" spans="1:15">
      <c r="A242" s="29">
        <v>26</v>
      </c>
      <c r="B242" s="68"/>
      <c r="C242" s="68"/>
      <c r="D242" s="35" t="str">
        <f>'DEOK 14-15'!D243</f>
        <v>Common Stock (sum lines 23-25)</v>
      </c>
      <c r="E242" s="68"/>
      <c r="F242" s="68"/>
      <c r="G242" s="68"/>
      <c r="H242" s="68"/>
      <c r="I242" s="68"/>
      <c r="J242" s="54">
        <f>J239+J240+J241</f>
        <v>377954114</v>
      </c>
      <c r="K242" s="35"/>
      <c r="L242" s="35"/>
      <c r="M242" s="35"/>
      <c r="N242" s="35"/>
      <c r="O242" s="65"/>
    </row>
    <row r="243" spans="1:15">
      <c r="A243" s="29"/>
      <c r="C243" s="65"/>
      <c r="D243" s="35"/>
      <c r="E243" s="35"/>
      <c r="F243" s="35"/>
      <c r="G243" s="35"/>
      <c r="H243" s="126"/>
      <c r="I243" s="35"/>
      <c r="J243" s="35"/>
      <c r="K243" s="35"/>
      <c r="L243" s="35"/>
      <c r="M243" s="35"/>
      <c r="N243" s="35"/>
      <c r="O243" s="65"/>
    </row>
    <row r="244" spans="1:15" ht="15.75" thickBot="1">
      <c r="A244" s="29"/>
      <c r="C244" s="65"/>
      <c r="D244" s="126" t="str">
        <f>'DEOK 14-15'!D245</f>
        <v>(Note P)</v>
      </c>
      <c r="E244" s="82" t="s">
        <v>221</v>
      </c>
      <c r="F244" s="82" t="s">
        <v>254</v>
      </c>
      <c r="G244" s="35"/>
      <c r="H244" s="82" t="s">
        <v>255</v>
      </c>
      <c r="I244" s="35"/>
      <c r="J244" s="82" t="s">
        <v>256</v>
      </c>
      <c r="K244" s="35"/>
      <c r="L244" s="35"/>
      <c r="M244" s="35"/>
      <c r="N244" s="35"/>
      <c r="O244" s="65"/>
    </row>
    <row r="245" spans="1:15">
      <c r="A245" s="29">
        <v>27</v>
      </c>
      <c r="C245" s="68" t="s">
        <v>257</v>
      </c>
      <c r="E245" s="85">
        <v>332571494</v>
      </c>
      <c r="F245" s="167">
        <f>IF($E$248&gt;0,E245/$E$248,0)</f>
        <v>0.46806405040928517</v>
      </c>
      <c r="G245" s="168"/>
      <c r="H245" s="168">
        <f>IF(E245&gt;0,J234/E245,0)</f>
        <v>4.4915220545029638E-2</v>
      </c>
      <c r="J245" s="168">
        <f>ROUND(H245*F245,4)</f>
        <v>2.1000000000000001E-2</v>
      </c>
      <c r="K245" s="169" t="s">
        <v>258</v>
      </c>
      <c r="M245" s="35"/>
      <c r="N245" s="35"/>
      <c r="O245" s="65"/>
    </row>
    <row r="246" spans="1:15">
      <c r="A246" s="29">
        <v>28</v>
      </c>
      <c r="C246" s="68" t="s">
        <v>259</v>
      </c>
      <c r="E246" s="85">
        <v>0</v>
      </c>
      <c r="F246" s="167">
        <f>IF($E$248&gt;0,E246/$E$248,0)</f>
        <v>0</v>
      </c>
      <c r="G246" s="168"/>
      <c r="H246" s="168">
        <f>IF(E246&gt;0,J236/E246,0)</f>
        <v>0</v>
      </c>
      <c r="J246" s="168">
        <f>ROUND(H246*F246,4)</f>
        <v>0</v>
      </c>
      <c r="K246" s="35"/>
      <c r="M246" s="35"/>
      <c r="N246" s="35"/>
      <c r="O246" s="65"/>
    </row>
    <row r="247" spans="1:15" ht="16.5" thickBot="1">
      <c r="A247" s="29">
        <v>29</v>
      </c>
      <c r="C247" s="68" t="s">
        <v>260</v>
      </c>
      <c r="E247" s="119">
        <f>J242</f>
        <v>377954114</v>
      </c>
      <c r="F247" s="167">
        <f>IF($E$248&gt;0,E247/$E$248,0)</f>
        <v>0.53193594959071477</v>
      </c>
      <c r="G247" s="168"/>
      <c r="H247" s="204">
        <v>0.1138</v>
      </c>
      <c r="J247" s="171">
        <f>ROUND(H247*F247,4)</f>
        <v>6.0499999999999998E-2</v>
      </c>
      <c r="K247" s="35"/>
      <c r="M247" s="35"/>
      <c r="N247" s="35"/>
      <c r="O247" s="65"/>
    </row>
    <row r="248" spans="1:15">
      <c r="A248" s="29">
        <v>30</v>
      </c>
      <c r="C248" s="65" t="s">
        <v>261</v>
      </c>
      <c r="E248" s="54">
        <f>E247+E246+E245</f>
        <v>710525608</v>
      </c>
      <c r="F248" s="35" t="s">
        <v>17</v>
      </c>
      <c r="G248" s="35"/>
      <c r="H248" s="35"/>
      <c r="I248" s="35"/>
      <c r="J248" s="168">
        <f>SUM(J245:J247)</f>
        <v>8.1500000000000003E-2</v>
      </c>
      <c r="K248" s="169" t="s">
        <v>262</v>
      </c>
      <c r="M248" s="35"/>
      <c r="N248" s="35"/>
      <c r="O248" s="65"/>
    </row>
    <row r="249" spans="1:15">
      <c r="F249" s="35"/>
      <c r="G249" s="35"/>
      <c r="H249" s="35"/>
      <c r="I249" s="35"/>
      <c r="M249" s="35"/>
      <c r="N249" s="35"/>
      <c r="O249" s="65"/>
    </row>
    <row r="250" spans="1:15" ht="15.75">
      <c r="C250" s="132"/>
      <c r="L250" s="35"/>
      <c r="M250" s="35"/>
      <c r="N250" s="35"/>
      <c r="O250" s="65"/>
    </row>
    <row r="251" spans="1:15" ht="15.75">
      <c r="A251" s="29"/>
      <c r="C251" s="132" t="s">
        <v>18</v>
      </c>
      <c r="D251" s="68"/>
      <c r="E251" s="68"/>
      <c r="F251" s="68"/>
      <c r="G251" s="68"/>
      <c r="H251" s="68"/>
      <c r="I251" s="68"/>
      <c r="J251" s="68"/>
      <c r="K251" s="68"/>
      <c r="L251" s="68"/>
      <c r="M251" s="35"/>
      <c r="N251" s="35"/>
      <c r="O251" s="65"/>
    </row>
    <row r="252" spans="1:15" ht="15.75" thickBot="1">
      <c r="A252" s="29"/>
      <c r="C252" s="68"/>
      <c r="D252" s="68"/>
      <c r="E252" s="68"/>
      <c r="F252" s="68"/>
      <c r="G252" s="68"/>
      <c r="H252" s="68"/>
      <c r="I252" s="68"/>
      <c r="J252" s="82" t="s">
        <v>263</v>
      </c>
      <c r="K252" s="29"/>
      <c r="O252" s="65"/>
    </row>
    <row r="253" spans="1:15">
      <c r="A253" s="29"/>
      <c r="C253" s="122" t="s">
        <v>371</v>
      </c>
      <c r="D253" s="68"/>
      <c r="E253" s="68" t="s">
        <v>265</v>
      </c>
      <c r="F253" s="68"/>
      <c r="G253" s="68"/>
      <c r="H253" s="172" t="s">
        <v>17</v>
      </c>
      <c r="I253" s="173"/>
      <c r="J253" s="174"/>
      <c r="K253" s="174"/>
      <c r="O253" s="65"/>
    </row>
    <row r="254" spans="1:15">
      <c r="A254" s="29">
        <v>31</v>
      </c>
      <c r="C254" s="2" t="s">
        <v>266</v>
      </c>
      <c r="D254" s="68"/>
      <c r="E254" s="68"/>
      <c r="G254" s="68"/>
      <c r="I254" s="173"/>
      <c r="J254" s="175">
        <v>0</v>
      </c>
      <c r="K254" s="176"/>
      <c r="O254" s="65"/>
    </row>
    <row r="255" spans="1:15" ht="15.75" thickBot="1">
      <c r="A255" s="29">
        <v>32</v>
      </c>
      <c r="C255" s="177" t="s">
        <v>267</v>
      </c>
      <c r="D255" s="152"/>
      <c r="E255" s="177"/>
      <c r="F255" s="178"/>
      <c r="G255" s="178"/>
      <c r="H255" s="178"/>
      <c r="I255" s="68"/>
      <c r="J255" s="179">
        <v>0</v>
      </c>
      <c r="K255" s="180"/>
      <c r="O255" s="65"/>
    </row>
    <row r="256" spans="1:15">
      <c r="A256" s="29">
        <v>33</v>
      </c>
      <c r="C256" s="2" t="s">
        <v>268</v>
      </c>
      <c r="D256" s="65"/>
      <c r="F256" s="68"/>
      <c r="G256" s="68"/>
      <c r="H256" s="68"/>
      <c r="I256" s="68"/>
      <c r="J256" s="181">
        <f>J254-J255</f>
        <v>0</v>
      </c>
      <c r="K256" s="176"/>
      <c r="O256" s="65"/>
    </row>
    <row r="257" spans="1:15">
      <c r="A257" s="29"/>
      <c r="C257" s="2" t="s">
        <v>17</v>
      </c>
      <c r="D257" s="65"/>
      <c r="F257" s="68"/>
      <c r="G257" s="68"/>
      <c r="H257" s="182"/>
      <c r="I257" s="68"/>
      <c r="J257" s="183" t="s">
        <v>17</v>
      </c>
      <c r="K257" s="174"/>
      <c r="L257" s="184"/>
      <c r="M257" s="35"/>
      <c r="N257" s="35"/>
      <c r="O257" s="65"/>
    </row>
    <row r="258" spans="1:15">
      <c r="A258" s="29">
        <v>34</v>
      </c>
      <c r="C258" s="122" t="s">
        <v>372</v>
      </c>
      <c r="D258" s="65"/>
      <c r="F258" s="68"/>
      <c r="G258" s="68"/>
      <c r="H258" s="185"/>
      <c r="I258" s="68"/>
      <c r="J258" s="186">
        <v>18254</v>
      </c>
      <c r="K258" s="174"/>
      <c r="L258" s="184"/>
      <c r="M258" s="35"/>
      <c r="N258" s="35"/>
      <c r="O258" s="228" t="s">
        <v>401</v>
      </c>
    </row>
    <row r="259" spans="1:15">
      <c r="A259" s="29"/>
      <c r="D259" s="68"/>
      <c r="E259" s="68"/>
      <c r="F259" s="68"/>
      <c r="G259" s="68"/>
      <c r="H259" s="68"/>
      <c r="I259" s="68"/>
      <c r="J259" s="187"/>
      <c r="K259" s="174"/>
      <c r="L259" s="184"/>
      <c r="M259" s="35"/>
      <c r="N259" s="35"/>
      <c r="O259" s="126"/>
    </row>
    <row r="260" spans="1:15">
      <c r="A260" s="29">
        <v>35</v>
      </c>
      <c r="C260" s="122" t="s">
        <v>270</v>
      </c>
      <c r="D260" s="68"/>
      <c r="E260" s="68" t="s">
        <v>271</v>
      </c>
      <c r="F260" s="68"/>
      <c r="G260" s="68"/>
      <c r="H260" s="68"/>
      <c r="I260" s="68"/>
      <c r="J260" s="186">
        <v>68649</v>
      </c>
      <c r="L260" s="184"/>
      <c r="M260" s="35"/>
      <c r="N260" s="35"/>
      <c r="O260" s="126"/>
    </row>
    <row r="261" spans="1:15">
      <c r="A261" s="29"/>
      <c r="C261" s="68"/>
      <c r="D261" s="68"/>
      <c r="E261" s="69"/>
      <c r="F261" s="68"/>
      <c r="G261" s="68"/>
      <c r="H261" s="68"/>
      <c r="I261" s="68"/>
      <c r="K261" s="29"/>
      <c r="L261" s="97"/>
      <c r="M261" s="29"/>
      <c r="N261" s="29"/>
      <c r="O261" s="65"/>
    </row>
    <row r="262" spans="1:15" ht="18">
      <c r="A262" s="1"/>
      <c r="C262" s="68"/>
      <c r="D262" s="68"/>
      <c r="E262" s="69"/>
      <c r="F262" s="68"/>
      <c r="G262" s="68"/>
      <c r="H262" s="68"/>
      <c r="I262" s="68"/>
      <c r="J262" s="70" t="s">
        <v>0</v>
      </c>
      <c r="K262" s="71"/>
      <c r="M262" s="71"/>
      <c r="N262" s="71"/>
      <c r="O262" s="65"/>
    </row>
    <row r="263" spans="1:15">
      <c r="C263" s="68"/>
      <c r="D263" s="68"/>
      <c r="E263" s="69"/>
      <c r="F263" s="68"/>
      <c r="G263" s="68"/>
      <c r="H263" s="68"/>
      <c r="I263" s="68"/>
      <c r="J263" s="70" t="s">
        <v>272</v>
      </c>
      <c r="M263" s="70"/>
      <c r="N263" s="70"/>
      <c r="O263" s="65"/>
    </row>
    <row r="264" spans="1:15">
      <c r="C264" s="68"/>
      <c r="D264" s="68"/>
      <c r="E264" s="69"/>
      <c r="F264" s="68"/>
      <c r="G264" s="68"/>
      <c r="H264" s="68"/>
      <c r="I264" s="68"/>
      <c r="J264" s="70"/>
      <c r="M264" s="70"/>
      <c r="N264" s="70"/>
      <c r="O264" s="65"/>
    </row>
    <row r="265" spans="1:15">
      <c r="C265" s="68"/>
      <c r="D265" s="68"/>
      <c r="E265" s="69"/>
      <c r="F265" s="68"/>
      <c r="G265" s="68"/>
      <c r="H265" s="68"/>
      <c r="I265" s="68"/>
      <c r="M265" s="70"/>
      <c r="N265" s="70"/>
      <c r="O265" s="65"/>
    </row>
    <row r="266" spans="1:15">
      <c r="C266" s="68"/>
      <c r="D266" s="68"/>
      <c r="E266" s="69"/>
      <c r="F266" s="68"/>
      <c r="G266" s="68"/>
      <c r="H266" s="68"/>
      <c r="I266" s="68"/>
      <c r="K266" s="65"/>
      <c r="M266" s="70"/>
      <c r="N266" s="70"/>
      <c r="O266" s="65"/>
    </row>
    <row r="267" spans="1:15">
      <c r="C267" s="68" t="s">
        <v>2</v>
      </c>
      <c r="D267" s="68"/>
      <c r="E267" s="69"/>
      <c r="F267" s="68"/>
      <c r="G267" s="68"/>
      <c r="H267" s="68"/>
      <c r="I267" s="68"/>
      <c r="J267" s="70"/>
      <c r="K267" s="65"/>
      <c r="M267" s="70"/>
      <c r="N267" s="70"/>
      <c r="O267" s="65"/>
    </row>
    <row r="268" spans="1:15">
      <c r="C268" s="68"/>
      <c r="D268" s="68"/>
      <c r="E268" s="69"/>
      <c r="F268" s="68"/>
      <c r="G268" s="68"/>
      <c r="H268" s="68"/>
      <c r="I268" s="68"/>
      <c r="J268" s="97" t="str">
        <f>$J$7</f>
        <v>For the 12 months ended: 12/31/2013</v>
      </c>
      <c r="K268" s="65"/>
      <c r="M268" s="70"/>
      <c r="N268" s="70"/>
      <c r="O268" s="65"/>
    </row>
    <row r="269" spans="1:15">
      <c r="A269" s="2" t="str">
        <f>$A$8</f>
        <v>Rate Formula Template</v>
      </c>
      <c r="B269" s="9"/>
      <c r="C269" s="9"/>
      <c r="D269" s="75"/>
      <c r="E269" s="9"/>
      <c r="F269" s="75"/>
      <c r="G269" s="75"/>
      <c r="H269" s="75"/>
      <c r="I269" s="75"/>
      <c r="J269" s="9"/>
      <c r="K269" s="68"/>
      <c r="L269" s="9"/>
      <c r="M269" s="65"/>
      <c r="N269" s="65"/>
      <c r="O269" s="65"/>
    </row>
    <row r="270" spans="1:15">
      <c r="A270" s="74" t="s">
        <v>4</v>
      </c>
      <c r="B270" s="9"/>
      <c r="C270" s="75"/>
      <c r="D270" s="13"/>
      <c r="E270" s="9"/>
      <c r="F270" s="13"/>
      <c r="G270" s="13"/>
      <c r="H270" s="13"/>
      <c r="I270" s="75"/>
      <c r="J270" s="75"/>
      <c r="K270" s="68"/>
      <c r="L270" s="76"/>
      <c r="M270" s="65"/>
      <c r="N270" s="65"/>
      <c r="O270" s="65"/>
    </row>
    <row r="271" spans="1:15">
      <c r="A271" s="13"/>
      <c r="B271" s="9"/>
      <c r="C271" s="76"/>
      <c r="D271" s="76"/>
      <c r="E271" s="9"/>
      <c r="F271" s="76"/>
      <c r="G271" s="76"/>
      <c r="H271" s="76"/>
      <c r="I271" s="76"/>
      <c r="J271" s="76"/>
      <c r="K271" s="68"/>
      <c r="L271" s="76"/>
      <c r="M271" s="68"/>
      <c r="N271" s="68"/>
      <c r="O271" s="65"/>
    </row>
    <row r="272" spans="1:15">
      <c r="A272" s="76" t="s">
        <v>361</v>
      </c>
      <c r="B272" s="9"/>
      <c r="C272" s="76"/>
      <c r="D272" s="76"/>
      <c r="E272" s="9"/>
      <c r="F272" s="76"/>
      <c r="G272" s="76"/>
      <c r="H272" s="76"/>
      <c r="I272" s="76"/>
      <c r="J272" s="76"/>
      <c r="K272" s="68"/>
      <c r="L272" s="76"/>
      <c r="M272" s="68"/>
      <c r="N272" s="68"/>
      <c r="O272" s="65"/>
    </row>
    <row r="273" spans="1:21" ht="15.75">
      <c r="A273" s="17"/>
      <c r="B273" s="68"/>
      <c r="C273" s="189"/>
      <c r="D273" s="29"/>
      <c r="E273" s="35"/>
      <c r="F273" s="35"/>
      <c r="G273" s="35"/>
      <c r="H273" s="35"/>
      <c r="I273" s="68"/>
      <c r="J273" s="190"/>
      <c r="K273" s="68"/>
      <c r="L273" s="191"/>
      <c r="M273" s="68"/>
      <c r="N273" s="68"/>
      <c r="O273" s="65"/>
    </row>
    <row r="274" spans="1:21" ht="20.25">
      <c r="A274" s="29"/>
      <c r="B274" s="68"/>
      <c r="C274" s="68" t="s">
        <v>273</v>
      </c>
      <c r="D274" s="29"/>
      <c r="E274" s="35"/>
      <c r="F274" s="35"/>
      <c r="G274" s="35"/>
      <c r="H274" s="35"/>
      <c r="I274" s="68"/>
      <c r="J274" s="35"/>
      <c r="K274" s="68"/>
      <c r="L274" s="35"/>
      <c r="M274" s="192"/>
      <c r="N274" s="192"/>
      <c r="O274" s="65"/>
    </row>
    <row r="275" spans="1:21" ht="20.25">
      <c r="A275" s="29" t="s">
        <v>274</v>
      </c>
      <c r="B275" s="68"/>
      <c r="C275" s="68" t="s">
        <v>373</v>
      </c>
      <c r="D275" s="68"/>
      <c r="E275" s="35"/>
      <c r="F275" s="35"/>
      <c r="G275" s="35"/>
      <c r="H275" s="35"/>
      <c r="I275" s="68"/>
      <c r="J275" s="35"/>
      <c r="K275" s="68"/>
      <c r="L275" s="35"/>
      <c r="M275" s="192"/>
      <c r="N275" s="192"/>
      <c r="O275" s="65"/>
    </row>
    <row r="276" spans="1:21" ht="20.25">
      <c r="A276" s="79" t="s">
        <v>276</v>
      </c>
      <c r="B276" s="68"/>
      <c r="C276" s="68"/>
      <c r="D276" s="68"/>
      <c r="E276" s="35"/>
      <c r="F276" s="35"/>
      <c r="G276" s="35"/>
      <c r="H276" s="35"/>
      <c r="I276" s="68"/>
      <c r="J276" s="35"/>
      <c r="K276" s="68"/>
      <c r="L276" s="35"/>
      <c r="M276" s="192"/>
      <c r="N276" s="192"/>
      <c r="O276" s="65"/>
    </row>
    <row r="277" spans="1:21" ht="21">
      <c r="A277" s="29" t="s">
        <v>277</v>
      </c>
      <c r="B277" s="68"/>
      <c r="C277" s="193" t="s">
        <v>278</v>
      </c>
      <c r="D277" s="68"/>
      <c r="E277" s="35"/>
      <c r="F277" s="35"/>
      <c r="G277" s="35"/>
      <c r="H277" s="35"/>
      <c r="I277" s="68"/>
      <c r="J277" s="35"/>
      <c r="K277" s="68"/>
      <c r="L277" s="35"/>
      <c r="M277" s="192"/>
      <c r="N277" s="192"/>
      <c r="O277" s="65"/>
      <c r="U277" s="219"/>
    </row>
    <row r="278" spans="1:21" ht="20.45" customHeight="1">
      <c r="A278" s="29"/>
      <c r="B278" s="68"/>
      <c r="C278" s="193" t="s">
        <v>279</v>
      </c>
      <c r="D278" s="68"/>
      <c r="E278" s="35"/>
      <c r="F278" s="35"/>
      <c r="G278" s="35"/>
      <c r="H278" s="35"/>
      <c r="I278" s="68"/>
      <c r="J278" s="35"/>
      <c r="K278" s="68"/>
      <c r="L278" s="35"/>
      <c r="M278" s="192"/>
      <c r="N278" s="192"/>
      <c r="O278" s="65"/>
      <c r="U278" s="219"/>
    </row>
    <row r="279" spans="1:21" ht="20.45" customHeight="1">
      <c r="A279" s="29"/>
      <c r="B279" s="68"/>
      <c r="C279" s="193" t="s">
        <v>374</v>
      </c>
      <c r="D279" s="68"/>
      <c r="E279" s="35"/>
      <c r="F279" s="35"/>
      <c r="G279" s="35"/>
      <c r="H279" s="35"/>
      <c r="I279" s="68"/>
      <c r="J279" s="35"/>
      <c r="K279" s="68"/>
      <c r="L279" s="35"/>
      <c r="M279" s="192"/>
      <c r="N279" s="192"/>
      <c r="O279" s="65"/>
      <c r="U279" s="219"/>
    </row>
    <row r="280" spans="1:21" ht="20.25">
      <c r="A280" s="29" t="s">
        <v>281</v>
      </c>
      <c r="B280" s="68"/>
      <c r="C280" s="68" t="s">
        <v>282</v>
      </c>
      <c r="D280" s="68"/>
      <c r="E280" s="35"/>
      <c r="F280" s="35"/>
      <c r="G280" s="35"/>
      <c r="H280" s="35"/>
      <c r="I280" s="68"/>
      <c r="J280" s="35"/>
      <c r="K280" s="68"/>
      <c r="L280" s="35"/>
      <c r="M280" s="192"/>
      <c r="N280" s="192"/>
      <c r="O280" s="65"/>
    </row>
    <row r="281" spans="1:21" ht="20.25">
      <c r="A281" s="29"/>
      <c r="B281" s="68"/>
      <c r="C281" s="2" t="s">
        <v>283</v>
      </c>
      <c r="D281" s="68"/>
      <c r="E281" s="35"/>
      <c r="F281" s="35"/>
      <c r="G281" s="35"/>
      <c r="H281" s="35"/>
      <c r="I281" s="68"/>
      <c r="J281" s="35"/>
      <c r="K281" s="68"/>
      <c r="L281" s="35"/>
      <c r="M281" s="192"/>
      <c r="N281" s="192"/>
      <c r="O281" s="65"/>
    </row>
    <row r="282" spans="1:21" ht="20.25">
      <c r="A282" s="29"/>
      <c r="B282" s="68"/>
      <c r="C282" s="68" t="s">
        <v>375</v>
      </c>
      <c r="D282" s="68"/>
      <c r="E282" s="35"/>
      <c r="F282" s="35"/>
      <c r="G282" s="35"/>
      <c r="H282" s="35"/>
      <c r="I282" s="68"/>
      <c r="J282" s="35"/>
      <c r="K282" s="68"/>
      <c r="L282" s="35"/>
      <c r="M282" s="192"/>
      <c r="N282" s="192"/>
      <c r="O282" s="65"/>
    </row>
    <row r="283" spans="1:21" ht="20.25">
      <c r="A283" s="29" t="s">
        <v>285</v>
      </c>
      <c r="B283" s="68"/>
      <c r="C283" s="68" t="s">
        <v>33</v>
      </c>
      <c r="D283" s="68"/>
      <c r="E283" s="68"/>
      <c r="F283" s="68"/>
      <c r="G283" s="68"/>
      <c r="H283" s="68"/>
      <c r="I283" s="68"/>
      <c r="J283" s="35"/>
      <c r="K283" s="68"/>
      <c r="L283" s="68"/>
      <c r="M283" s="192"/>
      <c r="N283" s="192"/>
      <c r="O283" s="65"/>
    </row>
    <row r="284" spans="1:21" ht="20.25">
      <c r="A284" s="29" t="s">
        <v>286</v>
      </c>
      <c r="B284" s="68"/>
      <c r="C284" s="68" t="s">
        <v>33</v>
      </c>
      <c r="D284" s="68"/>
      <c r="E284" s="68"/>
      <c r="F284" s="68"/>
      <c r="G284" s="68"/>
      <c r="H284" s="68"/>
      <c r="I284" s="68"/>
      <c r="J284" s="35"/>
      <c r="K284" s="68"/>
      <c r="L284" s="68"/>
      <c r="M284" s="192"/>
      <c r="N284" s="192"/>
      <c r="O284" s="65"/>
    </row>
    <row r="285" spans="1:21" ht="20.25">
      <c r="A285" s="29" t="s">
        <v>287</v>
      </c>
      <c r="B285" s="68"/>
      <c r="C285" s="68" t="s">
        <v>288</v>
      </c>
      <c r="D285" s="68"/>
      <c r="E285" s="68"/>
      <c r="F285" s="68"/>
      <c r="G285" s="68"/>
      <c r="H285" s="68"/>
      <c r="I285" s="68"/>
      <c r="J285" s="35"/>
      <c r="K285" s="68"/>
      <c r="L285" s="68"/>
      <c r="M285" s="192"/>
      <c r="N285" s="192"/>
      <c r="O285" s="65"/>
    </row>
    <row r="286" spans="1:21" ht="20.25">
      <c r="A286" s="29"/>
      <c r="B286" s="68"/>
      <c r="C286" s="68" t="s">
        <v>289</v>
      </c>
      <c r="D286" s="68"/>
      <c r="E286" s="68"/>
      <c r="F286" s="68"/>
      <c r="G286" s="68"/>
      <c r="H286" s="68"/>
      <c r="I286" s="68"/>
      <c r="J286" s="35"/>
      <c r="K286" s="68"/>
      <c r="L286" s="68"/>
      <c r="M286" s="192"/>
      <c r="N286" s="192"/>
      <c r="O286" s="65"/>
    </row>
    <row r="287" spans="1:21" ht="20.25">
      <c r="A287" s="29" t="s">
        <v>290</v>
      </c>
      <c r="B287" s="68"/>
      <c r="C287" s="68" t="s">
        <v>291</v>
      </c>
      <c r="D287" s="68"/>
      <c r="E287" s="68"/>
      <c r="F287" s="68"/>
      <c r="G287" s="68"/>
      <c r="H287" s="68"/>
      <c r="I287" s="68"/>
      <c r="J287" s="35"/>
      <c r="K287" s="68"/>
      <c r="L287" s="68"/>
      <c r="M287" s="192"/>
      <c r="N287" s="192"/>
      <c r="O287" s="65"/>
    </row>
    <row r="288" spans="1:21" ht="20.25">
      <c r="A288" s="29"/>
      <c r="B288" s="68"/>
      <c r="C288" s="68" t="s">
        <v>292</v>
      </c>
      <c r="D288" s="68"/>
      <c r="E288" s="68"/>
      <c r="F288" s="68"/>
      <c r="G288" s="68"/>
      <c r="H288" s="68"/>
      <c r="I288" s="68"/>
      <c r="J288" s="35"/>
      <c r="K288" s="68"/>
      <c r="L288" s="68"/>
      <c r="M288" s="192"/>
      <c r="N288" s="192"/>
      <c r="O288" s="65"/>
    </row>
    <row r="289" spans="1:15" ht="20.25">
      <c r="A289" s="29"/>
      <c r="B289" s="68"/>
      <c r="C289" s="68" t="s">
        <v>293</v>
      </c>
      <c r="D289" s="68"/>
      <c r="E289" s="68"/>
      <c r="F289" s="68"/>
      <c r="G289" s="68"/>
      <c r="H289" s="68"/>
      <c r="I289" s="68"/>
      <c r="J289" s="68"/>
      <c r="K289" s="68"/>
      <c r="L289" s="68"/>
      <c r="M289" s="192"/>
      <c r="N289" s="192"/>
      <c r="O289" s="65"/>
    </row>
    <row r="290" spans="1:15" ht="20.25">
      <c r="A290" s="29" t="s">
        <v>294</v>
      </c>
      <c r="B290" s="68"/>
      <c r="C290" s="68" t="s">
        <v>295</v>
      </c>
      <c r="D290" s="68"/>
      <c r="E290" s="68"/>
      <c r="F290" s="68"/>
      <c r="G290" s="68"/>
      <c r="H290" s="68"/>
      <c r="I290" s="68"/>
      <c r="J290" s="68"/>
      <c r="K290" s="68"/>
      <c r="L290" s="68"/>
      <c r="M290" s="192"/>
      <c r="N290" s="192"/>
      <c r="O290" s="65"/>
    </row>
    <row r="291" spans="1:15" ht="20.25">
      <c r="A291" s="29" t="s">
        <v>296</v>
      </c>
      <c r="B291" s="68"/>
      <c r="C291" s="68" t="s">
        <v>297</v>
      </c>
      <c r="D291" s="68"/>
      <c r="E291" s="68"/>
      <c r="F291" s="68"/>
      <c r="G291" s="68"/>
      <c r="H291" s="68"/>
      <c r="I291" s="68"/>
      <c r="J291" s="68"/>
      <c r="K291" s="68"/>
      <c r="L291" s="68"/>
      <c r="M291" s="192"/>
      <c r="N291" s="192"/>
      <c r="O291" s="65"/>
    </row>
    <row r="292" spans="1:15" ht="20.25">
      <c r="A292" s="29"/>
      <c r="B292" s="68"/>
      <c r="C292" s="68" t="s">
        <v>298</v>
      </c>
      <c r="D292" s="68"/>
      <c r="E292" s="68"/>
      <c r="F292" s="68"/>
      <c r="G292" s="68"/>
      <c r="H292" s="68"/>
      <c r="I292" s="68"/>
      <c r="J292" s="68"/>
      <c r="K292" s="68"/>
      <c r="L292" s="68"/>
      <c r="M292" s="192"/>
      <c r="N292" s="192"/>
      <c r="O292" s="65"/>
    </row>
    <row r="293" spans="1:15" ht="20.25">
      <c r="A293" s="29" t="s">
        <v>299</v>
      </c>
      <c r="B293" s="68"/>
      <c r="C293" s="68" t="s">
        <v>300</v>
      </c>
      <c r="D293" s="68"/>
      <c r="E293" s="68"/>
      <c r="F293" s="68"/>
      <c r="G293" s="68"/>
      <c r="H293" s="68"/>
      <c r="I293" s="68"/>
      <c r="J293" s="68"/>
      <c r="K293" s="68"/>
      <c r="L293" s="68"/>
      <c r="M293" s="192"/>
      <c r="N293" s="192"/>
      <c r="O293" s="65"/>
    </row>
    <row r="294" spans="1:15" ht="20.25">
      <c r="A294" s="29"/>
      <c r="B294" s="68"/>
      <c r="C294" s="2" t="s">
        <v>301</v>
      </c>
      <c r="D294" s="68"/>
      <c r="E294" s="68"/>
      <c r="F294" s="68"/>
      <c r="G294" s="68"/>
      <c r="H294" s="68"/>
      <c r="I294" s="68"/>
      <c r="J294" s="68"/>
      <c r="K294" s="68"/>
      <c r="L294" s="68"/>
      <c r="M294" s="192"/>
      <c r="N294" s="192"/>
      <c r="O294" s="65"/>
    </row>
    <row r="295" spans="1:15" ht="20.25">
      <c r="A295" s="29" t="s">
        <v>302</v>
      </c>
      <c r="B295" s="68"/>
      <c r="C295" s="68" t="s">
        <v>303</v>
      </c>
      <c r="D295" s="68"/>
      <c r="E295" s="68"/>
      <c r="F295" s="68"/>
      <c r="G295" s="68"/>
      <c r="H295" s="68"/>
      <c r="I295" s="68"/>
      <c r="J295" s="68"/>
      <c r="K295" s="68"/>
      <c r="L295" s="68"/>
      <c r="M295" s="192"/>
      <c r="N295" s="192"/>
      <c r="O295" s="65"/>
    </row>
    <row r="296" spans="1:15" ht="20.25">
      <c r="A296" s="29"/>
      <c r="B296" s="68"/>
      <c r="C296" s="68" t="s">
        <v>304</v>
      </c>
      <c r="D296" s="68"/>
      <c r="E296" s="68"/>
      <c r="F296" s="68"/>
      <c r="G296" s="68"/>
      <c r="H296" s="68"/>
      <c r="I296" s="68"/>
      <c r="J296" s="68"/>
      <c r="K296" s="68"/>
      <c r="L296" s="68"/>
      <c r="M296" s="192"/>
      <c r="N296" s="192"/>
      <c r="O296" s="65"/>
    </row>
    <row r="297" spans="1:15" ht="20.25">
      <c r="A297" s="29" t="s">
        <v>305</v>
      </c>
      <c r="B297" s="68"/>
      <c r="C297" s="68" t="s">
        <v>306</v>
      </c>
      <c r="D297" s="68"/>
      <c r="E297" s="68"/>
      <c r="F297" s="68"/>
      <c r="G297" s="68"/>
      <c r="H297" s="68"/>
      <c r="I297" s="68"/>
      <c r="J297" s="68"/>
      <c r="K297" s="68"/>
      <c r="L297" s="68"/>
      <c r="M297" s="192"/>
      <c r="N297" s="192"/>
      <c r="O297" s="65"/>
    </row>
    <row r="298" spans="1:15" ht="20.25">
      <c r="A298" s="29"/>
      <c r="B298" s="68"/>
      <c r="C298" s="68" t="s">
        <v>307</v>
      </c>
      <c r="D298" s="68"/>
      <c r="E298" s="68"/>
      <c r="F298" s="68"/>
      <c r="G298" s="68"/>
      <c r="H298" s="68"/>
      <c r="I298" s="68"/>
      <c r="J298" s="68"/>
      <c r="K298" s="68"/>
      <c r="L298" s="68"/>
      <c r="M298" s="192"/>
      <c r="N298" s="192"/>
      <c r="O298" s="65"/>
    </row>
    <row r="299" spans="1:15" ht="20.25">
      <c r="A299" s="29"/>
      <c r="B299" s="68"/>
      <c r="C299" s="68" t="s">
        <v>308</v>
      </c>
      <c r="D299" s="68"/>
      <c r="E299" s="68"/>
      <c r="F299" s="68"/>
      <c r="G299" s="68"/>
      <c r="H299" s="68"/>
      <c r="I299" s="68"/>
      <c r="J299" s="68"/>
      <c r="K299" s="68"/>
      <c r="L299" s="68"/>
      <c r="M299" s="192"/>
      <c r="N299" s="192"/>
      <c r="O299" s="65"/>
    </row>
    <row r="300" spans="1:15" ht="20.25">
      <c r="A300" s="29"/>
      <c r="B300" s="68"/>
      <c r="C300" s="68" t="s">
        <v>309</v>
      </c>
      <c r="D300" s="68"/>
      <c r="E300" s="68"/>
      <c r="F300" s="68"/>
      <c r="G300" s="68"/>
      <c r="H300" s="68"/>
      <c r="I300" s="68"/>
      <c r="J300" s="68"/>
      <c r="K300" s="68"/>
      <c r="L300" s="68"/>
      <c r="M300" s="192"/>
      <c r="N300" s="192"/>
      <c r="O300" s="65"/>
    </row>
    <row r="301" spans="1:15" ht="20.25">
      <c r="A301" s="29"/>
      <c r="B301" s="68"/>
      <c r="C301" s="68" t="s">
        <v>310</v>
      </c>
      <c r="D301" s="68"/>
      <c r="E301" s="68"/>
      <c r="F301" s="68"/>
      <c r="G301" s="68"/>
      <c r="H301" s="68"/>
      <c r="I301" s="68"/>
      <c r="J301" s="68"/>
      <c r="K301" s="68"/>
      <c r="L301" s="68"/>
      <c r="M301" s="192"/>
      <c r="N301" s="192"/>
      <c r="O301" s="65"/>
    </row>
    <row r="302" spans="1:15" ht="20.25">
      <c r="A302" s="29"/>
      <c r="B302" s="68"/>
      <c r="C302" s="68"/>
      <c r="D302" s="68"/>
      <c r="E302" s="68"/>
      <c r="F302" s="68"/>
      <c r="G302" s="68"/>
      <c r="H302" s="68"/>
      <c r="I302" s="68"/>
      <c r="J302" s="68"/>
      <c r="K302" s="68"/>
      <c r="L302" s="68"/>
      <c r="M302" s="192"/>
      <c r="N302" s="192"/>
      <c r="O302" s="65"/>
    </row>
    <row r="303" spans="1:15" ht="20.25">
      <c r="A303" s="29" t="s">
        <v>17</v>
      </c>
      <c r="B303" s="68"/>
      <c r="C303" s="68" t="s">
        <v>311</v>
      </c>
      <c r="D303" s="68" t="s">
        <v>312</v>
      </c>
      <c r="E303" s="194">
        <v>0.35</v>
      </c>
      <c r="F303" s="68"/>
      <c r="H303" s="68"/>
      <c r="I303" s="68"/>
      <c r="J303" s="68"/>
      <c r="K303" s="68"/>
      <c r="L303" s="68"/>
      <c r="M303" s="192"/>
      <c r="N303" s="192"/>
      <c r="O303" s="65"/>
    </row>
    <row r="304" spans="1:15" ht="20.25">
      <c r="A304" s="29"/>
      <c r="B304" s="68"/>
      <c r="C304" s="68"/>
      <c r="D304" s="68" t="s">
        <v>313</v>
      </c>
      <c r="E304" s="195">
        <v>0.06</v>
      </c>
      <c r="F304" s="68" t="s">
        <v>314</v>
      </c>
      <c r="H304" s="68"/>
      <c r="I304" s="68"/>
      <c r="J304" s="68"/>
      <c r="K304" s="68"/>
      <c r="L304" s="68"/>
      <c r="M304" s="192"/>
      <c r="N304" s="192"/>
      <c r="O304" s="229" t="s">
        <v>402</v>
      </c>
    </row>
    <row r="305" spans="1:15" ht="20.25">
      <c r="A305" s="29"/>
      <c r="B305" s="68"/>
      <c r="C305" s="68"/>
      <c r="D305" s="68" t="s">
        <v>315</v>
      </c>
      <c r="E305" s="196">
        <v>0</v>
      </c>
      <c r="F305" s="68" t="s">
        <v>316</v>
      </c>
      <c r="H305" s="68"/>
      <c r="I305" s="68"/>
      <c r="J305" s="68"/>
      <c r="K305" s="68"/>
      <c r="L305" s="68"/>
      <c r="M305" s="192"/>
      <c r="N305" s="192"/>
      <c r="O305" s="65"/>
    </row>
    <row r="306" spans="1:15" ht="20.25">
      <c r="A306" s="29" t="s">
        <v>317</v>
      </c>
      <c r="B306" s="68"/>
      <c r="C306" s="68" t="s">
        <v>318</v>
      </c>
      <c r="D306" s="68"/>
      <c r="E306" s="68"/>
      <c r="F306" s="68"/>
      <c r="G306" s="68"/>
      <c r="H306" s="68"/>
      <c r="I306" s="68"/>
      <c r="J306" s="68"/>
      <c r="K306" s="68"/>
      <c r="L306" s="68"/>
      <c r="M306" s="192"/>
      <c r="N306" s="192"/>
      <c r="O306" s="65"/>
    </row>
    <row r="307" spans="1:15" ht="20.25">
      <c r="A307" s="29" t="s">
        <v>319</v>
      </c>
      <c r="B307" s="68"/>
      <c r="C307" s="68" t="s">
        <v>318</v>
      </c>
      <c r="D307" s="68"/>
      <c r="E307" s="68"/>
      <c r="F307" s="68"/>
      <c r="G307" s="68"/>
      <c r="H307" s="68"/>
      <c r="I307" s="68"/>
      <c r="J307" s="68"/>
      <c r="K307" s="68"/>
      <c r="L307" s="68"/>
      <c r="M307" s="192"/>
      <c r="N307" s="192"/>
      <c r="O307" s="65"/>
    </row>
    <row r="308" spans="1:15" ht="20.25">
      <c r="A308" s="29"/>
      <c r="B308" s="68"/>
      <c r="C308" s="68" t="s">
        <v>320</v>
      </c>
      <c r="D308" s="68"/>
      <c r="E308" s="68"/>
      <c r="F308" s="68"/>
      <c r="G308" s="68"/>
      <c r="H308" s="68"/>
      <c r="I308" s="68"/>
      <c r="J308" s="68"/>
      <c r="K308" s="68"/>
      <c r="L308" s="68"/>
      <c r="M308" s="192"/>
      <c r="N308" s="192"/>
      <c r="O308" s="65"/>
    </row>
    <row r="309" spans="1:15" ht="20.25">
      <c r="B309" s="68"/>
      <c r="C309" s="68" t="s">
        <v>321</v>
      </c>
      <c r="D309" s="68"/>
      <c r="E309" s="68"/>
      <c r="F309" s="68"/>
      <c r="G309" s="68"/>
      <c r="H309" s="68"/>
      <c r="I309" s="68"/>
      <c r="J309" s="68"/>
      <c r="K309" s="68"/>
      <c r="L309" s="68"/>
      <c r="M309" s="192"/>
      <c r="N309" s="192"/>
      <c r="O309" s="65"/>
    </row>
    <row r="310" spans="1:15" ht="20.25">
      <c r="A310" s="29" t="s">
        <v>322</v>
      </c>
      <c r="B310" s="68"/>
      <c r="C310" s="68" t="s">
        <v>323</v>
      </c>
      <c r="D310" s="68"/>
      <c r="E310" s="68"/>
      <c r="F310" s="68"/>
      <c r="G310" s="68"/>
      <c r="H310" s="68"/>
      <c r="I310" s="68"/>
      <c r="J310" s="68"/>
      <c r="K310" s="68"/>
      <c r="L310" s="68"/>
      <c r="M310" s="192"/>
      <c r="N310" s="192"/>
      <c r="O310" s="65"/>
    </row>
    <row r="311" spans="1:15" ht="20.25">
      <c r="A311" s="29"/>
      <c r="B311" s="68"/>
      <c r="C311" s="68" t="s">
        <v>324</v>
      </c>
      <c r="D311" s="68"/>
      <c r="E311" s="68"/>
      <c r="F311" s="68"/>
      <c r="G311" s="68"/>
      <c r="H311" s="68"/>
      <c r="I311" s="68"/>
      <c r="J311" s="68"/>
      <c r="K311" s="68"/>
      <c r="L311" s="68"/>
      <c r="M311" s="192"/>
      <c r="N311" s="192"/>
      <c r="O311" s="65"/>
    </row>
    <row r="312" spans="1:15" ht="20.25">
      <c r="A312" s="29"/>
      <c r="B312" s="68"/>
      <c r="C312" s="68" t="s">
        <v>325</v>
      </c>
      <c r="D312" s="68"/>
      <c r="E312" s="68"/>
      <c r="F312" s="68"/>
      <c r="G312" s="68"/>
      <c r="H312" s="68"/>
      <c r="I312" s="68"/>
      <c r="J312" s="68"/>
      <c r="K312" s="68"/>
      <c r="L312" s="68"/>
      <c r="M312" s="192"/>
      <c r="N312" s="192"/>
      <c r="O312" s="65"/>
    </row>
    <row r="313" spans="1:15" ht="20.25">
      <c r="A313" s="29" t="s">
        <v>326</v>
      </c>
      <c r="B313" s="68"/>
      <c r="C313" s="68" t="s">
        <v>327</v>
      </c>
      <c r="D313" s="68"/>
      <c r="E313" s="68"/>
      <c r="F313" s="68"/>
      <c r="G313" s="68"/>
      <c r="H313" s="68"/>
      <c r="I313" s="68"/>
      <c r="J313" s="68"/>
      <c r="K313" s="68"/>
      <c r="L313" s="68"/>
      <c r="M313" s="192"/>
      <c r="N313" s="192"/>
      <c r="O313" s="65"/>
    </row>
    <row r="314" spans="1:15" ht="20.25">
      <c r="A314" s="29" t="s">
        <v>328</v>
      </c>
      <c r="B314" s="68"/>
      <c r="C314" s="68" t="s">
        <v>329</v>
      </c>
      <c r="D314" s="68"/>
      <c r="E314" s="68"/>
      <c r="F314" s="68"/>
      <c r="G314" s="68"/>
      <c r="H314" s="68"/>
      <c r="I314" s="68"/>
      <c r="J314" s="68"/>
      <c r="K314" s="68"/>
      <c r="L314" s="68"/>
      <c r="M314" s="192"/>
      <c r="N314" s="192"/>
      <c r="O314" s="65"/>
    </row>
    <row r="315" spans="1:15" ht="20.25">
      <c r="A315" s="29"/>
      <c r="B315" s="68"/>
      <c r="C315" s="68" t="s">
        <v>330</v>
      </c>
      <c r="D315" s="68"/>
      <c r="E315" s="68"/>
      <c r="F315" s="68"/>
      <c r="G315" s="68"/>
      <c r="H315" s="68"/>
      <c r="I315" s="68"/>
      <c r="J315" s="68"/>
      <c r="K315" s="68"/>
      <c r="L315" s="68"/>
      <c r="M315" s="192"/>
      <c r="N315" s="192"/>
      <c r="O315" s="65"/>
    </row>
    <row r="316" spans="1:15" ht="20.25">
      <c r="A316" s="29" t="s">
        <v>331</v>
      </c>
      <c r="B316" s="68"/>
      <c r="C316" s="68" t="s">
        <v>332</v>
      </c>
      <c r="D316" s="68"/>
      <c r="E316" s="68"/>
      <c r="F316" s="68"/>
      <c r="G316" s="68"/>
      <c r="H316" s="68"/>
      <c r="I316" s="68"/>
      <c r="J316" s="68"/>
      <c r="K316" s="68"/>
      <c r="L316" s="68"/>
      <c r="M316" s="192"/>
      <c r="N316" s="192"/>
      <c r="O316" s="65"/>
    </row>
    <row r="317" spans="1:15" ht="20.25">
      <c r="A317" s="29"/>
      <c r="B317" s="68"/>
      <c r="C317" s="68" t="s">
        <v>333</v>
      </c>
      <c r="D317" s="68"/>
      <c r="E317" s="68"/>
      <c r="F317" s="68"/>
      <c r="G317" s="68"/>
      <c r="H317" s="68"/>
      <c r="I317" s="68"/>
      <c r="J317" s="68"/>
      <c r="K317" s="68"/>
      <c r="L317" s="68"/>
      <c r="M317" s="192"/>
      <c r="N317" s="192"/>
      <c r="O317" s="65"/>
    </row>
    <row r="318" spans="1:15">
      <c r="A318" s="29" t="s">
        <v>334</v>
      </c>
      <c r="B318" s="68"/>
      <c r="C318" s="68" t="s">
        <v>335</v>
      </c>
      <c r="D318" s="68"/>
      <c r="E318" s="68"/>
      <c r="F318" s="68"/>
      <c r="G318" s="68"/>
      <c r="H318" s="68"/>
      <c r="I318" s="68"/>
      <c r="J318" s="68"/>
      <c r="K318" s="68"/>
      <c r="L318" s="68"/>
      <c r="M318" s="68"/>
      <c r="N318" s="68"/>
      <c r="O318" s="65"/>
    </row>
    <row r="319" spans="1:15">
      <c r="A319" s="29" t="s">
        <v>336</v>
      </c>
      <c r="C319" s="68" t="s">
        <v>33</v>
      </c>
      <c r="D319" s="65"/>
      <c r="E319" s="65"/>
      <c r="F319" s="65"/>
      <c r="G319" s="65"/>
      <c r="H319" s="65"/>
      <c r="I319" s="65"/>
      <c r="J319" s="65"/>
      <c r="K319" s="65"/>
      <c r="L319" s="65"/>
      <c r="M319" s="65"/>
      <c r="N319" s="65"/>
      <c r="O319" s="65"/>
    </row>
    <row r="320" spans="1:15">
      <c r="A320" s="23" t="s">
        <v>337</v>
      </c>
      <c r="C320" s="65" t="s">
        <v>396</v>
      </c>
      <c r="D320" s="197"/>
      <c r="E320" s="65"/>
      <c r="F320" s="65"/>
      <c r="G320" s="65"/>
      <c r="H320" s="65"/>
      <c r="I320" s="65"/>
      <c r="J320" s="65"/>
      <c r="K320" s="65"/>
      <c r="L320" s="65"/>
      <c r="M320" s="65"/>
      <c r="N320" s="65"/>
      <c r="O320" s="65"/>
    </row>
    <row r="321" spans="1:18">
      <c r="C321" s="65" t="s">
        <v>339</v>
      </c>
      <c r="D321" s="65"/>
      <c r="E321" s="65"/>
      <c r="F321" s="65"/>
      <c r="G321" s="65"/>
      <c r="H321" s="65"/>
      <c r="I321" s="65"/>
      <c r="J321" s="65"/>
      <c r="K321" s="65"/>
      <c r="L321" s="65"/>
      <c r="M321" s="198"/>
      <c r="N321" s="198"/>
      <c r="O321" s="198"/>
      <c r="P321" s="66"/>
      <c r="Q321" s="66"/>
      <c r="R321" s="66"/>
    </row>
    <row r="322" spans="1:18">
      <c r="C322" s="65" t="s">
        <v>340</v>
      </c>
      <c r="D322" s="65"/>
      <c r="E322" s="197"/>
      <c r="F322" s="65"/>
      <c r="G322" s="65"/>
      <c r="H322" s="65"/>
      <c r="I322" s="65"/>
      <c r="J322" s="65"/>
      <c r="K322" s="65"/>
      <c r="L322" s="65"/>
      <c r="M322" s="198"/>
      <c r="N322" s="198"/>
      <c r="O322" s="198"/>
      <c r="P322" s="66"/>
      <c r="Q322" s="66"/>
      <c r="R322" s="66"/>
    </row>
    <row r="323" spans="1:18">
      <c r="C323" s="65" t="s">
        <v>341</v>
      </c>
      <c r="D323" s="65"/>
      <c r="E323" s="197"/>
      <c r="F323" s="65"/>
      <c r="G323" s="65"/>
      <c r="H323" s="65"/>
      <c r="I323" s="65"/>
      <c r="J323" s="65"/>
      <c r="K323" s="65"/>
      <c r="L323" s="65"/>
      <c r="M323" s="198"/>
      <c r="N323" s="198"/>
      <c r="O323" s="198"/>
      <c r="P323" s="66"/>
      <c r="Q323" s="66"/>
      <c r="R323" s="66"/>
    </row>
    <row r="324" spans="1:18" ht="18">
      <c r="A324" s="1"/>
      <c r="C324" s="68"/>
      <c r="D324" s="68"/>
      <c r="E324" s="69"/>
      <c r="F324" s="68"/>
      <c r="G324" s="68"/>
      <c r="H324" s="68"/>
      <c r="I324" s="68"/>
      <c r="J324" s="70" t="s">
        <v>0</v>
      </c>
      <c r="K324" s="71"/>
      <c r="M324" s="71"/>
      <c r="N324" s="71"/>
      <c r="O324" s="65"/>
    </row>
    <row r="325" spans="1:18">
      <c r="C325" s="68"/>
      <c r="D325" s="68"/>
      <c r="E325" s="69"/>
      <c r="F325" s="68"/>
      <c r="G325" s="68"/>
      <c r="H325" s="68"/>
      <c r="I325" s="68"/>
      <c r="J325" s="70" t="s">
        <v>342</v>
      </c>
      <c r="M325" s="70"/>
      <c r="N325" s="70"/>
      <c r="O325" s="65"/>
    </row>
    <row r="326" spans="1:18">
      <c r="C326" s="68"/>
      <c r="D326" s="68"/>
      <c r="E326" s="69"/>
      <c r="F326" s="68"/>
      <c r="G326" s="68"/>
      <c r="H326" s="68"/>
      <c r="I326" s="68"/>
      <c r="J326" s="70"/>
      <c r="M326" s="70"/>
      <c r="N326" s="70"/>
      <c r="O326" s="65"/>
    </row>
    <row r="327" spans="1:18">
      <c r="C327" s="68"/>
      <c r="D327" s="68"/>
      <c r="E327" s="69"/>
      <c r="F327" s="68"/>
      <c r="G327" s="68"/>
      <c r="H327" s="68"/>
      <c r="I327" s="68"/>
      <c r="M327" s="70"/>
      <c r="N327" s="70"/>
      <c r="O327" s="65"/>
    </row>
    <row r="328" spans="1:18">
      <c r="C328" s="68"/>
      <c r="D328" s="68"/>
      <c r="E328" s="69"/>
      <c r="F328" s="68"/>
      <c r="G328" s="68"/>
      <c r="H328" s="68"/>
      <c r="I328" s="68"/>
      <c r="K328" s="65"/>
      <c r="M328" s="70"/>
      <c r="N328" s="70"/>
      <c r="O328" s="65"/>
    </row>
    <row r="329" spans="1:18">
      <c r="C329" s="68" t="s">
        <v>2</v>
      </c>
      <c r="D329" s="68"/>
      <c r="E329" s="69"/>
      <c r="F329" s="68"/>
      <c r="G329" s="68"/>
      <c r="H329" s="68"/>
      <c r="I329" s="68"/>
      <c r="J329" s="70"/>
      <c r="K329" s="65"/>
      <c r="M329" s="70"/>
      <c r="N329" s="70"/>
      <c r="O329" s="65"/>
    </row>
    <row r="330" spans="1:18">
      <c r="C330" s="68"/>
      <c r="D330" s="68"/>
      <c r="E330" s="69"/>
      <c r="F330" s="68"/>
      <c r="G330" s="68"/>
      <c r="H330" s="68"/>
      <c r="I330" s="68"/>
      <c r="J330" s="97" t="str">
        <f>$J$7</f>
        <v>For the 12 months ended: 12/31/2013</v>
      </c>
      <c r="K330" s="65"/>
      <c r="M330" s="70"/>
      <c r="N330" s="70"/>
      <c r="O330" s="65"/>
    </row>
    <row r="331" spans="1:18">
      <c r="A331" s="2" t="str">
        <f>$A$8</f>
        <v>Rate Formula Template</v>
      </c>
      <c r="B331" s="9"/>
      <c r="C331" s="9"/>
      <c r="D331" s="75"/>
      <c r="E331" s="9"/>
      <c r="F331" s="75"/>
      <c r="G331" s="75"/>
      <c r="H331" s="75"/>
      <c r="I331" s="75"/>
      <c r="J331" s="9"/>
      <c r="K331" s="68"/>
      <c r="L331" s="9"/>
      <c r="M331" s="65"/>
      <c r="N331" s="65"/>
      <c r="O331" s="65"/>
    </row>
    <row r="332" spans="1:18">
      <c r="A332" s="74" t="s">
        <v>4</v>
      </c>
      <c r="B332" s="9"/>
      <c r="C332" s="75"/>
      <c r="D332" s="13"/>
      <c r="E332" s="9"/>
      <c r="F332" s="13"/>
      <c r="G332" s="13"/>
      <c r="H332" s="13"/>
      <c r="I332" s="75"/>
      <c r="J332" s="75"/>
      <c r="K332" s="68"/>
      <c r="L332" s="76"/>
      <c r="M332" s="65"/>
      <c r="N332" s="65"/>
      <c r="O332" s="65"/>
    </row>
    <row r="333" spans="1:18">
      <c r="A333" s="13"/>
      <c r="B333" s="9"/>
      <c r="C333" s="76"/>
      <c r="D333" s="76"/>
      <c r="E333" s="9"/>
      <c r="F333" s="76"/>
      <c r="G333" s="76"/>
      <c r="H333" s="76"/>
      <c r="I333" s="76"/>
      <c r="J333" s="76"/>
      <c r="K333" s="68"/>
      <c r="L333" s="76"/>
      <c r="M333" s="68"/>
      <c r="N333" s="68"/>
      <c r="O333" s="65"/>
    </row>
    <row r="334" spans="1:18">
      <c r="A334" s="76" t="s">
        <v>361</v>
      </c>
      <c r="B334" s="9"/>
      <c r="C334" s="76"/>
      <c r="D334" s="76"/>
      <c r="E334" s="9"/>
      <c r="F334" s="76"/>
      <c r="G334" s="76"/>
      <c r="H334" s="76"/>
      <c r="I334" s="76"/>
      <c r="J334" s="76"/>
      <c r="K334" s="68"/>
      <c r="L334" s="76"/>
      <c r="M334" s="68"/>
      <c r="N334" s="68"/>
      <c r="O334" s="65"/>
    </row>
    <row r="335" spans="1:18" ht="15.75">
      <c r="A335" s="17"/>
      <c r="B335" s="68"/>
      <c r="C335" s="189"/>
      <c r="D335" s="29"/>
      <c r="E335" s="35"/>
      <c r="F335" s="35"/>
      <c r="G335" s="35"/>
      <c r="H335" s="35"/>
      <c r="I335" s="68"/>
      <c r="J335" s="190"/>
      <c r="K335" s="68"/>
      <c r="L335" s="191"/>
      <c r="M335" s="68"/>
      <c r="N335" s="68"/>
      <c r="O335" s="65"/>
    </row>
    <row r="336" spans="1:18" ht="20.25">
      <c r="A336" s="29"/>
      <c r="B336" s="68"/>
      <c r="C336" s="68" t="s">
        <v>273</v>
      </c>
      <c r="D336" s="29"/>
      <c r="E336" s="35"/>
      <c r="F336" s="35"/>
      <c r="G336" s="35"/>
      <c r="H336" s="35"/>
      <c r="I336" s="68"/>
      <c r="J336" s="35"/>
      <c r="K336" s="68"/>
      <c r="L336" s="35"/>
      <c r="M336" s="192"/>
      <c r="N336" s="192"/>
      <c r="O336" s="65"/>
    </row>
    <row r="337" spans="1:18" ht="20.25">
      <c r="A337" s="29" t="s">
        <v>274</v>
      </c>
      <c r="B337" s="68"/>
      <c r="C337" s="68" t="s">
        <v>373</v>
      </c>
      <c r="D337" s="68"/>
      <c r="E337" s="35"/>
      <c r="F337" s="35"/>
      <c r="G337" s="35"/>
      <c r="H337" s="35"/>
      <c r="I337" s="68"/>
      <c r="J337" s="35"/>
      <c r="K337" s="68"/>
      <c r="L337" s="35"/>
      <c r="M337" s="192"/>
      <c r="N337" s="192"/>
      <c r="O337" s="65"/>
    </row>
    <row r="338" spans="1:18" ht="20.25">
      <c r="A338" s="79" t="s">
        <v>276</v>
      </c>
      <c r="B338" s="68"/>
      <c r="C338" s="68"/>
      <c r="D338" s="68"/>
      <c r="E338" s="35"/>
      <c r="F338" s="35"/>
      <c r="G338" s="35"/>
      <c r="H338" s="35"/>
      <c r="I338" s="68"/>
      <c r="J338" s="35"/>
      <c r="K338" s="68"/>
      <c r="L338" s="35"/>
      <c r="M338" s="192"/>
      <c r="N338" s="192"/>
      <c r="O338" s="65"/>
    </row>
    <row r="339" spans="1:18">
      <c r="A339" s="23" t="s">
        <v>343</v>
      </c>
      <c r="C339" s="65" t="s">
        <v>344</v>
      </c>
      <c r="D339" s="65"/>
      <c r="E339" s="65"/>
      <c r="F339" s="65"/>
      <c r="G339" s="65"/>
      <c r="H339" s="65"/>
      <c r="I339" s="65"/>
      <c r="J339" s="65"/>
      <c r="K339" s="65"/>
      <c r="L339" s="65"/>
      <c r="M339" s="198"/>
      <c r="N339" s="198"/>
      <c r="O339" s="198"/>
      <c r="P339" s="66"/>
      <c r="Q339" s="66"/>
      <c r="R339" s="66"/>
    </row>
    <row r="340" spans="1:18">
      <c r="A340" s="23"/>
      <c r="C340" s="65" t="s">
        <v>345</v>
      </c>
      <c r="D340" s="65"/>
      <c r="E340" s="65"/>
      <c r="F340" s="65"/>
      <c r="G340" s="65"/>
      <c r="H340" s="65"/>
      <c r="I340" s="65"/>
      <c r="J340" s="65"/>
      <c r="K340" s="65"/>
      <c r="L340" s="65"/>
      <c r="M340" s="198"/>
      <c r="N340" s="198"/>
      <c r="O340" s="198"/>
      <c r="P340" s="66"/>
      <c r="Q340" s="66"/>
      <c r="R340" s="66"/>
    </row>
    <row r="341" spans="1:18">
      <c r="A341" s="23"/>
      <c r="C341" s="65" t="s">
        <v>346</v>
      </c>
      <c r="D341" s="65"/>
      <c r="E341" s="65"/>
      <c r="F341" s="65"/>
      <c r="G341" s="65"/>
      <c r="H341" s="65"/>
      <c r="I341" s="65"/>
      <c r="J341" s="65"/>
      <c r="K341" s="65"/>
      <c r="L341" s="65"/>
      <c r="M341" s="198"/>
      <c r="N341" s="198"/>
      <c r="O341" s="198"/>
      <c r="P341" s="66"/>
      <c r="Q341" s="66"/>
      <c r="R341" s="66"/>
    </row>
    <row r="342" spans="1:18">
      <c r="A342" s="23" t="s">
        <v>347</v>
      </c>
      <c r="C342" s="65" t="s">
        <v>348</v>
      </c>
      <c r="D342" s="198"/>
      <c r="E342" s="198"/>
      <c r="F342" s="198"/>
      <c r="G342" s="198"/>
      <c r="H342" s="198"/>
      <c r="I342" s="198"/>
      <c r="J342" s="198"/>
      <c r="K342" s="198"/>
      <c r="L342" s="198"/>
      <c r="M342" s="198"/>
      <c r="N342" s="198"/>
      <c r="O342" s="198"/>
      <c r="P342" s="66"/>
      <c r="Q342" s="66"/>
      <c r="R342" s="66"/>
    </row>
    <row r="343" spans="1:18">
      <c r="A343" s="23" t="s">
        <v>349</v>
      </c>
      <c r="C343" s="68" t="s">
        <v>33</v>
      </c>
    </row>
    <row r="344" spans="1:18">
      <c r="A344" s="23" t="s">
        <v>350</v>
      </c>
      <c r="C344" s="2" t="s">
        <v>397</v>
      </c>
    </row>
    <row r="345" spans="1:18">
      <c r="C345" s="2" t="s">
        <v>398</v>
      </c>
    </row>
    <row r="346" spans="1:18">
      <c r="A346" s="23" t="s">
        <v>353</v>
      </c>
      <c r="C346" s="2" t="s">
        <v>399</v>
      </c>
    </row>
    <row r="348" spans="1:18" ht="18">
      <c r="C348" s="2" t="s">
        <v>376</v>
      </c>
    </row>
    <row r="349" spans="1:18" ht="18">
      <c r="C349" s="2" t="s">
        <v>377</v>
      </c>
    </row>
  </sheetData>
  <printOptions horizontalCentered="1"/>
  <pageMargins left="0.75" right="0.75" top="0.75" bottom="0.5" header="0.25" footer="0.25"/>
  <pageSetup scale="48" orientation="portrait" blackAndWhite="1" r:id="rId1"/>
  <headerFooter alignWithMargins="0"/>
  <rowBreaks count="5" manualBreakCount="5">
    <brk id="56" max="11" man="1"/>
    <brk id="116" max="11" man="1"/>
    <brk id="185" max="11" man="1"/>
    <brk id="261" max="11" man="1"/>
    <brk id="323" max="11" man="1"/>
  </rowBreak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F4364-4FAE-4C67-97A4-906D92E5657B}">
  <dimension ref="A1:P23"/>
  <sheetViews>
    <sheetView workbookViewId="0">
      <pane ySplit="12" topLeftCell="A13" activePane="bottomLeft" state="frozen"/>
      <selection pane="bottomLeft" activeCell="I13" sqref="I13"/>
    </sheetView>
  </sheetViews>
  <sheetFormatPr defaultRowHeight="15"/>
  <cols>
    <col min="1" max="1" width="15.5546875" style="318" customWidth="1"/>
    <col min="2" max="2" width="6.21875" style="318" customWidth="1"/>
    <col min="3" max="16384" width="8.88671875" style="318"/>
  </cols>
  <sheetData>
    <row r="1" spans="1:16" ht="15.75">
      <c r="A1" s="339" t="s">
        <v>468</v>
      </c>
      <c r="B1" s="340"/>
      <c r="C1" s="340"/>
      <c r="D1" s="340"/>
      <c r="E1" s="340"/>
      <c r="F1" s="340"/>
    </row>
    <row r="2" spans="1:16" ht="15.75">
      <c r="A2" s="339" t="s">
        <v>467</v>
      </c>
      <c r="B2" s="340"/>
      <c r="C2" s="340"/>
      <c r="D2" s="340"/>
      <c r="E2" s="340"/>
      <c r="F2" s="340"/>
    </row>
    <row r="3" spans="1:16">
      <c r="A3" s="340"/>
      <c r="B3" s="340"/>
      <c r="C3" s="340"/>
      <c r="D3" s="340"/>
      <c r="E3" s="340"/>
      <c r="F3" s="340"/>
    </row>
    <row r="4" spans="1:16">
      <c r="A4" s="322" t="s">
        <v>466</v>
      </c>
      <c r="B4" s="341" t="s">
        <v>465</v>
      </c>
      <c r="C4" s="340"/>
      <c r="D4" s="340"/>
      <c r="E4" s="340"/>
      <c r="F4" s="340"/>
    </row>
    <row r="5" spans="1:16">
      <c r="A5" s="342" t="s">
        <v>464</v>
      </c>
      <c r="B5" s="340"/>
      <c r="C5" s="340"/>
      <c r="D5" s="340"/>
      <c r="E5" s="340"/>
      <c r="F5" s="340"/>
    </row>
    <row r="6" spans="1:16">
      <c r="A6" s="322" t="s">
        <v>463</v>
      </c>
      <c r="B6" s="341" t="s">
        <v>462</v>
      </c>
      <c r="C6" s="340"/>
      <c r="D6" s="340"/>
      <c r="E6" s="340"/>
      <c r="F6" s="340"/>
    </row>
    <row r="7" spans="1:16">
      <c r="A7" s="322" t="s">
        <v>461</v>
      </c>
      <c r="B7" s="341" t="s">
        <v>460</v>
      </c>
      <c r="C7" s="340"/>
      <c r="D7" s="340"/>
      <c r="E7" s="340"/>
      <c r="F7" s="340"/>
    </row>
    <row r="8" spans="1:16">
      <c r="A8" s="322" t="s">
        <v>459</v>
      </c>
      <c r="B8" s="341" t="s">
        <v>458</v>
      </c>
      <c r="C8" s="340"/>
      <c r="D8" s="340"/>
      <c r="E8" s="340"/>
      <c r="F8" s="340"/>
    </row>
    <row r="9" spans="1:16">
      <c r="A9" s="322" t="s">
        <v>457</v>
      </c>
      <c r="B9" s="341" t="s">
        <v>456</v>
      </c>
      <c r="C9" s="340"/>
      <c r="D9" s="340"/>
      <c r="E9" s="340"/>
      <c r="F9" s="340"/>
    </row>
    <row r="10" spans="1:16">
      <c r="A10" s="322" t="s">
        <v>455</v>
      </c>
      <c r="B10" s="343" t="s">
        <v>454</v>
      </c>
      <c r="C10" s="340"/>
      <c r="D10" s="340"/>
      <c r="E10" s="340"/>
      <c r="F10" s="340"/>
    </row>
    <row r="12" spans="1:16" ht="15.75" thickBot="1">
      <c r="A12" s="321" t="s">
        <v>427</v>
      </c>
      <c r="B12" s="321" t="s">
        <v>453</v>
      </c>
      <c r="C12" s="321" t="s">
        <v>452</v>
      </c>
      <c r="D12" s="321" t="s">
        <v>451</v>
      </c>
      <c r="E12" s="321" t="s">
        <v>450</v>
      </c>
      <c r="F12" s="321" t="s">
        <v>449</v>
      </c>
      <c r="G12" s="321" t="s">
        <v>448</v>
      </c>
      <c r="H12" s="321" t="s">
        <v>447</v>
      </c>
      <c r="I12" s="321" t="s">
        <v>446</v>
      </c>
      <c r="J12" s="321" t="s">
        <v>445</v>
      </c>
      <c r="K12" s="321" t="s">
        <v>444</v>
      </c>
      <c r="L12" s="321" t="s">
        <v>443</v>
      </c>
      <c r="M12" s="321" t="s">
        <v>442</v>
      </c>
      <c r="N12" s="323" t="s">
        <v>441</v>
      </c>
      <c r="O12" s="321" t="s">
        <v>440</v>
      </c>
      <c r="P12" s="321" t="s">
        <v>439</v>
      </c>
    </row>
    <row r="13" spans="1:16" ht="15.75" thickTop="1">
      <c r="A13" s="320">
        <v>2014</v>
      </c>
      <c r="B13" s="319">
        <v>222.24700000000001</v>
      </c>
      <c r="C13" s="319">
        <v>223.49299999999999</v>
      </c>
      <c r="D13" s="319">
        <v>225.48500000000001</v>
      </c>
      <c r="E13" s="319">
        <v>226.214</v>
      </c>
      <c r="F13" s="319">
        <v>226.565</v>
      </c>
      <c r="G13" s="319">
        <v>227.58799999999999</v>
      </c>
      <c r="H13" s="319">
        <v>226.99700000000001</v>
      </c>
      <c r="I13" s="319">
        <v>226.58699999999999</v>
      </c>
      <c r="J13" s="319">
        <v>226.91300000000001</v>
      </c>
      <c r="K13" s="319">
        <v>225.79300000000001</v>
      </c>
      <c r="L13" s="319">
        <v>224.39599999999999</v>
      </c>
      <c r="M13" s="319">
        <v>222.821</v>
      </c>
      <c r="N13" s="324">
        <v>225.42500000000001</v>
      </c>
      <c r="O13" s="319">
        <v>225.26499999999999</v>
      </c>
      <c r="P13" s="319">
        <v>225.58500000000001</v>
      </c>
    </row>
    <row r="14" spans="1:16">
      <c r="A14" s="320">
        <v>2015</v>
      </c>
      <c r="B14" s="319">
        <v>221.54499999999999</v>
      </c>
      <c r="C14" s="319">
        <v>222.30099999999999</v>
      </c>
      <c r="D14" s="319">
        <v>223.55</v>
      </c>
      <c r="E14" s="319">
        <v>223.797</v>
      </c>
      <c r="F14" s="319">
        <v>224.732</v>
      </c>
      <c r="G14" s="319">
        <v>225.946</v>
      </c>
      <c r="H14" s="319">
        <v>225.85300000000001</v>
      </c>
      <c r="I14" s="319">
        <v>225.83</v>
      </c>
      <c r="J14" s="319">
        <v>225.184</v>
      </c>
      <c r="K14" s="319">
        <v>225.05</v>
      </c>
      <c r="L14" s="319">
        <v>224.00899999999999</v>
      </c>
      <c r="M14" s="319">
        <v>222.72200000000001</v>
      </c>
      <c r="N14" s="324">
        <v>224.21</v>
      </c>
      <c r="O14" s="319">
        <v>223.64500000000001</v>
      </c>
      <c r="P14" s="319">
        <v>224.77500000000001</v>
      </c>
    </row>
    <row r="15" spans="1:16">
      <c r="A15" s="320">
        <v>2016</v>
      </c>
      <c r="B15" s="319">
        <v>223.30099999999999</v>
      </c>
      <c r="C15" s="319">
        <v>223.196</v>
      </c>
      <c r="D15" s="319">
        <v>224.62100000000001</v>
      </c>
      <c r="E15" s="319">
        <v>225.60900000000001</v>
      </c>
      <c r="F15" s="319">
        <v>226.476</v>
      </c>
      <c r="G15" s="319">
        <v>227.83500000000001</v>
      </c>
      <c r="H15" s="319">
        <v>226.786</v>
      </c>
      <c r="I15" s="319">
        <v>227.09700000000001</v>
      </c>
      <c r="J15" s="319">
        <v>227.636</v>
      </c>
      <c r="K15" s="319">
        <v>227.358</v>
      </c>
      <c r="L15" s="319">
        <v>226.673</v>
      </c>
      <c r="M15" s="319">
        <v>226.79400000000001</v>
      </c>
      <c r="N15" s="324">
        <v>226.11500000000001</v>
      </c>
      <c r="O15" s="319">
        <v>225.173</v>
      </c>
      <c r="P15" s="319">
        <v>227.05699999999999</v>
      </c>
    </row>
    <row r="16" spans="1:16">
      <c r="A16" s="320">
        <v>2017</v>
      </c>
      <c r="B16" s="319">
        <v>228.279</v>
      </c>
      <c r="C16" s="319">
        <v>228.63300000000001</v>
      </c>
      <c r="D16" s="319">
        <v>228.82400000000001</v>
      </c>
      <c r="E16" s="319">
        <v>229.68199999999999</v>
      </c>
      <c r="F16" s="319">
        <v>229.70500000000001</v>
      </c>
      <c r="G16" s="319">
        <v>229.78</v>
      </c>
      <c r="H16" s="319">
        <v>229.82</v>
      </c>
      <c r="I16" s="319">
        <v>230.44300000000001</v>
      </c>
      <c r="J16" s="319">
        <v>231.03</v>
      </c>
      <c r="K16" s="319">
        <v>230.66</v>
      </c>
      <c r="L16" s="319">
        <v>231.084</v>
      </c>
      <c r="M16" s="319">
        <v>230.548</v>
      </c>
      <c r="N16" s="324">
        <v>229.874</v>
      </c>
      <c r="O16" s="319">
        <v>229.15100000000001</v>
      </c>
      <c r="P16" s="319">
        <v>230.59800000000001</v>
      </c>
    </row>
    <row r="17" spans="1:16">
      <c r="A17" s="320">
        <v>2018</v>
      </c>
      <c r="B17" s="319">
        <v>232.02799999999999</v>
      </c>
      <c r="C17" s="319">
        <v>232.512</v>
      </c>
      <c r="D17" s="319">
        <v>232.93100000000001</v>
      </c>
      <c r="E17" s="319">
        <v>233.91300000000001</v>
      </c>
      <c r="F17" s="319">
        <v>235.065</v>
      </c>
      <c r="G17" s="319">
        <v>235.45500000000001</v>
      </c>
      <c r="H17" s="319">
        <v>235.346</v>
      </c>
      <c r="I17" s="319">
        <v>235.27600000000001</v>
      </c>
      <c r="J17" s="319">
        <v>235.524</v>
      </c>
      <c r="K17" s="319">
        <v>235.68</v>
      </c>
      <c r="L17" s="319">
        <v>234.292</v>
      </c>
      <c r="M17" s="319">
        <v>233.458</v>
      </c>
      <c r="N17" s="324">
        <v>234.29</v>
      </c>
      <c r="O17" s="319">
        <v>233.65100000000001</v>
      </c>
      <c r="P17" s="319">
        <v>234.929</v>
      </c>
    </row>
    <row r="18" spans="1:16">
      <c r="A18" s="320">
        <v>2019</v>
      </c>
      <c r="B18" s="319">
        <v>233.83699999999999</v>
      </c>
      <c r="C18" s="319">
        <v>235.44399999999999</v>
      </c>
      <c r="D18" s="319">
        <v>236.79300000000001</v>
      </c>
      <c r="E18" s="319">
        <v>237.51</v>
      </c>
      <c r="F18" s="319">
        <v>238.21899999999999</v>
      </c>
      <c r="G18" s="319">
        <v>238.28800000000001</v>
      </c>
      <c r="H18" s="319">
        <v>238.76</v>
      </c>
      <c r="I18" s="319">
        <v>238.786</v>
      </c>
      <c r="J18" s="319">
        <v>238.84700000000001</v>
      </c>
      <c r="K18" s="319">
        <v>239.24299999999999</v>
      </c>
      <c r="L18" s="319">
        <v>238.85</v>
      </c>
      <c r="M18" s="319">
        <v>238.73400000000001</v>
      </c>
      <c r="N18" s="324">
        <v>237.77600000000001</v>
      </c>
      <c r="O18" s="319">
        <v>236.68199999999999</v>
      </c>
      <c r="P18" s="319">
        <v>238.87</v>
      </c>
    </row>
    <row r="19" spans="1:16">
      <c r="A19" s="320">
        <v>2020</v>
      </c>
      <c r="B19" s="319">
        <v>239.69</v>
      </c>
      <c r="C19" s="319">
        <v>240.42099999999999</v>
      </c>
      <c r="D19" s="319">
        <v>239.16300000000001</v>
      </c>
      <c r="E19" s="319">
        <v>236.47399999999999</v>
      </c>
      <c r="F19" s="319">
        <v>237.291</v>
      </c>
      <c r="G19" s="319">
        <v>239.25899999999999</v>
      </c>
      <c r="H19" s="319">
        <v>240.43</v>
      </c>
      <c r="I19" s="319">
        <v>241.36199999999999</v>
      </c>
      <c r="J19" s="319">
        <v>241.87799999999999</v>
      </c>
      <c r="K19" s="319">
        <v>241.74</v>
      </c>
      <c r="L19" s="319">
        <v>241.316</v>
      </c>
      <c r="M19" s="319">
        <v>241.453</v>
      </c>
      <c r="N19" s="324">
        <v>240.04</v>
      </c>
      <c r="O19" s="319">
        <v>238.71600000000001</v>
      </c>
      <c r="P19" s="319">
        <v>241.363</v>
      </c>
    </row>
    <row r="20" spans="1:16">
      <c r="A20" s="320">
        <v>2021</v>
      </c>
      <c r="B20" s="319">
        <v>242.55199999999999</v>
      </c>
      <c r="C20" s="319">
        <v>244.477</v>
      </c>
      <c r="D20" s="319">
        <v>246.24600000000001</v>
      </c>
      <c r="E20" s="319">
        <v>248.16900000000001</v>
      </c>
      <c r="F20" s="319">
        <v>250.58199999999999</v>
      </c>
      <c r="G20" s="319">
        <v>253.042</v>
      </c>
      <c r="H20" s="319">
        <v>254.67099999999999</v>
      </c>
      <c r="I20" s="319">
        <v>255.142</v>
      </c>
      <c r="J20" s="319">
        <v>255.709</v>
      </c>
      <c r="K20" s="319">
        <v>257.79300000000001</v>
      </c>
      <c r="L20" s="319">
        <v>258.911</v>
      </c>
      <c r="M20" s="319">
        <v>259.60899999999998</v>
      </c>
      <c r="N20" s="324">
        <v>252.24199999999999</v>
      </c>
      <c r="O20" s="319">
        <v>247.511</v>
      </c>
      <c r="P20" s="319">
        <v>256.97300000000001</v>
      </c>
    </row>
    <row r="21" spans="1:16">
      <c r="A21" s="320">
        <v>2022</v>
      </c>
      <c r="B21" s="319">
        <v>261.65699999999998</v>
      </c>
      <c r="C21" s="319">
        <v>263.988</v>
      </c>
      <c r="D21" s="319">
        <v>267.31200000000001</v>
      </c>
      <c r="E21" s="319">
        <v>268.63900000000001</v>
      </c>
      <c r="F21" s="319">
        <v>272.673</v>
      </c>
      <c r="G21" s="319">
        <v>277.072</v>
      </c>
      <c r="H21" s="319">
        <v>276.52499999999998</v>
      </c>
      <c r="I21" s="319">
        <v>275.875</v>
      </c>
      <c r="J21" s="319">
        <v>276.54899999999998</v>
      </c>
      <c r="K21" s="319">
        <v>276.90800000000002</v>
      </c>
      <c r="L21" s="319">
        <v>276.43599999999998</v>
      </c>
      <c r="M21" s="319">
        <v>275.18200000000002</v>
      </c>
      <c r="N21" s="324">
        <v>272.40100000000001</v>
      </c>
      <c r="O21" s="319">
        <v>268.55700000000002</v>
      </c>
      <c r="P21" s="319">
        <v>276.24599999999998</v>
      </c>
    </row>
    <row r="22" spans="1:16">
      <c r="A22" s="320">
        <v>2023</v>
      </c>
      <c r="B22" s="319">
        <v>277.33199999999999</v>
      </c>
      <c r="C22" s="319">
        <v>278.67200000000003</v>
      </c>
      <c r="D22" s="319">
        <v>280.33</v>
      </c>
      <c r="E22" s="319">
        <v>281.92700000000002</v>
      </c>
      <c r="F22" s="319">
        <v>282.65600000000001</v>
      </c>
      <c r="G22" s="319">
        <v>283.74099999999999</v>
      </c>
      <c r="H22" s="319">
        <v>284.64</v>
      </c>
      <c r="I22" s="319">
        <v>285.12200000000001</v>
      </c>
      <c r="J22" s="319">
        <v>285.27600000000001</v>
      </c>
      <c r="K22" s="319">
        <v>284.98099999999999</v>
      </c>
      <c r="L22" s="319">
        <v>284.53899999999999</v>
      </c>
      <c r="M22" s="319">
        <v>283.90800000000002</v>
      </c>
      <c r="N22" s="324">
        <v>282.76</v>
      </c>
      <c r="O22" s="319">
        <v>280.77600000000001</v>
      </c>
      <c r="P22" s="319">
        <v>284.74400000000003</v>
      </c>
    </row>
    <row r="23" spans="1:16">
      <c r="A23" s="320">
        <v>2024</v>
      </c>
      <c r="B23" s="319">
        <v>284.73099999999999</v>
      </c>
    </row>
  </sheetData>
  <mergeCells count="10">
    <mergeCell ref="B6:F6"/>
    <mergeCell ref="B7:F7"/>
    <mergeCell ref="B8:F8"/>
    <mergeCell ref="B9:F9"/>
    <mergeCell ref="B10:F10"/>
    <mergeCell ref="A1:F1"/>
    <mergeCell ref="A2:F2"/>
    <mergeCell ref="A3:F3"/>
    <mergeCell ref="B4:F4"/>
    <mergeCell ref="A5:F5"/>
  </mergeCells>
  <pageMargins left="0.7" right="0.7" top="0.75" bottom="0.75" header="0.3" footer="0.3"/>
  <pageSetup orientation="landscape"/>
  <headerFooter>
    <oddHeader>&amp;CBureau of Labor Statistics</oddHeader>
    <oddFooter>&amp;LSource: Bureau of Labor Statistics&amp;RGenerated on: March 8, 2024 (01:14:06 AM)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5E0A-4EF2-4CC9-BEA3-639B052C8001}">
  <sheetPr>
    <tabColor theme="7" tint="0.39997558519241921"/>
    <pageSetUpPr fitToPage="1"/>
  </sheetPr>
  <dimension ref="A1:S186"/>
  <sheetViews>
    <sheetView zoomScale="75" zoomScaleNormal="75" zoomScaleSheetLayoutView="80" zoomScalePageLayoutView="90" workbookViewId="0">
      <selection activeCell="C42" sqref="C42"/>
    </sheetView>
  </sheetViews>
  <sheetFormatPr defaultColWidth="8.88671875" defaultRowHeight="15"/>
  <cols>
    <col min="1" max="1" width="5.88671875" style="2" customWidth="1"/>
    <col min="2" max="2" width="1.44140625" style="2" customWidth="1"/>
    <col min="3" max="3" width="46.88671875" style="2" customWidth="1"/>
    <col min="4" max="4" width="22.109375" style="2" customWidth="1"/>
    <col min="5" max="5" width="13.109375" style="2" customWidth="1"/>
    <col min="6" max="6" width="18.88671875" style="2" customWidth="1"/>
    <col min="7" max="7" width="16.109375" style="2" customWidth="1"/>
    <col min="8" max="8" width="15.109375" style="2" customWidth="1"/>
    <col min="9" max="9" width="8.88671875" style="2"/>
    <col min="10" max="10" width="14.88671875" style="2" customWidth="1"/>
    <col min="11" max="11" width="13" style="2" customWidth="1"/>
    <col min="12" max="12" width="8.88671875" style="2"/>
    <col min="13" max="13" width="14.88671875" style="2" customWidth="1"/>
    <col min="14" max="14" width="13" style="2" customWidth="1"/>
    <col min="15" max="15" width="8.88671875" style="2"/>
    <col min="16" max="16" width="14.88671875" style="2" customWidth="1"/>
    <col min="17" max="17" width="13" style="2" customWidth="1"/>
    <col min="18" max="18" width="8.88671875" style="2"/>
    <col min="19" max="19" width="14.5546875" style="2" bestFit="1" customWidth="1"/>
    <col min="20" max="16384" width="8.88671875" style="2"/>
  </cols>
  <sheetData>
    <row r="1" spans="1:19" ht="18">
      <c r="A1" s="1"/>
      <c r="C1" s="3"/>
      <c r="D1" s="3"/>
      <c r="F1" s="4"/>
      <c r="G1" s="5" t="s">
        <v>0</v>
      </c>
      <c r="H1" s="4"/>
    </row>
    <row r="2" spans="1:19">
      <c r="C2" s="3"/>
      <c r="D2" s="3"/>
      <c r="G2" s="5" t="s">
        <v>1</v>
      </c>
      <c r="H2" s="5"/>
    </row>
    <row r="3" spans="1:19">
      <c r="C3" s="3"/>
      <c r="D3" s="3"/>
      <c r="F3" s="6"/>
      <c r="H3" s="5"/>
    </row>
    <row r="4" spans="1:19">
      <c r="C4" s="3"/>
      <c r="D4" s="3"/>
      <c r="F4" s="6"/>
      <c r="H4" s="5"/>
    </row>
    <row r="5" spans="1:19">
      <c r="C5" s="3"/>
      <c r="D5" s="3"/>
      <c r="F5" s="6"/>
      <c r="H5" s="5"/>
    </row>
    <row r="6" spans="1:19">
      <c r="C6" s="3"/>
      <c r="D6" s="3"/>
      <c r="F6" s="6"/>
      <c r="G6" s="6"/>
      <c r="H6" s="6"/>
    </row>
    <row r="7" spans="1:19">
      <c r="C7" s="3" t="s">
        <v>2</v>
      </c>
      <c r="D7" s="3"/>
      <c r="F7" s="6"/>
      <c r="G7" s="7" t="s">
        <v>502</v>
      </c>
      <c r="H7" s="6"/>
    </row>
    <row r="8" spans="1:19">
      <c r="A8" s="8" t="s">
        <v>3</v>
      </c>
      <c r="B8" s="9"/>
      <c r="C8" s="9"/>
      <c r="D8" s="10"/>
      <c r="E8" s="11"/>
      <c r="F8" s="12"/>
      <c r="G8" s="12"/>
      <c r="H8" s="6"/>
    </row>
    <row r="9" spans="1:19">
      <c r="A9" s="13" t="s">
        <v>4</v>
      </c>
      <c r="B9" s="9"/>
      <c r="C9" s="10"/>
      <c r="D9" s="13"/>
      <c r="E9" s="10"/>
      <c r="F9" s="12"/>
      <c r="G9" s="12"/>
      <c r="H9" s="6"/>
    </row>
    <row r="10" spans="1:19">
      <c r="A10" s="12"/>
      <c r="B10" s="9"/>
      <c r="C10" s="12"/>
      <c r="D10" s="12"/>
      <c r="E10" s="12"/>
      <c r="F10" s="12"/>
      <c r="G10" s="12"/>
      <c r="H10" s="6"/>
    </row>
    <row r="11" spans="1:19" ht="15.75">
      <c r="A11" s="14" t="s">
        <v>5</v>
      </c>
      <c r="B11" s="15"/>
      <c r="C11" s="16"/>
      <c r="D11" s="16"/>
      <c r="E11" s="16"/>
      <c r="F11" s="16"/>
      <c r="G11" s="16"/>
      <c r="H11" s="6"/>
    </row>
    <row r="12" spans="1:19" ht="15.75">
      <c r="A12" s="17"/>
      <c r="B12" s="9"/>
      <c r="C12" s="12"/>
      <c r="D12" s="12"/>
      <c r="E12" s="12"/>
      <c r="F12" s="12"/>
      <c r="G12" s="12"/>
      <c r="H12" s="6"/>
      <c r="J12" s="18"/>
      <c r="K12" s="18"/>
      <c r="M12" s="18"/>
      <c r="N12" s="18"/>
      <c r="P12" s="18"/>
      <c r="Q12" s="18"/>
      <c r="S12" s="19"/>
    </row>
    <row r="13" spans="1:19">
      <c r="A13" s="20"/>
      <c r="C13" s="21" t="s">
        <v>6</v>
      </c>
      <c r="D13" s="21" t="s">
        <v>7</v>
      </c>
      <c r="E13" s="21" t="s">
        <v>8</v>
      </c>
      <c r="F13" s="22" t="s">
        <v>9</v>
      </c>
      <c r="G13" s="22" t="s">
        <v>10</v>
      </c>
      <c r="H13" s="6"/>
      <c r="J13" s="23"/>
      <c r="M13" s="23"/>
      <c r="P13" s="23"/>
      <c r="S13" s="23"/>
    </row>
    <row r="14" spans="1:19">
      <c r="A14" s="20" t="s">
        <v>11</v>
      </c>
      <c r="C14" s="6"/>
      <c r="D14" s="6"/>
      <c r="F14" s="6"/>
      <c r="G14" s="20" t="s">
        <v>12</v>
      </c>
      <c r="H14" s="6"/>
      <c r="J14" s="24"/>
      <c r="M14" s="24"/>
      <c r="P14" s="24"/>
      <c r="S14" s="24"/>
    </row>
    <row r="15" spans="1:19" ht="15.75">
      <c r="A15" s="25" t="s">
        <v>13</v>
      </c>
      <c r="B15" s="26"/>
      <c r="C15" s="27"/>
      <c r="D15" s="27"/>
      <c r="F15" s="6"/>
      <c r="G15" s="25" t="s">
        <v>14</v>
      </c>
      <c r="H15" s="6"/>
      <c r="J15" s="24"/>
      <c r="K15" s="28"/>
      <c r="M15" s="24"/>
      <c r="N15" s="28"/>
      <c r="P15" s="24"/>
      <c r="Q15" s="28"/>
      <c r="S15" s="24"/>
    </row>
    <row r="16" spans="1:19">
      <c r="A16" s="29">
        <v>1</v>
      </c>
      <c r="C16" s="6" t="s">
        <v>15</v>
      </c>
      <c r="D16" s="30" t="s">
        <v>16</v>
      </c>
      <c r="F16" s="6"/>
      <c r="G16" s="31">
        <v>214429133</v>
      </c>
      <c r="H16" s="32"/>
      <c r="J16" s="33"/>
      <c r="K16" s="31"/>
      <c r="M16" s="33"/>
      <c r="N16" s="31"/>
      <c r="P16" s="33"/>
      <c r="Q16" s="31"/>
      <c r="S16" s="33"/>
    </row>
    <row r="17" spans="1:19">
      <c r="A17" s="29"/>
      <c r="C17" s="6"/>
      <c r="D17" s="34"/>
      <c r="F17" s="6"/>
      <c r="G17" s="35"/>
      <c r="H17" s="32"/>
      <c r="J17" s="36"/>
      <c r="K17" s="35"/>
      <c r="M17" s="36"/>
      <c r="N17" s="35"/>
      <c r="P17" s="36"/>
      <c r="Q17" s="35"/>
      <c r="S17" s="36"/>
    </row>
    <row r="18" spans="1:19">
      <c r="A18" s="29"/>
      <c r="C18" s="6"/>
      <c r="D18" s="34"/>
      <c r="F18" s="6"/>
      <c r="G18" s="35"/>
      <c r="H18" s="32"/>
      <c r="J18" s="36"/>
      <c r="K18" s="35"/>
      <c r="M18" s="36"/>
      <c r="N18" s="35"/>
      <c r="P18" s="36"/>
      <c r="Q18" s="35"/>
      <c r="S18" s="36"/>
    </row>
    <row r="19" spans="1:19">
      <c r="A19" s="29" t="s">
        <v>17</v>
      </c>
      <c r="C19" s="37" t="s">
        <v>18</v>
      </c>
      <c r="D19" s="38"/>
      <c r="F19" s="6"/>
      <c r="G19" s="35"/>
      <c r="H19" s="32"/>
      <c r="J19" s="36"/>
      <c r="K19" s="35"/>
      <c r="M19" s="36"/>
      <c r="N19" s="35"/>
      <c r="P19" s="36"/>
      <c r="Q19" s="35"/>
      <c r="S19" s="36"/>
    </row>
    <row r="20" spans="1:19">
      <c r="A20" s="29">
        <v>2</v>
      </c>
      <c r="C20" s="6" t="s">
        <v>19</v>
      </c>
      <c r="D20" s="30" t="s">
        <v>16</v>
      </c>
      <c r="F20" s="6"/>
      <c r="G20" s="31">
        <v>451870</v>
      </c>
      <c r="H20" s="32"/>
      <c r="J20" s="33"/>
      <c r="K20" s="31"/>
      <c r="M20" s="33"/>
      <c r="N20" s="31"/>
      <c r="P20" s="33"/>
      <c r="Q20" s="31"/>
      <c r="S20" s="33"/>
    </row>
    <row r="21" spans="1:19" ht="17.850000000000001" customHeight="1">
      <c r="A21" s="29">
        <v>3</v>
      </c>
      <c r="C21" s="6" t="s">
        <v>20</v>
      </c>
      <c r="D21" s="30" t="s">
        <v>16</v>
      </c>
      <c r="F21" s="6"/>
      <c r="G21" s="39">
        <v>2665694</v>
      </c>
      <c r="H21" s="32"/>
      <c r="J21" s="40"/>
      <c r="K21" s="39"/>
      <c r="M21" s="40"/>
      <c r="N21" s="39"/>
      <c r="P21" s="40"/>
      <c r="Q21" s="39"/>
      <c r="S21" s="40"/>
    </row>
    <row r="22" spans="1:19">
      <c r="A22" s="29" t="s">
        <v>21</v>
      </c>
      <c r="C22" s="35" t="s">
        <v>22</v>
      </c>
      <c r="D22" s="41"/>
      <c r="F22" s="6"/>
      <c r="G22" s="42">
        <v>0</v>
      </c>
      <c r="H22" s="32"/>
      <c r="J22" s="40"/>
      <c r="K22" s="39"/>
      <c r="M22" s="40"/>
      <c r="N22" s="39"/>
      <c r="P22" s="40"/>
      <c r="Q22" s="39"/>
      <c r="S22" s="40"/>
    </row>
    <row r="23" spans="1:19">
      <c r="A23" s="29" t="s">
        <v>23</v>
      </c>
      <c r="C23" s="35" t="s">
        <v>24</v>
      </c>
      <c r="D23" s="41"/>
      <c r="F23" s="6"/>
      <c r="G23" s="42">
        <v>0</v>
      </c>
      <c r="H23" s="32"/>
      <c r="J23" s="40"/>
      <c r="K23" s="39"/>
      <c r="M23" s="40"/>
      <c r="N23" s="39"/>
      <c r="P23" s="40"/>
      <c r="Q23" s="39"/>
      <c r="S23" s="40"/>
    </row>
    <row r="24" spans="1:19" ht="15.6" customHeight="1">
      <c r="A24" s="29">
        <v>5</v>
      </c>
      <c r="C24" s="35" t="s">
        <v>25</v>
      </c>
      <c r="D24" s="30" t="s">
        <v>16</v>
      </c>
      <c r="F24" s="6"/>
      <c r="G24" s="39">
        <v>1048862</v>
      </c>
      <c r="H24" s="32"/>
      <c r="J24" s="40"/>
      <c r="K24" s="39"/>
      <c r="M24" s="40"/>
      <c r="N24" s="39"/>
      <c r="P24" s="40"/>
      <c r="Q24" s="39"/>
      <c r="S24" s="40"/>
    </row>
    <row r="25" spans="1:19">
      <c r="A25" s="29"/>
      <c r="C25" s="43" t="s">
        <v>26</v>
      </c>
      <c r="D25" s="30"/>
      <c r="F25" s="6"/>
      <c r="G25" s="44">
        <v>0</v>
      </c>
      <c r="H25" s="32"/>
      <c r="J25" s="45"/>
      <c r="K25" s="39"/>
      <c r="M25" s="45"/>
      <c r="N25" s="39"/>
      <c r="P25" s="45"/>
      <c r="Q25" s="39"/>
      <c r="S25" s="45"/>
    </row>
    <row r="26" spans="1:19">
      <c r="A26" s="29">
        <v>6</v>
      </c>
      <c r="C26" s="6" t="s">
        <v>27</v>
      </c>
      <c r="D26" s="34"/>
      <c r="F26" s="6"/>
      <c r="G26" s="31">
        <f>SUM(G20:G25)</f>
        <v>4166426</v>
      </c>
      <c r="H26" s="32"/>
      <c r="J26" s="33"/>
      <c r="K26" s="31"/>
      <c r="M26" s="33"/>
      <c r="N26" s="31"/>
      <c r="P26" s="33"/>
      <c r="Q26" s="31"/>
      <c r="S26" s="33"/>
    </row>
    <row r="27" spans="1:19">
      <c r="A27" s="29"/>
      <c r="D27" s="34"/>
      <c r="F27" s="6"/>
      <c r="H27" s="6"/>
      <c r="J27" s="46"/>
      <c r="M27" s="46"/>
      <c r="P27" s="46"/>
      <c r="S27" s="46"/>
    </row>
    <row r="28" spans="1:19">
      <c r="A28" s="29"/>
      <c r="C28" s="6"/>
      <c r="D28" s="34"/>
      <c r="F28" s="6"/>
      <c r="G28" s="35"/>
      <c r="H28" s="6"/>
      <c r="J28" s="36"/>
      <c r="K28" s="35"/>
      <c r="M28" s="36"/>
      <c r="N28" s="35"/>
      <c r="P28" s="36"/>
      <c r="Q28" s="35"/>
      <c r="S28" s="36"/>
    </row>
    <row r="29" spans="1:19" ht="15.75" thickBot="1">
      <c r="A29" s="29">
        <v>7</v>
      </c>
      <c r="C29" s="6" t="s">
        <v>28</v>
      </c>
      <c r="D29" s="47" t="s">
        <v>29</v>
      </c>
      <c r="F29" s="6"/>
      <c r="G29" s="48">
        <f>G16-G26</f>
        <v>210262707</v>
      </c>
      <c r="H29" s="6"/>
      <c r="J29" s="49"/>
      <c r="K29" s="50"/>
      <c r="M29" s="49"/>
      <c r="N29" s="50"/>
      <c r="P29" s="49"/>
      <c r="Q29" s="50"/>
      <c r="S29" s="49"/>
    </row>
    <row r="30" spans="1:19" ht="15.75" thickTop="1">
      <c r="A30" s="29"/>
      <c r="D30" s="51"/>
      <c r="F30" s="6"/>
      <c r="H30" s="6"/>
      <c r="J30" s="46"/>
      <c r="M30" s="46"/>
      <c r="P30" s="46"/>
      <c r="S30" s="46"/>
    </row>
    <row r="31" spans="1:19">
      <c r="A31" s="29"/>
      <c r="D31" s="52"/>
      <c r="F31" s="6"/>
      <c r="G31" s="35"/>
      <c r="H31" s="6"/>
      <c r="J31" s="36"/>
      <c r="K31" s="35"/>
      <c r="M31" s="36"/>
      <c r="N31" s="35"/>
      <c r="P31" s="36"/>
      <c r="Q31" s="35"/>
      <c r="S31" s="36"/>
    </row>
    <row r="32" spans="1:19">
      <c r="A32" s="29"/>
      <c r="C32" s="6" t="s">
        <v>30</v>
      </c>
      <c r="D32" s="51"/>
      <c r="F32" s="6"/>
      <c r="G32" s="35"/>
      <c r="H32" s="6"/>
      <c r="J32" s="36"/>
      <c r="K32" s="35"/>
      <c r="M32" s="36"/>
      <c r="N32" s="35"/>
      <c r="P32" s="36"/>
      <c r="Q32" s="35"/>
      <c r="S32" s="36"/>
    </row>
    <row r="33" spans="1:19">
      <c r="A33" s="29">
        <v>8</v>
      </c>
      <c r="C33" s="53" t="s">
        <v>31</v>
      </c>
      <c r="D33" s="30" t="s">
        <v>16</v>
      </c>
      <c r="F33" s="6"/>
      <c r="G33" s="54">
        <v>5164000</v>
      </c>
      <c r="H33" s="6"/>
      <c r="J33" s="45"/>
      <c r="K33" s="54"/>
      <c r="M33" s="45"/>
      <c r="N33" s="54"/>
      <c r="P33" s="45"/>
      <c r="Q33" s="54"/>
      <c r="S33" s="45"/>
    </row>
    <row r="34" spans="1:19">
      <c r="A34" s="29">
        <v>9</v>
      </c>
      <c r="C34" s="53" t="s">
        <v>32</v>
      </c>
      <c r="D34" s="30" t="s">
        <v>16</v>
      </c>
      <c r="F34" s="6"/>
      <c r="G34" s="54">
        <v>4302417</v>
      </c>
      <c r="H34" s="6"/>
      <c r="J34" s="45"/>
      <c r="K34" s="54"/>
      <c r="M34" s="45"/>
      <c r="N34" s="54"/>
      <c r="P34" s="45"/>
      <c r="Q34" s="54"/>
      <c r="S34" s="45"/>
    </row>
    <row r="35" spans="1:19">
      <c r="A35" s="29"/>
      <c r="C35" s="6"/>
      <c r="D35" s="51"/>
      <c r="E35" s="54"/>
      <c r="F35" s="6"/>
      <c r="G35" s="6"/>
      <c r="H35" s="6"/>
      <c r="J35" s="45"/>
      <c r="K35" s="45"/>
      <c r="M35" s="45"/>
      <c r="N35" s="45"/>
      <c r="P35" s="45"/>
      <c r="Q35" s="45"/>
    </row>
    <row r="36" spans="1:19">
      <c r="A36" s="29">
        <v>10</v>
      </c>
      <c r="C36" s="6" t="s">
        <v>33</v>
      </c>
      <c r="D36" s="51"/>
      <c r="E36" s="31"/>
      <c r="F36" s="6"/>
      <c r="G36" s="6"/>
      <c r="H36" s="6"/>
      <c r="J36" s="45"/>
      <c r="K36" s="45"/>
      <c r="M36" s="45"/>
      <c r="N36" s="45"/>
      <c r="P36" s="45"/>
      <c r="Q36" s="45"/>
    </row>
    <row r="37" spans="1:19">
      <c r="A37" s="29">
        <v>11</v>
      </c>
      <c r="C37" s="6" t="s">
        <v>33</v>
      </c>
      <c r="D37" s="51"/>
      <c r="E37" s="31"/>
      <c r="F37" s="6"/>
      <c r="G37" s="6"/>
      <c r="H37" s="6"/>
      <c r="J37" s="46"/>
      <c r="M37" s="46"/>
      <c r="P37" s="46"/>
    </row>
    <row r="38" spans="1:19">
      <c r="A38" s="29">
        <v>12</v>
      </c>
      <c r="C38" s="6" t="s">
        <v>33</v>
      </c>
      <c r="D38" s="51"/>
      <c r="E38" s="31"/>
      <c r="F38" s="6"/>
      <c r="G38" s="6"/>
      <c r="H38" s="6"/>
      <c r="J38" s="46"/>
      <c r="M38" s="46"/>
      <c r="P38" s="46"/>
    </row>
    <row r="39" spans="1:19">
      <c r="A39" s="29">
        <v>13</v>
      </c>
      <c r="C39" s="6" t="s">
        <v>33</v>
      </c>
      <c r="D39" s="51"/>
      <c r="E39" s="31"/>
      <c r="F39" s="6"/>
      <c r="G39" s="6"/>
      <c r="H39" s="6"/>
      <c r="J39" s="46"/>
      <c r="M39" s="46"/>
      <c r="P39" s="46"/>
    </row>
    <row r="40" spans="1:19">
      <c r="A40" s="29">
        <v>14</v>
      </c>
      <c r="C40" s="6" t="s">
        <v>33</v>
      </c>
      <c r="D40" s="51"/>
      <c r="E40" s="31"/>
      <c r="F40" s="6"/>
      <c r="G40" s="6"/>
      <c r="H40" s="6"/>
      <c r="J40" s="46"/>
      <c r="M40" s="46"/>
      <c r="P40" s="46"/>
    </row>
    <row r="41" spans="1:19">
      <c r="A41" s="29"/>
      <c r="C41" s="6"/>
      <c r="D41" s="51"/>
      <c r="E41" s="31"/>
      <c r="F41" s="6"/>
      <c r="G41" s="6"/>
      <c r="H41" s="6"/>
      <c r="J41" s="46"/>
      <c r="M41" s="46"/>
      <c r="P41" s="46"/>
    </row>
    <row r="42" spans="1:19" ht="15.75">
      <c r="A42" s="300">
        <v>15</v>
      </c>
      <c r="B42" s="301"/>
      <c r="C42" s="302" t="s">
        <v>34</v>
      </c>
      <c r="D42" s="303" t="s">
        <v>35</v>
      </c>
      <c r="E42" s="304">
        <f>IF(G33&gt;0,G29/G33,0)</f>
        <v>40.717023044151823</v>
      </c>
      <c r="F42" s="6"/>
      <c r="G42" s="6"/>
      <c r="H42" s="6"/>
      <c r="J42" s="57"/>
      <c r="K42" s="56"/>
      <c r="M42" s="57"/>
      <c r="N42" s="56"/>
      <c r="P42" s="57"/>
      <c r="Q42" s="56"/>
    </row>
    <row r="43" spans="1:19">
      <c r="A43" s="29"/>
      <c r="C43" s="6"/>
      <c r="D43" s="51"/>
      <c r="E43" s="56"/>
      <c r="F43" s="6"/>
      <c r="G43" s="6"/>
      <c r="H43" s="6"/>
      <c r="J43" s="57"/>
      <c r="K43" s="56"/>
      <c r="M43" s="57"/>
      <c r="N43" s="56"/>
      <c r="P43" s="57"/>
      <c r="Q43" s="56"/>
    </row>
    <row r="44" spans="1:19">
      <c r="A44" s="29">
        <v>16</v>
      </c>
      <c r="C44" s="6" t="s">
        <v>36</v>
      </c>
      <c r="D44" s="55" t="s">
        <v>37</v>
      </c>
      <c r="E44" s="56">
        <f>IF(G34&gt;0,G29/G34,0)</f>
        <v>48.870833998657034</v>
      </c>
      <c r="F44" s="6"/>
      <c r="G44" s="6"/>
      <c r="H44" s="6"/>
      <c r="J44" s="57"/>
      <c r="K44" s="56"/>
      <c r="M44" s="57"/>
      <c r="N44" s="56"/>
      <c r="P44" s="57"/>
      <c r="Q44" s="56"/>
    </row>
    <row r="45" spans="1:19">
      <c r="A45" s="29"/>
      <c r="C45" s="6"/>
      <c r="D45" s="51"/>
      <c r="E45" s="56"/>
      <c r="F45" s="6"/>
      <c r="G45" s="6"/>
      <c r="H45" s="6"/>
      <c r="J45" s="57"/>
      <c r="K45" s="56"/>
      <c r="M45" s="57"/>
      <c r="N45" s="56"/>
      <c r="P45" s="57"/>
      <c r="Q45" s="56"/>
    </row>
    <row r="46" spans="1:19">
      <c r="A46" s="29">
        <v>17</v>
      </c>
      <c r="C46" s="6" t="s">
        <v>38</v>
      </c>
      <c r="D46" s="55" t="s">
        <v>39</v>
      </c>
      <c r="E46" s="56">
        <f>ROUND(E42/12,9)</f>
        <v>3.3930852539999998</v>
      </c>
      <c r="F46" s="6"/>
      <c r="G46" s="6"/>
      <c r="H46" s="6"/>
      <c r="J46" s="57"/>
      <c r="K46" s="56"/>
      <c r="M46" s="57"/>
      <c r="N46" s="56"/>
      <c r="P46" s="57"/>
      <c r="Q46" s="56"/>
    </row>
    <row r="47" spans="1:19">
      <c r="A47" s="29"/>
      <c r="C47" s="6"/>
      <c r="D47" s="51"/>
      <c r="E47" s="56"/>
      <c r="F47" s="6"/>
      <c r="G47" s="6"/>
      <c r="H47" s="6"/>
      <c r="J47" s="57"/>
      <c r="K47" s="56"/>
      <c r="M47" s="57"/>
      <c r="N47" s="56"/>
      <c r="P47" s="57"/>
      <c r="Q47" s="56"/>
    </row>
    <row r="48" spans="1:19">
      <c r="A48" s="29" t="s">
        <v>40</v>
      </c>
      <c r="C48" s="6" t="s">
        <v>41</v>
      </c>
      <c r="D48" s="55" t="s">
        <v>42</v>
      </c>
      <c r="E48" s="56">
        <f>ROUND($E$44/12,9)</f>
        <v>4.0725695000000002</v>
      </c>
      <c r="F48" s="6"/>
      <c r="G48" s="6"/>
      <c r="H48" s="6"/>
      <c r="J48" s="57"/>
      <c r="K48" s="56"/>
      <c r="M48" s="57"/>
      <c r="N48" s="56"/>
      <c r="P48" s="57"/>
      <c r="Q48" s="56"/>
    </row>
    <row r="49" spans="1:8">
      <c r="A49" s="29"/>
      <c r="C49" s="6"/>
      <c r="D49" s="51"/>
      <c r="E49" s="31"/>
      <c r="F49" s="6"/>
      <c r="G49" s="6"/>
      <c r="H49" s="6"/>
    </row>
    <row r="50" spans="1:8">
      <c r="A50" s="29"/>
      <c r="C50" s="6"/>
      <c r="D50" s="51"/>
      <c r="E50" s="58" t="s">
        <v>43</v>
      </c>
      <c r="F50" s="6"/>
      <c r="G50" s="58" t="s">
        <v>44</v>
      </c>
      <c r="H50" s="6"/>
    </row>
    <row r="51" spans="1:8">
      <c r="A51" s="29"/>
      <c r="C51" s="6"/>
      <c r="D51" s="51"/>
      <c r="E51" s="58"/>
      <c r="F51" s="6"/>
      <c r="G51" s="6"/>
      <c r="H51" s="6"/>
    </row>
    <row r="52" spans="1:8">
      <c r="A52" s="29">
        <v>18</v>
      </c>
      <c r="C52" s="6" t="s">
        <v>45</v>
      </c>
      <c r="D52" s="55" t="s">
        <v>46</v>
      </c>
      <c r="E52" s="56">
        <f>ROUND($E$44/52,9)</f>
        <v>0.93982373100000005</v>
      </c>
      <c r="F52" s="6"/>
      <c r="G52" s="6"/>
      <c r="H52" s="6"/>
    </row>
    <row r="53" spans="1:8">
      <c r="A53" s="29"/>
      <c r="C53" s="6"/>
      <c r="D53" s="51"/>
      <c r="E53" s="31"/>
      <c r="F53" s="6"/>
      <c r="G53" s="6"/>
      <c r="H53" s="6"/>
    </row>
    <row r="54" spans="1:8">
      <c r="A54" s="29">
        <v>19</v>
      </c>
      <c r="C54" s="6" t="s">
        <v>47</v>
      </c>
      <c r="D54" s="55" t="s">
        <v>48</v>
      </c>
      <c r="E54" s="56">
        <f>ROUND($E$44/260,9)</f>
        <v>0.18796474599999999</v>
      </c>
      <c r="F54" s="6" t="s">
        <v>49</v>
      </c>
      <c r="G54" s="56">
        <f>ROUND($E$44/365,9)</f>
        <v>0.13389269600000001</v>
      </c>
      <c r="H54" s="6"/>
    </row>
    <row r="55" spans="1:8">
      <c r="A55" s="29"/>
      <c r="C55" s="6"/>
      <c r="D55" s="51"/>
      <c r="E55" s="56"/>
      <c r="F55" s="6"/>
      <c r="G55" s="6"/>
      <c r="H55" s="6"/>
    </row>
    <row r="56" spans="1:8" ht="30">
      <c r="A56" s="59">
        <v>20</v>
      </c>
      <c r="B56" s="60"/>
      <c r="C56" s="61" t="s">
        <v>50</v>
      </c>
      <c r="D56" s="62" t="s">
        <v>51</v>
      </c>
      <c r="E56" s="63">
        <f>IF(ISERR(ROUND(($G$29/$G$34)/4160,4)=TRUE),0,ROUND(($G$29/$G$34)/4160,4))</f>
        <v>1.17E-2</v>
      </c>
      <c r="F56" s="64" t="s">
        <v>52</v>
      </c>
      <c r="G56" s="63">
        <f>IF(ISERR(ROUND(($G$29/$G$34)/8760*1000,4)=TRUE),0,ROUND(($G$29/$G$34)/8760*1000,4))</f>
        <v>5.5789</v>
      </c>
      <c r="H56" s="6"/>
    </row>
    <row r="57" spans="1:8">
      <c r="A57" s="65"/>
      <c r="C57" s="6"/>
      <c r="D57" s="6"/>
      <c r="F57" s="20"/>
      <c r="G57" s="7"/>
      <c r="H57" s="6"/>
    </row>
    <row r="58" spans="1:8">
      <c r="A58" s="65"/>
      <c r="C58" s="6"/>
      <c r="D58" s="6"/>
      <c r="F58" s="20"/>
      <c r="G58" s="7"/>
      <c r="H58" s="6"/>
    </row>
    <row r="59" spans="1:8">
      <c r="A59" s="65"/>
      <c r="C59" s="6"/>
      <c r="D59" s="6"/>
      <c r="F59" s="20"/>
      <c r="G59" s="7"/>
      <c r="H59" s="6"/>
    </row>
    <row r="60" spans="1:8">
      <c r="A60" s="65"/>
      <c r="C60" s="6"/>
      <c r="D60" s="6"/>
      <c r="F60" s="20"/>
      <c r="G60" s="7"/>
      <c r="H60" s="6"/>
    </row>
    <row r="61" spans="1:8">
      <c r="C61" s="66"/>
      <c r="D61" s="66"/>
      <c r="E61" s="66"/>
      <c r="F61" s="66"/>
      <c r="G61" s="66"/>
      <c r="H61" s="66"/>
    </row>
    <row r="62" spans="1:8">
      <c r="C62" s="66"/>
      <c r="D62" s="66"/>
      <c r="E62" s="66"/>
      <c r="F62" s="66"/>
      <c r="G62" s="66"/>
      <c r="H62" s="66"/>
    </row>
    <row r="63" spans="1:8">
      <c r="C63" s="66"/>
      <c r="D63" s="66"/>
      <c r="E63" s="66"/>
      <c r="F63" s="66"/>
      <c r="G63" s="66"/>
      <c r="H63" s="66"/>
    </row>
    <row r="64" spans="1:8">
      <c r="C64" s="66"/>
      <c r="D64" s="66"/>
      <c r="E64" s="66"/>
      <c r="F64" s="66"/>
      <c r="G64" s="66"/>
      <c r="H64" s="66"/>
    </row>
    <row r="65" spans="3:8">
      <c r="C65" s="66"/>
      <c r="D65" s="66"/>
      <c r="E65" s="66"/>
      <c r="F65" s="66"/>
      <c r="G65" s="66"/>
      <c r="H65" s="66"/>
    </row>
    <row r="66" spans="3:8">
      <c r="C66" s="66"/>
      <c r="D66" s="66"/>
      <c r="E66" s="66"/>
      <c r="F66" s="66"/>
      <c r="G66" s="66"/>
      <c r="H66" s="66"/>
    </row>
    <row r="67" spans="3:8">
      <c r="C67" s="66"/>
      <c r="D67" s="66"/>
      <c r="E67" s="66"/>
      <c r="F67" s="66"/>
      <c r="G67" s="66"/>
      <c r="H67" s="66"/>
    </row>
    <row r="68" spans="3:8">
      <c r="C68" s="66"/>
      <c r="D68" s="66"/>
      <c r="E68" s="66"/>
      <c r="F68" s="66"/>
      <c r="G68" s="66"/>
      <c r="H68" s="66"/>
    </row>
    <row r="69" spans="3:8">
      <c r="C69" s="66"/>
      <c r="D69" s="66"/>
      <c r="E69" s="66"/>
      <c r="F69" s="66"/>
      <c r="G69" s="66"/>
      <c r="H69" s="66"/>
    </row>
    <row r="70" spans="3:8">
      <c r="C70" s="66"/>
      <c r="D70" s="66"/>
      <c r="E70" s="66"/>
      <c r="F70" s="66"/>
      <c r="G70" s="66"/>
      <c r="H70" s="66"/>
    </row>
    <row r="71" spans="3:8">
      <c r="C71" s="66"/>
      <c r="D71" s="66"/>
      <c r="E71" s="66"/>
      <c r="F71" s="66"/>
      <c r="G71" s="66"/>
      <c r="H71" s="66"/>
    </row>
    <row r="72" spans="3:8">
      <c r="C72" s="66"/>
      <c r="D72" s="66"/>
      <c r="E72" s="66"/>
      <c r="F72" s="66"/>
      <c r="G72" s="66"/>
      <c r="H72" s="66"/>
    </row>
    <row r="73" spans="3:8">
      <c r="C73" s="66"/>
      <c r="D73" s="66"/>
      <c r="E73" s="66"/>
      <c r="F73" s="66"/>
      <c r="G73" s="66"/>
      <c r="H73" s="66"/>
    </row>
    <row r="74" spans="3:8">
      <c r="C74" s="66"/>
      <c r="D74" s="66"/>
      <c r="E74" s="66"/>
      <c r="F74" s="66"/>
      <c r="G74" s="66"/>
      <c r="H74" s="66"/>
    </row>
    <row r="75" spans="3:8">
      <c r="C75" s="66"/>
      <c r="D75" s="66"/>
      <c r="E75" s="66"/>
      <c r="F75" s="66"/>
      <c r="G75" s="66"/>
      <c r="H75" s="66"/>
    </row>
    <row r="76" spans="3:8">
      <c r="C76" s="66"/>
      <c r="D76" s="66"/>
      <c r="E76" s="66"/>
      <c r="F76" s="66"/>
      <c r="G76" s="66"/>
      <c r="H76" s="66"/>
    </row>
    <row r="77" spans="3:8">
      <c r="C77" s="66"/>
      <c r="D77" s="66"/>
      <c r="E77" s="66"/>
      <c r="F77" s="66"/>
      <c r="G77" s="66"/>
      <c r="H77" s="66"/>
    </row>
    <row r="78" spans="3:8">
      <c r="C78" s="66"/>
      <c r="D78" s="66"/>
      <c r="E78" s="66"/>
      <c r="F78" s="66"/>
      <c r="G78" s="66"/>
      <c r="H78" s="66"/>
    </row>
    <row r="79" spans="3:8">
      <c r="C79" s="66"/>
      <c r="D79" s="66"/>
      <c r="E79" s="66"/>
      <c r="F79" s="66"/>
      <c r="G79" s="66"/>
      <c r="H79" s="66"/>
    </row>
    <row r="80" spans="3:8">
      <c r="C80" s="66"/>
      <c r="D80" s="66"/>
      <c r="E80" s="66"/>
      <c r="F80" s="66"/>
      <c r="G80" s="66"/>
      <c r="H80" s="66"/>
    </row>
    <row r="81" spans="3:8">
      <c r="C81" s="66"/>
      <c r="D81" s="66"/>
      <c r="E81" s="66"/>
      <c r="F81" s="66"/>
      <c r="G81" s="66"/>
      <c r="H81" s="66"/>
    </row>
    <row r="82" spans="3:8">
      <c r="C82" s="66"/>
      <c r="D82" s="66"/>
      <c r="E82" s="66"/>
      <c r="F82" s="66"/>
      <c r="G82" s="66"/>
      <c r="H82" s="66"/>
    </row>
    <row r="83" spans="3:8">
      <c r="C83" s="66"/>
      <c r="D83" s="66"/>
      <c r="E83" s="66"/>
      <c r="F83" s="66"/>
      <c r="G83" s="66"/>
      <c r="H83" s="66"/>
    </row>
    <row r="84" spans="3:8">
      <c r="C84" s="66"/>
      <c r="D84" s="66"/>
      <c r="E84" s="66"/>
      <c r="F84" s="66"/>
      <c r="G84" s="66"/>
      <c r="H84" s="66"/>
    </row>
    <row r="85" spans="3:8">
      <c r="C85" s="66"/>
      <c r="D85" s="66"/>
      <c r="E85" s="66"/>
      <c r="F85" s="66"/>
      <c r="G85" s="66"/>
      <c r="H85" s="66"/>
    </row>
    <row r="86" spans="3:8">
      <c r="C86" s="66"/>
      <c r="D86" s="66"/>
      <c r="E86" s="66"/>
      <c r="F86" s="66"/>
      <c r="G86" s="66"/>
      <c r="H86" s="66"/>
    </row>
    <row r="87" spans="3:8">
      <c r="C87" s="66"/>
      <c r="D87" s="66"/>
      <c r="E87" s="66"/>
      <c r="F87" s="66"/>
      <c r="G87" s="66"/>
      <c r="H87" s="66"/>
    </row>
    <row r="88" spans="3:8">
      <c r="C88" s="66"/>
      <c r="D88" s="66"/>
      <c r="E88" s="66"/>
      <c r="F88" s="66"/>
      <c r="G88" s="66"/>
      <c r="H88" s="66"/>
    </row>
    <row r="89" spans="3:8">
      <c r="C89" s="66"/>
      <c r="D89" s="66"/>
      <c r="E89" s="66"/>
      <c r="F89" s="66"/>
      <c r="G89" s="66"/>
      <c r="H89" s="66"/>
    </row>
    <row r="90" spans="3:8">
      <c r="C90" s="66"/>
      <c r="D90" s="66"/>
      <c r="E90" s="66"/>
      <c r="F90" s="66"/>
      <c r="G90" s="66"/>
      <c r="H90" s="66"/>
    </row>
    <row r="91" spans="3:8">
      <c r="C91" s="66"/>
      <c r="D91" s="66"/>
      <c r="E91" s="66"/>
      <c r="F91" s="66"/>
      <c r="G91" s="66"/>
      <c r="H91" s="66"/>
    </row>
    <row r="92" spans="3:8">
      <c r="C92" s="66"/>
      <c r="D92" s="66"/>
      <c r="E92" s="66"/>
      <c r="F92" s="66"/>
      <c r="G92" s="66"/>
      <c r="H92" s="66"/>
    </row>
    <row r="93" spans="3:8">
      <c r="C93" s="66"/>
      <c r="D93" s="66"/>
      <c r="E93" s="66"/>
      <c r="F93" s="66"/>
      <c r="G93" s="66"/>
      <c r="H93" s="66"/>
    </row>
    <row r="94" spans="3:8">
      <c r="C94" s="66"/>
      <c r="D94" s="66"/>
      <c r="E94" s="66"/>
      <c r="F94" s="66"/>
      <c r="G94" s="66"/>
      <c r="H94" s="66"/>
    </row>
    <row r="95" spans="3:8">
      <c r="C95" s="66"/>
      <c r="D95" s="66"/>
      <c r="E95" s="66"/>
      <c r="F95" s="66"/>
      <c r="G95" s="66"/>
      <c r="H95" s="66"/>
    </row>
    <row r="96" spans="3:8">
      <c r="C96" s="66"/>
      <c r="D96" s="66"/>
      <c r="E96" s="66"/>
      <c r="F96" s="66"/>
      <c r="G96" s="66"/>
      <c r="H96" s="66"/>
    </row>
    <row r="97" spans="3:8">
      <c r="C97" s="66"/>
      <c r="D97" s="66"/>
      <c r="E97" s="66"/>
      <c r="F97" s="66"/>
      <c r="G97" s="66"/>
      <c r="H97" s="66"/>
    </row>
    <row r="98" spans="3:8">
      <c r="C98" s="66"/>
      <c r="D98" s="66"/>
      <c r="E98" s="66"/>
      <c r="F98" s="66"/>
      <c r="G98" s="66"/>
      <c r="H98" s="66"/>
    </row>
    <row r="99" spans="3:8">
      <c r="C99" s="66"/>
      <c r="D99" s="66"/>
      <c r="E99" s="66"/>
      <c r="F99" s="66"/>
      <c r="G99" s="66"/>
      <c r="H99" s="66"/>
    </row>
    <row r="100" spans="3:8">
      <c r="C100" s="66"/>
      <c r="D100" s="66"/>
      <c r="E100" s="66"/>
      <c r="F100" s="66"/>
      <c r="G100" s="66"/>
      <c r="H100" s="66"/>
    </row>
    <row r="101" spans="3:8">
      <c r="C101" s="66"/>
      <c r="D101" s="66"/>
      <c r="E101" s="66"/>
      <c r="F101" s="66"/>
      <c r="G101" s="66"/>
      <c r="H101" s="66"/>
    </row>
    <row r="102" spans="3:8">
      <c r="C102" s="66"/>
      <c r="D102" s="66"/>
      <c r="E102" s="66"/>
      <c r="F102" s="66"/>
      <c r="G102" s="66"/>
      <c r="H102" s="66"/>
    </row>
    <row r="103" spans="3:8">
      <c r="C103" s="66"/>
      <c r="D103" s="66"/>
      <c r="E103" s="66"/>
      <c r="F103" s="66"/>
      <c r="G103" s="66"/>
      <c r="H103" s="66"/>
    </row>
    <row r="104" spans="3:8">
      <c r="C104" s="66"/>
      <c r="D104" s="66"/>
      <c r="E104" s="66"/>
      <c r="F104" s="66"/>
      <c r="G104" s="66"/>
      <c r="H104" s="66"/>
    </row>
    <row r="105" spans="3:8">
      <c r="C105" s="66"/>
      <c r="D105" s="66"/>
      <c r="E105" s="66"/>
      <c r="F105" s="66"/>
      <c r="G105" s="66"/>
      <c r="H105" s="66"/>
    </row>
    <row r="106" spans="3:8">
      <c r="C106" s="66"/>
      <c r="D106" s="66"/>
      <c r="E106" s="66"/>
      <c r="F106" s="66"/>
      <c r="G106" s="66"/>
      <c r="H106" s="66"/>
    </row>
    <row r="107" spans="3:8">
      <c r="C107" s="66"/>
      <c r="D107" s="66"/>
      <c r="E107" s="66"/>
      <c r="F107" s="66"/>
      <c r="G107" s="66"/>
      <c r="H107" s="66"/>
    </row>
    <row r="108" spans="3:8">
      <c r="C108" s="66"/>
      <c r="D108" s="66"/>
      <c r="E108" s="66"/>
      <c r="F108" s="66"/>
      <c r="G108" s="66"/>
      <c r="H108" s="66"/>
    </row>
    <row r="109" spans="3:8">
      <c r="C109" s="66"/>
      <c r="D109" s="66"/>
      <c r="E109" s="66"/>
      <c r="F109" s="66"/>
      <c r="G109" s="66"/>
      <c r="H109" s="66"/>
    </row>
    <row r="110" spans="3:8">
      <c r="C110" s="66"/>
      <c r="D110" s="66"/>
      <c r="E110" s="66"/>
      <c r="F110" s="66"/>
      <c r="G110" s="66"/>
      <c r="H110" s="66"/>
    </row>
    <row r="111" spans="3:8">
      <c r="C111" s="66"/>
      <c r="D111" s="66"/>
      <c r="E111" s="66"/>
      <c r="F111" s="66"/>
      <c r="G111" s="66"/>
      <c r="H111" s="66"/>
    </row>
    <row r="112" spans="3:8">
      <c r="C112" s="66"/>
      <c r="D112" s="66"/>
      <c r="E112" s="66"/>
      <c r="F112" s="66"/>
      <c r="G112" s="66"/>
      <c r="H112" s="66"/>
    </row>
    <row r="113" spans="3:8">
      <c r="C113" s="66"/>
      <c r="D113" s="66"/>
      <c r="E113" s="66"/>
      <c r="F113" s="66"/>
      <c r="G113" s="66"/>
      <c r="H113" s="66"/>
    </row>
    <row r="114" spans="3:8">
      <c r="C114" s="66"/>
      <c r="D114" s="66"/>
      <c r="E114" s="66"/>
      <c r="F114" s="66"/>
      <c r="G114" s="66"/>
      <c r="H114" s="66"/>
    </row>
    <row r="115" spans="3:8">
      <c r="C115" s="66"/>
      <c r="D115" s="66"/>
      <c r="E115" s="66"/>
      <c r="F115" s="66"/>
      <c r="G115" s="66"/>
      <c r="H115" s="66"/>
    </row>
    <row r="116" spans="3:8">
      <c r="C116" s="66"/>
      <c r="D116" s="66"/>
      <c r="E116" s="66"/>
      <c r="F116" s="66"/>
      <c r="G116" s="66"/>
      <c r="H116" s="66"/>
    </row>
    <row r="117" spans="3:8">
      <c r="C117" s="66"/>
      <c r="D117" s="66"/>
      <c r="E117" s="66"/>
      <c r="F117" s="66"/>
      <c r="G117" s="66"/>
      <c r="H117" s="66"/>
    </row>
    <row r="118" spans="3:8">
      <c r="C118" s="66"/>
      <c r="D118" s="66"/>
      <c r="E118" s="66"/>
      <c r="F118" s="66"/>
      <c r="G118" s="66"/>
      <c r="H118" s="66"/>
    </row>
    <row r="119" spans="3:8">
      <c r="C119" s="66"/>
      <c r="D119" s="66"/>
      <c r="E119" s="66"/>
      <c r="F119" s="66"/>
      <c r="G119" s="66"/>
      <c r="H119" s="66"/>
    </row>
    <row r="120" spans="3:8">
      <c r="C120" s="66"/>
      <c r="D120" s="66"/>
      <c r="E120" s="66"/>
      <c r="F120" s="66"/>
      <c r="G120" s="66"/>
      <c r="H120" s="66"/>
    </row>
    <row r="121" spans="3:8">
      <c r="C121" s="66"/>
      <c r="D121" s="66"/>
      <c r="E121" s="66"/>
      <c r="F121" s="66"/>
      <c r="G121" s="66"/>
      <c r="H121" s="66"/>
    </row>
    <row r="122" spans="3:8">
      <c r="C122" s="66"/>
      <c r="D122" s="66"/>
      <c r="E122" s="66"/>
      <c r="F122" s="66"/>
      <c r="G122" s="66"/>
      <c r="H122" s="66"/>
    </row>
    <row r="123" spans="3:8">
      <c r="C123" s="66"/>
      <c r="D123" s="66"/>
      <c r="E123" s="66"/>
      <c r="F123" s="66"/>
      <c r="G123" s="66"/>
      <c r="H123" s="66"/>
    </row>
    <row r="124" spans="3:8">
      <c r="C124" s="66"/>
      <c r="D124" s="66"/>
      <c r="E124" s="66"/>
      <c r="F124" s="66"/>
      <c r="G124" s="66"/>
      <c r="H124" s="66"/>
    </row>
    <row r="125" spans="3:8">
      <c r="C125" s="66"/>
      <c r="D125" s="66"/>
      <c r="E125" s="66"/>
      <c r="F125" s="66"/>
      <c r="G125" s="66"/>
      <c r="H125" s="66"/>
    </row>
    <row r="126" spans="3:8">
      <c r="C126" s="66"/>
      <c r="D126" s="66"/>
      <c r="E126" s="66"/>
      <c r="F126" s="66"/>
      <c r="G126" s="66"/>
      <c r="H126" s="66"/>
    </row>
    <row r="127" spans="3:8">
      <c r="C127" s="66"/>
      <c r="D127" s="66"/>
      <c r="E127" s="66"/>
      <c r="F127" s="66"/>
      <c r="G127" s="66"/>
      <c r="H127" s="66"/>
    </row>
    <row r="128" spans="3:8">
      <c r="C128" s="66"/>
      <c r="D128" s="66"/>
      <c r="E128" s="66"/>
      <c r="F128" s="66"/>
      <c r="G128" s="66"/>
      <c r="H128" s="66"/>
    </row>
    <row r="129" spans="3:8">
      <c r="C129" s="66"/>
      <c r="D129" s="66"/>
      <c r="E129" s="66"/>
      <c r="F129" s="66"/>
      <c r="G129" s="66"/>
      <c r="H129" s="66"/>
    </row>
    <row r="130" spans="3:8">
      <c r="C130" s="66"/>
      <c r="D130" s="66"/>
      <c r="E130" s="66"/>
      <c r="F130" s="66"/>
      <c r="G130" s="66"/>
      <c r="H130" s="66"/>
    </row>
    <row r="131" spans="3:8">
      <c r="C131" s="66"/>
      <c r="D131" s="66"/>
      <c r="E131" s="66"/>
      <c r="F131" s="66"/>
      <c r="G131" s="66"/>
      <c r="H131" s="66"/>
    </row>
    <row r="132" spans="3:8">
      <c r="C132" s="66"/>
      <c r="D132" s="66"/>
      <c r="E132" s="66"/>
      <c r="F132" s="66"/>
      <c r="G132" s="66"/>
      <c r="H132" s="66"/>
    </row>
    <row r="133" spans="3:8">
      <c r="C133" s="66"/>
      <c r="D133" s="66"/>
      <c r="E133" s="66"/>
      <c r="F133" s="66"/>
      <c r="G133" s="66"/>
      <c r="H133" s="66"/>
    </row>
    <row r="134" spans="3:8">
      <c r="C134" s="66"/>
      <c r="D134" s="66"/>
      <c r="E134" s="66"/>
      <c r="F134" s="66"/>
      <c r="G134" s="66"/>
      <c r="H134" s="66"/>
    </row>
    <row r="135" spans="3:8">
      <c r="C135" s="66"/>
      <c r="D135" s="66"/>
      <c r="E135" s="66"/>
      <c r="F135" s="66"/>
      <c r="G135" s="66"/>
      <c r="H135" s="66"/>
    </row>
    <row r="136" spans="3:8">
      <c r="C136" s="66"/>
      <c r="D136" s="66"/>
      <c r="E136" s="66"/>
      <c r="F136" s="66"/>
      <c r="G136" s="66"/>
      <c r="H136" s="66"/>
    </row>
    <row r="137" spans="3:8">
      <c r="C137" s="66"/>
      <c r="D137" s="66"/>
      <c r="E137" s="66"/>
      <c r="F137" s="66"/>
      <c r="G137" s="66"/>
      <c r="H137" s="66"/>
    </row>
    <row r="138" spans="3:8">
      <c r="C138" s="66"/>
      <c r="D138" s="66"/>
      <c r="E138" s="66"/>
      <c r="F138" s="66"/>
      <c r="G138" s="66"/>
      <c r="H138" s="66"/>
    </row>
    <row r="139" spans="3:8">
      <c r="C139" s="66"/>
      <c r="D139" s="66"/>
      <c r="E139" s="66"/>
      <c r="F139" s="66"/>
      <c r="G139" s="66"/>
      <c r="H139" s="66"/>
    </row>
    <row r="140" spans="3:8">
      <c r="C140" s="66"/>
      <c r="D140" s="66"/>
      <c r="E140" s="66"/>
      <c r="F140" s="66"/>
      <c r="G140" s="66"/>
      <c r="H140" s="66"/>
    </row>
    <row r="141" spans="3:8">
      <c r="C141" s="66"/>
      <c r="D141" s="66"/>
      <c r="E141" s="66"/>
      <c r="F141" s="66"/>
      <c r="G141" s="66"/>
      <c r="H141" s="66"/>
    </row>
    <row r="142" spans="3:8">
      <c r="C142" s="66"/>
      <c r="D142" s="66"/>
      <c r="E142" s="66"/>
      <c r="F142" s="66"/>
      <c r="G142" s="66"/>
      <c r="H142" s="66"/>
    </row>
    <row r="143" spans="3:8">
      <c r="C143" s="66"/>
      <c r="D143" s="66"/>
      <c r="E143" s="66"/>
      <c r="F143" s="66"/>
      <c r="G143" s="66"/>
      <c r="H143" s="66"/>
    </row>
    <row r="144" spans="3:8">
      <c r="C144" s="66"/>
      <c r="D144" s="66"/>
      <c r="E144" s="66"/>
      <c r="F144" s="66"/>
      <c r="G144" s="66"/>
      <c r="H144" s="66"/>
    </row>
    <row r="145" spans="3:8">
      <c r="C145" s="66"/>
      <c r="D145" s="66"/>
      <c r="E145" s="66"/>
      <c r="F145" s="66"/>
      <c r="G145" s="66"/>
      <c r="H145" s="66"/>
    </row>
    <row r="146" spans="3:8">
      <c r="C146" s="66"/>
      <c r="D146" s="66"/>
      <c r="E146" s="66"/>
      <c r="F146" s="66"/>
      <c r="G146" s="66"/>
      <c r="H146" s="66"/>
    </row>
    <row r="147" spans="3:8">
      <c r="C147" s="66"/>
      <c r="D147" s="66"/>
      <c r="E147" s="66"/>
      <c r="F147" s="66"/>
      <c r="G147" s="66"/>
      <c r="H147" s="66"/>
    </row>
    <row r="148" spans="3:8">
      <c r="C148" s="66"/>
      <c r="D148" s="66"/>
      <c r="E148" s="66"/>
      <c r="F148" s="66"/>
      <c r="G148" s="66"/>
      <c r="H148" s="66"/>
    </row>
    <row r="149" spans="3:8">
      <c r="C149" s="66"/>
      <c r="D149" s="66"/>
      <c r="E149" s="66"/>
      <c r="F149" s="66"/>
      <c r="G149" s="66"/>
      <c r="H149" s="66"/>
    </row>
    <row r="150" spans="3:8">
      <c r="C150" s="66"/>
      <c r="D150" s="66"/>
      <c r="E150" s="66"/>
      <c r="F150" s="66"/>
      <c r="G150" s="66"/>
      <c r="H150" s="66"/>
    </row>
    <row r="151" spans="3:8">
      <c r="C151" s="66"/>
      <c r="D151" s="66"/>
      <c r="E151" s="66"/>
      <c r="F151" s="66"/>
      <c r="G151" s="66"/>
      <c r="H151" s="66"/>
    </row>
    <row r="152" spans="3:8">
      <c r="C152" s="66"/>
      <c r="D152" s="66"/>
      <c r="E152" s="66"/>
      <c r="F152" s="66"/>
      <c r="G152" s="66"/>
      <c r="H152" s="66"/>
    </row>
    <row r="153" spans="3:8">
      <c r="C153" s="66"/>
      <c r="D153" s="66"/>
      <c r="E153" s="66"/>
      <c r="F153" s="66"/>
      <c r="G153" s="66"/>
      <c r="H153" s="66"/>
    </row>
    <row r="154" spans="3:8">
      <c r="C154" s="66"/>
      <c r="D154" s="66"/>
      <c r="E154" s="66"/>
      <c r="F154" s="66"/>
      <c r="G154" s="66"/>
      <c r="H154" s="66"/>
    </row>
    <row r="155" spans="3:8">
      <c r="C155" s="66"/>
      <c r="D155" s="66"/>
      <c r="E155" s="66"/>
      <c r="F155" s="66"/>
      <c r="G155" s="66"/>
      <c r="H155" s="66"/>
    </row>
    <row r="156" spans="3:8">
      <c r="C156" s="66"/>
      <c r="D156" s="66"/>
      <c r="E156" s="66"/>
      <c r="F156" s="66"/>
      <c r="G156" s="66"/>
      <c r="H156" s="66"/>
    </row>
    <row r="157" spans="3:8">
      <c r="C157" s="66"/>
      <c r="D157" s="66"/>
      <c r="E157" s="66"/>
      <c r="F157" s="66"/>
      <c r="G157" s="66"/>
      <c r="H157" s="66"/>
    </row>
    <row r="158" spans="3:8">
      <c r="C158" s="66"/>
      <c r="D158" s="66"/>
      <c r="E158" s="66"/>
      <c r="F158" s="66"/>
      <c r="G158" s="66"/>
      <c r="H158" s="66"/>
    </row>
    <row r="159" spans="3:8">
      <c r="C159" s="66"/>
      <c r="D159" s="66"/>
      <c r="E159" s="66"/>
      <c r="F159" s="66"/>
      <c r="G159" s="66"/>
      <c r="H159" s="66"/>
    </row>
    <row r="160" spans="3:8">
      <c r="C160" s="66"/>
      <c r="D160" s="66"/>
      <c r="E160" s="66"/>
      <c r="F160" s="66"/>
      <c r="G160" s="66"/>
      <c r="H160" s="66"/>
    </row>
    <row r="161" spans="3:8">
      <c r="C161" s="66"/>
      <c r="D161" s="66"/>
      <c r="E161" s="66"/>
      <c r="F161" s="66"/>
      <c r="G161" s="66"/>
      <c r="H161" s="66"/>
    </row>
    <row r="162" spans="3:8">
      <c r="C162" s="66"/>
      <c r="D162" s="66"/>
      <c r="E162" s="66"/>
      <c r="F162" s="66"/>
      <c r="G162" s="66"/>
      <c r="H162" s="66"/>
    </row>
    <row r="163" spans="3:8">
      <c r="C163" s="66"/>
      <c r="D163" s="66"/>
      <c r="E163" s="66"/>
      <c r="F163" s="66"/>
      <c r="G163" s="66"/>
      <c r="H163" s="66"/>
    </row>
    <row r="164" spans="3:8">
      <c r="C164" s="66"/>
      <c r="D164" s="66"/>
      <c r="E164" s="66"/>
      <c r="F164" s="66"/>
      <c r="G164" s="66"/>
      <c r="H164" s="66"/>
    </row>
    <row r="165" spans="3:8">
      <c r="C165" s="66"/>
      <c r="D165" s="66"/>
      <c r="E165" s="66"/>
      <c r="F165" s="66"/>
      <c r="G165" s="66"/>
      <c r="H165" s="66"/>
    </row>
    <row r="166" spans="3:8">
      <c r="C166" s="66"/>
      <c r="D166" s="66"/>
      <c r="E166" s="66"/>
      <c r="F166" s="66"/>
      <c r="G166" s="66"/>
      <c r="H166" s="66"/>
    </row>
    <row r="167" spans="3:8">
      <c r="C167" s="66"/>
      <c r="D167" s="66"/>
      <c r="E167" s="66"/>
      <c r="F167" s="66"/>
      <c r="G167" s="66"/>
      <c r="H167" s="66"/>
    </row>
    <row r="168" spans="3:8">
      <c r="C168" s="66"/>
      <c r="D168" s="66"/>
      <c r="E168" s="66"/>
      <c r="F168" s="66"/>
      <c r="G168" s="66"/>
      <c r="H168" s="66"/>
    </row>
    <row r="169" spans="3:8">
      <c r="C169" s="66"/>
      <c r="D169" s="66"/>
      <c r="E169" s="66"/>
      <c r="F169" s="66"/>
      <c r="G169" s="66"/>
      <c r="H169" s="66"/>
    </row>
    <row r="170" spans="3:8">
      <c r="C170" s="66"/>
      <c r="D170" s="66"/>
      <c r="E170" s="66"/>
      <c r="F170" s="66"/>
      <c r="G170" s="66"/>
      <c r="H170" s="66"/>
    </row>
    <row r="171" spans="3:8">
      <c r="C171" s="66"/>
      <c r="D171" s="66"/>
      <c r="E171" s="66"/>
      <c r="F171" s="66"/>
      <c r="G171" s="66"/>
      <c r="H171" s="66"/>
    </row>
    <row r="172" spans="3:8">
      <c r="C172" s="66"/>
      <c r="D172" s="66"/>
      <c r="E172" s="66"/>
      <c r="F172" s="66"/>
      <c r="G172" s="66"/>
      <c r="H172" s="66"/>
    </row>
    <row r="173" spans="3:8">
      <c r="C173" s="66"/>
      <c r="D173" s="66"/>
      <c r="E173" s="66"/>
      <c r="F173" s="66"/>
      <c r="G173" s="66"/>
      <c r="H173" s="66"/>
    </row>
    <row r="174" spans="3:8">
      <c r="C174" s="66"/>
      <c r="D174" s="66"/>
      <c r="E174" s="66"/>
      <c r="F174" s="66"/>
      <c r="G174" s="66"/>
      <c r="H174" s="66"/>
    </row>
    <row r="175" spans="3:8">
      <c r="C175" s="66"/>
      <c r="D175" s="66"/>
      <c r="E175" s="66"/>
      <c r="F175" s="66"/>
      <c r="G175" s="66"/>
      <c r="H175" s="66"/>
    </row>
    <row r="176" spans="3:8">
      <c r="C176" s="66"/>
      <c r="D176" s="66"/>
      <c r="E176" s="66"/>
      <c r="F176" s="66"/>
      <c r="G176" s="66"/>
      <c r="H176" s="66"/>
    </row>
    <row r="177" spans="3:8">
      <c r="C177" s="66"/>
      <c r="D177" s="66"/>
      <c r="E177" s="66"/>
      <c r="F177" s="66"/>
      <c r="G177" s="66"/>
      <c r="H177" s="66"/>
    </row>
    <row r="178" spans="3:8">
      <c r="C178" s="66"/>
      <c r="D178" s="66"/>
      <c r="E178" s="66"/>
      <c r="F178" s="66"/>
      <c r="G178" s="66"/>
      <c r="H178" s="66"/>
    </row>
    <row r="179" spans="3:8">
      <c r="C179" s="66"/>
      <c r="D179" s="66"/>
      <c r="E179" s="66"/>
      <c r="F179" s="66"/>
      <c r="G179" s="66"/>
      <c r="H179" s="66"/>
    </row>
    <row r="180" spans="3:8">
      <c r="C180" s="66"/>
      <c r="D180" s="66"/>
      <c r="E180" s="66"/>
      <c r="F180" s="66"/>
      <c r="G180" s="66"/>
      <c r="H180" s="66"/>
    </row>
    <row r="181" spans="3:8">
      <c r="C181" s="66"/>
      <c r="D181" s="66"/>
      <c r="E181" s="66"/>
      <c r="F181" s="66"/>
      <c r="G181" s="66"/>
      <c r="H181" s="66"/>
    </row>
    <row r="182" spans="3:8">
      <c r="C182" s="66"/>
      <c r="D182" s="66"/>
      <c r="E182" s="66"/>
      <c r="F182" s="66"/>
      <c r="G182" s="66"/>
      <c r="H182" s="66"/>
    </row>
    <row r="183" spans="3:8">
      <c r="C183" s="66"/>
      <c r="D183" s="66"/>
      <c r="E183" s="66"/>
      <c r="F183" s="66"/>
      <c r="G183" s="66"/>
      <c r="H183" s="66"/>
    </row>
    <row r="184" spans="3:8">
      <c r="C184" s="66"/>
      <c r="D184" s="66"/>
      <c r="E184" s="66"/>
      <c r="F184" s="66"/>
      <c r="G184" s="66"/>
      <c r="H184" s="66"/>
    </row>
    <row r="185" spans="3:8">
      <c r="C185" s="66"/>
      <c r="D185" s="66"/>
      <c r="E185" s="66"/>
      <c r="F185" s="66"/>
      <c r="G185" s="66"/>
      <c r="H185" s="66"/>
    </row>
    <row r="186" spans="3:8">
      <c r="C186" s="66"/>
      <c r="D186" s="66"/>
      <c r="E186" s="66"/>
      <c r="F186" s="66"/>
      <c r="G186" s="66"/>
      <c r="H186" s="66"/>
    </row>
  </sheetData>
  <printOptions horizontalCentered="1"/>
  <pageMargins left="0.75" right="0.75" top="0.75" bottom="0.5" header="0.25" footer="0.25"/>
  <pageSetup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92C19-18E2-488C-82B7-9C1250CC375F}">
  <sheetPr>
    <tabColor theme="7" tint="0.39997558519241921"/>
    <pageSetUpPr fitToPage="1"/>
  </sheetPr>
  <dimension ref="A1:H186"/>
  <sheetViews>
    <sheetView zoomScale="75" zoomScaleNormal="75" zoomScaleSheetLayoutView="80" zoomScalePageLayoutView="90" workbookViewId="0">
      <selection activeCell="A42" sqref="A42:E42"/>
    </sheetView>
  </sheetViews>
  <sheetFormatPr defaultColWidth="8.6640625" defaultRowHeight="15"/>
  <cols>
    <col min="1" max="1" width="5.6640625" style="2" customWidth="1"/>
    <col min="2" max="2" width="1.44140625" style="2" customWidth="1"/>
    <col min="3" max="3" width="46.6640625" style="2" customWidth="1"/>
    <col min="4" max="4" width="22.33203125" style="2" customWidth="1"/>
    <col min="5" max="5" width="13.33203125" style="2" customWidth="1"/>
    <col min="6" max="6" width="18.6640625" style="2" customWidth="1"/>
    <col min="7" max="7" width="16.33203125" style="2" customWidth="1"/>
    <col min="8" max="8" width="15.33203125" style="2" customWidth="1"/>
    <col min="9" max="16384" width="8.6640625" style="2"/>
  </cols>
  <sheetData>
    <row r="1" spans="1:8" ht="18">
      <c r="A1" s="1"/>
      <c r="C1" s="3"/>
      <c r="D1" s="3"/>
      <c r="F1" s="4"/>
      <c r="G1" s="5" t="s">
        <v>0</v>
      </c>
      <c r="H1" s="4"/>
    </row>
    <row r="2" spans="1:8">
      <c r="C2" s="3"/>
      <c r="D2" s="3"/>
      <c r="G2" s="5" t="s">
        <v>1</v>
      </c>
      <c r="H2" s="5"/>
    </row>
    <row r="3" spans="1:8">
      <c r="C3" s="3"/>
      <c r="D3" s="3"/>
      <c r="F3" s="6"/>
      <c r="H3" s="5"/>
    </row>
    <row r="4" spans="1:8">
      <c r="C4" s="3"/>
      <c r="D4" s="3"/>
      <c r="F4" s="6"/>
      <c r="H4" s="5"/>
    </row>
    <row r="5" spans="1:8">
      <c r="C5" s="3"/>
      <c r="D5" s="3"/>
      <c r="F5" s="6"/>
      <c r="H5" s="5"/>
    </row>
    <row r="6" spans="1:8">
      <c r="C6" s="3"/>
      <c r="D6" s="3"/>
      <c r="F6" s="6"/>
      <c r="G6" s="6"/>
      <c r="H6" s="6"/>
    </row>
    <row r="7" spans="1:8">
      <c r="C7" s="3" t="s">
        <v>2</v>
      </c>
      <c r="D7" s="3"/>
      <c r="F7" s="6"/>
      <c r="G7" s="7" t="s">
        <v>501</v>
      </c>
      <c r="H7" s="6"/>
    </row>
    <row r="8" spans="1:8">
      <c r="A8" s="8" t="s">
        <v>3</v>
      </c>
      <c r="B8" s="9"/>
      <c r="C8" s="9"/>
      <c r="D8" s="10"/>
      <c r="E8" s="11"/>
      <c r="F8" s="12"/>
      <c r="G8" s="12"/>
      <c r="H8" s="6"/>
    </row>
    <row r="9" spans="1:8">
      <c r="A9" s="13" t="s">
        <v>4</v>
      </c>
      <c r="B9" s="9"/>
      <c r="C9" s="10"/>
      <c r="D9" s="13"/>
      <c r="E9" s="10"/>
      <c r="F9" s="12"/>
      <c r="G9" s="12"/>
      <c r="H9" s="6"/>
    </row>
    <row r="10" spans="1:8">
      <c r="A10" s="12"/>
      <c r="B10" s="9"/>
      <c r="C10" s="12"/>
      <c r="D10" s="12"/>
      <c r="E10" s="12"/>
      <c r="F10" s="12"/>
      <c r="G10" s="12"/>
      <c r="H10" s="6"/>
    </row>
    <row r="11" spans="1:8" ht="15.75">
      <c r="A11" s="14" t="s">
        <v>5</v>
      </c>
      <c r="B11" s="15"/>
      <c r="C11" s="16"/>
      <c r="D11" s="16"/>
      <c r="E11" s="16"/>
      <c r="F11" s="16"/>
      <c r="G11" s="16"/>
      <c r="H11" s="6"/>
    </row>
    <row r="12" spans="1:8" ht="15.75">
      <c r="A12" s="17"/>
      <c r="B12" s="9"/>
      <c r="C12" s="12"/>
      <c r="D12" s="12"/>
      <c r="E12" s="12"/>
      <c r="F12" s="12"/>
      <c r="G12" s="12"/>
      <c r="H12" s="6"/>
    </row>
    <row r="13" spans="1:8">
      <c r="A13" s="20"/>
      <c r="C13" s="21" t="s">
        <v>6</v>
      </c>
      <c r="D13" s="21" t="s">
        <v>7</v>
      </c>
      <c r="E13" s="21" t="s">
        <v>8</v>
      </c>
      <c r="F13" s="22" t="s">
        <v>9</v>
      </c>
      <c r="G13" s="22" t="s">
        <v>10</v>
      </c>
      <c r="H13" s="6"/>
    </row>
    <row r="14" spans="1:8">
      <c r="A14" s="20" t="s">
        <v>11</v>
      </c>
      <c r="C14" s="6"/>
      <c r="D14" s="6"/>
      <c r="F14" s="6"/>
      <c r="G14" s="20" t="s">
        <v>12</v>
      </c>
      <c r="H14" s="6"/>
    </row>
    <row r="15" spans="1:8">
      <c r="A15" s="25" t="s">
        <v>13</v>
      </c>
      <c r="B15" s="26"/>
      <c r="C15" s="27"/>
      <c r="D15" s="27"/>
      <c r="F15" s="6"/>
      <c r="G15" s="25" t="s">
        <v>14</v>
      </c>
      <c r="H15" s="6"/>
    </row>
    <row r="16" spans="1:8">
      <c r="A16" s="29">
        <v>1</v>
      </c>
      <c r="C16" s="6" t="s">
        <v>15</v>
      </c>
      <c r="D16" s="30" t="s">
        <v>16</v>
      </c>
      <c r="F16" s="6"/>
      <c r="G16" s="31">
        <v>203481132</v>
      </c>
      <c r="H16" s="32"/>
    </row>
    <row r="17" spans="1:8">
      <c r="A17" s="29"/>
      <c r="C17" s="6"/>
      <c r="D17" s="34"/>
      <c r="F17" s="6"/>
      <c r="G17" s="35"/>
      <c r="H17" s="32"/>
    </row>
    <row r="18" spans="1:8">
      <c r="A18" s="29"/>
      <c r="C18" s="6"/>
      <c r="D18" s="34"/>
      <c r="F18" s="6"/>
      <c r="G18" s="35"/>
      <c r="H18" s="32"/>
    </row>
    <row r="19" spans="1:8">
      <c r="A19" s="29" t="s">
        <v>17</v>
      </c>
      <c r="C19" s="37" t="s">
        <v>18</v>
      </c>
      <c r="D19" s="38"/>
      <c r="F19" s="6"/>
      <c r="G19" s="35"/>
      <c r="H19" s="32"/>
    </row>
    <row r="20" spans="1:8">
      <c r="A20" s="29">
        <v>2</v>
      </c>
      <c r="C20" s="6" t="s">
        <v>19</v>
      </c>
      <c r="D20" s="30" t="s">
        <v>16</v>
      </c>
      <c r="F20" s="6"/>
      <c r="G20" s="31">
        <v>408780</v>
      </c>
      <c r="H20" s="32"/>
    </row>
    <row r="21" spans="1:8" ht="17.850000000000001" customHeight="1">
      <c r="A21" s="29">
        <v>3</v>
      </c>
      <c r="C21" s="6" t="s">
        <v>20</v>
      </c>
      <c r="D21" s="30" t="s">
        <v>16</v>
      </c>
      <c r="F21" s="6"/>
      <c r="G21" s="39">
        <v>1830408</v>
      </c>
      <c r="H21" s="32"/>
    </row>
    <row r="22" spans="1:8">
      <c r="A22" s="29" t="s">
        <v>21</v>
      </c>
      <c r="C22" s="35" t="s">
        <v>22</v>
      </c>
      <c r="D22" s="41"/>
      <c r="F22" s="6"/>
      <c r="G22" s="42">
        <v>0</v>
      </c>
      <c r="H22" s="32"/>
    </row>
    <row r="23" spans="1:8">
      <c r="A23" s="29" t="s">
        <v>23</v>
      </c>
      <c r="C23" s="35" t="s">
        <v>24</v>
      </c>
      <c r="D23" s="41"/>
      <c r="F23" s="6"/>
      <c r="G23" s="42">
        <v>0</v>
      </c>
      <c r="H23" s="32"/>
    </row>
    <row r="24" spans="1:8" ht="15.6" customHeight="1">
      <c r="A24" s="29">
        <v>5</v>
      </c>
      <c r="C24" s="35" t="s">
        <v>25</v>
      </c>
      <c r="D24" s="30" t="s">
        <v>16</v>
      </c>
      <c r="F24" s="6"/>
      <c r="G24" s="39">
        <v>1180461</v>
      </c>
      <c r="H24" s="32"/>
    </row>
    <row r="25" spans="1:8">
      <c r="A25" s="29"/>
      <c r="C25" s="43" t="s">
        <v>26</v>
      </c>
      <c r="D25" s="30"/>
      <c r="F25" s="6"/>
      <c r="G25" s="44">
        <v>41165</v>
      </c>
      <c r="H25" s="32"/>
    </row>
    <row r="26" spans="1:8">
      <c r="A26" s="29">
        <v>6</v>
      </c>
      <c r="C26" s="6" t="s">
        <v>27</v>
      </c>
      <c r="D26" s="34"/>
      <c r="F26" s="6"/>
      <c r="G26" s="31">
        <f>SUM(G20:G25)</f>
        <v>3460814</v>
      </c>
      <c r="H26" s="32"/>
    </row>
    <row r="27" spans="1:8">
      <c r="A27" s="29"/>
      <c r="D27" s="34"/>
      <c r="F27" s="6"/>
      <c r="H27" s="6"/>
    </row>
    <row r="28" spans="1:8">
      <c r="A28" s="29"/>
      <c r="C28" s="6"/>
      <c r="D28" s="34"/>
      <c r="F28" s="6"/>
      <c r="G28" s="35"/>
      <c r="H28" s="6"/>
    </row>
    <row r="29" spans="1:8" ht="15.75" thickBot="1">
      <c r="A29" s="29">
        <v>7</v>
      </c>
      <c r="C29" s="6" t="s">
        <v>28</v>
      </c>
      <c r="D29" s="47" t="s">
        <v>29</v>
      </c>
      <c r="F29" s="6"/>
      <c r="G29" s="48">
        <f>G16-G26</f>
        <v>200020318</v>
      </c>
      <c r="H29" s="6"/>
    </row>
    <row r="30" spans="1:8" ht="15.75" thickTop="1">
      <c r="A30" s="29"/>
      <c r="D30" s="51"/>
      <c r="F30" s="6"/>
      <c r="H30" s="6"/>
    </row>
    <row r="31" spans="1:8">
      <c r="A31" s="29"/>
      <c r="D31" s="52"/>
      <c r="F31" s="6"/>
      <c r="G31" s="35"/>
      <c r="H31" s="6"/>
    </row>
    <row r="32" spans="1:8">
      <c r="A32" s="29"/>
      <c r="C32" s="6" t="s">
        <v>30</v>
      </c>
      <c r="D32" s="51"/>
      <c r="F32" s="6"/>
      <c r="G32" s="35"/>
      <c r="H32" s="6"/>
    </row>
    <row r="33" spans="1:8">
      <c r="A33" s="29">
        <v>8</v>
      </c>
      <c r="C33" s="53" t="s">
        <v>31</v>
      </c>
      <c r="D33" s="30" t="s">
        <v>16</v>
      </c>
      <c r="F33" s="6"/>
      <c r="G33" s="54">
        <v>5303000</v>
      </c>
      <c r="H33" s="6"/>
    </row>
    <row r="34" spans="1:8">
      <c r="A34" s="29">
        <v>9</v>
      </c>
      <c r="C34" s="53" t="s">
        <v>32</v>
      </c>
      <c r="D34" s="30" t="s">
        <v>16</v>
      </c>
      <c r="F34" s="6"/>
      <c r="G34" s="54">
        <v>4223250</v>
      </c>
      <c r="H34" s="6"/>
    </row>
    <row r="35" spans="1:8">
      <c r="A35" s="29"/>
      <c r="C35" s="6"/>
      <c r="D35" s="51"/>
      <c r="E35" s="54"/>
      <c r="F35" s="6"/>
      <c r="G35" s="6"/>
      <c r="H35" s="6"/>
    </row>
    <row r="36" spans="1:8">
      <c r="A36" s="29">
        <v>10</v>
      </c>
      <c r="C36" s="6" t="s">
        <v>33</v>
      </c>
      <c r="D36" s="51"/>
      <c r="E36" s="31"/>
      <c r="F36" s="6"/>
      <c r="G36" s="6"/>
      <c r="H36" s="6"/>
    </row>
    <row r="37" spans="1:8">
      <c r="A37" s="29">
        <v>11</v>
      </c>
      <c r="C37" s="6" t="s">
        <v>33</v>
      </c>
      <c r="D37" s="51"/>
      <c r="E37" s="31"/>
      <c r="F37" s="6"/>
      <c r="G37" s="6"/>
      <c r="H37" s="6"/>
    </row>
    <row r="38" spans="1:8">
      <c r="A38" s="29">
        <v>12</v>
      </c>
      <c r="C38" s="6" t="s">
        <v>33</v>
      </c>
      <c r="D38" s="51"/>
      <c r="E38" s="31"/>
      <c r="F38" s="6"/>
      <c r="G38" s="6"/>
      <c r="H38" s="6"/>
    </row>
    <row r="39" spans="1:8">
      <c r="A39" s="29">
        <v>13</v>
      </c>
      <c r="C39" s="6" t="s">
        <v>33</v>
      </c>
      <c r="D39" s="51"/>
      <c r="E39" s="31"/>
      <c r="F39" s="6"/>
      <c r="G39" s="6"/>
      <c r="H39" s="6"/>
    </row>
    <row r="40" spans="1:8">
      <c r="A40" s="29">
        <v>14</v>
      </c>
      <c r="C40" s="6" t="s">
        <v>33</v>
      </c>
      <c r="D40" s="51"/>
      <c r="E40" s="31"/>
      <c r="F40" s="6"/>
      <c r="G40" s="6"/>
      <c r="H40" s="6"/>
    </row>
    <row r="41" spans="1:8">
      <c r="A41" s="29"/>
      <c r="C41" s="6"/>
      <c r="D41" s="51"/>
      <c r="E41" s="31"/>
      <c r="F41" s="6"/>
      <c r="G41" s="6"/>
      <c r="H41" s="6"/>
    </row>
    <row r="42" spans="1:8" ht="15.75">
      <c r="A42" s="300">
        <v>15</v>
      </c>
      <c r="B42" s="301"/>
      <c r="C42" s="302" t="s">
        <v>34</v>
      </c>
      <c r="D42" s="303" t="s">
        <v>35</v>
      </c>
      <c r="E42" s="304">
        <f>IF(G33&gt;0,G29/G33,0)</f>
        <v>37.718332641900808</v>
      </c>
      <c r="F42" s="6"/>
      <c r="G42" s="6"/>
      <c r="H42" s="6"/>
    </row>
    <row r="43" spans="1:8">
      <c r="A43" s="29"/>
      <c r="C43" s="6"/>
      <c r="D43" s="51"/>
      <c r="E43" s="56"/>
      <c r="F43" s="6"/>
      <c r="G43" s="6"/>
      <c r="H43" s="6"/>
    </row>
    <row r="44" spans="1:8">
      <c r="A44" s="29">
        <v>16</v>
      </c>
      <c r="C44" s="6" t="s">
        <v>36</v>
      </c>
      <c r="D44" s="55" t="s">
        <v>37</v>
      </c>
      <c r="E44" s="56">
        <f>IF(G34&gt;0,G29/G34,0)</f>
        <v>47.361704374593025</v>
      </c>
      <c r="F44" s="6"/>
      <c r="G44" s="6"/>
      <c r="H44" s="6"/>
    </row>
    <row r="45" spans="1:8">
      <c r="A45" s="29"/>
      <c r="C45" s="6"/>
      <c r="D45" s="51"/>
      <c r="E45" s="56"/>
      <c r="F45" s="6"/>
      <c r="G45" s="6"/>
      <c r="H45" s="6"/>
    </row>
    <row r="46" spans="1:8">
      <c r="A46" s="29">
        <v>17</v>
      </c>
      <c r="C46" s="6" t="s">
        <v>38</v>
      </c>
      <c r="D46" s="55" t="s">
        <v>39</v>
      </c>
      <c r="E46" s="56">
        <f>ROUND(E42/12,9)</f>
        <v>3.1431943869999999</v>
      </c>
      <c r="F46" s="6"/>
      <c r="G46" s="6"/>
      <c r="H46" s="6"/>
    </row>
    <row r="47" spans="1:8">
      <c r="A47" s="29"/>
      <c r="C47" s="6"/>
      <c r="D47" s="51"/>
      <c r="E47" s="56"/>
      <c r="F47" s="6"/>
      <c r="G47" s="6"/>
      <c r="H47" s="6"/>
    </row>
    <row r="48" spans="1:8">
      <c r="A48" s="29" t="s">
        <v>40</v>
      </c>
      <c r="C48" s="6" t="s">
        <v>41</v>
      </c>
      <c r="D48" s="55" t="s">
        <v>42</v>
      </c>
      <c r="E48" s="56">
        <f>ROUND($E$44/12,9)</f>
        <v>3.9468086979999999</v>
      </c>
      <c r="F48" s="6"/>
      <c r="G48" s="6"/>
      <c r="H48" s="6"/>
    </row>
    <row r="49" spans="1:8">
      <c r="A49" s="29"/>
      <c r="C49" s="6"/>
      <c r="D49" s="51"/>
      <c r="E49" s="31"/>
      <c r="F49" s="6"/>
      <c r="G49" s="6"/>
      <c r="H49" s="6"/>
    </row>
    <row r="50" spans="1:8">
      <c r="A50" s="29"/>
      <c r="C50" s="6"/>
      <c r="D50" s="51"/>
      <c r="E50" s="58" t="s">
        <v>43</v>
      </c>
      <c r="F50" s="6"/>
      <c r="G50" s="58" t="s">
        <v>44</v>
      </c>
      <c r="H50" s="6"/>
    </row>
    <row r="51" spans="1:8">
      <c r="A51" s="29"/>
      <c r="C51" s="6"/>
      <c r="D51" s="51"/>
      <c r="E51" s="58"/>
      <c r="F51" s="6"/>
      <c r="G51" s="6"/>
      <c r="H51" s="6"/>
    </row>
    <row r="52" spans="1:8">
      <c r="A52" s="29">
        <v>18</v>
      </c>
      <c r="C52" s="6" t="s">
        <v>45</v>
      </c>
      <c r="D52" s="55" t="s">
        <v>46</v>
      </c>
      <c r="E52" s="56">
        <f>ROUND($E$44/52,9)</f>
        <v>0.91080200700000002</v>
      </c>
      <c r="F52" s="6"/>
      <c r="G52" s="6"/>
      <c r="H52" s="6"/>
    </row>
    <row r="53" spans="1:8">
      <c r="A53" s="29"/>
      <c r="C53" s="6"/>
      <c r="D53" s="51"/>
      <c r="E53" s="31"/>
      <c r="F53" s="6"/>
      <c r="G53" s="6"/>
      <c r="H53" s="6"/>
    </row>
    <row r="54" spans="1:8">
      <c r="A54" s="29">
        <v>19</v>
      </c>
      <c r="C54" s="6" t="s">
        <v>47</v>
      </c>
      <c r="D54" s="55" t="s">
        <v>48</v>
      </c>
      <c r="E54" s="56">
        <f>ROUND($E$44/260,9)</f>
        <v>0.182160401</v>
      </c>
      <c r="F54" s="6" t="s">
        <v>49</v>
      </c>
      <c r="G54" s="56">
        <f>ROUND($E$44/365,9)</f>
        <v>0.12975809399999999</v>
      </c>
      <c r="H54" s="6"/>
    </row>
    <row r="55" spans="1:8">
      <c r="A55" s="29"/>
      <c r="C55" s="6"/>
      <c r="D55" s="51"/>
      <c r="E55" s="56"/>
      <c r="F55" s="6"/>
      <c r="G55" s="6"/>
      <c r="H55" s="6"/>
    </row>
    <row r="56" spans="1:8" ht="30">
      <c r="A56" s="59">
        <v>20</v>
      </c>
      <c r="B56" s="60"/>
      <c r="C56" s="61" t="s">
        <v>50</v>
      </c>
      <c r="D56" s="62" t="s">
        <v>51</v>
      </c>
      <c r="E56" s="63">
        <f>IF(ISERR(ROUND(($G$29/$G$34)/4160,4)=TRUE),0,ROUND(($G$29/$G$34)/4160,4))</f>
        <v>1.14E-2</v>
      </c>
      <c r="F56" s="64" t="s">
        <v>52</v>
      </c>
      <c r="G56" s="63">
        <f>IF(ISERR(ROUND(($G$29/$G$34)/8760*1000,4)=TRUE),0,ROUND(($G$29/$G$34)/8760*1000,4))</f>
        <v>5.4066000000000001</v>
      </c>
      <c r="H56" s="6"/>
    </row>
    <row r="57" spans="1:8">
      <c r="A57" s="65"/>
      <c r="C57" s="6"/>
      <c r="D57" s="6"/>
      <c r="F57" s="20"/>
      <c r="G57" s="7"/>
      <c r="H57" s="6"/>
    </row>
    <row r="58" spans="1:8">
      <c r="A58" s="65"/>
      <c r="C58" s="6"/>
      <c r="D58" s="6"/>
      <c r="F58" s="20"/>
      <c r="G58" s="7"/>
      <c r="H58" s="6"/>
    </row>
    <row r="59" spans="1:8">
      <c r="A59" s="65"/>
      <c r="C59" s="6"/>
      <c r="D59" s="6"/>
      <c r="F59" s="20"/>
      <c r="G59" s="7"/>
      <c r="H59" s="6"/>
    </row>
    <row r="60" spans="1:8">
      <c r="A60" s="65"/>
      <c r="C60" s="6"/>
      <c r="D60" s="6"/>
      <c r="F60" s="20"/>
      <c r="G60" s="7"/>
      <c r="H60" s="6"/>
    </row>
    <row r="61" spans="1:8">
      <c r="C61" s="66"/>
      <c r="D61" s="66"/>
      <c r="E61" s="66"/>
      <c r="F61" s="66"/>
      <c r="G61" s="66"/>
      <c r="H61" s="66"/>
    </row>
    <row r="62" spans="1:8">
      <c r="C62" s="66"/>
      <c r="D62" s="66"/>
      <c r="E62" s="66"/>
      <c r="F62" s="66"/>
      <c r="G62" s="66"/>
      <c r="H62" s="66"/>
    </row>
    <row r="63" spans="1:8">
      <c r="C63" s="66"/>
      <c r="D63" s="66"/>
      <c r="E63" s="66"/>
      <c r="F63" s="66"/>
      <c r="G63" s="66"/>
      <c r="H63" s="66"/>
    </row>
    <row r="64" spans="1:8">
      <c r="C64" s="66"/>
      <c r="D64" s="66"/>
      <c r="E64" s="66"/>
      <c r="F64" s="66"/>
      <c r="G64" s="66"/>
      <c r="H64" s="66"/>
    </row>
    <row r="65" spans="3:8">
      <c r="C65" s="66"/>
      <c r="D65" s="66"/>
      <c r="E65" s="66"/>
      <c r="F65" s="66"/>
      <c r="G65" s="66"/>
      <c r="H65" s="66"/>
    </row>
    <row r="66" spans="3:8">
      <c r="C66" s="66"/>
      <c r="D66" s="66"/>
      <c r="E66" s="66"/>
      <c r="F66" s="66"/>
      <c r="G66" s="66"/>
      <c r="H66" s="66"/>
    </row>
    <row r="67" spans="3:8">
      <c r="C67" s="66"/>
      <c r="D67" s="66"/>
      <c r="E67" s="66"/>
      <c r="F67" s="66"/>
      <c r="G67" s="66"/>
      <c r="H67" s="66"/>
    </row>
    <row r="68" spans="3:8">
      <c r="C68" s="66"/>
      <c r="D68" s="66"/>
      <c r="E68" s="66"/>
      <c r="F68" s="66"/>
      <c r="G68" s="66"/>
      <c r="H68" s="66"/>
    </row>
    <row r="69" spans="3:8">
      <c r="C69" s="66"/>
      <c r="D69" s="66"/>
      <c r="E69" s="66"/>
      <c r="F69" s="66"/>
      <c r="G69" s="66"/>
      <c r="H69" s="66"/>
    </row>
    <row r="70" spans="3:8">
      <c r="C70" s="66"/>
      <c r="D70" s="66"/>
      <c r="E70" s="66"/>
      <c r="F70" s="66"/>
      <c r="G70" s="66"/>
      <c r="H70" s="66"/>
    </row>
    <row r="71" spans="3:8">
      <c r="C71" s="66"/>
      <c r="D71" s="66"/>
      <c r="E71" s="66"/>
      <c r="F71" s="66"/>
      <c r="G71" s="66"/>
      <c r="H71" s="66"/>
    </row>
    <row r="72" spans="3:8">
      <c r="C72" s="66"/>
      <c r="D72" s="66"/>
      <c r="E72" s="66"/>
      <c r="F72" s="66"/>
      <c r="G72" s="66"/>
      <c r="H72" s="66"/>
    </row>
    <row r="73" spans="3:8">
      <c r="C73" s="66"/>
      <c r="D73" s="66"/>
      <c r="E73" s="66"/>
      <c r="F73" s="66"/>
      <c r="G73" s="66"/>
      <c r="H73" s="66"/>
    </row>
    <row r="74" spans="3:8">
      <c r="C74" s="66"/>
      <c r="D74" s="66"/>
      <c r="E74" s="66"/>
      <c r="F74" s="66"/>
      <c r="G74" s="66"/>
      <c r="H74" s="66"/>
    </row>
    <row r="75" spans="3:8">
      <c r="C75" s="66"/>
      <c r="D75" s="66"/>
      <c r="E75" s="66"/>
      <c r="F75" s="66"/>
      <c r="G75" s="66"/>
      <c r="H75" s="66"/>
    </row>
    <row r="76" spans="3:8">
      <c r="C76" s="66"/>
      <c r="D76" s="66"/>
      <c r="E76" s="66"/>
      <c r="F76" s="66"/>
      <c r="G76" s="66"/>
      <c r="H76" s="66"/>
    </row>
    <row r="77" spans="3:8">
      <c r="C77" s="66"/>
      <c r="D77" s="66"/>
      <c r="E77" s="66"/>
      <c r="F77" s="66"/>
      <c r="G77" s="66"/>
      <c r="H77" s="66"/>
    </row>
    <row r="78" spans="3:8">
      <c r="C78" s="66"/>
      <c r="D78" s="66"/>
      <c r="E78" s="66"/>
      <c r="F78" s="66"/>
      <c r="G78" s="66"/>
      <c r="H78" s="66"/>
    </row>
    <row r="79" spans="3:8">
      <c r="C79" s="66"/>
      <c r="D79" s="66"/>
      <c r="E79" s="66"/>
      <c r="F79" s="66"/>
      <c r="G79" s="66"/>
      <c r="H79" s="66"/>
    </row>
    <row r="80" spans="3:8">
      <c r="C80" s="66"/>
      <c r="D80" s="66"/>
      <c r="E80" s="66"/>
      <c r="F80" s="66"/>
      <c r="G80" s="66"/>
      <c r="H80" s="66"/>
    </row>
    <row r="81" spans="3:8">
      <c r="C81" s="66"/>
      <c r="D81" s="66"/>
      <c r="E81" s="66"/>
      <c r="F81" s="66"/>
      <c r="G81" s="66"/>
      <c r="H81" s="66"/>
    </row>
    <row r="82" spans="3:8">
      <c r="C82" s="66"/>
      <c r="D82" s="66"/>
      <c r="E82" s="66"/>
      <c r="F82" s="66"/>
      <c r="G82" s="66"/>
      <c r="H82" s="66"/>
    </row>
    <row r="83" spans="3:8">
      <c r="C83" s="66"/>
      <c r="D83" s="66"/>
      <c r="E83" s="66"/>
      <c r="F83" s="66"/>
      <c r="G83" s="66"/>
      <c r="H83" s="66"/>
    </row>
    <row r="84" spans="3:8">
      <c r="C84" s="66"/>
      <c r="D84" s="66"/>
      <c r="E84" s="66"/>
      <c r="F84" s="66"/>
      <c r="G84" s="66"/>
      <c r="H84" s="66"/>
    </row>
    <row r="85" spans="3:8">
      <c r="C85" s="66"/>
      <c r="D85" s="66"/>
      <c r="E85" s="66"/>
      <c r="F85" s="66"/>
      <c r="G85" s="66"/>
      <c r="H85" s="66"/>
    </row>
    <row r="86" spans="3:8">
      <c r="C86" s="66"/>
      <c r="D86" s="66"/>
      <c r="E86" s="66"/>
      <c r="F86" s="66"/>
      <c r="G86" s="66"/>
      <c r="H86" s="66"/>
    </row>
    <row r="87" spans="3:8">
      <c r="C87" s="66"/>
      <c r="D87" s="66"/>
      <c r="E87" s="66"/>
      <c r="F87" s="66"/>
      <c r="G87" s="66"/>
      <c r="H87" s="66"/>
    </row>
    <row r="88" spans="3:8">
      <c r="C88" s="66"/>
      <c r="D88" s="66"/>
      <c r="E88" s="66"/>
      <c r="F88" s="66"/>
      <c r="G88" s="66"/>
      <c r="H88" s="66"/>
    </row>
    <row r="89" spans="3:8">
      <c r="C89" s="66"/>
      <c r="D89" s="66"/>
      <c r="E89" s="66"/>
      <c r="F89" s="66"/>
      <c r="G89" s="66"/>
      <c r="H89" s="66"/>
    </row>
    <row r="90" spans="3:8">
      <c r="C90" s="66"/>
      <c r="D90" s="66"/>
      <c r="E90" s="66"/>
      <c r="F90" s="66"/>
      <c r="G90" s="66"/>
      <c r="H90" s="66"/>
    </row>
    <row r="91" spans="3:8">
      <c r="C91" s="66"/>
      <c r="D91" s="66"/>
      <c r="E91" s="66"/>
      <c r="F91" s="66"/>
      <c r="G91" s="66"/>
      <c r="H91" s="66"/>
    </row>
    <row r="92" spans="3:8">
      <c r="C92" s="66"/>
      <c r="D92" s="66"/>
      <c r="E92" s="66"/>
      <c r="F92" s="66"/>
      <c r="G92" s="66"/>
      <c r="H92" s="66"/>
    </row>
    <row r="93" spans="3:8">
      <c r="C93" s="66"/>
      <c r="D93" s="66"/>
      <c r="E93" s="66"/>
      <c r="F93" s="66"/>
      <c r="G93" s="66"/>
      <c r="H93" s="66"/>
    </row>
    <row r="94" spans="3:8">
      <c r="C94" s="66"/>
      <c r="D94" s="66"/>
      <c r="E94" s="66"/>
      <c r="F94" s="66"/>
      <c r="G94" s="66"/>
      <c r="H94" s="66"/>
    </row>
    <row r="95" spans="3:8">
      <c r="C95" s="66"/>
      <c r="D95" s="66"/>
      <c r="E95" s="66"/>
      <c r="F95" s="66"/>
      <c r="G95" s="66"/>
      <c r="H95" s="66"/>
    </row>
    <row r="96" spans="3:8">
      <c r="C96" s="66"/>
      <c r="D96" s="66"/>
      <c r="E96" s="66"/>
      <c r="F96" s="66"/>
      <c r="G96" s="66"/>
      <c r="H96" s="66"/>
    </row>
    <row r="97" spans="3:8">
      <c r="C97" s="66"/>
      <c r="D97" s="66"/>
      <c r="E97" s="66"/>
      <c r="F97" s="66"/>
      <c r="G97" s="66"/>
      <c r="H97" s="66"/>
    </row>
    <row r="98" spans="3:8">
      <c r="C98" s="66"/>
      <c r="D98" s="66"/>
      <c r="E98" s="66"/>
      <c r="F98" s="66"/>
      <c r="G98" s="66"/>
      <c r="H98" s="66"/>
    </row>
    <row r="99" spans="3:8">
      <c r="C99" s="66"/>
      <c r="D99" s="66"/>
      <c r="E99" s="66"/>
      <c r="F99" s="66"/>
      <c r="G99" s="66"/>
      <c r="H99" s="66"/>
    </row>
    <row r="100" spans="3:8">
      <c r="C100" s="66"/>
      <c r="D100" s="66"/>
      <c r="E100" s="66"/>
      <c r="F100" s="66"/>
      <c r="G100" s="66"/>
      <c r="H100" s="66"/>
    </row>
    <row r="101" spans="3:8">
      <c r="C101" s="66"/>
      <c r="D101" s="66"/>
      <c r="E101" s="66"/>
      <c r="F101" s="66"/>
      <c r="G101" s="66"/>
      <c r="H101" s="66"/>
    </row>
    <row r="102" spans="3:8">
      <c r="C102" s="66"/>
      <c r="D102" s="66"/>
      <c r="E102" s="66"/>
      <c r="F102" s="66"/>
      <c r="G102" s="66"/>
      <c r="H102" s="66"/>
    </row>
    <row r="103" spans="3:8">
      <c r="C103" s="66"/>
      <c r="D103" s="66"/>
      <c r="E103" s="66"/>
      <c r="F103" s="66"/>
      <c r="G103" s="66"/>
      <c r="H103" s="66"/>
    </row>
    <row r="104" spans="3:8">
      <c r="C104" s="66"/>
      <c r="D104" s="66"/>
      <c r="E104" s="66"/>
      <c r="F104" s="66"/>
      <c r="G104" s="66"/>
      <c r="H104" s="66"/>
    </row>
    <row r="105" spans="3:8">
      <c r="C105" s="66"/>
      <c r="D105" s="66"/>
      <c r="E105" s="66"/>
      <c r="F105" s="66"/>
      <c r="G105" s="66"/>
      <c r="H105" s="66"/>
    </row>
    <row r="106" spans="3:8">
      <c r="C106" s="66"/>
      <c r="D106" s="66"/>
      <c r="E106" s="66"/>
      <c r="F106" s="66"/>
      <c r="G106" s="66"/>
      <c r="H106" s="66"/>
    </row>
    <row r="107" spans="3:8">
      <c r="C107" s="66"/>
      <c r="D107" s="66"/>
      <c r="E107" s="66"/>
      <c r="F107" s="66"/>
      <c r="G107" s="66"/>
      <c r="H107" s="66"/>
    </row>
    <row r="108" spans="3:8">
      <c r="C108" s="66"/>
      <c r="D108" s="66"/>
      <c r="E108" s="66"/>
      <c r="F108" s="66"/>
      <c r="G108" s="66"/>
      <c r="H108" s="66"/>
    </row>
    <row r="109" spans="3:8">
      <c r="C109" s="66"/>
      <c r="D109" s="66"/>
      <c r="E109" s="66"/>
      <c r="F109" s="66"/>
      <c r="G109" s="66"/>
      <c r="H109" s="66"/>
    </row>
    <row r="110" spans="3:8">
      <c r="C110" s="66"/>
      <c r="D110" s="66"/>
      <c r="E110" s="66"/>
      <c r="F110" s="66"/>
      <c r="G110" s="66"/>
      <c r="H110" s="66"/>
    </row>
    <row r="111" spans="3:8">
      <c r="C111" s="66"/>
      <c r="D111" s="66"/>
      <c r="E111" s="66"/>
      <c r="F111" s="66"/>
      <c r="G111" s="66"/>
      <c r="H111" s="66"/>
    </row>
    <row r="112" spans="3:8">
      <c r="C112" s="66"/>
      <c r="D112" s="66"/>
      <c r="E112" s="66"/>
      <c r="F112" s="66"/>
      <c r="G112" s="66"/>
      <c r="H112" s="66"/>
    </row>
    <row r="113" spans="3:8">
      <c r="C113" s="66"/>
      <c r="D113" s="66"/>
      <c r="E113" s="66"/>
      <c r="F113" s="66"/>
      <c r="G113" s="66"/>
      <c r="H113" s="66"/>
    </row>
    <row r="114" spans="3:8">
      <c r="C114" s="66"/>
      <c r="D114" s="66"/>
      <c r="E114" s="66"/>
      <c r="F114" s="66"/>
      <c r="G114" s="66"/>
      <c r="H114" s="66"/>
    </row>
    <row r="115" spans="3:8">
      <c r="C115" s="66"/>
      <c r="D115" s="66"/>
      <c r="E115" s="66"/>
      <c r="F115" s="66"/>
      <c r="G115" s="66"/>
      <c r="H115" s="66"/>
    </row>
    <row r="116" spans="3:8">
      <c r="C116" s="66"/>
      <c r="D116" s="66"/>
      <c r="E116" s="66"/>
      <c r="F116" s="66"/>
      <c r="G116" s="66"/>
      <c r="H116" s="66"/>
    </row>
    <row r="117" spans="3:8">
      <c r="C117" s="66"/>
      <c r="D117" s="66"/>
      <c r="E117" s="66"/>
      <c r="F117" s="66"/>
      <c r="G117" s="66"/>
      <c r="H117" s="66"/>
    </row>
    <row r="118" spans="3:8">
      <c r="C118" s="66"/>
      <c r="D118" s="66"/>
      <c r="E118" s="66"/>
      <c r="F118" s="66"/>
      <c r="G118" s="66"/>
      <c r="H118" s="66"/>
    </row>
    <row r="119" spans="3:8">
      <c r="C119" s="66"/>
      <c r="D119" s="66"/>
      <c r="E119" s="66"/>
      <c r="F119" s="66"/>
      <c r="G119" s="66"/>
      <c r="H119" s="66"/>
    </row>
    <row r="120" spans="3:8">
      <c r="C120" s="66"/>
      <c r="D120" s="66"/>
      <c r="E120" s="66"/>
      <c r="F120" s="66"/>
      <c r="G120" s="66"/>
      <c r="H120" s="66"/>
    </row>
    <row r="121" spans="3:8">
      <c r="C121" s="66"/>
      <c r="D121" s="66"/>
      <c r="E121" s="66"/>
      <c r="F121" s="66"/>
      <c r="G121" s="66"/>
      <c r="H121" s="66"/>
    </row>
    <row r="122" spans="3:8">
      <c r="C122" s="66"/>
      <c r="D122" s="66"/>
      <c r="E122" s="66"/>
      <c r="F122" s="66"/>
      <c r="G122" s="66"/>
      <c r="H122" s="66"/>
    </row>
    <row r="123" spans="3:8">
      <c r="C123" s="66"/>
      <c r="D123" s="66"/>
      <c r="E123" s="66"/>
      <c r="F123" s="66"/>
      <c r="G123" s="66"/>
      <c r="H123" s="66"/>
    </row>
    <row r="124" spans="3:8">
      <c r="C124" s="66"/>
      <c r="D124" s="66"/>
      <c r="E124" s="66"/>
      <c r="F124" s="66"/>
      <c r="G124" s="66"/>
      <c r="H124" s="66"/>
    </row>
    <row r="125" spans="3:8">
      <c r="C125" s="66"/>
      <c r="D125" s="66"/>
      <c r="E125" s="66"/>
      <c r="F125" s="66"/>
      <c r="G125" s="66"/>
      <c r="H125" s="66"/>
    </row>
    <row r="126" spans="3:8">
      <c r="C126" s="66"/>
      <c r="D126" s="66"/>
      <c r="E126" s="66"/>
      <c r="F126" s="66"/>
      <c r="G126" s="66"/>
      <c r="H126" s="66"/>
    </row>
    <row r="127" spans="3:8">
      <c r="C127" s="66"/>
      <c r="D127" s="66"/>
      <c r="E127" s="66"/>
      <c r="F127" s="66"/>
      <c r="G127" s="66"/>
      <c r="H127" s="66"/>
    </row>
    <row r="128" spans="3:8">
      <c r="C128" s="66"/>
      <c r="D128" s="66"/>
      <c r="E128" s="66"/>
      <c r="F128" s="66"/>
      <c r="G128" s="66"/>
      <c r="H128" s="66"/>
    </row>
    <row r="129" spans="3:8">
      <c r="C129" s="66"/>
      <c r="D129" s="66"/>
      <c r="E129" s="66"/>
      <c r="F129" s="66"/>
      <c r="G129" s="66"/>
      <c r="H129" s="66"/>
    </row>
    <row r="130" spans="3:8">
      <c r="C130" s="66"/>
      <c r="D130" s="66"/>
      <c r="E130" s="66"/>
      <c r="F130" s="66"/>
      <c r="G130" s="66"/>
      <c r="H130" s="66"/>
    </row>
    <row r="131" spans="3:8">
      <c r="C131" s="66"/>
      <c r="D131" s="66"/>
      <c r="E131" s="66"/>
      <c r="F131" s="66"/>
      <c r="G131" s="66"/>
      <c r="H131" s="66"/>
    </row>
    <row r="132" spans="3:8">
      <c r="C132" s="66"/>
      <c r="D132" s="66"/>
      <c r="E132" s="66"/>
      <c r="F132" s="66"/>
      <c r="G132" s="66"/>
      <c r="H132" s="66"/>
    </row>
    <row r="133" spans="3:8">
      <c r="C133" s="66"/>
      <c r="D133" s="66"/>
      <c r="E133" s="66"/>
      <c r="F133" s="66"/>
      <c r="G133" s="66"/>
      <c r="H133" s="66"/>
    </row>
    <row r="134" spans="3:8">
      <c r="C134" s="66"/>
      <c r="D134" s="66"/>
      <c r="E134" s="66"/>
      <c r="F134" s="66"/>
      <c r="G134" s="66"/>
      <c r="H134" s="66"/>
    </row>
    <row r="135" spans="3:8">
      <c r="C135" s="66"/>
      <c r="D135" s="66"/>
      <c r="E135" s="66"/>
      <c r="F135" s="66"/>
      <c r="G135" s="66"/>
      <c r="H135" s="66"/>
    </row>
    <row r="136" spans="3:8">
      <c r="C136" s="66"/>
      <c r="D136" s="66"/>
      <c r="E136" s="66"/>
      <c r="F136" s="66"/>
      <c r="G136" s="66"/>
      <c r="H136" s="66"/>
    </row>
    <row r="137" spans="3:8">
      <c r="C137" s="66"/>
      <c r="D137" s="66"/>
      <c r="E137" s="66"/>
      <c r="F137" s="66"/>
      <c r="G137" s="66"/>
      <c r="H137" s="66"/>
    </row>
    <row r="138" spans="3:8">
      <c r="C138" s="66"/>
      <c r="D138" s="66"/>
      <c r="E138" s="66"/>
      <c r="F138" s="66"/>
      <c r="G138" s="66"/>
      <c r="H138" s="66"/>
    </row>
    <row r="139" spans="3:8">
      <c r="C139" s="66"/>
      <c r="D139" s="66"/>
      <c r="E139" s="66"/>
      <c r="F139" s="66"/>
      <c r="G139" s="66"/>
      <c r="H139" s="66"/>
    </row>
    <row r="140" spans="3:8">
      <c r="C140" s="66"/>
      <c r="D140" s="66"/>
      <c r="E140" s="66"/>
      <c r="F140" s="66"/>
      <c r="G140" s="66"/>
      <c r="H140" s="66"/>
    </row>
    <row r="141" spans="3:8">
      <c r="C141" s="66"/>
      <c r="D141" s="66"/>
      <c r="E141" s="66"/>
      <c r="F141" s="66"/>
      <c r="G141" s="66"/>
      <c r="H141" s="66"/>
    </row>
    <row r="142" spans="3:8">
      <c r="C142" s="66"/>
      <c r="D142" s="66"/>
      <c r="E142" s="66"/>
      <c r="F142" s="66"/>
      <c r="G142" s="66"/>
      <c r="H142" s="66"/>
    </row>
    <row r="143" spans="3:8">
      <c r="C143" s="66"/>
      <c r="D143" s="66"/>
      <c r="E143" s="66"/>
      <c r="F143" s="66"/>
      <c r="G143" s="66"/>
      <c r="H143" s="66"/>
    </row>
    <row r="144" spans="3:8">
      <c r="C144" s="66"/>
      <c r="D144" s="66"/>
      <c r="E144" s="66"/>
      <c r="F144" s="66"/>
      <c r="G144" s="66"/>
      <c r="H144" s="66"/>
    </row>
    <row r="145" spans="3:8">
      <c r="C145" s="66"/>
      <c r="D145" s="66"/>
      <c r="E145" s="66"/>
      <c r="F145" s="66"/>
      <c r="G145" s="66"/>
      <c r="H145" s="66"/>
    </row>
    <row r="146" spans="3:8">
      <c r="C146" s="66"/>
      <c r="D146" s="66"/>
      <c r="E146" s="66"/>
      <c r="F146" s="66"/>
      <c r="G146" s="66"/>
      <c r="H146" s="66"/>
    </row>
    <row r="147" spans="3:8">
      <c r="C147" s="66"/>
      <c r="D147" s="66"/>
      <c r="E147" s="66"/>
      <c r="F147" s="66"/>
      <c r="G147" s="66"/>
      <c r="H147" s="66"/>
    </row>
    <row r="148" spans="3:8">
      <c r="C148" s="66"/>
      <c r="D148" s="66"/>
      <c r="E148" s="66"/>
      <c r="F148" s="66"/>
      <c r="G148" s="66"/>
      <c r="H148" s="66"/>
    </row>
    <row r="149" spans="3:8">
      <c r="C149" s="66"/>
      <c r="D149" s="66"/>
      <c r="E149" s="66"/>
      <c r="F149" s="66"/>
      <c r="G149" s="66"/>
      <c r="H149" s="66"/>
    </row>
    <row r="150" spans="3:8">
      <c r="C150" s="66"/>
      <c r="D150" s="66"/>
      <c r="E150" s="66"/>
      <c r="F150" s="66"/>
      <c r="G150" s="66"/>
      <c r="H150" s="66"/>
    </row>
    <row r="151" spans="3:8">
      <c r="C151" s="66"/>
      <c r="D151" s="66"/>
      <c r="E151" s="66"/>
      <c r="F151" s="66"/>
      <c r="G151" s="66"/>
      <c r="H151" s="66"/>
    </row>
    <row r="152" spans="3:8">
      <c r="C152" s="66"/>
      <c r="D152" s="66"/>
      <c r="E152" s="66"/>
      <c r="F152" s="66"/>
      <c r="G152" s="66"/>
      <c r="H152" s="66"/>
    </row>
    <row r="153" spans="3:8">
      <c r="C153" s="66"/>
      <c r="D153" s="66"/>
      <c r="E153" s="66"/>
      <c r="F153" s="66"/>
      <c r="G153" s="66"/>
      <c r="H153" s="66"/>
    </row>
    <row r="154" spans="3:8">
      <c r="C154" s="66"/>
      <c r="D154" s="66"/>
      <c r="E154" s="66"/>
      <c r="F154" s="66"/>
      <c r="G154" s="66"/>
      <c r="H154" s="66"/>
    </row>
    <row r="155" spans="3:8">
      <c r="C155" s="66"/>
      <c r="D155" s="66"/>
      <c r="E155" s="66"/>
      <c r="F155" s="66"/>
      <c r="G155" s="66"/>
      <c r="H155" s="66"/>
    </row>
    <row r="156" spans="3:8">
      <c r="C156" s="66"/>
      <c r="D156" s="66"/>
      <c r="E156" s="66"/>
      <c r="F156" s="66"/>
      <c r="G156" s="66"/>
      <c r="H156" s="66"/>
    </row>
    <row r="157" spans="3:8">
      <c r="C157" s="66"/>
      <c r="D157" s="66"/>
      <c r="E157" s="66"/>
      <c r="F157" s="66"/>
      <c r="G157" s="66"/>
      <c r="H157" s="66"/>
    </row>
    <row r="158" spans="3:8">
      <c r="C158" s="66"/>
      <c r="D158" s="66"/>
      <c r="E158" s="66"/>
      <c r="F158" s="66"/>
      <c r="G158" s="66"/>
      <c r="H158" s="66"/>
    </row>
    <row r="159" spans="3:8">
      <c r="C159" s="66"/>
      <c r="D159" s="66"/>
      <c r="E159" s="66"/>
      <c r="F159" s="66"/>
      <c r="G159" s="66"/>
      <c r="H159" s="66"/>
    </row>
    <row r="160" spans="3:8">
      <c r="C160" s="66"/>
      <c r="D160" s="66"/>
      <c r="E160" s="66"/>
      <c r="F160" s="66"/>
      <c r="G160" s="66"/>
      <c r="H160" s="66"/>
    </row>
    <row r="161" spans="3:8">
      <c r="C161" s="66"/>
      <c r="D161" s="66"/>
      <c r="E161" s="66"/>
      <c r="F161" s="66"/>
      <c r="G161" s="66"/>
      <c r="H161" s="66"/>
    </row>
    <row r="162" spans="3:8">
      <c r="C162" s="66"/>
      <c r="D162" s="66"/>
      <c r="E162" s="66"/>
      <c r="F162" s="66"/>
      <c r="G162" s="66"/>
      <c r="H162" s="66"/>
    </row>
    <row r="163" spans="3:8">
      <c r="C163" s="66"/>
      <c r="D163" s="66"/>
      <c r="E163" s="66"/>
      <c r="F163" s="66"/>
      <c r="G163" s="66"/>
      <c r="H163" s="66"/>
    </row>
    <row r="164" spans="3:8">
      <c r="C164" s="66"/>
      <c r="D164" s="66"/>
      <c r="E164" s="66"/>
      <c r="F164" s="66"/>
      <c r="G164" s="66"/>
      <c r="H164" s="66"/>
    </row>
    <row r="165" spans="3:8">
      <c r="C165" s="66"/>
      <c r="D165" s="66"/>
      <c r="E165" s="66"/>
      <c r="F165" s="66"/>
      <c r="G165" s="66"/>
      <c r="H165" s="66"/>
    </row>
    <row r="166" spans="3:8">
      <c r="C166" s="66"/>
      <c r="D166" s="66"/>
      <c r="E166" s="66"/>
      <c r="F166" s="66"/>
      <c r="G166" s="66"/>
      <c r="H166" s="66"/>
    </row>
    <row r="167" spans="3:8">
      <c r="C167" s="66"/>
      <c r="D167" s="66"/>
      <c r="E167" s="66"/>
      <c r="F167" s="66"/>
      <c r="G167" s="66"/>
      <c r="H167" s="66"/>
    </row>
    <row r="168" spans="3:8">
      <c r="C168" s="66"/>
      <c r="D168" s="66"/>
      <c r="E168" s="66"/>
      <c r="F168" s="66"/>
      <c r="G168" s="66"/>
      <c r="H168" s="66"/>
    </row>
    <row r="169" spans="3:8">
      <c r="C169" s="66"/>
      <c r="D169" s="66"/>
      <c r="E169" s="66"/>
      <c r="F169" s="66"/>
      <c r="G169" s="66"/>
      <c r="H169" s="66"/>
    </row>
    <row r="170" spans="3:8">
      <c r="C170" s="66"/>
      <c r="D170" s="66"/>
      <c r="E170" s="66"/>
      <c r="F170" s="66"/>
      <c r="G170" s="66"/>
      <c r="H170" s="66"/>
    </row>
    <row r="171" spans="3:8">
      <c r="C171" s="66"/>
      <c r="D171" s="66"/>
      <c r="E171" s="66"/>
      <c r="F171" s="66"/>
      <c r="G171" s="66"/>
      <c r="H171" s="66"/>
    </row>
    <row r="172" spans="3:8">
      <c r="C172" s="66"/>
      <c r="D172" s="66"/>
      <c r="E172" s="66"/>
      <c r="F172" s="66"/>
      <c r="G172" s="66"/>
      <c r="H172" s="66"/>
    </row>
    <row r="173" spans="3:8">
      <c r="C173" s="66"/>
      <c r="D173" s="66"/>
      <c r="E173" s="66"/>
      <c r="F173" s="66"/>
      <c r="G173" s="66"/>
      <c r="H173" s="66"/>
    </row>
    <row r="174" spans="3:8">
      <c r="C174" s="66"/>
      <c r="D174" s="66"/>
      <c r="E174" s="66"/>
      <c r="F174" s="66"/>
      <c r="G174" s="66"/>
      <c r="H174" s="66"/>
    </row>
    <row r="175" spans="3:8">
      <c r="C175" s="66"/>
      <c r="D175" s="66"/>
      <c r="E175" s="66"/>
      <c r="F175" s="66"/>
      <c r="G175" s="66"/>
      <c r="H175" s="66"/>
    </row>
    <row r="176" spans="3:8">
      <c r="C176" s="66"/>
      <c r="D176" s="66"/>
      <c r="E176" s="66"/>
      <c r="F176" s="66"/>
      <c r="G176" s="66"/>
      <c r="H176" s="66"/>
    </row>
    <row r="177" spans="3:8">
      <c r="C177" s="66"/>
      <c r="D177" s="66"/>
      <c r="E177" s="66"/>
      <c r="F177" s="66"/>
      <c r="G177" s="66"/>
      <c r="H177" s="66"/>
    </row>
    <row r="178" spans="3:8">
      <c r="C178" s="66"/>
      <c r="D178" s="66"/>
      <c r="E178" s="66"/>
      <c r="F178" s="66"/>
      <c r="G178" s="66"/>
      <c r="H178" s="66"/>
    </row>
    <row r="179" spans="3:8">
      <c r="C179" s="66"/>
      <c r="D179" s="66"/>
      <c r="E179" s="66"/>
      <c r="F179" s="66"/>
      <c r="G179" s="66"/>
      <c r="H179" s="66"/>
    </row>
    <row r="180" spans="3:8">
      <c r="C180" s="66"/>
      <c r="D180" s="66"/>
      <c r="E180" s="66"/>
      <c r="F180" s="66"/>
      <c r="G180" s="66"/>
      <c r="H180" s="66"/>
    </row>
    <row r="181" spans="3:8">
      <c r="C181" s="66"/>
      <c r="D181" s="66"/>
      <c r="E181" s="66"/>
      <c r="F181" s="66"/>
      <c r="G181" s="66"/>
      <c r="H181" s="66"/>
    </row>
    <row r="182" spans="3:8">
      <c r="C182" s="66"/>
      <c r="D182" s="66"/>
      <c r="E182" s="66"/>
      <c r="F182" s="66"/>
      <c r="G182" s="66"/>
      <c r="H182" s="66"/>
    </row>
    <row r="183" spans="3:8">
      <c r="C183" s="66"/>
      <c r="D183" s="66"/>
      <c r="E183" s="66"/>
      <c r="F183" s="66"/>
      <c r="G183" s="66"/>
      <c r="H183" s="66"/>
    </row>
    <row r="184" spans="3:8">
      <c r="C184" s="66"/>
      <c r="D184" s="66"/>
      <c r="E184" s="66"/>
      <c r="F184" s="66"/>
      <c r="G184" s="66"/>
      <c r="H184" s="66"/>
    </row>
    <row r="185" spans="3:8">
      <c r="C185" s="66"/>
      <c r="D185" s="66"/>
      <c r="E185" s="66"/>
      <c r="F185" s="66"/>
      <c r="G185" s="66"/>
      <c r="H185" s="66"/>
    </row>
    <row r="186" spans="3:8">
      <c r="C186" s="66"/>
      <c r="D186" s="66"/>
      <c r="E186" s="66"/>
      <c r="F186" s="66"/>
      <c r="G186" s="66"/>
      <c r="H186" s="66"/>
    </row>
  </sheetData>
  <printOptions horizontalCentered="1"/>
  <pageMargins left="0.75" right="0.75" top="0.75" bottom="0.5" header="0.25" footer="0.25"/>
  <pageSetup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470A0-7E9A-459F-B2F4-E1EA3334414F}">
  <sheetPr>
    <tabColor theme="7" tint="0.39997558519241921"/>
    <pageSetUpPr fitToPage="1"/>
  </sheetPr>
  <dimension ref="A1:O186"/>
  <sheetViews>
    <sheetView zoomScale="75" zoomScaleNormal="75" zoomScaleSheetLayoutView="75" zoomScalePageLayoutView="90" workbookViewId="0">
      <selection activeCell="A42" sqref="A42:E42"/>
    </sheetView>
  </sheetViews>
  <sheetFormatPr defaultColWidth="8.77734375" defaultRowHeight="15"/>
  <cols>
    <col min="1" max="1" width="5.77734375" style="2" customWidth="1"/>
    <col min="2" max="2" width="1.44140625" style="2" customWidth="1"/>
    <col min="3" max="3" width="46.77734375" style="2" customWidth="1"/>
    <col min="4" max="4" width="22.21875" style="2" customWidth="1"/>
    <col min="5" max="5" width="13.21875" style="2" customWidth="1"/>
    <col min="6" max="6" width="18.77734375" style="2" customWidth="1"/>
    <col min="7" max="7" width="16.21875" style="2" customWidth="1"/>
    <col min="8" max="8" width="15.21875" style="2" customWidth="1"/>
    <col min="9" max="9" width="8.77734375" style="2"/>
    <col min="10" max="10" width="14.77734375" style="2" customWidth="1"/>
    <col min="11" max="11" width="13" style="2" customWidth="1"/>
    <col min="12" max="12" width="8.77734375" style="2"/>
    <col min="13" max="13" width="13.21875" style="2" bestFit="1" customWidth="1"/>
    <col min="14" max="14" width="8.77734375" style="2"/>
    <col min="15" max="15" width="14.5546875" style="2" bestFit="1" customWidth="1"/>
    <col min="16" max="16384" width="8.77734375" style="2"/>
  </cols>
  <sheetData>
    <row r="1" spans="1:15" ht="18">
      <c r="A1" s="1"/>
      <c r="C1" s="3"/>
      <c r="D1" s="3"/>
      <c r="F1" s="4"/>
      <c r="G1" s="5" t="s">
        <v>0</v>
      </c>
      <c r="H1" s="4"/>
    </row>
    <row r="2" spans="1:15">
      <c r="C2" s="3"/>
      <c r="D2" s="3"/>
      <c r="G2" s="5" t="s">
        <v>1</v>
      </c>
      <c r="H2" s="5"/>
    </row>
    <row r="3" spans="1:15">
      <c r="C3" s="3"/>
      <c r="D3" s="3"/>
      <c r="F3" s="6"/>
      <c r="H3" s="5"/>
    </row>
    <row r="4" spans="1:15">
      <c r="C4" s="3"/>
      <c r="D4" s="3"/>
      <c r="F4" s="6"/>
      <c r="H4" s="5"/>
    </row>
    <row r="5" spans="1:15">
      <c r="C5" s="3"/>
      <c r="D5" s="3"/>
      <c r="F5" s="6"/>
      <c r="H5" s="5"/>
    </row>
    <row r="6" spans="1:15">
      <c r="C6" s="3"/>
      <c r="D6" s="3"/>
      <c r="F6" s="6"/>
      <c r="G6" s="6"/>
      <c r="H6" s="6"/>
    </row>
    <row r="7" spans="1:15">
      <c r="C7" s="3" t="s">
        <v>2</v>
      </c>
      <c r="D7" s="3"/>
      <c r="F7" s="6"/>
      <c r="G7" s="7" t="s">
        <v>500</v>
      </c>
      <c r="H7" s="6"/>
    </row>
    <row r="8" spans="1:15">
      <c r="A8" s="8" t="s">
        <v>3</v>
      </c>
      <c r="B8" s="9"/>
      <c r="C8" s="9"/>
      <c r="D8" s="10"/>
      <c r="E8" s="11"/>
      <c r="F8" s="12"/>
      <c r="G8" s="12"/>
      <c r="H8" s="6"/>
    </row>
    <row r="9" spans="1:15">
      <c r="A9" s="13" t="s">
        <v>4</v>
      </c>
      <c r="B9" s="9"/>
      <c r="C9" s="10"/>
      <c r="D9" s="13"/>
      <c r="E9" s="10"/>
      <c r="F9" s="12"/>
      <c r="G9" s="12"/>
      <c r="H9" s="6"/>
    </row>
    <row r="10" spans="1:15">
      <c r="A10" s="12"/>
      <c r="B10" s="9"/>
      <c r="C10" s="12"/>
      <c r="D10" s="12"/>
      <c r="E10" s="12"/>
      <c r="F10" s="12"/>
      <c r="G10" s="12"/>
      <c r="H10" s="6"/>
    </row>
    <row r="11" spans="1:15" ht="15.75">
      <c r="A11" s="14" t="s">
        <v>5</v>
      </c>
      <c r="B11" s="15"/>
      <c r="C11" s="16"/>
      <c r="D11" s="16"/>
      <c r="E11" s="16"/>
      <c r="F11" s="16"/>
      <c r="G11" s="16"/>
      <c r="H11" s="6"/>
    </row>
    <row r="12" spans="1:15" ht="15.75">
      <c r="A12" s="17"/>
      <c r="B12" s="9"/>
      <c r="C12" s="12"/>
      <c r="D12" s="12"/>
      <c r="E12" s="12"/>
      <c r="F12" s="12"/>
      <c r="G12" s="12"/>
      <c r="H12" s="6"/>
      <c r="J12" s="18"/>
      <c r="K12" s="18"/>
      <c r="O12" s="19"/>
    </row>
    <row r="13" spans="1:15">
      <c r="A13" s="20"/>
      <c r="C13" s="21" t="s">
        <v>6</v>
      </c>
      <c r="D13" s="21" t="s">
        <v>7</v>
      </c>
      <c r="E13" s="21" t="s">
        <v>8</v>
      </c>
      <c r="F13" s="22" t="s">
        <v>9</v>
      </c>
      <c r="G13" s="22" t="s">
        <v>10</v>
      </c>
      <c r="H13" s="6"/>
      <c r="J13" s="23"/>
      <c r="M13" s="23"/>
      <c r="O13" s="23"/>
    </row>
    <row r="14" spans="1:15">
      <c r="A14" s="20" t="s">
        <v>11</v>
      </c>
      <c r="C14" s="6"/>
      <c r="D14" s="6"/>
      <c r="F14" s="6"/>
      <c r="G14" s="20" t="s">
        <v>12</v>
      </c>
      <c r="H14" s="6"/>
      <c r="J14" s="24"/>
      <c r="M14" s="24"/>
      <c r="O14" s="24"/>
    </row>
    <row r="15" spans="1:15" ht="15.75">
      <c r="A15" s="25" t="s">
        <v>13</v>
      </c>
      <c r="B15" s="26"/>
      <c r="C15" s="27"/>
      <c r="D15" s="27"/>
      <c r="F15" s="6"/>
      <c r="G15" s="25" t="s">
        <v>14</v>
      </c>
      <c r="H15" s="6"/>
      <c r="J15" s="24"/>
      <c r="K15" s="28"/>
      <c r="M15" s="24"/>
      <c r="O15" s="24"/>
    </row>
    <row r="16" spans="1:15">
      <c r="A16" s="29">
        <v>1</v>
      </c>
      <c r="C16" s="6" t="s">
        <v>15</v>
      </c>
      <c r="D16" s="30" t="s">
        <v>16</v>
      </c>
      <c r="F16" s="6"/>
      <c r="G16" s="31">
        <v>178277802</v>
      </c>
      <c r="H16" s="32"/>
      <c r="J16" s="33"/>
      <c r="K16" s="31"/>
      <c r="M16" s="33"/>
      <c r="O16" s="33"/>
    </row>
    <row r="17" spans="1:15">
      <c r="A17" s="29"/>
      <c r="C17" s="6"/>
      <c r="D17" s="34"/>
      <c r="F17" s="6"/>
      <c r="G17" s="35"/>
      <c r="H17" s="32"/>
      <c r="J17" s="36"/>
      <c r="K17" s="35"/>
      <c r="M17" s="36"/>
      <c r="O17" s="36"/>
    </row>
    <row r="18" spans="1:15">
      <c r="A18" s="29"/>
      <c r="C18" s="6"/>
      <c r="D18" s="34"/>
      <c r="F18" s="6"/>
      <c r="G18" s="35"/>
      <c r="H18" s="32"/>
      <c r="J18" s="36"/>
      <c r="K18" s="35"/>
      <c r="M18" s="36"/>
      <c r="O18" s="36"/>
    </row>
    <row r="19" spans="1:15">
      <c r="A19" s="29" t="s">
        <v>17</v>
      </c>
      <c r="C19" s="37" t="s">
        <v>18</v>
      </c>
      <c r="D19" s="38"/>
      <c r="F19" s="6"/>
      <c r="G19" s="35"/>
      <c r="H19" s="32"/>
      <c r="J19" s="36"/>
      <c r="K19" s="35"/>
      <c r="M19" s="36"/>
      <c r="O19" s="36"/>
    </row>
    <row r="20" spans="1:15">
      <c r="A20" s="29">
        <v>2</v>
      </c>
      <c r="C20" s="6" t="s">
        <v>19</v>
      </c>
      <c r="D20" s="30" t="s">
        <v>16</v>
      </c>
      <c r="F20" s="6"/>
      <c r="G20" s="31">
        <v>377167</v>
      </c>
      <c r="H20" s="32"/>
      <c r="J20" s="33"/>
      <c r="K20" s="31"/>
      <c r="M20" s="33"/>
      <c r="O20" s="33"/>
    </row>
    <row r="21" spans="1:15" ht="17.649999999999999" customHeight="1">
      <c r="A21" s="29">
        <v>3</v>
      </c>
      <c r="C21" s="6" t="s">
        <v>20</v>
      </c>
      <c r="D21" s="30" t="s">
        <v>16</v>
      </c>
      <c r="F21" s="6"/>
      <c r="G21" s="39">
        <v>1912424</v>
      </c>
      <c r="H21" s="32"/>
      <c r="J21" s="40"/>
      <c r="K21" s="39"/>
      <c r="M21" s="40"/>
      <c r="O21" s="40"/>
    </row>
    <row r="22" spans="1:15">
      <c r="A22" s="29" t="s">
        <v>21</v>
      </c>
      <c r="C22" s="35" t="s">
        <v>22</v>
      </c>
      <c r="D22" s="41"/>
      <c r="F22" s="6"/>
      <c r="G22" s="42">
        <v>0</v>
      </c>
      <c r="H22" s="32"/>
      <c r="J22" s="40"/>
      <c r="K22" s="39"/>
      <c r="M22" s="40"/>
      <c r="O22" s="40"/>
    </row>
    <row r="23" spans="1:15">
      <c r="A23" s="29" t="s">
        <v>23</v>
      </c>
      <c r="C23" s="35" t="s">
        <v>24</v>
      </c>
      <c r="D23" s="41"/>
      <c r="F23" s="6"/>
      <c r="G23" s="42">
        <v>0</v>
      </c>
      <c r="H23" s="32"/>
      <c r="J23" s="40"/>
      <c r="K23" s="39"/>
      <c r="M23" s="40"/>
      <c r="O23" s="40"/>
    </row>
    <row r="24" spans="1:15" ht="15.6" customHeight="1">
      <c r="A24" s="29">
        <v>5</v>
      </c>
      <c r="C24" s="35" t="s">
        <v>25</v>
      </c>
      <c r="D24" s="30" t="s">
        <v>16</v>
      </c>
      <c r="F24" s="6"/>
      <c r="G24" s="39">
        <v>1406967</v>
      </c>
      <c r="H24" s="32"/>
      <c r="J24" s="40"/>
      <c r="K24" s="39"/>
      <c r="M24" s="40"/>
      <c r="O24" s="40"/>
    </row>
    <row r="25" spans="1:15">
      <c r="A25" s="29"/>
      <c r="C25" s="43" t="s">
        <v>26</v>
      </c>
      <c r="D25" s="30"/>
      <c r="F25" s="6"/>
      <c r="G25" s="44">
        <v>342091</v>
      </c>
      <c r="H25" s="32"/>
      <c r="J25" s="45"/>
      <c r="K25" s="39"/>
      <c r="M25" s="45"/>
      <c r="O25" s="45"/>
    </row>
    <row r="26" spans="1:15">
      <c r="A26" s="29">
        <v>6</v>
      </c>
      <c r="C26" s="6" t="s">
        <v>27</v>
      </c>
      <c r="D26" s="34"/>
      <c r="F26" s="6"/>
      <c r="G26" s="31">
        <f>SUM(G20:G25)</f>
        <v>4038649</v>
      </c>
      <c r="H26" s="32"/>
      <c r="J26" s="33"/>
      <c r="K26" s="31"/>
      <c r="M26" s="33"/>
      <c r="O26" s="33"/>
    </row>
    <row r="27" spans="1:15">
      <c r="A27" s="29"/>
      <c r="D27" s="34"/>
      <c r="F27" s="6"/>
      <c r="H27" s="6"/>
      <c r="J27" s="46"/>
      <c r="M27" s="46"/>
      <c r="O27" s="46"/>
    </row>
    <row r="28" spans="1:15">
      <c r="A28" s="29"/>
      <c r="C28" s="6"/>
      <c r="D28" s="34"/>
      <c r="F28" s="6"/>
      <c r="G28" s="35"/>
      <c r="H28" s="6"/>
      <c r="J28" s="36"/>
      <c r="K28" s="35"/>
      <c r="M28" s="36"/>
      <c r="O28" s="36"/>
    </row>
    <row r="29" spans="1:15" ht="15.75" thickBot="1">
      <c r="A29" s="29">
        <v>7</v>
      </c>
      <c r="C29" s="6" t="s">
        <v>28</v>
      </c>
      <c r="D29" s="47" t="s">
        <v>29</v>
      </c>
      <c r="F29" s="6"/>
      <c r="G29" s="48">
        <f>G16-G26</f>
        <v>174239153</v>
      </c>
      <c r="H29" s="6"/>
      <c r="J29" s="49"/>
      <c r="K29" s="50"/>
      <c r="M29" s="49"/>
      <c r="O29" s="49"/>
    </row>
    <row r="30" spans="1:15" ht="15.75" thickTop="1">
      <c r="A30" s="29"/>
      <c r="D30" s="51"/>
      <c r="F30" s="6"/>
      <c r="H30" s="6"/>
      <c r="J30" s="46"/>
      <c r="M30" s="46"/>
      <c r="O30" s="46"/>
    </row>
    <row r="31" spans="1:15">
      <c r="A31" s="29"/>
      <c r="D31" s="52"/>
      <c r="F31" s="6"/>
      <c r="G31" s="35"/>
      <c r="H31" s="6"/>
      <c r="J31" s="36"/>
      <c r="K31" s="35"/>
      <c r="M31" s="36"/>
      <c r="O31" s="36"/>
    </row>
    <row r="32" spans="1:15">
      <c r="A32" s="29"/>
      <c r="C32" s="6" t="s">
        <v>30</v>
      </c>
      <c r="D32" s="51"/>
      <c r="F32" s="6"/>
      <c r="G32" s="35"/>
      <c r="H32" s="6"/>
      <c r="J32" s="36"/>
      <c r="K32" s="35"/>
      <c r="M32" s="36"/>
      <c r="O32" s="36"/>
    </row>
    <row r="33" spans="1:15">
      <c r="A33" s="29">
        <v>8</v>
      </c>
      <c r="C33" s="53" t="s">
        <v>31</v>
      </c>
      <c r="D33" s="30" t="s">
        <v>16</v>
      </c>
      <c r="F33" s="6"/>
      <c r="G33" s="54">
        <v>4959000</v>
      </c>
      <c r="H33" s="6"/>
      <c r="J33" s="45"/>
      <c r="K33" s="54"/>
      <c r="M33" s="45"/>
      <c r="O33" s="45"/>
    </row>
    <row r="34" spans="1:15">
      <c r="A34" s="29">
        <v>9</v>
      </c>
      <c r="C34" s="53" t="s">
        <v>32</v>
      </c>
      <c r="D34" s="30" t="s">
        <v>16</v>
      </c>
      <c r="F34" s="6"/>
      <c r="G34" s="54">
        <v>4018083</v>
      </c>
      <c r="H34" s="6"/>
      <c r="J34" s="45"/>
      <c r="K34" s="54"/>
      <c r="M34" s="45"/>
      <c r="O34" s="45"/>
    </row>
    <row r="35" spans="1:15">
      <c r="A35" s="29"/>
      <c r="C35" s="6"/>
      <c r="D35" s="51"/>
      <c r="E35" s="54"/>
      <c r="F35" s="6"/>
      <c r="G35" s="6"/>
      <c r="H35" s="6"/>
      <c r="J35" s="45"/>
      <c r="K35" s="45"/>
      <c r="M35" s="45"/>
    </row>
    <row r="36" spans="1:15">
      <c r="A36" s="29">
        <v>10</v>
      </c>
      <c r="C36" s="6" t="s">
        <v>33</v>
      </c>
      <c r="D36" s="51"/>
      <c r="E36" s="31"/>
      <c r="F36" s="6"/>
      <c r="G36" s="6"/>
      <c r="H36" s="6"/>
      <c r="J36" s="45"/>
      <c r="K36" s="45"/>
      <c r="M36" s="45"/>
    </row>
    <row r="37" spans="1:15">
      <c r="A37" s="29">
        <v>11</v>
      </c>
      <c r="C37" s="6" t="s">
        <v>33</v>
      </c>
      <c r="D37" s="51"/>
      <c r="E37" s="31"/>
      <c r="F37" s="6"/>
      <c r="G37" s="6"/>
      <c r="H37" s="6"/>
      <c r="J37" s="46"/>
      <c r="M37" s="46"/>
    </row>
    <row r="38" spans="1:15">
      <c r="A38" s="29">
        <v>12</v>
      </c>
      <c r="C38" s="6" t="s">
        <v>33</v>
      </c>
      <c r="D38" s="51"/>
      <c r="E38" s="31"/>
      <c r="F38" s="6"/>
      <c r="G38" s="6"/>
      <c r="H38" s="6"/>
      <c r="J38" s="46"/>
      <c r="M38" s="46"/>
    </row>
    <row r="39" spans="1:15">
      <c r="A39" s="29">
        <v>13</v>
      </c>
      <c r="C39" s="6" t="s">
        <v>33</v>
      </c>
      <c r="D39" s="51"/>
      <c r="E39" s="31"/>
      <c r="F39" s="6"/>
      <c r="G39" s="6"/>
      <c r="H39" s="6"/>
      <c r="J39" s="46"/>
      <c r="M39" s="46"/>
    </row>
    <row r="40" spans="1:15">
      <c r="A40" s="29">
        <v>14</v>
      </c>
      <c r="C40" s="6" t="s">
        <v>33</v>
      </c>
      <c r="D40" s="51"/>
      <c r="E40" s="31"/>
      <c r="F40" s="6"/>
      <c r="G40" s="6"/>
      <c r="H40" s="6"/>
      <c r="J40" s="46"/>
      <c r="M40" s="46"/>
    </row>
    <row r="41" spans="1:15">
      <c r="A41" s="29"/>
      <c r="C41" s="6"/>
      <c r="D41" s="51"/>
      <c r="E41" s="31"/>
      <c r="F41" s="6"/>
      <c r="G41" s="6"/>
      <c r="H41" s="6"/>
      <c r="J41" s="46"/>
      <c r="M41" s="46"/>
    </row>
    <row r="42" spans="1:15" ht="15.75">
      <c r="A42" s="300">
        <v>15</v>
      </c>
      <c r="B42" s="301"/>
      <c r="C42" s="302" t="s">
        <v>34</v>
      </c>
      <c r="D42" s="303" t="s">
        <v>35</v>
      </c>
      <c r="E42" s="304">
        <f>IF(G33&gt;0,G29/G33,0)</f>
        <v>35.135945351885461</v>
      </c>
      <c r="F42" s="6"/>
      <c r="G42" s="6"/>
      <c r="H42" s="6"/>
      <c r="J42" s="57"/>
      <c r="K42" s="56"/>
      <c r="M42" s="57"/>
    </row>
    <row r="43" spans="1:15">
      <c r="A43" s="29"/>
      <c r="C43" s="6"/>
      <c r="D43" s="51"/>
      <c r="E43" s="56"/>
      <c r="F43" s="6"/>
      <c r="G43" s="6"/>
      <c r="H43" s="6"/>
      <c r="J43" s="57"/>
      <c r="K43" s="56"/>
      <c r="M43" s="57"/>
    </row>
    <row r="44" spans="1:15">
      <c r="A44" s="29">
        <v>16</v>
      </c>
      <c r="C44" s="6" t="s">
        <v>36</v>
      </c>
      <c r="D44" s="55" t="s">
        <v>37</v>
      </c>
      <c r="E44" s="56">
        <f>IF(G34&gt;0,G29/G34,0)</f>
        <v>43.363751570089519</v>
      </c>
      <c r="F44" s="6"/>
      <c r="G44" s="6"/>
      <c r="H44" s="6"/>
      <c r="J44" s="57"/>
      <c r="K44" s="56"/>
      <c r="M44" s="57"/>
    </row>
    <row r="45" spans="1:15">
      <c r="A45" s="29"/>
      <c r="C45" s="6"/>
      <c r="D45" s="51"/>
      <c r="E45" s="56"/>
      <c r="F45" s="6"/>
      <c r="G45" s="6"/>
      <c r="H45" s="6"/>
      <c r="J45" s="57"/>
      <c r="K45" s="56"/>
      <c r="M45" s="57"/>
    </row>
    <row r="46" spans="1:15">
      <c r="A46" s="29">
        <v>17</v>
      </c>
      <c r="C46" s="6" t="s">
        <v>38</v>
      </c>
      <c r="D46" s="55" t="s">
        <v>39</v>
      </c>
      <c r="E46" s="56">
        <f>ROUND(E42/12,9)</f>
        <v>2.9279954460000002</v>
      </c>
      <c r="F46" s="6"/>
      <c r="G46" s="6"/>
      <c r="H46" s="6"/>
      <c r="J46" s="57"/>
      <c r="K46" s="56"/>
      <c r="M46" s="57"/>
    </row>
    <row r="47" spans="1:15">
      <c r="A47" s="29"/>
      <c r="C47" s="6"/>
      <c r="D47" s="51"/>
      <c r="E47" s="56"/>
      <c r="F47" s="6"/>
      <c r="G47" s="6"/>
      <c r="H47" s="6"/>
      <c r="J47" s="57"/>
      <c r="K47" s="56"/>
      <c r="M47" s="57"/>
    </row>
    <row r="48" spans="1:15">
      <c r="A48" s="29" t="s">
        <v>40</v>
      </c>
      <c r="C48" s="6" t="s">
        <v>41</v>
      </c>
      <c r="D48" s="55" t="s">
        <v>42</v>
      </c>
      <c r="E48" s="56">
        <f>ROUND($E$44/12,9)</f>
        <v>3.6136459639999998</v>
      </c>
      <c r="F48" s="6"/>
      <c r="G48" s="6"/>
      <c r="H48" s="6"/>
      <c r="J48" s="57"/>
      <c r="K48" s="56"/>
      <c r="M48" s="57"/>
    </row>
    <row r="49" spans="1:8">
      <c r="A49" s="29"/>
      <c r="C49" s="6"/>
      <c r="D49" s="51"/>
      <c r="E49" s="31"/>
      <c r="F49" s="6"/>
      <c r="G49" s="6"/>
      <c r="H49" s="6"/>
    </row>
    <row r="50" spans="1:8">
      <c r="A50" s="29"/>
      <c r="C50" s="6"/>
      <c r="D50" s="51"/>
      <c r="E50" s="58" t="s">
        <v>43</v>
      </c>
      <c r="F50" s="6"/>
      <c r="G50" s="58" t="s">
        <v>44</v>
      </c>
      <c r="H50" s="6"/>
    </row>
    <row r="51" spans="1:8">
      <c r="A51" s="29"/>
      <c r="C51" s="6"/>
      <c r="D51" s="51"/>
      <c r="E51" s="58"/>
      <c r="F51" s="6"/>
      <c r="G51" s="6"/>
      <c r="H51" s="6"/>
    </row>
    <row r="52" spans="1:8">
      <c r="A52" s="29">
        <v>18</v>
      </c>
      <c r="C52" s="6" t="s">
        <v>45</v>
      </c>
      <c r="D52" s="55" t="s">
        <v>46</v>
      </c>
      <c r="E52" s="56">
        <f>ROUND($E$44/52,9)</f>
        <v>0.83391829900000003</v>
      </c>
      <c r="F52" s="6"/>
      <c r="G52" s="6"/>
      <c r="H52" s="6"/>
    </row>
    <row r="53" spans="1:8">
      <c r="A53" s="29"/>
      <c r="C53" s="6"/>
      <c r="D53" s="51"/>
      <c r="E53" s="31"/>
      <c r="F53" s="6"/>
      <c r="G53" s="6"/>
      <c r="H53" s="6"/>
    </row>
    <row r="54" spans="1:8">
      <c r="A54" s="29">
        <v>19</v>
      </c>
      <c r="C54" s="6" t="s">
        <v>47</v>
      </c>
      <c r="D54" s="55" t="s">
        <v>48</v>
      </c>
      <c r="E54" s="56">
        <f>ROUND($E$44/260,9)</f>
        <v>0.16678366</v>
      </c>
      <c r="F54" s="6" t="s">
        <v>49</v>
      </c>
      <c r="G54" s="56">
        <f>ROUND($E$44/365,9)</f>
        <v>0.118804799</v>
      </c>
      <c r="H54" s="6"/>
    </row>
    <row r="55" spans="1:8">
      <c r="A55" s="29"/>
      <c r="C55" s="6"/>
      <c r="D55" s="51"/>
      <c r="E55" s="56"/>
      <c r="F55" s="6"/>
      <c r="G55" s="6"/>
      <c r="H55" s="6"/>
    </row>
    <row r="56" spans="1:8" ht="30">
      <c r="A56" s="59">
        <v>20</v>
      </c>
      <c r="B56" s="60"/>
      <c r="C56" s="61" t="s">
        <v>50</v>
      </c>
      <c r="D56" s="62" t="s">
        <v>51</v>
      </c>
      <c r="E56" s="63">
        <f>IF(ISERR(ROUND(($G$29/$G$34)/4160,4)=TRUE),0,ROUND(($G$29/$G$34)/4160,4))</f>
        <v>1.04E-2</v>
      </c>
      <c r="F56" s="64" t="s">
        <v>52</v>
      </c>
      <c r="G56" s="63">
        <f>IF(ISERR(ROUND(($G$29/$G$34)/8760*1000,4)=TRUE),0,ROUND(($G$29/$G$34)/8760*1000,4))</f>
        <v>4.9501999999999997</v>
      </c>
      <c r="H56" s="6"/>
    </row>
    <row r="57" spans="1:8">
      <c r="A57" s="65"/>
      <c r="C57" s="6"/>
      <c r="D57" s="6"/>
      <c r="F57" s="20"/>
      <c r="G57" s="7"/>
      <c r="H57" s="6"/>
    </row>
    <row r="58" spans="1:8">
      <c r="A58" s="65"/>
      <c r="C58" s="6"/>
      <c r="D58" s="6"/>
      <c r="F58" s="20"/>
      <c r="G58" s="7"/>
      <c r="H58" s="6"/>
    </row>
    <row r="59" spans="1:8">
      <c r="A59" s="65"/>
      <c r="C59" s="6"/>
      <c r="D59" s="6"/>
      <c r="F59" s="20"/>
      <c r="G59" s="7"/>
      <c r="H59" s="6"/>
    </row>
    <row r="60" spans="1:8">
      <c r="A60" s="65"/>
      <c r="C60" s="6"/>
      <c r="D60" s="6"/>
      <c r="F60" s="20"/>
      <c r="G60" s="7"/>
      <c r="H60" s="6"/>
    </row>
    <row r="61" spans="1:8">
      <c r="C61" s="66"/>
      <c r="D61" s="66"/>
      <c r="E61" s="66"/>
      <c r="F61" s="66"/>
      <c r="G61" s="66"/>
      <c r="H61" s="66"/>
    </row>
    <row r="62" spans="1:8">
      <c r="C62" s="66"/>
      <c r="D62" s="66"/>
      <c r="E62" s="66"/>
      <c r="F62" s="66"/>
      <c r="G62" s="66"/>
      <c r="H62" s="66"/>
    </row>
    <row r="63" spans="1:8">
      <c r="C63" s="66"/>
      <c r="D63" s="66"/>
      <c r="E63" s="66"/>
      <c r="F63" s="66"/>
      <c r="G63" s="66"/>
      <c r="H63" s="66"/>
    </row>
    <row r="64" spans="1:8">
      <c r="C64" s="66"/>
      <c r="D64" s="66"/>
      <c r="E64" s="66"/>
      <c r="F64" s="66"/>
      <c r="G64" s="66"/>
      <c r="H64" s="66"/>
    </row>
    <row r="65" spans="3:8">
      <c r="C65" s="66"/>
      <c r="D65" s="66"/>
      <c r="E65" s="66"/>
      <c r="F65" s="66"/>
      <c r="G65" s="66"/>
      <c r="H65" s="66"/>
    </row>
    <row r="66" spans="3:8">
      <c r="C66" s="66"/>
      <c r="D66" s="66"/>
      <c r="E66" s="66"/>
      <c r="F66" s="66"/>
      <c r="G66" s="66"/>
      <c r="H66" s="66"/>
    </row>
    <row r="67" spans="3:8">
      <c r="C67" s="66"/>
      <c r="D67" s="66"/>
      <c r="E67" s="66"/>
      <c r="F67" s="66"/>
      <c r="G67" s="66"/>
      <c r="H67" s="66"/>
    </row>
    <row r="68" spans="3:8">
      <c r="C68" s="66"/>
      <c r="D68" s="66"/>
      <c r="E68" s="66"/>
      <c r="F68" s="66"/>
      <c r="G68" s="66"/>
      <c r="H68" s="66"/>
    </row>
    <row r="69" spans="3:8">
      <c r="C69" s="66"/>
      <c r="D69" s="66"/>
      <c r="E69" s="66"/>
      <c r="F69" s="66"/>
      <c r="G69" s="66"/>
      <c r="H69" s="66"/>
    </row>
    <row r="70" spans="3:8">
      <c r="C70" s="66"/>
      <c r="D70" s="66"/>
      <c r="E70" s="66"/>
      <c r="F70" s="66"/>
      <c r="G70" s="66"/>
      <c r="H70" s="66"/>
    </row>
    <row r="71" spans="3:8">
      <c r="C71" s="66"/>
      <c r="D71" s="66"/>
      <c r="E71" s="66"/>
      <c r="F71" s="66"/>
      <c r="G71" s="66"/>
      <c r="H71" s="66"/>
    </row>
    <row r="72" spans="3:8">
      <c r="C72" s="66"/>
      <c r="D72" s="66"/>
      <c r="E72" s="66"/>
      <c r="F72" s="66"/>
      <c r="G72" s="66"/>
      <c r="H72" s="66"/>
    </row>
    <row r="73" spans="3:8">
      <c r="C73" s="66"/>
      <c r="D73" s="66"/>
      <c r="E73" s="66"/>
      <c r="F73" s="66"/>
      <c r="G73" s="66"/>
      <c r="H73" s="66"/>
    </row>
    <row r="74" spans="3:8">
      <c r="C74" s="66"/>
      <c r="D74" s="66"/>
      <c r="E74" s="66"/>
      <c r="F74" s="66"/>
      <c r="G74" s="66"/>
      <c r="H74" s="66"/>
    </row>
    <row r="75" spans="3:8">
      <c r="C75" s="66"/>
      <c r="D75" s="66"/>
      <c r="E75" s="66"/>
      <c r="F75" s="66"/>
      <c r="G75" s="66"/>
      <c r="H75" s="66"/>
    </row>
    <row r="76" spans="3:8">
      <c r="C76" s="66"/>
      <c r="D76" s="66"/>
      <c r="E76" s="66"/>
      <c r="F76" s="66"/>
      <c r="G76" s="66"/>
      <c r="H76" s="66"/>
    </row>
    <row r="77" spans="3:8">
      <c r="C77" s="66"/>
      <c r="D77" s="66"/>
      <c r="E77" s="66"/>
      <c r="F77" s="66"/>
      <c r="G77" s="66"/>
      <c r="H77" s="66"/>
    </row>
    <row r="78" spans="3:8">
      <c r="C78" s="66"/>
      <c r="D78" s="66"/>
      <c r="E78" s="66"/>
      <c r="F78" s="66"/>
      <c r="G78" s="66"/>
      <c r="H78" s="66"/>
    </row>
    <row r="79" spans="3:8">
      <c r="C79" s="66"/>
      <c r="D79" s="66"/>
      <c r="E79" s="66"/>
      <c r="F79" s="66"/>
      <c r="G79" s="66"/>
      <c r="H79" s="66"/>
    </row>
    <row r="80" spans="3:8">
      <c r="C80" s="66"/>
      <c r="D80" s="66"/>
      <c r="E80" s="66"/>
      <c r="F80" s="66"/>
      <c r="G80" s="66"/>
      <c r="H80" s="66"/>
    </row>
    <row r="81" spans="3:8">
      <c r="C81" s="66"/>
      <c r="D81" s="66"/>
      <c r="E81" s="66"/>
      <c r="F81" s="66"/>
      <c r="G81" s="66"/>
      <c r="H81" s="66"/>
    </row>
    <row r="82" spans="3:8">
      <c r="C82" s="66"/>
      <c r="D82" s="66"/>
      <c r="E82" s="66"/>
      <c r="F82" s="66"/>
      <c r="G82" s="66"/>
      <c r="H82" s="66"/>
    </row>
    <row r="83" spans="3:8">
      <c r="C83" s="66"/>
      <c r="D83" s="66"/>
      <c r="E83" s="66"/>
      <c r="F83" s="66"/>
      <c r="G83" s="66"/>
      <c r="H83" s="66"/>
    </row>
    <row r="84" spans="3:8">
      <c r="C84" s="66"/>
      <c r="D84" s="66"/>
      <c r="E84" s="66"/>
      <c r="F84" s="66"/>
      <c r="G84" s="66"/>
      <c r="H84" s="66"/>
    </row>
    <row r="85" spans="3:8">
      <c r="C85" s="66"/>
      <c r="D85" s="66"/>
      <c r="E85" s="66"/>
      <c r="F85" s="66"/>
      <c r="G85" s="66"/>
      <c r="H85" s="66"/>
    </row>
    <row r="86" spans="3:8">
      <c r="C86" s="66"/>
      <c r="D86" s="66"/>
      <c r="E86" s="66"/>
      <c r="F86" s="66"/>
      <c r="G86" s="66"/>
      <c r="H86" s="66"/>
    </row>
    <row r="87" spans="3:8">
      <c r="C87" s="66"/>
      <c r="D87" s="66"/>
      <c r="E87" s="66"/>
      <c r="F87" s="66"/>
      <c r="G87" s="66"/>
      <c r="H87" s="66"/>
    </row>
    <row r="88" spans="3:8">
      <c r="C88" s="66"/>
      <c r="D88" s="66"/>
      <c r="E88" s="66"/>
      <c r="F88" s="66"/>
      <c r="G88" s="66"/>
      <c r="H88" s="66"/>
    </row>
    <row r="89" spans="3:8">
      <c r="C89" s="66"/>
      <c r="D89" s="66"/>
      <c r="E89" s="66"/>
      <c r="F89" s="66"/>
      <c r="G89" s="66"/>
      <c r="H89" s="66"/>
    </row>
    <row r="90" spans="3:8">
      <c r="C90" s="66"/>
      <c r="D90" s="66"/>
      <c r="E90" s="66"/>
      <c r="F90" s="66"/>
      <c r="G90" s="66"/>
      <c r="H90" s="66"/>
    </row>
    <row r="91" spans="3:8">
      <c r="C91" s="66"/>
      <c r="D91" s="66"/>
      <c r="E91" s="66"/>
      <c r="F91" s="66"/>
      <c r="G91" s="66"/>
      <c r="H91" s="66"/>
    </row>
    <row r="92" spans="3:8">
      <c r="C92" s="66"/>
      <c r="D92" s="66"/>
      <c r="E92" s="66"/>
      <c r="F92" s="66"/>
      <c r="G92" s="66"/>
      <c r="H92" s="66"/>
    </row>
    <row r="93" spans="3:8">
      <c r="C93" s="66"/>
      <c r="D93" s="66"/>
      <c r="E93" s="66"/>
      <c r="F93" s="66"/>
      <c r="G93" s="66"/>
      <c r="H93" s="66"/>
    </row>
    <row r="94" spans="3:8">
      <c r="C94" s="66"/>
      <c r="D94" s="66"/>
      <c r="E94" s="66"/>
      <c r="F94" s="66"/>
      <c r="G94" s="66"/>
      <c r="H94" s="66"/>
    </row>
    <row r="95" spans="3:8">
      <c r="C95" s="66"/>
      <c r="D95" s="66"/>
      <c r="E95" s="66"/>
      <c r="F95" s="66"/>
      <c r="G95" s="66"/>
      <c r="H95" s="66"/>
    </row>
    <row r="96" spans="3:8">
      <c r="C96" s="66"/>
      <c r="D96" s="66"/>
      <c r="E96" s="66"/>
      <c r="F96" s="66"/>
      <c r="G96" s="66"/>
      <c r="H96" s="66"/>
    </row>
    <row r="97" spans="3:8">
      <c r="C97" s="66"/>
      <c r="D97" s="66"/>
      <c r="E97" s="66"/>
      <c r="F97" s="66"/>
      <c r="G97" s="66"/>
      <c r="H97" s="66"/>
    </row>
    <row r="98" spans="3:8">
      <c r="C98" s="66"/>
      <c r="D98" s="66"/>
      <c r="E98" s="66"/>
      <c r="F98" s="66"/>
      <c r="G98" s="66"/>
      <c r="H98" s="66"/>
    </row>
    <row r="99" spans="3:8">
      <c r="C99" s="66"/>
      <c r="D99" s="66"/>
      <c r="E99" s="66"/>
      <c r="F99" s="66"/>
      <c r="G99" s="66"/>
      <c r="H99" s="66"/>
    </row>
    <row r="100" spans="3:8">
      <c r="C100" s="66"/>
      <c r="D100" s="66"/>
      <c r="E100" s="66"/>
      <c r="F100" s="66"/>
      <c r="G100" s="66"/>
      <c r="H100" s="66"/>
    </row>
    <row r="101" spans="3:8">
      <c r="C101" s="66"/>
      <c r="D101" s="66"/>
      <c r="E101" s="66"/>
      <c r="F101" s="66"/>
      <c r="G101" s="66"/>
      <c r="H101" s="66"/>
    </row>
    <row r="102" spans="3:8">
      <c r="C102" s="66"/>
      <c r="D102" s="66"/>
      <c r="E102" s="66"/>
      <c r="F102" s="66"/>
      <c r="G102" s="66"/>
      <c r="H102" s="66"/>
    </row>
    <row r="103" spans="3:8">
      <c r="C103" s="66"/>
      <c r="D103" s="66"/>
      <c r="E103" s="66"/>
      <c r="F103" s="66"/>
      <c r="G103" s="66"/>
      <c r="H103" s="66"/>
    </row>
    <row r="104" spans="3:8">
      <c r="C104" s="66"/>
      <c r="D104" s="66"/>
      <c r="E104" s="66"/>
      <c r="F104" s="66"/>
      <c r="G104" s="66"/>
      <c r="H104" s="66"/>
    </row>
    <row r="105" spans="3:8">
      <c r="C105" s="66"/>
      <c r="D105" s="66"/>
      <c r="E105" s="66"/>
      <c r="F105" s="66"/>
      <c r="G105" s="66"/>
      <c r="H105" s="66"/>
    </row>
    <row r="106" spans="3:8">
      <c r="C106" s="66"/>
      <c r="D106" s="66"/>
      <c r="E106" s="66"/>
      <c r="F106" s="66"/>
      <c r="G106" s="66"/>
      <c r="H106" s="66"/>
    </row>
    <row r="107" spans="3:8">
      <c r="C107" s="66"/>
      <c r="D107" s="66"/>
      <c r="E107" s="66"/>
      <c r="F107" s="66"/>
      <c r="G107" s="66"/>
      <c r="H107" s="66"/>
    </row>
    <row r="108" spans="3:8">
      <c r="C108" s="66"/>
      <c r="D108" s="66"/>
      <c r="E108" s="66"/>
      <c r="F108" s="66"/>
      <c r="G108" s="66"/>
      <c r="H108" s="66"/>
    </row>
    <row r="109" spans="3:8">
      <c r="C109" s="66"/>
      <c r="D109" s="66"/>
      <c r="E109" s="66"/>
      <c r="F109" s="66"/>
      <c r="G109" s="66"/>
      <c r="H109" s="66"/>
    </row>
    <row r="110" spans="3:8">
      <c r="C110" s="66"/>
      <c r="D110" s="66"/>
      <c r="E110" s="66"/>
      <c r="F110" s="66"/>
      <c r="G110" s="66"/>
      <c r="H110" s="66"/>
    </row>
    <row r="111" spans="3:8">
      <c r="C111" s="66"/>
      <c r="D111" s="66"/>
      <c r="E111" s="66"/>
      <c r="F111" s="66"/>
      <c r="G111" s="66"/>
      <c r="H111" s="66"/>
    </row>
    <row r="112" spans="3:8">
      <c r="C112" s="66"/>
      <c r="D112" s="66"/>
      <c r="E112" s="66"/>
      <c r="F112" s="66"/>
      <c r="G112" s="66"/>
      <c r="H112" s="66"/>
    </row>
    <row r="113" spans="3:8">
      <c r="C113" s="66"/>
      <c r="D113" s="66"/>
      <c r="E113" s="66"/>
      <c r="F113" s="66"/>
      <c r="G113" s="66"/>
      <c r="H113" s="66"/>
    </row>
    <row r="114" spans="3:8">
      <c r="C114" s="66"/>
      <c r="D114" s="66"/>
      <c r="E114" s="66"/>
      <c r="F114" s="66"/>
      <c r="G114" s="66"/>
      <c r="H114" s="66"/>
    </row>
    <row r="115" spans="3:8">
      <c r="C115" s="66"/>
      <c r="D115" s="66"/>
      <c r="E115" s="66"/>
      <c r="F115" s="66"/>
      <c r="G115" s="66"/>
      <c r="H115" s="66"/>
    </row>
    <row r="116" spans="3:8">
      <c r="C116" s="66"/>
      <c r="D116" s="66"/>
      <c r="E116" s="66"/>
      <c r="F116" s="66"/>
      <c r="G116" s="66"/>
      <c r="H116" s="66"/>
    </row>
    <row r="117" spans="3:8">
      <c r="C117" s="66"/>
      <c r="D117" s="66"/>
      <c r="E117" s="66"/>
      <c r="F117" s="66"/>
      <c r="G117" s="66"/>
      <c r="H117" s="66"/>
    </row>
    <row r="118" spans="3:8">
      <c r="C118" s="66"/>
      <c r="D118" s="66"/>
      <c r="E118" s="66"/>
      <c r="F118" s="66"/>
      <c r="G118" s="66"/>
      <c r="H118" s="66"/>
    </row>
    <row r="119" spans="3:8">
      <c r="C119" s="66"/>
      <c r="D119" s="66"/>
      <c r="E119" s="66"/>
      <c r="F119" s="66"/>
      <c r="G119" s="66"/>
      <c r="H119" s="66"/>
    </row>
    <row r="120" spans="3:8">
      <c r="C120" s="66"/>
      <c r="D120" s="66"/>
      <c r="E120" s="66"/>
      <c r="F120" s="66"/>
      <c r="G120" s="66"/>
      <c r="H120" s="66"/>
    </row>
    <row r="121" spans="3:8">
      <c r="C121" s="66"/>
      <c r="D121" s="66"/>
      <c r="E121" s="66"/>
      <c r="F121" s="66"/>
      <c r="G121" s="66"/>
      <c r="H121" s="66"/>
    </row>
    <row r="122" spans="3:8">
      <c r="C122" s="66"/>
      <c r="D122" s="66"/>
      <c r="E122" s="66"/>
      <c r="F122" s="66"/>
      <c r="G122" s="66"/>
      <c r="H122" s="66"/>
    </row>
    <row r="123" spans="3:8">
      <c r="C123" s="66"/>
      <c r="D123" s="66"/>
      <c r="E123" s="66"/>
      <c r="F123" s="66"/>
      <c r="G123" s="66"/>
      <c r="H123" s="66"/>
    </row>
    <row r="124" spans="3:8">
      <c r="C124" s="66"/>
      <c r="D124" s="66"/>
      <c r="E124" s="66"/>
      <c r="F124" s="66"/>
      <c r="G124" s="66"/>
      <c r="H124" s="66"/>
    </row>
    <row r="125" spans="3:8">
      <c r="C125" s="66"/>
      <c r="D125" s="66"/>
      <c r="E125" s="66"/>
      <c r="F125" s="66"/>
      <c r="G125" s="66"/>
      <c r="H125" s="66"/>
    </row>
    <row r="126" spans="3:8">
      <c r="C126" s="66"/>
      <c r="D126" s="66"/>
      <c r="E126" s="66"/>
      <c r="F126" s="66"/>
      <c r="G126" s="66"/>
      <c r="H126" s="66"/>
    </row>
    <row r="127" spans="3:8">
      <c r="C127" s="66"/>
      <c r="D127" s="66"/>
      <c r="E127" s="66"/>
      <c r="F127" s="66"/>
      <c r="G127" s="66"/>
      <c r="H127" s="66"/>
    </row>
    <row r="128" spans="3:8">
      <c r="C128" s="66"/>
      <c r="D128" s="66"/>
      <c r="E128" s="66"/>
      <c r="F128" s="66"/>
      <c r="G128" s="66"/>
      <c r="H128" s="66"/>
    </row>
    <row r="129" spans="3:8">
      <c r="C129" s="66"/>
      <c r="D129" s="66"/>
      <c r="E129" s="66"/>
      <c r="F129" s="66"/>
      <c r="G129" s="66"/>
      <c r="H129" s="66"/>
    </row>
    <row r="130" spans="3:8">
      <c r="C130" s="66"/>
      <c r="D130" s="66"/>
      <c r="E130" s="66"/>
      <c r="F130" s="66"/>
      <c r="G130" s="66"/>
      <c r="H130" s="66"/>
    </row>
    <row r="131" spans="3:8">
      <c r="C131" s="66"/>
      <c r="D131" s="66"/>
      <c r="E131" s="66"/>
      <c r="F131" s="66"/>
      <c r="G131" s="66"/>
      <c r="H131" s="66"/>
    </row>
    <row r="132" spans="3:8">
      <c r="C132" s="66"/>
      <c r="D132" s="66"/>
      <c r="E132" s="66"/>
      <c r="F132" s="66"/>
      <c r="G132" s="66"/>
      <c r="H132" s="66"/>
    </row>
    <row r="133" spans="3:8">
      <c r="C133" s="66"/>
      <c r="D133" s="66"/>
      <c r="E133" s="66"/>
      <c r="F133" s="66"/>
      <c r="G133" s="66"/>
      <c r="H133" s="66"/>
    </row>
    <row r="134" spans="3:8">
      <c r="C134" s="66"/>
      <c r="D134" s="66"/>
      <c r="E134" s="66"/>
      <c r="F134" s="66"/>
      <c r="G134" s="66"/>
      <c r="H134" s="66"/>
    </row>
    <row r="135" spans="3:8">
      <c r="C135" s="66"/>
      <c r="D135" s="66"/>
      <c r="E135" s="66"/>
      <c r="F135" s="66"/>
      <c r="G135" s="66"/>
      <c r="H135" s="66"/>
    </row>
    <row r="136" spans="3:8">
      <c r="C136" s="66"/>
      <c r="D136" s="66"/>
      <c r="E136" s="66"/>
      <c r="F136" s="66"/>
      <c r="G136" s="66"/>
      <c r="H136" s="66"/>
    </row>
    <row r="137" spans="3:8">
      <c r="C137" s="66"/>
      <c r="D137" s="66"/>
      <c r="E137" s="66"/>
      <c r="F137" s="66"/>
      <c r="G137" s="66"/>
      <c r="H137" s="66"/>
    </row>
    <row r="138" spans="3:8">
      <c r="C138" s="66"/>
      <c r="D138" s="66"/>
      <c r="E138" s="66"/>
      <c r="F138" s="66"/>
      <c r="G138" s="66"/>
      <c r="H138" s="66"/>
    </row>
    <row r="139" spans="3:8">
      <c r="C139" s="66"/>
      <c r="D139" s="66"/>
      <c r="E139" s="66"/>
      <c r="F139" s="66"/>
      <c r="G139" s="66"/>
      <c r="H139" s="66"/>
    </row>
    <row r="140" spans="3:8">
      <c r="C140" s="66"/>
      <c r="D140" s="66"/>
      <c r="E140" s="66"/>
      <c r="F140" s="66"/>
      <c r="G140" s="66"/>
      <c r="H140" s="66"/>
    </row>
    <row r="141" spans="3:8">
      <c r="C141" s="66"/>
      <c r="D141" s="66"/>
      <c r="E141" s="66"/>
      <c r="F141" s="66"/>
      <c r="G141" s="66"/>
      <c r="H141" s="66"/>
    </row>
    <row r="142" spans="3:8">
      <c r="C142" s="66"/>
      <c r="D142" s="66"/>
      <c r="E142" s="66"/>
      <c r="F142" s="66"/>
      <c r="G142" s="66"/>
      <c r="H142" s="66"/>
    </row>
    <row r="143" spans="3:8">
      <c r="C143" s="66"/>
      <c r="D143" s="66"/>
      <c r="E143" s="66"/>
      <c r="F143" s="66"/>
      <c r="G143" s="66"/>
      <c r="H143" s="66"/>
    </row>
    <row r="144" spans="3:8">
      <c r="C144" s="66"/>
      <c r="D144" s="66"/>
      <c r="E144" s="66"/>
      <c r="F144" s="66"/>
      <c r="G144" s="66"/>
      <c r="H144" s="66"/>
    </row>
    <row r="145" spans="3:8">
      <c r="C145" s="66"/>
      <c r="D145" s="66"/>
      <c r="E145" s="66"/>
      <c r="F145" s="66"/>
      <c r="G145" s="66"/>
      <c r="H145" s="66"/>
    </row>
    <row r="146" spans="3:8">
      <c r="C146" s="66"/>
      <c r="D146" s="66"/>
      <c r="E146" s="66"/>
      <c r="F146" s="66"/>
      <c r="G146" s="66"/>
      <c r="H146" s="66"/>
    </row>
    <row r="147" spans="3:8">
      <c r="C147" s="66"/>
      <c r="D147" s="66"/>
      <c r="E147" s="66"/>
      <c r="F147" s="66"/>
      <c r="G147" s="66"/>
      <c r="H147" s="66"/>
    </row>
    <row r="148" spans="3:8">
      <c r="C148" s="66"/>
      <c r="D148" s="66"/>
      <c r="E148" s="66"/>
      <c r="F148" s="66"/>
      <c r="G148" s="66"/>
      <c r="H148" s="66"/>
    </row>
    <row r="149" spans="3:8">
      <c r="C149" s="66"/>
      <c r="D149" s="66"/>
      <c r="E149" s="66"/>
      <c r="F149" s="66"/>
      <c r="G149" s="66"/>
      <c r="H149" s="66"/>
    </row>
    <row r="150" spans="3:8">
      <c r="C150" s="66"/>
      <c r="D150" s="66"/>
      <c r="E150" s="66"/>
      <c r="F150" s="66"/>
      <c r="G150" s="66"/>
      <c r="H150" s="66"/>
    </row>
    <row r="151" spans="3:8">
      <c r="C151" s="66"/>
      <c r="D151" s="66"/>
      <c r="E151" s="66"/>
      <c r="F151" s="66"/>
      <c r="G151" s="66"/>
      <c r="H151" s="66"/>
    </row>
    <row r="152" spans="3:8">
      <c r="C152" s="66"/>
      <c r="D152" s="66"/>
      <c r="E152" s="66"/>
      <c r="F152" s="66"/>
      <c r="G152" s="66"/>
      <c r="H152" s="66"/>
    </row>
    <row r="153" spans="3:8">
      <c r="C153" s="66"/>
      <c r="D153" s="66"/>
      <c r="E153" s="66"/>
      <c r="F153" s="66"/>
      <c r="G153" s="66"/>
      <c r="H153" s="66"/>
    </row>
    <row r="154" spans="3:8">
      <c r="C154" s="66"/>
      <c r="D154" s="66"/>
      <c r="E154" s="66"/>
      <c r="F154" s="66"/>
      <c r="G154" s="66"/>
      <c r="H154" s="66"/>
    </row>
    <row r="155" spans="3:8">
      <c r="C155" s="66"/>
      <c r="D155" s="66"/>
      <c r="E155" s="66"/>
      <c r="F155" s="66"/>
      <c r="G155" s="66"/>
      <c r="H155" s="66"/>
    </row>
    <row r="156" spans="3:8">
      <c r="C156" s="66"/>
      <c r="D156" s="66"/>
      <c r="E156" s="66"/>
      <c r="F156" s="66"/>
      <c r="G156" s="66"/>
      <c r="H156" s="66"/>
    </row>
    <row r="157" spans="3:8">
      <c r="C157" s="66"/>
      <c r="D157" s="66"/>
      <c r="E157" s="66"/>
      <c r="F157" s="66"/>
      <c r="G157" s="66"/>
      <c r="H157" s="66"/>
    </row>
    <row r="158" spans="3:8">
      <c r="C158" s="66"/>
      <c r="D158" s="66"/>
      <c r="E158" s="66"/>
      <c r="F158" s="66"/>
      <c r="G158" s="66"/>
      <c r="H158" s="66"/>
    </row>
    <row r="159" spans="3:8">
      <c r="C159" s="66"/>
      <c r="D159" s="66"/>
      <c r="E159" s="66"/>
      <c r="F159" s="66"/>
      <c r="G159" s="66"/>
      <c r="H159" s="66"/>
    </row>
    <row r="160" spans="3:8">
      <c r="C160" s="66"/>
      <c r="D160" s="66"/>
      <c r="E160" s="66"/>
      <c r="F160" s="66"/>
      <c r="G160" s="66"/>
      <c r="H160" s="66"/>
    </row>
    <row r="161" spans="3:8">
      <c r="C161" s="66"/>
      <c r="D161" s="66"/>
      <c r="E161" s="66"/>
      <c r="F161" s="66"/>
      <c r="G161" s="66"/>
      <c r="H161" s="66"/>
    </row>
    <row r="162" spans="3:8">
      <c r="C162" s="66"/>
      <c r="D162" s="66"/>
      <c r="E162" s="66"/>
      <c r="F162" s="66"/>
      <c r="G162" s="66"/>
      <c r="H162" s="66"/>
    </row>
    <row r="163" spans="3:8">
      <c r="C163" s="66"/>
      <c r="D163" s="66"/>
      <c r="E163" s="66"/>
      <c r="F163" s="66"/>
      <c r="G163" s="66"/>
      <c r="H163" s="66"/>
    </row>
    <row r="164" spans="3:8">
      <c r="C164" s="66"/>
      <c r="D164" s="66"/>
      <c r="E164" s="66"/>
      <c r="F164" s="66"/>
      <c r="G164" s="66"/>
      <c r="H164" s="66"/>
    </row>
    <row r="165" spans="3:8">
      <c r="C165" s="66"/>
      <c r="D165" s="66"/>
      <c r="E165" s="66"/>
      <c r="F165" s="66"/>
      <c r="G165" s="66"/>
      <c r="H165" s="66"/>
    </row>
    <row r="166" spans="3:8">
      <c r="C166" s="66"/>
      <c r="D166" s="66"/>
      <c r="E166" s="66"/>
      <c r="F166" s="66"/>
      <c r="G166" s="66"/>
      <c r="H166" s="66"/>
    </row>
    <row r="167" spans="3:8">
      <c r="C167" s="66"/>
      <c r="D167" s="66"/>
      <c r="E167" s="66"/>
      <c r="F167" s="66"/>
      <c r="G167" s="66"/>
      <c r="H167" s="66"/>
    </row>
    <row r="168" spans="3:8">
      <c r="C168" s="66"/>
      <c r="D168" s="66"/>
      <c r="E168" s="66"/>
      <c r="F168" s="66"/>
      <c r="G168" s="66"/>
      <c r="H168" s="66"/>
    </row>
    <row r="169" spans="3:8">
      <c r="C169" s="66"/>
      <c r="D169" s="66"/>
      <c r="E169" s="66"/>
      <c r="F169" s="66"/>
      <c r="G169" s="66"/>
      <c r="H169" s="66"/>
    </row>
    <row r="170" spans="3:8">
      <c r="C170" s="66"/>
      <c r="D170" s="66"/>
      <c r="E170" s="66"/>
      <c r="F170" s="66"/>
      <c r="G170" s="66"/>
      <c r="H170" s="66"/>
    </row>
    <row r="171" spans="3:8">
      <c r="C171" s="66"/>
      <c r="D171" s="66"/>
      <c r="E171" s="66"/>
      <c r="F171" s="66"/>
      <c r="G171" s="66"/>
      <c r="H171" s="66"/>
    </row>
    <row r="172" spans="3:8">
      <c r="C172" s="66"/>
      <c r="D172" s="66"/>
      <c r="E172" s="66"/>
      <c r="F172" s="66"/>
      <c r="G172" s="66"/>
      <c r="H172" s="66"/>
    </row>
    <row r="173" spans="3:8">
      <c r="C173" s="66"/>
      <c r="D173" s="66"/>
      <c r="E173" s="66"/>
      <c r="F173" s="66"/>
      <c r="G173" s="66"/>
      <c r="H173" s="66"/>
    </row>
    <row r="174" spans="3:8">
      <c r="C174" s="66"/>
      <c r="D174" s="66"/>
      <c r="E174" s="66"/>
      <c r="F174" s="66"/>
      <c r="G174" s="66"/>
      <c r="H174" s="66"/>
    </row>
    <row r="175" spans="3:8">
      <c r="C175" s="66"/>
      <c r="D175" s="66"/>
      <c r="E175" s="66"/>
      <c r="F175" s="66"/>
      <c r="G175" s="66"/>
      <c r="H175" s="66"/>
    </row>
    <row r="176" spans="3:8">
      <c r="C176" s="66"/>
      <c r="D176" s="66"/>
      <c r="E176" s="66"/>
      <c r="F176" s="66"/>
      <c r="G176" s="66"/>
      <c r="H176" s="66"/>
    </row>
    <row r="177" spans="3:8">
      <c r="C177" s="66"/>
      <c r="D177" s="66"/>
      <c r="E177" s="66"/>
      <c r="F177" s="66"/>
      <c r="G177" s="66"/>
      <c r="H177" s="66"/>
    </row>
    <row r="178" spans="3:8">
      <c r="C178" s="66"/>
      <c r="D178" s="66"/>
      <c r="E178" s="66"/>
      <c r="F178" s="66"/>
      <c r="G178" s="66"/>
      <c r="H178" s="66"/>
    </row>
    <row r="179" spans="3:8">
      <c r="C179" s="66"/>
      <c r="D179" s="66"/>
      <c r="E179" s="66"/>
      <c r="F179" s="66"/>
      <c r="G179" s="66"/>
      <c r="H179" s="66"/>
    </row>
    <row r="180" spans="3:8">
      <c r="C180" s="66"/>
      <c r="D180" s="66"/>
      <c r="E180" s="66"/>
      <c r="F180" s="66"/>
      <c r="G180" s="66"/>
      <c r="H180" s="66"/>
    </row>
    <row r="181" spans="3:8">
      <c r="C181" s="66"/>
      <c r="D181" s="66"/>
      <c r="E181" s="66"/>
      <c r="F181" s="66"/>
      <c r="G181" s="66"/>
      <c r="H181" s="66"/>
    </row>
    <row r="182" spans="3:8">
      <c r="C182" s="66"/>
      <c r="D182" s="66"/>
      <c r="E182" s="66"/>
      <c r="F182" s="66"/>
      <c r="G182" s="66"/>
      <c r="H182" s="66"/>
    </row>
    <row r="183" spans="3:8">
      <c r="C183" s="66"/>
      <c r="D183" s="66"/>
      <c r="E183" s="66"/>
      <c r="F183" s="66"/>
      <c r="G183" s="66"/>
      <c r="H183" s="66"/>
    </row>
    <row r="184" spans="3:8">
      <c r="C184" s="66"/>
      <c r="D184" s="66"/>
      <c r="E184" s="66"/>
      <c r="F184" s="66"/>
      <c r="G184" s="66"/>
      <c r="H184" s="66"/>
    </row>
    <row r="185" spans="3:8">
      <c r="C185" s="66"/>
      <c r="D185" s="66"/>
      <c r="E185" s="66"/>
      <c r="F185" s="66"/>
      <c r="G185" s="66"/>
      <c r="H185" s="66"/>
    </row>
    <row r="186" spans="3:8">
      <c r="C186" s="66"/>
      <c r="D186" s="66"/>
      <c r="E186" s="66"/>
      <c r="F186" s="66"/>
      <c r="G186" s="66"/>
      <c r="H186" s="66"/>
    </row>
  </sheetData>
  <printOptions horizontalCentered="1"/>
  <pageMargins left="0.75" right="0.75" top="0.75" bottom="0.5" header="0.25" footer="0.25"/>
  <pageSetup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BB67B-D40C-4206-8575-C609760A9FCA}">
  <sheetPr>
    <tabColor theme="7" tint="0.39997558519241921"/>
    <pageSetUpPr fitToPage="1"/>
  </sheetPr>
  <dimension ref="A1:K186"/>
  <sheetViews>
    <sheetView zoomScale="75" zoomScaleNormal="75" zoomScaleSheetLayoutView="75" zoomScalePageLayoutView="90" workbookViewId="0">
      <selection activeCell="A42" sqref="A42:E42"/>
    </sheetView>
  </sheetViews>
  <sheetFormatPr defaultColWidth="8.88671875" defaultRowHeight="15"/>
  <cols>
    <col min="1" max="1" width="5.88671875" style="2" customWidth="1"/>
    <col min="2" max="2" width="1.44140625" style="2" customWidth="1"/>
    <col min="3" max="3" width="46.88671875" style="2" customWidth="1"/>
    <col min="4" max="4" width="22.33203125" style="2" customWidth="1"/>
    <col min="5" max="5" width="13.109375" style="2" customWidth="1"/>
    <col min="6" max="6" width="18.88671875" style="2" customWidth="1"/>
    <col min="7" max="7" width="16.109375" style="2" customWidth="1"/>
    <col min="8" max="8" width="15.109375" style="2" customWidth="1"/>
    <col min="9" max="9" width="8.88671875" style="2"/>
    <col min="10" max="10" width="14.88671875" style="2" customWidth="1"/>
    <col min="11" max="11" width="13" style="2" customWidth="1"/>
    <col min="12" max="16384" width="8.88671875" style="2"/>
  </cols>
  <sheetData>
    <row r="1" spans="1:11" ht="18">
      <c r="A1" s="1"/>
      <c r="C1" s="3"/>
      <c r="D1" s="3"/>
      <c r="F1" s="4"/>
      <c r="G1" s="5" t="s">
        <v>0</v>
      </c>
      <c r="H1" s="4"/>
    </row>
    <row r="2" spans="1:11">
      <c r="C2" s="3"/>
      <c r="D2" s="3"/>
      <c r="G2" s="5" t="s">
        <v>1</v>
      </c>
      <c r="H2" s="5"/>
    </row>
    <row r="3" spans="1:11">
      <c r="C3" s="3"/>
      <c r="D3" s="3"/>
      <c r="F3" s="6"/>
      <c r="H3" s="5"/>
    </row>
    <row r="4" spans="1:11">
      <c r="C4" s="3"/>
      <c r="D4" s="3"/>
      <c r="F4" s="6"/>
      <c r="H4" s="5"/>
    </row>
    <row r="5" spans="1:11">
      <c r="C5" s="3"/>
      <c r="D5" s="3"/>
      <c r="F5" s="6"/>
      <c r="H5" s="5"/>
    </row>
    <row r="6" spans="1:11">
      <c r="C6" s="3"/>
      <c r="D6" s="3"/>
      <c r="F6" s="6"/>
      <c r="G6" s="6"/>
      <c r="H6" s="6"/>
    </row>
    <row r="7" spans="1:11">
      <c r="C7" s="3" t="s">
        <v>2</v>
      </c>
      <c r="D7" s="3"/>
      <c r="F7" s="6"/>
      <c r="G7" s="7" t="s">
        <v>499</v>
      </c>
      <c r="H7" s="6"/>
    </row>
    <row r="8" spans="1:11">
      <c r="A8" s="8" t="s">
        <v>3</v>
      </c>
      <c r="B8" s="9"/>
      <c r="C8" s="9"/>
      <c r="D8" s="10"/>
      <c r="E8" s="11"/>
      <c r="F8" s="12"/>
      <c r="G8" s="12"/>
      <c r="H8" s="6"/>
    </row>
    <row r="9" spans="1:11">
      <c r="A9" s="13" t="s">
        <v>4</v>
      </c>
      <c r="B9" s="9"/>
      <c r="C9" s="10"/>
      <c r="D9" s="13"/>
      <c r="E9" s="10"/>
      <c r="F9" s="12"/>
      <c r="G9" s="12"/>
      <c r="H9" s="6"/>
    </row>
    <row r="10" spans="1:11">
      <c r="A10" s="12"/>
      <c r="B10" s="9"/>
      <c r="C10" s="12"/>
      <c r="D10" s="12"/>
      <c r="E10" s="12"/>
      <c r="F10" s="12"/>
      <c r="G10" s="12"/>
      <c r="H10" s="6"/>
    </row>
    <row r="11" spans="1:11" ht="15.75">
      <c r="A11" s="14" t="s">
        <v>5</v>
      </c>
      <c r="B11" s="15"/>
      <c r="C11" s="16"/>
      <c r="D11" s="16"/>
      <c r="E11" s="16"/>
      <c r="F11" s="16"/>
      <c r="G11" s="16"/>
      <c r="H11" s="6"/>
    </row>
    <row r="12" spans="1:11" ht="15.75">
      <c r="A12" s="17"/>
      <c r="B12" s="9"/>
      <c r="C12" s="12"/>
      <c r="D12" s="12"/>
      <c r="E12" s="12"/>
      <c r="F12" s="12"/>
      <c r="G12" s="12"/>
      <c r="H12" s="6"/>
      <c r="J12" s="18"/>
      <c r="K12" s="18"/>
    </row>
    <row r="13" spans="1:11" ht="15.75">
      <c r="A13" s="20"/>
      <c r="C13" s="21" t="s">
        <v>6</v>
      </c>
      <c r="D13" s="21" t="s">
        <v>7</v>
      </c>
      <c r="E13" s="21" t="s">
        <v>8</v>
      </c>
      <c r="F13" s="22" t="s">
        <v>9</v>
      </c>
      <c r="G13" s="22" t="s">
        <v>10</v>
      </c>
      <c r="H13" s="6"/>
      <c r="J13" s="19"/>
    </row>
    <row r="14" spans="1:11" ht="15.75">
      <c r="A14" s="20" t="s">
        <v>11</v>
      </c>
      <c r="C14" s="6"/>
      <c r="D14" s="6"/>
      <c r="F14" s="6"/>
      <c r="G14" s="20" t="s">
        <v>12</v>
      </c>
      <c r="H14" s="6"/>
      <c r="J14" s="19"/>
    </row>
    <row r="15" spans="1:11" ht="15.75">
      <c r="A15" s="25" t="s">
        <v>13</v>
      </c>
      <c r="B15" s="26"/>
      <c r="C15" s="27"/>
      <c r="D15" s="27"/>
      <c r="F15" s="6"/>
      <c r="G15" s="25" t="s">
        <v>14</v>
      </c>
      <c r="H15" s="6"/>
      <c r="J15" s="67"/>
      <c r="K15" s="28"/>
    </row>
    <row r="16" spans="1:11">
      <c r="A16" s="29">
        <v>1</v>
      </c>
      <c r="C16" s="6" t="s">
        <v>15</v>
      </c>
      <c r="D16" s="30" t="s">
        <v>16</v>
      </c>
      <c r="F16" s="6"/>
      <c r="G16" s="31">
        <v>162326003</v>
      </c>
      <c r="H16" s="32"/>
      <c r="J16" s="33"/>
      <c r="K16" s="31"/>
    </row>
    <row r="17" spans="1:11">
      <c r="A17" s="29"/>
      <c r="C17" s="6"/>
      <c r="D17" s="34"/>
      <c r="F17" s="6"/>
      <c r="G17" s="35"/>
      <c r="H17" s="32"/>
      <c r="J17" s="36"/>
      <c r="K17" s="35"/>
    </row>
    <row r="18" spans="1:11">
      <c r="A18" s="29"/>
      <c r="C18" s="6"/>
      <c r="D18" s="34"/>
      <c r="F18" s="6"/>
      <c r="G18" s="35"/>
      <c r="H18" s="32"/>
      <c r="J18" s="36"/>
      <c r="K18" s="35"/>
    </row>
    <row r="19" spans="1:11">
      <c r="A19" s="29" t="s">
        <v>17</v>
      </c>
      <c r="C19" s="37" t="s">
        <v>18</v>
      </c>
      <c r="D19" s="38"/>
      <c r="F19" s="6"/>
      <c r="G19" s="35"/>
      <c r="H19" s="32"/>
      <c r="J19" s="36"/>
      <c r="K19" s="35"/>
    </row>
    <row r="20" spans="1:11">
      <c r="A20" s="29">
        <v>2</v>
      </c>
      <c r="C20" s="6" t="s">
        <v>19</v>
      </c>
      <c r="D20" s="30" t="s">
        <v>16</v>
      </c>
      <c r="F20" s="6"/>
      <c r="G20" s="31">
        <v>401905</v>
      </c>
      <c r="H20" s="32"/>
      <c r="J20" s="33"/>
      <c r="K20" s="31"/>
    </row>
    <row r="21" spans="1:11" ht="17.45" customHeight="1">
      <c r="A21" s="29">
        <v>3</v>
      </c>
      <c r="C21" s="6" t="s">
        <v>20</v>
      </c>
      <c r="D21" s="30" t="s">
        <v>16</v>
      </c>
      <c r="F21" s="6"/>
      <c r="G21" s="39">
        <v>875908</v>
      </c>
      <c r="H21" s="32"/>
      <c r="J21" s="40"/>
      <c r="K21" s="39"/>
    </row>
    <row r="22" spans="1:11">
      <c r="A22" s="29" t="s">
        <v>21</v>
      </c>
      <c r="C22" s="35" t="s">
        <v>22</v>
      </c>
      <c r="D22" s="41"/>
      <c r="F22" s="6"/>
      <c r="G22" s="42">
        <v>0</v>
      </c>
      <c r="H22" s="32"/>
      <c r="J22" s="40"/>
      <c r="K22" s="39"/>
    </row>
    <row r="23" spans="1:11">
      <c r="A23" s="29" t="s">
        <v>23</v>
      </c>
      <c r="C23" s="35" t="s">
        <v>24</v>
      </c>
      <c r="D23" s="41"/>
      <c r="F23" s="6"/>
      <c r="G23" s="42">
        <v>0</v>
      </c>
      <c r="H23" s="32"/>
      <c r="J23" s="40"/>
      <c r="K23" s="39"/>
    </row>
    <row r="24" spans="1:11" ht="15.6" customHeight="1">
      <c r="A24" s="29">
        <v>5</v>
      </c>
      <c r="C24" s="35" t="s">
        <v>25</v>
      </c>
      <c r="D24" s="30" t="s">
        <v>16</v>
      </c>
      <c r="F24" s="6"/>
      <c r="G24" s="39">
        <v>1210285</v>
      </c>
      <c r="H24" s="32"/>
      <c r="J24" s="40"/>
      <c r="K24" s="39"/>
    </row>
    <row r="25" spans="1:11">
      <c r="A25" s="29"/>
      <c r="C25" s="43" t="s">
        <v>53</v>
      </c>
      <c r="D25" s="30"/>
      <c r="F25" s="6"/>
      <c r="G25" s="44">
        <v>602379</v>
      </c>
      <c r="H25" s="32"/>
      <c r="J25" s="45"/>
      <c r="K25" s="39"/>
    </row>
    <row r="26" spans="1:11">
      <c r="A26" s="29">
        <v>6</v>
      </c>
      <c r="C26" s="6" t="s">
        <v>27</v>
      </c>
      <c r="D26" s="34"/>
      <c r="F26" s="6"/>
      <c r="G26" s="31">
        <f>SUM(G20:G25)</f>
        <v>3090477</v>
      </c>
      <c r="H26" s="32"/>
      <c r="J26" s="33"/>
      <c r="K26" s="31"/>
    </row>
    <row r="27" spans="1:11">
      <c r="A27" s="29"/>
      <c r="D27" s="34"/>
      <c r="F27" s="6"/>
      <c r="H27" s="6"/>
      <c r="J27" s="46"/>
    </row>
    <row r="28" spans="1:11">
      <c r="A28" s="29"/>
      <c r="C28" s="6"/>
      <c r="D28" s="34"/>
      <c r="F28" s="6"/>
      <c r="G28" s="35"/>
      <c r="H28" s="6"/>
      <c r="J28" s="36"/>
      <c r="K28" s="35"/>
    </row>
    <row r="29" spans="1:11" ht="15.75" thickBot="1">
      <c r="A29" s="29">
        <v>7</v>
      </c>
      <c r="C29" s="6" t="s">
        <v>28</v>
      </c>
      <c r="D29" s="47" t="s">
        <v>29</v>
      </c>
      <c r="F29" s="6"/>
      <c r="G29" s="48">
        <f>G16-G26</f>
        <v>159235526</v>
      </c>
      <c r="H29" s="6"/>
      <c r="J29" s="49"/>
      <c r="K29" s="50"/>
    </row>
    <row r="30" spans="1:11" ht="15.75" thickTop="1">
      <c r="A30" s="29"/>
      <c r="D30" s="51"/>
      <c r="F30" s="6"/>
      <c r="H30" s="6"/>
      <c r="J30" s="46"/>
    </row>
    <row r="31" spans="1:11">
      <c r="A31" s="29"/>
      <c r="D31" s="52"/>
      <c r="F31" s="6"/>
      <c r="G31" s="35"/>
      <c r="H31" s="6"/>
      <c r="J31" s="36"/>
      <c r="K31" s="35"/>
    </row>
    <row r="32" spans="1:11">
      <c r="A32" s="29"/>
      <c r="C32" s="6" t="s">
        <v>30</v>
      </c>
      <c r="D32" s="51"/>
      <c r="F32" s="6"/>
      <c r="G32" s="35"/>
      <c r="H32" s="6"/>
      <c r="J32" s="36"/>
      <c r="K32" s="35"/>
    </row>
    <row r="33" spans="1:11">
      <c r="A33" s="29">
        <v>8</v>
      </c>
      <c r="C33" s="53" t="s">
        <v>31</v>
      </c>
      <c r="D33" s="30" t="s">
        <v>16</v>
      </c>
      <c r="F33" s="6"/>
      <c r="G33" s="54">
        <v>4954000</v>
      </c>
      <c r="H33" s="6"/>
      <c r="J33" s="45"/>
      <c r="K33" s="54"/>
    </row>
    <row r="34" spans="1:11">
      <c r="A34" s="29">
        <v>9</v>
      </c>
      <c r="C34" s="53" t="s">
        <v>32</v>
      </c>
      <c r="D34" s="30" t="s">
        <v>16</v>
      </c>
      <c r="F34" s="6"/>
      <c r="G34" s="54">
        <v>4474167</v>
      </c>
      <c r="H34" s="6"/>
      <c r="J34" s="45"/>
      <c r="K34" s="54"/>
    </row>
    <row r="35" spans="1:11">
      <c r="A35" s="29"/>
      <c r="C35" s="6"/>
      <c r="D35" s="51"/>
      <c r="E35" s="54"/>
      <c r="F35" s="6"/>
      <c r="G35" s="6"/>
      <c r="H35" s="6"/>
      <c r="J35" s="45"/>
      <c r="K35" s="45"/>
    </row>
    <row r="36" spans="1:11">
      <c r="A36" s="29">
        <v>10</v>
      </c>
      <c r="C36" s="6" t="s">
        <v>33</v>
      </c>
      <c r="D36" s="51"/>
      <c r="E36" s="31"/>
      <c r="F36" s="6"/>
      <c r="G36" s="6"/>
      <c r="H36" s="6"/>
      <c r="J36" s="45"/>
      <c r="K36" s="45"/>
    </row>
    <row r="37" spans="1:11">
      <c r="A37" s="29">
        <v>11</v>
      </c>
      <c r="C37" s="6" t="s">
        <v>33</v>
      </c>
      <c r="D37" s="51"/>
      <c r="E37" s="31"/>
      <c r="F37" s="6"/>
      <c r="G37" s="6"/>
      <c r="H37" s="6"/>
      <c r="J37" s="46"/>
    </row>
    <row r="38" spans="1:11">
      <c r="A38" s="29">
        <v>12</v>
      </c>
      <c r="C38" s="6" t="s">
        <v>33</v>
      </c>
      <c r="D38" s="51"/>
      <c r="E38" s="31"/>
      <c r="F38" s="6"/>
      <c r="G38" s="6"/>
      <c r="H38" s="6"/>
      <c r="J38" s="46"/>
    </row>
    <row r="39" spans="1:11">
      <c r="A39" s="29">
        <v>13</v>
      </c>
      <c r="C39" s="6" t="s">
        <v>33</v>
      </c>
      <c r="D39" s="51"/>
      <c r="E39" s="31"/>
      <c r="F39" s="6"/>
      <c r="G39" s="6"/>
      <c r="H39" s="6"/>
      <c r="J39" s="46"/>
    </row>
    <row r="40" spans="1:11">
      <c r="A40" s="29">
        <v>14</v>
      </c>
      <c r="C40" s="6" t="s">
        <v>33</v>
      </c>
      <c r="D40" s="51"/>
      <c r="E40" s="31"/>
      <c r="F40" s="6"/>
      <c r="G40" s="6"/>
      <c r="H40" s="6"/>
      <c r="J40" s="46"/>
    </row>
    <row r="41" spans="1:11">
      <c r="A41" s="29"/>
      <c r="C41" s="6"/>
      <c r="D41" s="51"/>
      <c r="E41" s="31"/>
      <c r="F41" s="6"/>
      <c r="G41" s="6"/>
      <c r="H41" s="6"/>
      <c r="J41" s="46"/>
    </row>
    <row r="42" spans="1:11" ht="15.75">
      <c r="A42" s="300">
        <v>15</v>
      </c>
      <c r="B42" s="301"/>
      <c r="C42" s="302" t="s">
        <v>34</v>
      </c>
      <c r="D42" s="303" t="s">
        <v>35</v>
      </c>
      <c r="E42" s="304">
        <f>IF(G33&gt;0,G29/G33,0)</f>
        <v>32.142819136051678</v>
      </c>
      <c r="F42" s="6"/>
      <c r="G42" s="6"/>
      <c r="H42" s="6"/>
      <c r="J42" s="57"/>
      <c r="K42" s="56"/>
    </row>
    <row r="43" spans="1:11">
      <c r="A43" s="29"/>
      <c r="C43" s="6"/>
      <c r="D43" s="51"/>
      <c r="E43" s="56"/>
      <c r="F43" s="6"/>
      <c r="G43" s="6"/>
      <c r="H43" s="6"/>
      <c r="J43" s="57"/>
      <c r="K43" s="56"/>
    </row>
    <row r="44" spans="1:11">
      <c r="A44" s="29">
        <v>16</v>
      </c>
      <c r="C44" s="6" t="s">
        <v>36</v>
      </c>
      <c r="D44" s="55" t="s">
        <v>37</v>
      </c>
      <c r="E44" s="56">
        <f>IF(G34&gt;0,G29/G34,0)</f>
        <v>35.589982671634743</v>
      </c>
      <c r="F44" s="6"/>
      <c r="G44" s="6"/>
      <c r="H44" s="6"/>
      <c r="J44" s="57"/>
      <c r="K44" s="56"/>
    </row>
    <row r="45" spans="1:11">
      <c r="A45" s="29"/>
      <c r="C45" s="6"/>
      <c r="D45" s="51"/>
      <c r="E45" s="56"/>
      <c r="F45" s="6"/>
      <c r="G45" s="6"/>
      <c r="H45" s="6"/>
      <c r="J45" s="57"/>
      <c r="K45" s="56"/>
    </row>
    <row r="46" spans="1:11">
      <c r="A46" s="29">
        <v>17</v>
      </c>
      <c r="C46" s="6" t="s">
        <v>38</v>
      </c>
      <c r="D46" s="55" t="s">
        <v>39</v>
      </c>
      <c r="E46" s="56">
        <f>ROUND(E42/12,9)</f>
        <v>2.6785682610000001</v>
      </c>
      <c r="F46" s="6"/>
      <c r="G46" s="6"/>
      <c r="H46" s="6"/>
      <c r="J46" s="57"/>
      <c r="K46" s="56"/>
    </row>
    <row r="47" spans="1:11">
      <c r="A47" s="29"/>
      <c r="C47" s="6"/>
      <c r="D47" s="51"/>
      <c r="E47" s="56"/>
      <c r="F47" s="6"/>
      <c r="G47" s="6"/>
      <c r="H47" s="6"/>
      <c r="J47" s="57"/>
      <c r="K47" s="56"/>
    </row>
    <row r="48" spans="1:11">
      <c r="A48" s="29" t="s">
        <v>40</v>
      </c>
      <c r="C48" s="6" t="s">
        <v>41</v>
      </c>
      <c r="D48" s="55" t="s">
        <v>42</v>
      </c>
      <c r="E48" s="56">
        <f>ROUND($E$44/12,9)</f>
        <v>2.9658318889999999</v>
      </c>
      <c r="F48" s="6"/>
      <c r="G48" s="6"/>
      <c r="H48" s="6"/>
      <c r="J48" s="57"/>
      <c r="K48" s="56"/>
    </row>
    <row r="49" spans="1:8">
      <c r="A49" s="29"/>
      <c r="C49" s="6"/>
      <c r="D49" s="51"/>
      <c r="E49" s="31"/>
      <c r="F49" s="6"/>
      <c r="G49" s="6"/>
      <c r="H49" s="6"/>
    </row>
    <row r="50" spans="1:8">
      <c r="A50" s="29"/>
      <c r="C50" s="6"/>
      <c r="D50" s="51"/>
      <c r="E50" s="58" t="s">
        <v>43</v>
      </c>
      <c r="F50" s="6"/>
      <c r="G50" s="58" t="s">
        <v>44</v>
      </c>
      <c r="H50" s="6"/>
    </row>
    <row r="51" spans="1:8">
      <c r="A51" s="29"/>
      <c r="C51" s="6"/>
      <c r="D51" s="51"/>
      <c r="E51" s="58"/>
      <c r="F51" s="6"/>
      <c r="G51" s="6"/>
      <c r="H51" s="6"/>
    </row>
    <row r="52" spans="1:8">
      <c r="A52" s="29">
        <v>18</v>
      </c>
      <c r="C52" s="6" t="s">
        <v>45</v>
      </c>
      <c r="D52" s="55" t="s">
        <v>46</v>
      </c>
      <c r="E52" s="56">
        <f>ROUND($E$44/52,9)</f>
        <v>0.68442274400000003</v>
      </c>
      <c r="F52" s="6"/>
      <c r="G52" s="6"/>
      <c r="H52" s="6"/>
    </row>
    <row r="53" spans="1:8">
      <c r="A53" s="29"/>
      <c r="C53" s="6"/>
      <c r="D53" s="51"/>
      <c r="E53" s="31"/>
      <c r="F53" s="6"/>
      <c r="G53" s="6"/>
      <c r="H53" s="6"/>
    </row>
    <row r="54" spans="1:8">
      <c r="A54" s="29">
        <v>19</v>
      </c>
      <c r="C54" s="6" t="s">
        <v>47</v>
      </c>
      <c r="D54" s="55" t="s">
        <v>48</v>
      </c>
      <c r="E54" s="56">
        <f>ROUND($E$44/260,9)</f>
        <v>0.13688454899999999</v>
      </c>
      <c r="F54" s="6" t="s">
        <v>49</v>
      </c>
      <c r="G54" s="56">
        <f>ROUND($E$44/365,9)</f>
        <v>9.7506802000000004E-2</v>
      </c>
      <c r="H54" s="6"/>
    </row>
    <row r="55" spans="1:8">
      <c r="A55" s="29"/>
      <c r="C55" s="6"/>
      <c r="D55" s="51"/>
      <c r="E55" s="56"/>
      <c r="F55" s="6"/>
      <c r="G55" s="6"/>
      <c r="H55" s="6"/>
    </row>
    <row r="56" spans="1:8" ht="30">
      <c r="A56" s="59">
        <v>20</v>
      </c>
      <c r="B56" s="60"/>
      <c r="C56" s="61" t="s">
        <v>50</v>
      </c>
      <c r="D56" s="62" t="s">
        <v>51</v>
      </c>
      <c r="E56" s="63">
        <f>IF(ISERR(ROUND(($G$29/$G$34)/4160,4)=TRUE),0,ROUND(($G$29/$G$34)/4160,4))</f>
        <v>8.6E-3</v>
      </c>
      <c r="F56" s="64" t="s">
        <v>52</v>
      </c>
      <c r="G56" s="63">
        <f>IF(ISERR(ROUND(($G$29/$G$34)/8760*1000,4)=TRUE),0,ROUND(($G$29/$G$34)/8760*1000,4))</f>
        <v>4.0628000000000002</v>
      </c>
      <c r="H56" s="6"/>
    </row>
    <row r="57" spans="1:8">
      <c r="A57" s="65"/>
      <c r="C57" s="6"/>
      <c r="D57" s="6"/>
      <c r="F57" s="20"/>
      <c r="G57" s="7"/>
      <c r="H57" s="6"/>
    </row>
    <row r="58" spans="1:8">
      <c r="A58" s="65"/>
      <c r="C58" s="6"/>
      <c r="D58" s="6"/>
      <c r="F58" s="20"/>
      <c r="G58" s="7"/>
      <c r="H58" s="6"/>
    </row>
    <row r="59" spans="1:8">
      <c r="A59" s="65"/>
      <c r="C59" s="6"/>
      <c r="D59" s="6"/>
      <c r="F59" s="20"/>
      <c r="G59" s="7"/>
      <c r="H59" s="6"/>
    </row>
    <row r="60" spans="1:8">
      <c r="A60" s="65"/>
      <c r="C60" s="6"/>
      <c r="D60" s="6"/>
      <c r="F60" s="20"/>
      <c r="G60" s="7"/>
      <c r="H60" s="6"/>
    </row>
    <row r="61" spans="1:8">
      <c r="C61" s="66"/>
      <c r="D61" s="66"/>
      <c r="E61" s="66"/>
      <c r="F61" s="66"/>
      <c r="G61" s="66"/>
      <c r="H61" s="66"/>
    </row>
    <row r="62" spans="1:8">
      <c r="C62" s="66"/>
      <c r="D62" s="66"/>
      <c r="E62" s="66"/>
      <c r="F62" s="66"/>
      <c r="G62" s="66"/>
      <c r="H62" s="66"/>
    </row>
    <row r="63" spans="1:8">
      <c r="C63" s="66"/>
      <c r="D63" s="66"/>
      <c r="E63" s="66"/>
      <c r="F63" s="66"/>
      <c r="G63" s="66"/>
      <c r="H63" s="66"/>
    </row>
    <row r="64" spans="1:8">
      <c r="C64" s="66"/>
      <c r="D64" s="66"/>
      <c r="E64" s="66"/>
      <c r="F64" s="66"/>
      <c r="G64" s="66"/>
      <c r="H64" s="66"/>
    </row>
    <row r="65" spans="3:8">
      <c r="C65" s="66"/>
      <c r="D65" s="66"/>
      <c r="E65" s="66"/>
      <c r="F65" s="66"/>
      <c r="G65" s="66"/>
      <c r="H65" s="66"/>
    </row>
    <row r="66" spans="3:8">
      <c r="C66" s="66"/>
      <c r="D66" s="66"/>
      <c r="E66" s="66"/>
      <c r="F66" s="66"/>
      <c r="G66" s="66"/>
      <c r="H66" s="66"/>
    </row>
    <row r="67" spans="3:8">
      <c r="C67" s="66"/>
      <c r="D67" s="66"/>
      <c r="E67" s="66"/>
      <c r="F67" s="66"/>
      <c r="G67" s="66"/>
      <c r="H67" s="66"/>
    </row>
    <row r="68" spans="3:8">
      <c r="C68" s="66"/>
      <c r="D68" s="66"/>
      <c r="E68" s="66"/>
      <c r="F68" s="66"/>
      <c r="G68" s="66"/>
      <c r="H68" s="66"/>
    </row>
    <row r="69" spans="3:8">
      <c r="C69" s="66"/>
      <c r="D69" s="66"/>
      <c r="E69" s="66"/>
      <c r="F69" s="66"/>
      <c r="G69" s="66"/>
      <c r="H69" s="66"/>
    </row>
    <row r="70" spans="3:8">
      <c r="C70" s="66"/>
      <c r="D70" s="66"/>
      <c r="E70" s="66"/>
      <c r="F70" s="66"/>
      <c r="G70" s="66"/>
      <c r="H70" s="66"/>
    </row>
    <row r="71" spans="3:8">
      <c r="C71" s="66"/>
      <c r="D71" s="66"/>
      <c r="E71" s="66"/>
      <c r="F71" s="66"/>
      <c r="G71" s="66"/>
      <c r="H71" s="66"/>
    </row>
    <row r="72" spans="3:8">
      <c r="C72" s="66"/>
      <c r="D72" s="66"/>
      <c r="E72" s="66"/>
      <c r="F72" s="66"/>
      <c r="G72" s="66"/>
      <c r="H72" s="66"/>
    </row>
    <row r="73" spans="3:8">
      <c r="C73" s="66"/>
      <c r="D73" s="66"/>
      <c r="E73" s="66"/>
      <c r="F73" s="66"/>
      <c r="G73" s="66"/>
      <c r="H73" s="66"/>
    </row>
    <row r="74" spans="3:8">
      <c r="C74" s="66"/>
      <c r="D74" s="66"/>
      <c r="E74" s="66"/>
      <c r="F74" s="66"/>
      <c r="G74" s="66"/>
      <c r="H74" s="66"/>
    </row>
    <row r="75" spans="3:8">
      <c r="C75" s="66"/>
      <c r="D75" s="66"/>
      <c r="E75" s="66"/>
      <c r="F75" s="66"/>
      <c r="G75" s="66"/>
      <c r="H75" s="66"/>
    </row>
    <row r="76" spans="3:8">
      <c r="C76" s="66"/>
      <c r="D76" s="66"/>
      <c r="E76" s="66"/>
      <c r="F76" s="66"/>
      <c r="G76" s="66"/>
      <c r="H76" s="66"/>
    </row>
    <row r="77" spans="3:8">
      <c r="C77" s="66"/>
      <c r="D77" s="66"/>
      <c r="E77" s="66"/>
      <c r="F77" s="66"/>
      <c r="G77" s="66"/>
      <c r="H77" s="66"/>
    </row>
    <row r="78" spans="3:8">
      <c r="C78" s="66"/>
      <c r="D78" s="66"/>
      <c r="E78" s="66"/>
      <c r="F78" s="66"/>
      <c r="G78" s="66"/>
      <c r="H78" s="66"/>
    </row>
    <row r="79" spans="3:8">
      <c r="C79" s="66"/>
      <c r="D79" s="66"/>
      <c r="E79" s="66"/>
      <c r="F79" s="66"/>
      <c r="G79" s="66"/>
      <c r="H79" s="66"/>
    </row>
    <row r="80" spans="3:8">
      <c r="C80" s="66"/>
      <c r="D80" s="66"/>
      <c r="E80" s="66"/>
      <c r="F80" s="66"/>
      <c r="G80" s="66"/>
      <c r="H80" s="66"/>
    </row>
    <row r="81" spans="3:8">
      <c r="C81" s="66"/>
      <c r="D81" s="66"/>
      <c r="E81" s="66"/>
      <c r="F81" s="66"/>
      <c r="G81" s="66"/>
      <c r="H81" s="66"/>
    </row>
    <row r="82" spans="3:8">
      <c r="C82" s="66"/>
      <c r="D82" s="66"/>
      <c r="E82" s="66"/>
      <c r="F82" s="66"/>
      <c r="G82" s="66"/>
      <c r="H82" s="66"/>
    </row>
    <row r="83" spans="3:8">
      <c r="C83" s="66"/>
      <c r="D83" s="66"/>
      <c r="E83" s="66"/>
      <c r="F83" s="66"/>
      <c r="G83" s="66"/>
      <c r="H83" s="66"/>
    </row>
    <row r="84" spans="3:8">
      <c r="C84" s="66"/>
      <c r="D84" s="66"/>
      <c r="E84" s="66"/>
      <c r="F84" s="66"/>
      <c r="G84" s="66"/>
      <c r="H84" s="66"/>
    </row>
    <row r="85" spans="3:8">
      <c r="C85" s="66"/>
      <c r="D85" s="66"/>
      <c r="E85" s="66"/>
      <c r="F85" s="66"/>
      <c r="G85" s="66"/>
      <c r="H85" s="66"/>
    </row>
    <row r="86" spans="3:8">
      <c r="C86" s="66"/>
      <c r="D86" s="66"/>
      <c r="E86" s="66"/>
      <c r="F86" s="66"/>
      <c r="G86" s="66"/>
      <c r="H86" s="66"/>
    </row>
    <row r="87" spans="3:8">
      <c r="C87" s="66"/>
      <c r="D87" s="66"/>
      <c r="E87" s="66"/>
      <c r="F87" s="66"/>
      <c r="G87" s="66"/>
      <c r="H87" s="66"/>
    </row>
    <row r="88" spans="3:8">
      <c r="C88" s="66"/>
      <c r="D88" s="66"/>
      <c r="E88" s="66"/>
      <c r="F88" s="66"/>
      <c r="G88" s="66"/>
      <c r="H88" s="66"/>
    </row>
    <row r="89" spans="3:8">
      <c r="C89" s="66"/>
      <c r="D89" s="66"/>
      <c r="E89" s="66"/>
      <c r="F89" s="66"/>
      <c r="G89" s="66"/>
      <c r="H89" s="66"/>
    </row>
    <row r="90" spans="3:8">
      <c r="C90" s="66"/>
      <c r="D90" s="66"/>
      <c r="E90" s="66"/>
      <c r="F90" s="66"/>
      <c r="G90" s="66"/>
      <c r="H90" s="66"/>
    </row>
    <row r="91" spans="3:8">
      <c r="C91" s="66"/>
      <c r="D91" s="66"/>
      <c r="E91" s="66"/>
      <c r="F91" s="66"/>
      <c r="G91" s="66"/>
      <c r="H91" s="66"/>
    </row>
    <row r="92" spans="3:8">
      <c r="C92" s="66"/>
      <c r="D92" s="66"/>
      <c r="E92" s="66"/>
      <c r="F92" s="66"/>
      <c r="G92" s="66"/>
      <c r="H92" s="66"/>
    </row>
    <row r="93" spans="3:8">
      <c r="C93" s="66"/>
      <c r="D93" s="66"/>
      <c r="E93" s="66"/>
      <c r="F93" s="66"/>
      <c r="G93" s="66"/>
      <c r="H93" s="66"/>
    </row>
    <row r="94" spans="3:8">
      <c r="C94" s="66"/>
      <c r="D94" s="66"/>
      <c r="E94" s="66"/>
      <c r="F94" s="66"/>
      <c r="G94" s="66"/>
      <c r="H94" s="66"/>
    </row>
    <row r="95" spans="3:8">
      <c r="C95" s="66"/>
      <c r="D95" s="66"/>
      <c r="E95" s="66"/>
      <c r="F95" s="66"/>
      <c r="G95" s="66"/>
      <c r="H95" s="66"/>
    </row>
    <row r="96" spans="3:8">
      <c r="C96" s="66"/>
      <c r="D96" s="66"/>
      <c r="E96" s="66"/>
      <c r="F96" s="66"/>
      <c r="G96" s="66"/>
      <c r="H96" s="66"/>
    </row>
    <row r="97" spans="3:8">
      <c r="C97" s="66"/>
      <c r="D97" s="66"/>
      <c r="E97" s="66"/>
      <c r="F97" s="66"/>
      <c r="G97" s="66"/>
      <c r="H97" s="66"/>
    </row>
    <row r="98" spans="3:8">
      <c r="C98" s="66"/>
      <c r="D98" s="66"/>
      <c r="E98" s="66"/>
      <c r="F98" s="66"/>
      <c r="G98" s="66"/>
      <c r="H98" s="66"/>
    </row>
    <row r="99" spans="3:8">
      <c r="C99" s="66"/>
      <c r="D99" s="66"/>
      <c r="E99" s="66"/>
      <c r="F99" s="66"/>
      <c r="G99" s="66"/>
      <c r="H99" s="66"/>
    </row>
    <row r="100" spans="3:8">
      <c r="C100" s="66"/>
      <c r="D100" s="66"/>
      <c r="E100" s="66"/>
      <c r="F100" s="66"/>
      <c r="G100" s="66"/>
      <c r="H100" s="66"/>
    </row>
    <row r="101" spans="3:8">
      <c r="C101" s="66"/>
      <c r="D101" s="66"/>
      <c r="E101" s="66"/>
      <c r="F101" s="66"/>
      <c r="G101" s="66"/>
      <c r="H101" s="66"/>
    </row>
    <row r="102" spans="3:8">
      <c r="C102" s="66"/>
      <c r="D102" s="66"/>
      <c r="E102" s="66"/>
      <c r="F102" s="66"/>
      <c r="G102" s="66"/>
      <c r="H102" s="66"/>
    </row>
    <row r="103" spans="3:8">
      <c r="C103" s="66"/>
      <c r="D103" s="66"/>
      <c r="E103" s="66"/>
      <c r="F103" s="66"/>
      <c r="G103" s="66"/>
      <c r="H103" s="66"/>
    </row>
    <row r="104" spans="3:8">
      <c r="C104" s="66"/>
      <c r="D104" s="66"/>
      <c r="E104" s="66"/>
      <c r="F104" s="66"/>
      <c r="G104" s="66"/>
      <c r="H104" s="66"/>
    </row>
    <row r="105" spans="3:8">
      <c r="C105" s="66"/>
      <c r="D105" s="66"/>
      <c r="E105" s="66"/>
      <c r="F105" s="66"/>
      <c r="G105" s="66"/>
      <c r="H105" s="66"/>
    </row>
    <row r="106" spans="3:8">
      <c r="C106" s="66"/>
      <c r="D106" s="66"/>
      <c r="E106" s="66"/>
      <c r="F106" s="66"/>
      <c r="G106" s="66"/>
      <c r="H106" s="66"/>
    </row>
    <row r="107" spans="3:8">
      <c r="C107" s="66"/>
      <c r="D107" s="66"/>
      <c r="E107" s="66"/>
      <c r="F107" s="66"/>
      <c r="G107" s="66"/>
      <c r="H107" s="66"/>
    </row>
    <row r="108" spans="3:8">
      <c r="C108" s="66"/>
      <c r="D108" s="66"/>
      <c r="E108" s="66"/>
      <c r="F108" s="66"/>
      <c r="G108" s="66"/>
      <c r="H108" s="66"/>
    </row>
    <row r="109" spans="3:8">
      <c r="C109" s="66"/>
      <c r="D109" s="66"/>
      <c r="E109" s="66"/>
      <c r="F109" s="66"/>
      <c r="G109" s="66"/>
      <c r="H109" s="66"/>
    </row>
    <row r="110" spans="3:8">
      <c r="C110" s="66"/>
      <c r="D110" s="66"/>
      <c r="E110" s="66"/>
      <c r="F110" s="66"/>
      <c r="G110" s="66"/>
      <c r="H110" s="66"/>
    </row>
    <row r="111" spans="3:8">
      <c r="C111" s="66"/>
      <c r="D111" s="66"/>
      <c r="E111" s="66"/>
      <c r="F111" s="66"/>
      <c r="G111" s="66"/>
      <c r="H111" s="66"/>
    </row>
    <row r="112" spans="3:8">
      <c r="C112" s="66"/>
      <c r="D112" s="66"/>
      <c r="E112" s="66"/>
      <c r="F112" s="66"/>
      <c r="G112" s="66"/>
      <c r="H112" s="66"/>
    </row>
    <row r="113" spans="3:8">
      <c r="C113" s="66"/>
      <c r="D113" s="66"/>
      <c r="E113" s="66"/>
      <c r="F113" s="66"/>
      <c r="G113" s="66"/>
      <c r="H113" s="66"/>
    </row>
    <row r="114" spans="3:8">
      <c r="C114" s="66"/>
      <c r="D114" s="66"/>
      <c r="E114" s="66"/>
      <c r="F114" s="66"/>
      <c r="G114" s="66"/>
      <c r="H114" s="66"/>
    </row>
    <row r="115" spans="3:8">
      <c r="C115" s="66"/>
      <c r="D115" s="66"/>
      <c r="E115" s="66"/>
      <c r="F115" s="66"/>
      <c r="G115" s="66"/>
      <c r="H115" s="66"/>
    </row>
    <row r="116" spans="3:8">
      <c r="C116" s="66"/>
      <c r="D116" s="66"/>
      <c r="E116" s="66"/>
      <c r="F116" s="66"/>
      <c r="G116" s="66"/>
      <c r="H116" s="66"/>
    </row>
    <row r="117" spans="3:8">
      <c r="C117" s="66"/>
      <c r="D117" s="66"/>
      <c r="E117" s="66"/>
      <c r="F117" s="66"/>
      <c r="G117" s="66"/>
      <c r="H117" s="66"/>
    </row>
    <row r="118" spans="3:8">
      <c r="C118" s="66"/>
      <c r="D118" s="66"/>
      <c r="E118" s="66"/>
      <c r="F118" s="66"/>
      <c r="G118" s="66"/>
      <c r="H118" s="66"/>
    </row>
    <row r="119" spans="3:8">
      <c r="C119" s="66"/>
      <c r="D119" s="66"/>
      <c r="E119" s="66"/>
      <c r="F119" s="66"/>
      <c r="G119" s="66"/>
      <c r="H119" s="66"/>
    </row>
    <row r="120" spans="3:8">
      <c r="C120" s="66"/>
      <c r="D120" s="66"/>
      <c r="E120" s="66"/>
      <c r="F120" s="66"/>
      <c r="G120" s="66"/>
      <c r="H120" s="66"/>
    </row>
    <row r="121" spans="3:8">
      <c r="C121" s="66"/>
      <c r="D121" s="66"/>
      <c r="E121" s="66"/>
      <c r="F121" s="66"/>
      <c r="G121" s="66"/>
      <c r="H121" s="66"/>
    </row>
    <row r="122" spans="3:8">
      <c r="C122" s="66"/>
      <c r="D122" s="66"/>
      <c r="E122" s="66"/>
      <c r="F122" s="66"/>
      <c r="G122" s="66"/>
      <c r="H122" s="66"/>
    </row>
    <row r="123" spans="3:8">
      <c r="C123" s="66"/>
      <c r="D123" s="66"/>
      <c r="E123" s="66"/>
      <c r="F123" s="66"/>
      <c r="G123" s="66"/>
      <c r="H123" s="66"/>
    </row>
    <row r="124" spans="3:8">
      <c r="C124" s="66"/>
      <c r="D124" s="66"/>
      <c r="E124" s="66"/>
      <c r="F124" s="66"/>
      <c r="G124" s="66"/>
      <c r="H124" s="66"/>
    </row>
    <row r="125" spans="3:8">
      <c r="C125" s="66"/>
      <c r="D125" s="66"/>
      <c r="E125" s="66"/>
      <c r="F125" s="66"/>
      <c r="G125" s="66"/>
      <c r="H125" s="66"/>
    </row>
    <row r="126" spans="3:8">
      <c r="C126" s="66"/>
      <c r="D126" s="66"/>
      <c r="E126" s="66"/>
      <c r="F126" s="66"/>
      <c r="G126" s="66"/>
      <c r="H126" s="66"/>
    </row>
    <row r="127" spans="3:8">
      <c r="C127" s="66"/>
      <c r="D127" s="66"/>
      <c r="E127" s="66"/>
      <c r="F127" s="66"/>
      <c r="G127" s="66"/>
      <c r="H127" s="66"/>
    </row>
    <row r="128" spans="3:8">
      <c r="C128" s="66"/>
      <c r="D128" s="66"/>
      <c r="E128" s="66"/>
      <c r="F128" s="66"/>
      <c r="G128" s="66"/>
      <c r="H128" s="66"/>
    </row>
    <row r="129" spans="3:8">
      <c r="C129" s="66"/>
      <c r="D129" s="66"/>
      <c r="E129" s="66"/>
      <c r="F129" s="66"/>
      <c r="G129" s="66"/>
      <c r="H129" s="66"/>
    </row>
    <row r="130" spans="3:8">
      <c r="C130" s="66"/>
      <c r="D130" s="66"/>
      <c r="E130" s="66"/>
      <c r="F130" s="66"/>
      <c r="G130" s="66"/>
      <c r="H130" s="66"/>
    </row>
    <row r="131" spans="3:8">
      <c r="C131" s="66"/>
      <c r="D131" s="66"/>
      <c r="E131" s="66"/>
      <c r="F131" s="66"/>
      <c r="G131" s="66"/>
      <c r="H131" s="66"/>
    </row>
    <row r="132" spans="3:8">
      <c r="C132" s="66"/>
      <c r="D132" s="66"/>
      <c r="E132" s="66"/>
      <c r="F132" s="66"/>
      <c r="G132" s="66"/>
      <c r="H132" s="66"/>
    </row>
    <row r="133" spans="3:8">
      <c r="C133" s="66"/>
      <c r="D133" s="66"/>
      <c r="E133" s="66"/>
      <c r="F133" s="66"/>
      <c r="G133" s="66"/>
      <c r="H133" s="66"/>
    </row>
    <row r="134" spans="3:8">
      <c r="C134" s="66"/>
      <c r="D134" s="66"/>
      <c r="E134" s="66"/>
      <c r="F134" s="66"/>
      <c r="G134" s="66"/>
      <c r="H134" s="66"/>
    </row>
    <row r="135" spans="3:8">
      <c r="C135" s="66"/>
      <c r="D135" s="66"/>
      <c r="E135" s="66"/>
      <c r="F135" s="66"/>
      <c r="G135" s="66"/>
      <c r="H135" s="66"/>
    </row>
    <row r="136" spans="3:8">
      <c r="C136" s="66"/>
      <c r="D136" s="66"/>
      <c r="E136" s="66"/>
      <c r="F136" s="66"/>
      <c r="G136" s="66"/>
      <c r="H136" s="66"/>
    </row>
    <row r="137" spans="3:8">
      <c r="C137" s="66"/>
      <c r="D137" s="66"/>
      <c r="E137" s="66"/>
      <c r="F137" s="66"/>
      <c r="G137" s="66"/>
      <c r="H137" s="66"/>
    </row>
    <row r="138" spans="3:8">
      <c r="C138" s="66"/>
      <c r="D138" s="66"/>
      <c r="E138" s="66"/>
      <c r="F138" s="66"/>
      <c r="G138" s="66"/>
      <c r="H138" s="66"/>
    </row>
    <row r="139" spans="3:8">
      <c r="C139" s="66"/>
      <c r="D139" s="66"/>
      <c r="E139" s="66"/>
      <c r="F139" s="66"/>
      <c r="G139" s="66"/>
      <c r="H139" s="66"/>
    </row>
    <row r="140" spans="3:8">
      <c r="C140" s="66"/>
      <c r="D140" s="66"/>
      <c r="E140" s="66"/>
      <c r="F140" s="66"/>
      <c r="G140" s="66"/>
      <c r="H140" s="66"/>
    </row>
    <row r="141" spans="3:8">
      <c r="C141" s="66"/>
      <c r="D141" s="66"/>
      <c r="E141" s="66"/>
      <c r="F141" s="66"/>
      <c r="G141" s="66"/>
      <c r="H141" s="66"/>
    </row>
    <row r="142" spans="3:8">
      <c r="C142" s="66"/>
      <c r="D142" s="66"/>
      <c r="E142" s="66"/>
      <c r="F142" s="66"/>
      <c r="G142" s="66"/>
      <c r="H142" s="66"/>
    </row>
    <row r="143" spans="3:8">
      <c r="C143" s="66"/>
      <c r="D143" s="66"/>
      <c r="E143" s="66"/>
      <c r="F143" s="66"/>
      <c r="G143" s="66"/>
      <c r="H143" s="66"/>
    </row>
    <row r="144" spans="3:8">
      <c r="C144" s="66"/>
      <c r="D144" s="66"/>
      <c r="E144" s="66"/>
      <c r="F144" s="66"/>
      <c r="G144" s="66"/>
      <c r="H144" s="66"/>
    </row>
    <row r="145" spans="3:8">
      <c r="C145" s="66"/>
      <c r="D145" s="66"/>
      <c r="E145" s="66"/>
      <c r="F145" s="66"/>
      <c r="G145" s="66"/>
      <c r="H145" s="66"/>
    </row>
    <row r="146" spans="3:8">
      <c r="C146" s="66"/>
      <c r="D146" s="66"/>
      <c r="E146" s="66"/>
      <c r="F146" s="66"/>
      <c r="G146" s="66"/>
      <c r="H146" s="66"/>
    </row>
    <row r="147" spans="3:8">
      <c r="C147" s="66"/>
      <c r="D147" s="66"/>
      <c r="E147" s="66"/>
      <c r="F147" s="66"/>
      <c r="G147" s="66"/>
      <c r="H147" s="66"/>
    </row>
    <row r="148" spans="3:8">
      <c r="C148" s="66"/>
      <c r="D148" s="66"/>
      <c r="E148" s="66"/>
      <c r="F148" s="66"/>
      <c r="G148" s="66"/>
      <c r="H148" s="66"/>
    </row>
    <row r="149" spans="3:8">
      <c r="C149" s="66"/>
      <c r="D149" s="66"/>
      <c r="E149" s="66"/>
      <c r="F149" s="66"/>
      <c r="G149" s="66"/>
      <c r="H149" s="66"/>
    </row>
    <row r="150" spans="3:8">
      <c r="C150" s="66"/>
      <c r="D150" s="66"/>
      <c r="E150" s="66"/>
      <c r="F150" s="66"/>
      <c r="G150" s="66"/>
      <c r="H150" s="66"/>
    </row>
    <row r="151" spans="3:8">
      <c r="C151" s="66"/>
      <c r="D151" s="66"/>
      <c r="E151" s="66"/>
      <c r="F151" s="66"/>
      <c r="G151" s="66"/>
      <c r="H151" s="66"/>
    </row>
    <row r="152" spans="3:8">
      <c r="C152" s="66"/>
      <c r="D152" s="66"/>
      <c r="E152" s="66"/>
      <c r="F152" s="66"/>
      <c r="G152" s="66"/>
      <c r="H152" s="66"/>
    </row>
    <row r="153" spans="3:8">
      <c r="C153" s="66"/>
      <c r="D153" s="66"/>
      <c r="E153" s="66"/>
      <c r="F153" s="66"/>
      <c r="G153" s="66"/>
      <c r="H153" s="66"/>
    </row>
    <row r="154" spans="3:8">
      <c r="C154" s="66"/>
      <c r="D154" s="66"/>
      <c r="E154" s="66"/>
      <c r="F154" s="66"/>
      <c r="G154" s="66"/>
      <c r="H154" s="66"/>
    </row>
    <row r="155" spans="3:8">
      <c r="C155" s="66"/>
      <c r="D155" s="66"/>
      <c r="E155" s="66"/>
      <c r="F155" s="66"/>
      <c r="G155" s="66"/>
      <c r="H155" s="66"/>
    </row>
    <row r="156" spans="3:8">
      <c r="C156" s="66"/>
      <c r="D156" s="66"/>
      <c r="E156" s="66"/>
      <c r="F156" s="66"/>
      <c r="G156" s="66"/>
      <c r="H156" s="66"/>
    </row>
    <row r="157" spans="3:8">
      <c r="C157" s="66"/>
      <c r="D157" s="66"/>
      <c r="E157" s="66"/>
      <c r="F157" s="66"/>
      <c r="G157" s="66"/>
      <c r="H157" s="66"/>
    </row>
    <row r="158" spans="3:8">
      <c r="C158" s="66"/>
      <c r="D158" s="66"/>
      <c r="E158" s="66"/>
      <c r="F158" s="66"/>
      <c r="G158" s="66"/>
      <c r="H158" s="66"/>
    </row>
    <row r="159" spans="3:8">
      <c r="C159" s="66"/>
      <c r="D159" s="66"/>
      <c r="E159" s="66"/>
      <c r="F159" s="66"/>
      <c r="G159" s="66"/>
      <c r="H159" s="66"/>
    </row>
    <row r="160" spans="3:8">
      <c r="C160" s="66"/>
      <c r="D160" s="66"/>
      <c r="E160" s="66"/>
      <c r="F160" s="66"/>
      <c r="G160" s="66"/>
      <c r="H160" s="66"/>
    </row>
    <row r="161" spans="3:8">
      <c r="C161" s="66"/>
      <c r="D161" s="66"/>
      <c r="E161" s="66"/>
      <c r="F161" s="66"/>
      <c r="G161" s="66"/>
      <c r="H161" s="66"/>
    </row>
    <row r="162" spans="3:8">
      <c r="C162" s="66"/>
      <c r="D162" s="66"/>
      <c r="E162" s="66"/>
      <c r="F162" s="66"/>
      <c r="G162" s="66"/>
      <c r="H162" s="66"/>
    </row>
    <row r="163" spans="3:8">
      <c r="C163" s="66"/>
      <c r="D163" s="66"/>
      <c r="E163" s="66"/>
      <c r="F163" s="66"/>
      <c r="G163" s="66"/>
      <c r="H163" s="66"/>
    </row>
    <row r="164" spans="3:8">
      <c r="C164" s="66"/>
      <c r="D164" s="66"/>
      <c r="E164" s="66"/>
      <c r="F164" s="66"/>
      <c r="G164" s="66"/>
      <c r="H164" s="66"/>
    </row>
    <row r="165" spans="3:8">
      <c r="C165" s="66"/>
      <c r="D165" s="66"/>
      <c r="E165" s="66"/>
      <c r="F165" s="66"/>
      <c r="G165" s="66"/>
      <c r="H165" s="66"/>
    </row>
    <row r="166" spans="3:8">
      <c r="C166" s="66"/>
      <c r="D166" s="66"/>
      <c r="E166" s="66"/>
      <c r="F166" s="66"/>
      <c r="G166" s="66"/>
      <c r="H166" s="66"/>
    </row>
    <row r="167" spans="3:8">
      <c r="C167" s="66"/>
      <c r="D167" s="66"/>
      <c r="E167" s="66"/>
      <c r="F167" s="66"/>
      <c r="G167" s="66"/>
      <c r="H167" s="66"/>
    </row>
    <row r="168" spans="3:8">
      <c r="C168" s="66"/>
      <c r="D168" s="66"/>
      <c r="E168" s="66"/>
      <c r="F168" s="66"/>
      <c r="G168" s="66"/>
      <c r="H168" s="66"/>
    </row>
    <row r="169" spans="3:8">
      <c r="C169" s="66"/>
      <c r="D169" s="66"/>
      <c r="E169" s="66"/>
      <c r="F169" s="66"/>
      <c r="G169" s="66"/>
      <c r="H169" s="66"/>
    </row>
    <row r="170" spans="3:8">
      <c r="C170" s="66"/>
      <c r="D170" s="66"/>
      <c r="E170" s="66"/>
      <c r="F170" s="66"/>
      <c r="G170" s="66"/>
      <c r="H170" s="66"/>
    </row>
    <row r="171" spans="3:8">
      <c r="C171" s="66"/>
      <c r="D171" s="66"/>
      <c r="E171" s="66"/>
      <c r="F171" s="66"/>
      <c r="G171" s="66"/>
      <c r="H171" s="66"/>
    </row>
    <row r="172" spans="3:8">
      <c r="C172" s="66"/>
      <c r="D172" s="66"/>
      <c r="E172" s="66"/>
      <c r="F172" s="66"/>
      <c r="G172" s="66"/>
      <c r="H172" s="66"/>
    </row>
    <row r="173" spans="3:8">
      <c r="C173" s="66"/>
      <c r="D173" s="66"/>
      <c r="E173" s="66"/>
      <c r="F173" s="66"/>
      <c r="G173" s="66"/>
      <c r="H173" s="66"/>
    </row>
    <row r="174" spans="3:8">
      <c r="C174" s="66"/>
      <c r="D174" s="66"/>
      <c r="E174" s="66"/>
      <c r="F174" s="66"/>
      <c r="G174" s="66"/>
      <c r="H174" s="66"/>
    </row>
    <row r="175" spans="3:8">
      <c r="C175" s="66"/>
      <c r="D175" s="66"/>
      <c r="E175" s="66"/>
      <c r="F175" s="66"/>
      <c r="G175" s="66"/>
      <c r="H175" s="66"/>
    </row>
    <row r="176" spans="3:8">
      <c r="C176" s="66"/>
      <c r="D176" s="66"/>
      <c r="E176" s="66"/>
      <c r="F176" s="66"/>
      <c r="G176" s="66"/>
      <c r="H176" s="66"/>
    </row>
    <row r="177" spans="3:8">
      <c r="C177" s="66"/>
      <c r="D177" s="66"/>
      <c r="E177" s="66"/>
      <c r="F177" s="66"/>
      <c r="G177" s="66"/>
      <c r="H177" s="66"/>
    </row>
    <row r="178" spans="3:8">
      <c r="C178" s="66"/>
      <c r="D178" s="66"/>
      <c r="E178" s="66"/>
      <c r="F178" s="66"/>
      <c r="G178" s="66"/>
      <c r="H178" s="66"/>
    </row>
    <row r="179" spans="3:8">
      <c r="C179" s="66"/>
      <c r="D179" s="66"/>
      <c r="E179" s="66"/>
      <c r="F179" s="66"/>
      <c r="G179" s="66"/>
      <c r="H179" s="66"/>
    </row>
    <row r="180" spans="3:8">
      <c r="C180" s="66"/>
      <c r="D180" s="66"/>
      <c r="E180" s="66"/>
      <c r="F180" s="66"/>
      <c r="G180" s="66"/>
      <c r="H180" s="66"/>
    </row>
    <row r="181" spans="3:8">
      <c r="C181" s="66"/>
      <c r="D181" s="66"/>
      <c r="E181" s="66"/>
      <c r="F181" s="66"/>
      <c r="G181" s="66"/>
      <c r="H181" s="66"/>
    </row>
    <row r="182" spans="3:8">
      <c r="C182" s="66"/>
      <c r="D182" s="66"/>
      <c r="E182" s="66"/>
      <c r="F182" s="66"/>
      <c r="G182" s="66"/>
      <c r="H182" s="66"/>
    </row>
    <row r="183" spans="3:8">
      <c r="C183" s="66"/>
      <c r="D183" s="66"/>
      <c r="E183" s="66"/>
      <c r="F183" s="66"/>
      <c r="G183" s="66"/>
      <c r="H183" s="66"/>
    </row>
    <row r="184" spans="3:8">
      <c r="C184" s="66"/>
      <c r="D184" s="66"/>
      <c r="E184" s="66"/>
      <c r="F184" s="66"/>
      <c r="G184" s="66"/>
      <c r="H184" s="66"/>
    </row>
    <row r="185" spans="3:8">
      <c r="C185" s="66"/>
      <c r="D185" s="66"/>
      <c r="E185" s="66"/>
      <c r="F185" s="66"/>
      <c r="G185" s="66"/>
      <c r="H185" s="66"/>
    </row>
    <row r="186" spans="3:8">
      <c r="C186" s="66"/>
      <c r="D186" s="66"/>
      <c r="E186" s="66"/>
      <c r="F186" s="66"/>
      <c r="G186" s="66"/>
      <c r="H186" s="66"/>
    </row>
  </sheetData>
  <printOptions horizontalCentered="1"/>
  <pageMargins left="0.75" right="0.75" top="0.75" bottom="0.5" header="0.25" footer="0.25"/>
  <pageSetup scale="6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E142-3360-4B8C-8C53-7B031117D951}">
  <sheetPr>
    <tabColor theme="7" tint="0.39997558519241921"/>
    <pageSetUpPr fitToPage="1"/>
  </sheetPr>
  <dimension ref="A1:H186"/>
  <sheetViews>
    <sheetView zoomScale="75" zoomScaleNormal="75" zoomScaleSheetLayoutView="75" zoomScalePageLayoutView="90" workbookViewId="0">
      <selection activeCell="F43" sqref="F43"/>
    </sheetView>
  </sheetViews>
  <sheetFormatPr defaultColWidth="8.77734375" defaultRowHeight="15"/>
  <cols>
    <col min="1" max="1" width="5.77734375" style="2" customWidth="1"/>
    <col min="2" max="2" width="1.44140625" style="2" customWidth="1"/>
    <col min="3" max="3" width="45.5546875" style="2" customWidth="1"/>
    <col min="4" max="4" width="22.33203125" style="2" customWidth="1"/>
    <col min="5" max="5" width="13.21875" style="2" customWidth="1"/>
    <col min="6" max="6" width="18.77734375" style="2" customWidth="1"/>
    <col min="7" max="7" width="16.21875" style="2" customWidth="1"/>
    <col min="8" max="8" width="15.21875" style="2" customWidth="1"/>
    <col min="9" max="16384" width="8.77734375" style="2"/>
  </cols>
  <sheetData>
    <row r="1" spans="1:8" ht="18">
      <c r="A1" s="1"/>
      <c r="C1" s="3"/>
      <c r="D1" s="3"/>
      <c r="F1" s="4"/>
      <c r="G1" s="5" t="s">
        <v>0</v>
      </c>
      <c r="H1" s="4"/>
    </row>
    <row r="2" spans="1:8">
      <c r="C2" s="3"/>
      <c r="D2" s="3"/>
      <c r="G2" s="5" t="s">
        <v>1</v>
      </c>
      <c r="H2" s="5"/>
    </row>
    <row r="3" spans="1:8">
      <c r="C3" s="3"/>
      <c r="D3" s="3"/>
      <c r="F3" s="6"/>
      <c r="H3" s="5"/>
    </row>
    <row r="4" spans="1:8">
      <c r="C4" s="3"/>
      <c r="D4" s="3"/>
      <c r="F4" s="6"/>
      <c r="H4" s="5"/>
    </row>
    <row r="5" spans="1:8">
      <c r="C5" s="3"/>
      <c r="D5" s="3"/>
      <c r="F5" s="6"/>
      <c r="H5" s="5"/>
    </row>
    <row r="6" spans="1:8">
      <c r="C6" s="3"/>
      <c r="D6" s="3"/>
      <c r="F6" s="6"/>
      <c r="G6" s="6"/>
      <c r="H6" s="6"/>
    </row>
    <row r="7" spans="1:8">
      <c r="C7" s="3" t="s">
        <v>2</v>
      </c>
      <c r="D7" s="3"/>
      <c r="F7" s="6"/>
      <c r="G7" s="7" t="s">
        <v>498</v>
      </c>
      <c r="H7" s="6"/>
    </row>
    <row r="8" spans="1:8">
      <c r="A8" s="8" t="s">
        <v>3</v>
      </c>
      <c r="B8" s="9"/>
      <c r="C8" s="9"/>
      <c r="D8" s="10"/>
      <c r="E8" s="11"/>
      <c r="F8" s="12"/>
      <c r="G8" s="12"/>
      <c r="H8" s="6"/>
    </row>
    <row r="9" spans="1:8">
      <c r="A9" s="13" t="s">
        <v>4</v>
      </c>
      <c r="B9" s="9"/>
      <c r="C9" s="10"/>
      <c r="D9" s="13"/>
      <c r="E9" s="10"/>
      <c r="F9" s="12"/>
      <c r="G9" s="12"/>
      <c r="H9" s="6"/>
    </row>
    <row r="10" spans="1:8">
      <c r="A10" s="12"/>
      <c r="B10" s="9"/>
      <c r="C10" s="12"/>
      <c r="D10" s="12"/>
      <c r="E10" s="12"/>
      <c r="F10" s="12"/>
      <c r="G10" s="12"/>
      <c r="H10" s="6"/>
    </row>
    <row r="11" spans="1:8" ht="15.75">
      <c r="A11" s="14" t="s">
        <v>5</v>
      </c>
      <c r="B11" s="15"/>
      <c r="C11" s="16"/>
      <c r="D11" s="16"/>
      <c r="E11" s="16"/>
      <c r="F11" s="16"/>
      <c r="G11" s="16"/>
      <c r="H11" s="6"/>
    </row>
    <row r="12" spans="1:8" ht="15.75">
      <c r="A12" s="17"/>
      <c r="B12" s="9"/>
      <c r="C12" s="12"/>
      <c r="D12" s="12"/>
      <c r="E12" s="12"/>
      <c r="F12" s="12"/>
      <c r="G12" s="12"/>
      <c r="H12" s="6"/>
    </row>
    <row r="13" spans="1:8">
      <c r="A13" s="20"/>
      <c r="C13" s="21" t="s">
        <v>6</v>
      </c>
      <c r="D13" s="21" t="s">
        <v>7</v>
      </c>
      <c r="E13" s="21" t="s">
        <v>8</v>
      </c>
      <c r="F13" s="22" t="s">
        <v>9</v>
      </c>
      <c r="G13" s="22" t="s">
        <v>10</v>
      </c>
      <c r="H13" s="6"/>
    </row>
    <row r="14" spans="1:8">
      <c r="A14" s="20" t="s">
        <v>11</v>
      </c>
      <c r="C14" s="6"/>
      <c r="D14" s="6"/>
      <c r="F14" s="6"/>
      <c r="G14" s="20" t="s">
        <v>12</v>
      </c>
      <c r="H14" s="6"/>
    </row>
    <row r="15" spans="1:8">
      <c r="A15" s="25" t="s">
        <v>13</v>
      </c>
      <c r="B15" s="26"/>
      <c r="C15" s="27"/>
      <c r="D15" s="27"/>
      <c r="F15" s="6"/>
      <c r="G15" s="25" t="s">
        <v>14</v>
      </c>
      <c r="H15" s="6"/>
    </row>
    <row r="16" spans="1:8">
      <c r="A16" s="29">
        <v>1</v>
      </c>
      <c r="C16" s="6" t="s">
        <v>15</v>
      </c>
      <c r="D16" s="30" t="s">
        <v>16</v>
      </c>
      <c r="F16" s="6"/>
      <c r="G16" s="31">
        <v>137826487</v>
      </c>
      <c r="H16" s="32"/>
    </row>
    <row r="17" spans="1:8">
      <c r="A17" s="29"/>
      <c r="C17" s="6"/>
      <c r="D17" s="34"/>
      <c r="F17" s="6"/>
      <c r="G17" s="35"/>
      <c r="H17" s="32"/>
    </row>
    <row r="18" spans="1:8">
      <c r="A18" s="29"/>
      <c r="C18" s="6"/>
      <c r="D18" s="34"/>
      <c r="F18" s="6"/>
      <c r="G18" s="35"/>
      <c r="H18" s="32"/>
    </row>
    <row r="19" spans="1:8">
      <c r="A19" s="29" t="s">
        <v>17</v>
      </c>
      <c r="C19" s="37" t="s">
        <v>18</v>
      </c>
      <c r="D19" s="38"/>
      <c r="F19" s="6"/>
      <c r="G19" s="35"/>
      <c r="H19" s="32"/>
    </row>
    <row r="20" spans="1:8">
      <c r="A20" s="29">
        <v>2</v>
      </c>
      <c r="C20" s="6" t="s">
        <v>19</v>
      </c>
      <c r="D20" s="30" t="s">
        <v>16</v>
      </c>
      <c r="F20" s="6"/>
      <c r="G20" s="31">
        <v>185509</v>
      </c>
      <c r="H20" s="32"/>
    </row>
    <row r="21" spans="1:8" ht="17.45" customHeight="1">
      <c r="A21" s="29">
        <v>3</v>
      </c>
      <c r="C21" s="6" t="s">
        <v>20</v>
      </c>
      <c r="D21" s="30" t="s">
        <v>16</v>
      </c>
      <c r="F21" s="6"/>
      <c r="G21" s="39">
        <v>684014</v>
      </c>
      <c r="H21" s="32"/>
    </row>
    <row r="22" spans="1:8">
      <c r="A22" s="29" t="s">
        <v>21</v>
      </c>
      <c r="C22" s="35" t="s">
        <v>22</v>
      </c>
      <c r="D22" s="41"/>
      <c r="F22" s="6"/>
      <c r="G22" s="42">
        <v>0</v>
      </c>
      <c r="H22" s="32"/>
    </row>
    <row r="23" spans="1:8">
      <c r="A23" s="29" t="s">
        <v>23</v>
      </c>
      <c r="C23" s="35" t="s">
        <v>24</v>
      </c>
      <c r="D23" s="41"/>
      <c r="F23" s="6"/>
      <c r="G23" s="42">
        <v>0</v>
      </c>
      <c r="H23" s="32"/>
    </row>
    <row r="24" spans="1:8" ht="15.6" customHeight="1">
      <c r="A24" s="29">
        <v>5</v>
      </c>
      <c r="C24" s="35" t="s">
        <v>25</v>
      </c>
      <c r="D24" s="30" t="s">
        <v>16</v>
      </c>
      <c r="F24" s="6"/>
      <c r="G24" s="39">
        <v>1801397</v>
      </c>
      <c r="H24" s="32"/>
    </row>
    <row r="25" spans="1:8">
      <c r="A25" s="29"/>
      <c r="C25" s="43" t="s">
        <v>53</v>
      </c>
      <c r="D25" s="30"/>
      <c r="F25" s="6"/>
      <c r="G25" s="44">
        <v>839036</v>
      </c>
      <c r="H25" s="32"/>
    </row>
    <row r="26" spans="1:8">
      <c r="A26" s="29">
        <v>6</v>
      </c>
      <c r="C26" s="6" t="s">
        <v>27</v>
      </c>
      <c r="D26" s="34"/>
      <c r="F26" s="6"/>
      <c r="G26" s="31">
        <f>SUM(G20:G25)</f>
        <v>3509956</v>
      </c>
      <c r="H26" s="32"/>
    </row>
    <row r="27" spans="1:8">
      <c r="A27" s="29"/>
      <c r="D27" s="34"/>
      <c r="F27" s="6"/>
      <c r="H27" s="6"/>
    </row>
    <row r="28" spans="1:8">
      <c r="A28" s="29"/>
      <c r="C28" s="6"/>
      <c r="D28" s="34"/>
      <c r="F28" s="6"/>
      <c r="G28" s="35"/>
      <c r="H28" s="6"/>
    </row>
    <row r="29" spans="1:8" ht="15.75" thickBot="1">
      <c r="A29" s="29">
        <v>7</v>
      </c>
      <c r="C29" s="6" t="s">
        <v>28</v>
      </c>
      <c r="D29" s="47" t="s">
        <v>29</v>
      </c>
      <c r="F29" s="6"/>
      <c r="G29" s="48">
        <f>G16-G26</f>
        <v>134316531</v>
      </c>
      <c r="H29" s="6"/>
    </row>
    <row r="30" spans="1:8" ht="15.75" thickTop="1">
      <c r="A30" s="29"/>
      <c r="D30" s="51"/>
      <c r="F30" s="6"/>
      <c r="H30" s="6"/>
    </row>
    <row r="31" spans="1:8">
      <c r="A31" s="29"/>
      <c r="D31" s="52"/>
      <c r="F31" s="6"/>
      <c r="G31" s="35"/>
      <c r="H31" s="6"/>
    </row>
    <row r="32" spans="1:8">
      <c r="A32" s="29"/>
      <c r="C32" s="6" t="s">
        <v>30</v>
      </c>
      <c r="D32" s="51"/>
      <c r="F32" s="6"/>
      <c r="G32" s="35"/>
      <c r="H32" s="6"/>
    </row>
    <row r="33" spans="1:8">
      <c r="A33" s="29">
        <v>8</v>
      </c>
      <c r="C33" s="53" t="s">
        <v>31</v>
      </c>
      <c r="D33" s="30" t="s">
        <v>16</v>
      </c>
      <c r="F33" s="6"/>
      <c r="G33" s="54">
        <v>5198000</v>
      </c>
      <c r="H33" s="6"/>
    </row>
    <row r="34" spans="1:8">
      <c r="A34" s="29">
        <v>9</v>
      </c>
      <c r="C34" s="53" t="s">
        <v>32</v>
      </c>
      <c r="D34" s="30" t="s">
        <v>16</v>
      </c>
      <c r="F34" s="6"/>
      <c r="G34" s="54">
        <v>4486917</v>
      </c>
      <c r="H34" s="6"/>
    </row>
    <row r="35" spans="1:8">
      <c r="A35" s="29"/>
      <c r="C35" s="6"/>
      <c r="D35" s="51"/>
      <c r="E35" s="54"/>
      <c r="F35" s="6"/>
      <c r="G35" s="6"/>
      <c r="H35" s="6"/>
    </row>
    <row r="36" spans="1:8">
      <c r="A36" s="29">
        <v>10</v>
      </c>
      <c r="C36" s="6" t="s">
        <v>33</v>
      </c>
      <c r="D36" s="51"/>
      <c r="E36" s="31"/>
      <c r="F36" s="6"/>
      <c r="G36" s="6"/>
      <c r="H36" s="6"/>
    </row>
    <row r="37" spans="1:8">
      <c r="A37" s="29">
        <v>11</v>
      </c>
      <c r="C37" s="6" t="s">
        <v>33</v>
      </c>
      <c r="D37" s="51"/>
      <c r="E37" s="31"/>
      <c r="F37" s="6"/>
      <c r="G37" s="6"/>
      <c r="H37" s="6"/>
    </row>
    <row r="38" spans="1:8">
      <c r="A38" s="29">
        <v>12</v>
      </c>
      <c r="C38" s="6" t="s">
        <v>33</v>
      </c>
      <c r="D38" s="51"/>
      <c r="E38" s="31"/>
      <c r="F38" s="6"/>
      <c r="G38" s="6"/>
      <c r="H38" s="6"/>
    </row>
    <row r="39" spans="1:8">
      <c r="A39" s="29">
        <v>13</v>
      </c>
      <c r="C39" s="6" t="s">
        <v>33</v>
      </c>
      <c r="D39" s="51"/>
      <c r="E39" s="31"/>
      <c r="F39" s="6"/>
      <c r="G39" s="6"/>
      <c r="H39" s="6"/>
    </row>
    <row r="40" spans="1:8">
      <c r="A40" s="29">
        <v>14</v>
      </c>
      <c r="C40" s="6" t="s">
        <v>33</v>
      </c>
      <c r="D40" s="51"/>
      <c r="E40" s="31"/>
      <c r="F40" s="6"/>
      <c r="G40" s="6"/>
      <c r="H40" s="6"/>
    </row>
    <row r="41" spans="1:8">
      <c r="A41" s="29"/>
      <c r="C41" s="6"/>
      <c r="D41" s="51"/>
      <c r="E41" s="31"/>
      <c r="F41" s="6"/>
      <c r="G41" s="6"/>
      <c r="H41" s="6"/>
    </row>
    <row r="42" spans="1:8" ht="15.75">
      <c r="A42" s="300">
        <v>15</v>
      </c>
      <c r="B42" s="301"/>
      <c r="C42" s="302" t="s">
        <v>34</v>
      </c>
      <c r="D42" s="303" t="s">
        <v>35</v>
      </c>
      <c r="E42" s="304">
        <f>IF(G33&gt;0,G29/G33,0)</f>
        <v>25.84004059253559</v>
      </c>
      <c r="F42" s="6"/>
      <c r="G42" s="6"/>
      <c r="H42" s="6"/>
    </row>
    <row r="43" spans="1:8">
      <c r="A43" s="29"/>
      <c r="C43" s="6"/>
      <c r="D43" s="51"/>
      <c r="E43" s="56"/>
      <c r="F43" s="6"/>
      <c r="G43" s="6"/>
      <c r="H43" s="6"/>
    </row>
    <row r="44" spans="1:8">
      <c r="A44" s="29">
        <v>16</v>
      </c>
      <c r="C44" s="6" t="s">
        <v>36</v>
      </c>
      <c r="D44" s="55" t="s">
        <v>37</v>
      </c>
      <c r="E44" s="56">
        <f>IF(G34&gt;0,G29/G34,0)</f>
        <v>29.935149457857143</v>
      </c>
      <c r="F44" s="6"/>
      <c r="G44" s="6"/>
      <c r="H44" s="6"/>
    </row>
    <row r="45" spans="1:8">
      <c r="A45" s="29"/>
      <c r="C45" s="6"/>
      <c r="D45" s="51"/>
      <c r="E45" s="56"/>
      <c r="F45" s="6"/>
      <c r="G45" s="6"/>
      <c r="H45" s="6"/>
    </row>
    <row r="46" spans="1:8">
      <c r="A46" s="29">
        <v>17</v>
      </c>
      <c r="C46" s="6" t="s">
        <v>38</v>
      </c>
      <c r="D46" s="55" t="s">
        <v>39</v>
      </c>
      <c r="E46" s="56">
        <f>ROUND(E42/12,9)</f>
        <v>2.1533367160000001</v>
      </c>
      <c r="F46" s="6"/>
      <c r="G46" s="6"/>
      <c r="H46" s="6"/>
    </row>
    <row r="47" spans="1:8">
      <c r="A47" s="29"/>
      <c r="C47" s="6"/>
      <c r="D47" s="51"/>
      <c r="E47" s="56"/>
      <c r="F47" s="6"/>
      <c r="G47" s="6"/>
      <c r="H47" s="6"/>
    </row>
    <row r="48" spans="1:8">
      <c r="A48" s="29" t="s">
        <v>40</v>
      </c>
      <c r="C48" s="6" t="s">
        <v>41</v>
      </c>
      <c r="D48" s="55" t="s">
        <v>42</v>
      </c>
      <c r="E48" s="56">
        <f>ROUND($E$44/12,9)</f>
        <v>2.4945957879999998</v>
      </c>
      <c r="F48" s="6"/>
      <c r="G48" s="6"/>
      <c r="H48" s="6"/>
    </row>
    <row r="49" spans="1:8">
      <c r="A49" s="29"/>
      <c r="C49" s="6"/>
      <c r="D49" s="51"/>
      <c r="E49" s="31"/>
      <c r="F49" s="6"/>
      <c r="G49" s="6"/>
      <c r="H49" s="6"/>
    </row>
    <row r="50" spans="1:8">
      <c r="A50" s="29"/>
      <c r="C50" s="6"/>
      <c r="D50" s="51"/>
      <c r="E50" s="58" t="s">
        <v>43</v>
      </c>
      <c r="F50" s="6"/>
      <c r="G50" s="58" t="s">
        <v>44</v>
      </c>
      <c r="H50" s="6"/>
    </row>
    <row r="51" spans="1:8">
      <c r="A51" s="29"/>
      <c r="C51" s="6"/>
      <c r="D51" s="51"/>
      <c r="E51" s="58"/>
      <c r="F51" s="6"/>
      <c r="G51" s="6"/>
      <c r="H51" s="6"/>
    </row>
    <row r="52" spans="1:8">
      <c r="A52" s="29">
        <v>18</v>
      </c>
      <c r="C52" s="6" t="s">
        <v>45</v>
      </c>
      <c r="D52" s="55" t="s">
        <v>46</v>
      </c>
      <c r="E52" s="56">
        <f>ROUND($E$44/52,9)</f>
        <v>0.57567595100000002</v>
      </c>
      <c r="F52" s="6"/>
      <c r="G52" s="6"/>
      <c r="H52" s="6"/>
    </row>
    <row r="53" spans="1:8">
      <c r="A53" s="29"/>
      <c r="C53" s="6"/>
      <c r="D53" s="51"/>
      <c r="E53" s="31"/>
      <c r="F53" s="6"/>
      <c r="G53" s="6"/>
      <c r="H53" s="6"/>
    </row>
    <row r="54" spans="1:8">
      <c r="A54" s="29">
        <v>19</v>
      </c>
      <c r="C54" s="6" t="s">
        <v>47</v>
      </c>
      <c r="D54" s="55" t="s">
        <v>48</v>
      </c>
      <c r="E54" s="56">
        <f>ROUND($E$44/260,9)</f>
        <v>0.11513519</v>
      </c>
      <c r="F54" s="6" t="s">
        <v>49</v>
      </c>
      <c r="G54" s="56">
        <f>ROUND($E$44/365,9)</f>
        <v>8.2014108000000002E-2</v>
      </c>
      <c r="H54" s="6"/>
    </row>
    <row r="55" spans="1:8">
      <c r="A55" s="29"/>
      <c r="C55" s="6"/>
      <c r="D55" s="51"/>
      <c r="E55" s="56"/>
      <c r="F55" s="6"/>
      <c r="G55" s="6"/>
      <c r="H55" s="6"/>
    </row>
    <row r="56" spans="1:8" ht="30">
      <c r="A56" s="59">
        <v>20</v>
      </c>
      <c r="B56" s="60"/>
      <c r="C56" s="61" t="s">
        <v>50</v>
      </c>
      <c r="D56" s="62" t="s">
        <v>51</v>
      </c>
      <c r="E56" s="63">
        <f>IF(ISERR(ROUND(($G$29/$G$34)/4160,4)=TRUE),0,ROUND(($G$29/$G$34)/4160,4))</f>
        <v>7.1999999999999998E-3</v>
      </c>
      <c r="F56" s="64" t="s">
        <v>52</v>
      </c>
      <c r="G56" s="63">
        <f>IF(ISERR(ROUND(($G$29/$G$34)/8760*1000,4)=TRUE),0,ROUND(($G$29/$G$34)/8760*1000,4))</f>
        <v>3.4173</v>
      </c>
      <c r="H56" s="6"/>
    </row>
    <row r="57" spans="1:8">
      <c r="A57" s="65"/>
      <c r="C57" s="6"/>
      <c r="D57" s="6"/>
      <c r="F57" s="20"/>
      <c r="G57" s="7"/>
      <c r="H57" s="6"/>
    </row>
    <row r="58" spans="1:8">
      <c r="A58" s="65"/>
      <c r="C58" s="6"/>
      <c r="D58" s="6"/>
      <c r="F58" s="20"/>
      <c r="G58" s="7"/>
      <c r="H58" s="6"/>
    </row>
    <row r="59" spans="1:8">
      <c r="A59" s="65"/>
      <c r="C59" s="6"/>
      <c r="D59" s="6"/>
      <c r="F59" s="20"/>
      <c r="G59" s="7"/>
      <c r="H59" s="6"/>
    </row>
    <row r="60" spans="1:8">
      <c r="A60" s="65"/>
      <c r="C60" s="6"/>
      <c r="D60" s="6"/>
      <c r="F60" s="20"/>
      <c r="G60" s="7"/>
      <c r="H60" s="6"/>
    </row>
    <row r="61" spans="1:8">
      <c r="C61" s="66"/>
      <c r="D61" s="66"/>
      <c r="E61" s="66"/>
      <c r="F61" s="66"/>
      <c r="G61" s="66"/>
      <c r="H61" s="66"/>
    </row>
    <row r="62" spans="1:8">
      <c r="C62" s="66"/>
      <c r="D62" s="66"/>
      <c r="E62" s="66"/>
      <c r="F62" s="66"/>
      <c r="G62" s="66"/>
      <c r="H62" s="66"/>
    </row>
    <row r="63" spans="1:8">
      <c r="C63" s="66"/>
      <c r="D63" s="66"/>
      <c r="E63" s="66"/>
      <c r="F63" s="66"/>
      <c r="G63" s="66"/>
      <c r="H63" s="66"/>
    </row>
    <row r="64" spans="1:8">
      <c r="C64" s="66"/>
      <c r="D64" s="66"/>
      <c r="E64" s="66"/>
      <c r="F64" s="66"/>
      <c r="G64" s="66"/>
      <c r="H64" s="66"/>
    </row>
    <row r="65" spans="3:8">
      <c r="C65" s="66"/>
      <c r="D65" s="66"/>
      <c r="E65" s="66"/>
      <c r="F65" s="66"/>
      <c r="G65" s="66"/>
      <c r="H65" s="66"/>
    </row>
    <row r="66" spans="3:8">
      <c r="C66" s="66"/>
      <c r="D66" s="66"/>
      <c r="E66" s="66"/>
      <c r="F66" s="66"/>
      <c r="G66" s="66"/>
      <c r="H66" s="66"/>
    </row>
    <row r="67" spans="3:8">
      <c r="C67" s="66"/>
      <c r="D67" s="66"/>
      <c r="E67" s="66"/>
      <c r="F67" s="66"/>
      <c r="G67" s="66"/>
      <c r="H67" s="66"/>
    </row>
    <row r="68" spans="3:8">
      <c r="C68" s="66"/>
      <c r="D68" s="66"/>
      <c r="E68" s="66"/>
      <c r="F68" s="66"/>
      <c r="G68" s="66"/>
      <c r="H68" s="66"/>
    </row>
    <row r="69" spans="3:8">
      <c r="C69" s="66"/>
      <c r="D69" s="66"/>
      <c r="E69" s="66"/>
      <c r="F69" s="66"/>
      <c r="G69" s="66"/>
      <c r="H69" s="66"/>
    </row>
    <row r="70" spans="3:8">
      <c r="C70" s="66"/>
      <c r="D70" s="66"/>
      <c r="E70" s="66"/>
      <c r="F70" s="66"/>
      <c r="G70" s="66"/>
      <c r="H70" s="66"/>
    </row>
    <row r="71" spans="3:8">
      <c r="C71" s="66"/>
      <c r="D71" s="66"/>
      <c r="E71" s="66"/>
      <c r="F71" s="66"/>
      <c r="G71" s="66"/>
      <c r="H71" s="66"/>
    </row>
    <row r="72" spans="3:8">
      <c r="C72" s="66"/>
      <c r="D72" s="66"/>
      <c r="E72" s="66"/>
      <c r="F72" s="66"/>
      <c r="G72" s="66"/>
      <c r="H72" s="66"/>
    </row>
    <row r="73" spans="3:8">
      <c r="C73" s="66"/>
      <c r="D73" s="66"/>
      <c r="E73" s="66"/>
      <c r="F73" s="66"/>
      <c r="G73" s="66"/>
      <c r="H73" s="66"/>
    </row>
    <row r="74" spans="3:8">
      <c r="C74" s="66"/>
      <c r="D74" s="66"/>
      <c r="E74" s="66"/>
      <c r="F74" s="66"/>
      <c r="G74" s="66"/>
      <c r="H74" s="66"/>
    </row>
    <row r="75" spans="3:8">
      <c r="C75" s="66"/>
      <c r="D75" s="66"/>
      <c r="E75" s="66"/>
      <c r="F75" s="66"/>
      <c r="G75" s="66"/>
      <c r="H75" s="66"/>
    </row>
    <row r="76" spans="3:8">
      <c r="C76" s="66"/>
      <c r="D76" s="66"/>
      <c r="E76" s="66"/>
      <c r="F76" s="66"/>
      <c r="G76" s="66"/>
      <c r="H76" s="66"/>
    </row>
    <row r="77" spans="3:8">
      <c r="C77" s="66"/>
      <c r="D77" s="66"/>
      <c r="E77" s="66"/>
      <c r="F77" s="66"/>
      <c r="G77" s="66"/>
      <c r="H77" s="66"/>
    </row>
    <row r="78" spans="3:8">
      <c r="C78" s="66"/>
      <c r="D78" s="66"/>
      <c r="E78" s="66"/>
      <c r="F78" s="66"/>
      <c r="G78" s="66"/>
      <c r="H78" s="66"/>
    </row>
    <row r="79" spans="3:8">
      <c r="C79" s="66"/>
      <c r="D79" s="66"/>
      <c r="E79" s="66"/>
      <c r="F79" s="66"/>
      <c r="G79" s="66"/>
      <c r="H79" s="66"/>
    </row>
    <row r="80" spans="3:8">
      <c r="C80" s="66"/>
      <c r="D80" s="66"/>
      <c r="E80" s="66"/>
      <c r="F80" s="66"/>
      <c r="G80" s="66"/>
      <c r="H80" s="66"/>
    </row>
    <row r="81" spans="3:8">
      <c r="C81" s="66"/>
      <c r="D81" s="66"/>
      <c r="E81" s="66"/>
      <c r="F81" s="66"/>
      <c r="G81" s="66"/>
      <c r="H81" s="66"/>
    </row>
    <row r="82" spans="3:8">
      <c r="C82" s="66"/>
      <c r="D82" s="66"/>
      <c r="E82" s="66"/>
      <c r="F82" s="66"/>
      <c r="G82" s="66"/>
      <c r="H82" s="66"/>
    </row>
    <row r="83" spans="3:8">
      <c r="C83" s="66"/>
      <c r="D83" s="66"/>
      <c r="E83" s="66"/>
      <c r="F83" s="66"/>
      <c r="G83" s="66"/>
      <c r="H83" s="66"/>
    </row>
    <row r="84" spans="3:8">
      <c r="C84" s="66"/>
      <c r="D84" s="66"/>
      <c r="E84" s="66"/>
      <c r="F84" s="66"/>
      <c r="G84" s="66"/>
      <c r="H84" s="66"/>
    </row>
    <row r="85" spans="3:8">
      <c r="C85" s="66"/>
      <c r="D85" s="66"/>
      <c r="E85" s="66"/>
      <c r="F85" s="66"/>
      <c r="G85" s="66"/>
      <c r="H85" s="66"/>
    </row>
    <row r="86" spans="3:8">
      <c r="C86" s="66"/>
      <c r="D86" s="66"/>
      <c r="E86" s="66"/>
      <c r="F86" s="66"/>
      <c r="G86" s="66"/>
      <c r="H86" s="66"/>
    </row>
    <row r="87" spans="3:8">
      <c r="C87" s="66"/>
      <c r="D87" s="66"/>
      <c r="E87" s="66"/>
      <c r="F87" s="66"/>
      <c r="G87" s="66"/>
      <c r="H87" s="66"/>
    </row>
    <row r="88" spans="3:8">
      <c r="C88" s="66"/>
      <c r="D88" s="66"/>
      <c r="E88" s="66"/>
      <c r="F88" s="66"/>
      <c r="G88" s="66"/>
      <c r="H88" s="66"/>
    </row>
    <row r="89" spans="3:8">
      <c r="C89" s="66"/>
      <c r="D89" s="66"/>
      <c r="E89" s="66"/>
      <c r="F89" s="66"/>
      <c r="G89" s="66"/>
      <c r="H89" s="66"/>
    </row>
    <row r="90" spans="3:8">
      <c r="C90" s="66"/>
      <c r="D90" s="66"/>
      <c r="E90" s="66"/>
      <c r="F90" s="66"/>
      <c r="G90" s="66"/>
      <c r="H90" s="66"/>
    </row>
    <row r="91" spans="3:8">
      <c r="C91" s="66"/>
      <c r="D91" s="66"/>
      <c r="E91" s="66"/>
      <c r="F91" s="66"/>
      <c r="G91" s="66"/>
      <c r="H91" s="66"/>
    </row>
    <row r="92" spans="3:8">
      <c r="C92" s="66"/>
      <c r="D92" s="66"/>
      <c r="E92" s="66"/>
      <c r="F92" s="66"/>
      <c r="G92" s="66"/>
      <c r="H92" s="66"/>
    </row>
    <row r="93" spans="3:8">
      <c r="C93" s="66"/>
      <c r="D93" s="66"/>
      <c r="E93" s="66"/>
      <c r="F93" s="66"/>
      <c r="G93" s="66"/>
      <c r="H93" s="66"/>
    </row>
    <row r="94" spans="3:8">
      <c r="C94" s="66"/>
      <c r="D94" s="66"/>
      <c r="E94" s="66"/>
      <c r="F94" s="66"/>
      <c r="G94" s="66"/>
      <c r="H94" s="66"/>
    </row>
    <row r="95" spans="3:8">
      <c r="C95" s="66"/>
      <c r="D95" s="66"/>
      <c r="E95" s="66"/>
      <c r="F95" s="66"/>
      <c r="G95" s="66"/>
      <c r="H95" s="66"/>
    </row>
    <row r="96" spans="3:8">
      <c r="C96" s="66"/>
      <c r="D96" s="66"/>
      <c r="E96" s="66"/>
      <c r="F96" s="66"/>
      <c r="G96" s="66"/>
      <c r="H96" s="66"/>
    </row>
    <row r="97" spans="3:8">
      <c r="C97" s="66"/>
      <c r="D97" s="66"/>
      <c r="E97" s="66"/>
      <c r="F97" s="66"/>
      <c r="G97" s="66"/>
      <c r="H97" s="66"/>
    </row>
    <row r="98" spans="3:8">
      <c r="C98" s="66"/>
      <c r="D98" s="66"/>
      <c r="E98" s="66"/>
      <c r="F98" s="66"/>
      <c r="G98" s="66"/>
      <c r="H98" s="66"/>
    </row>
    <row r="99" spans="3:8">
      <c r="C99" s="66"/>
      <c r="D99" s="66"/>
      <c r="E99" s="66"/>
      <c r="F99" s="66"/>
      <c r="G99" s="66"/>
      <c r="H99" s="66"/>
    </row>
    <row r="100" spans="3:8">
      <c r="C100" s="66"/>
      <c r="D100" s="66"/>
      <c r="E100" s="66"/>
      <c r="F100" s="66"/>
      <c r="G100" s="66"/>
      <c r="H100" s="66"/>
    </row>
    <row r="101" spans="3:8">
      <c r="C101" s="66"/>
      <c r="D101" s="66"/>
      <c r="E101" s="66"/>
      <c r="F101" s="66"/>
      <c r="G101" s="66"/>
      <c r="H101" s="66"/>
    </row>
    <row r="102" spans="3:8">
      <c r="C102" s="66"/>
      <c r="D102" s="66"/>
      <c r="E102" s="66"/>
      <c r="F102" s="66"/>
      <c r="G102" s="66"/>
      <c r="H102" s="66"/>
    </row>
    <row r="103" spans="3:8">
      <c r="C103" s="66"/>
      <c r="D103" s="66"/>
      <c r="E103" s="66"/>
      <c r="F103" s="66"/>
      <c r="G103" s="66"/>
      <c r="H103" s="66"/>
    </row>
    <row r="104" spans="3:8">
      <c r="C104" s="66"/>
      <c r="D104" s="66"/>
      <c r="E104" s="66"/>
      <c r="F104" s="66"/>
      <c r="G104" s="66"/>
      <c r="H104" s="66"/>
    </row>
    <row r="105" spans="3:8">
      <c r="C105" s="66"/>
      <c r="D105" s="66"/>
      <c r="E105" s="66"/>
      <c r="F105" s="66"/>
      <c r="G105" s="66"/>
      <c r="H105" s="66"/>
    </row>
    <row r="106" spans="3:8">
      <c r="C106" s="66"/>
      <c r="D106" s="66"/>
      <c r="E106" s="66"/>
      <c r="F106" s="66"/>
      <c r="G106" s="66"/>
      <c r="H106" s="66"/>
    </row>
    <row r="107" spans="3:8">
      <c r="C107" s="66"/>
      <c r="D107" s="66"/>
      <c r="E107" s="66"/>
      <c r="F107" s="66"/>
      <c r="G107" s="66"/>
      <c r="H107" s="66"/>
    </row>
    <row r="108" spans="3:8">
      <c r="C108" s="66"/>
      <c r="D108" s="66"/>
      <c r="E108" s="66"/>
      <c r="F108" s="66"/>
      <c r="G108" s="66"/>
      <c r="H108" s="66"/>
    </row>
    <row r="109" spans="3:8">
      <c r="C109" s="66"/>
      <c r="D109" s="66"/>
      <c r="E109" s="66"/>
      <c r="F109" s="66"/>
      <c r="G109" s="66"/>
      <c r="H109" s="66"/>
    </row>
    <row r="110" spans="3:8">
      <c r="C110" s="66"/>
      <c r="D110" s="66"/>
      <c r="E110" s="66"/>
      <c r="F110" s="66"/>
      <c r="G110" s="66"/>
      <c r="H110" s="66"/>
    </row>
    <row r="111" spans="3:8">
      <c r="C111" s="66"/>
      <c r="D111" s="66"/>
      <c r="E111" s="66"/>
      <c r="F111" s="66"/>
      <c r="G111" s="66"/>
      <c r="H111" s="66"/>
    </row>
    <row r="112" spans="3:8">
      <c r="C112" s="66"/>
      <c r="D112" s="66"/>
      <c r="E112" s="66"/>
      <c r="F112" s="66"/>
      <c r="G112" s="66"/>
      <c r="H112" s="66"/>
    </row>
    <row r="113" spans="3:8">
      <c r="C113" s="66"/>
      <c r="D113" s="66"/>
      <c r="E113" s="66"/>
      <c r="F113" s="66"/>
      <c r="G113" s="66"/>
      <c r="H113" s="66"/>
    </row>
    <row r="114" spans="3:8">
      <c r="C114" s="66"/>
      <c r="D114" s="66"/>
      <c r="E114" s="66"/>
      <c r="F114" s="66"/>
      <c r="G114" s="66"/>
      <c r="H114" s="66"/>
    </row>
    <row r="115" spans="3:8">
      <c r="C115" s="66"/>
      <c r="D115" s="66"/>
      <c r="E115" s="66"/>
      <c r="F115" s="66"/>
      <c r="G115" s="66"/>
      <c r="H115" s="66"/>
    </row>
    <row r="116" spans="3:8">
      <c r="C116" s="66"/>
      <c r="D116" s="66"/>
      <c r="E116" s="66"/>
      <c r="F116" s="66"/>
      <c r="G116" s="66"/>
      <c r="H116" s="66"/>
    </row>
    <row r="117" spans="3:8">
      <c r="C117" s="66"/>
      <c r="D117" s="66"/>
      <c r="E117" s="66"/>
      <c r="F117" s="66"/>
      <c r="G117" s="66"/>
      <c r="H117" s="66"/>
    </row>
    <row r="118" spans="3:8">
      <c r="C118" s="66"/>
      <c r="D118" s="66"/>
      <c r="E118" s="66"/>
      <c r="F118" s="66"/>
      <c r="G118" s="66"/>
      <c r="H118" s="66"/>
    </row>
    <row r="119" spans="3:8">
      <c r="C119" s="66"/>
      <c r="D119" s="66"/>
      <c r="E119" s="66"/>
      <c r="F119" s="66"/>
      <c r="G119" s="66"/>
      <c r="H119" s="66"/>
    </row>
    <row r="120" spans="3:8">
      <c r="C120" s="66"/>
      <c r="D120" s="66"/>
      <c r="E120" s="66"/>
      <c r="F120" s="66"/>
      <c r="G120" s="66"/>
      <c r="H120" s="66"/>
    </row>
    <row r="121" spans="3:8">
      <c r="C121" s="66"/>
      <c r="D121" s="66"/>
      <c r="E121" s="66"/>
      <c r="F121" s="66"/>
      <c r="G121" s="66"/>
      <c r="H121" s="66"/>
    </row>
    <row r="122" spans="3:8">
      <c r="C122" s="66"/>
      <c r="D122" s="66"/>
      <c r="E122" s="66"/>
      <c r="F122" s="66"/>
      <c r="G122" s="66"/>
      <c r="H122" s="66"/>
    </row>
    <row r="123" spans="3:8">
      <c r="C123" s="66"/>
      <c r="D123" s="66"/>
      <c r="E123" s="66"/>
      <c r="F123" s="66"/>
      <c r="G123" s="66"/>
      <c r="H123" s="66"/>
    </row>
    <row r="124" spans="3:8">
      <c r="C124" s="66"/>
      <c r="D124" s="66"/>
      <c r="E124" s="66"/>
      <c r="F124" s="66"/>
      <c r="G124" s="66"/>
      <c r="H124" s="66"/>
    </row>
    <row r="125" spans="3:8">
      <c r="C125" s="66"/>
      <c r="D125" s="66"/>
      <c r="E125" s="66"/>
      <c r="F125" s="66"/>
      <c r="G125" s="66"/>
      <c r="H125" s="66"/>
    </row>
    <row r="126" spans="3:8">
      <c r="C126" s="66"/>
      <c r="D126" s="66"/>
      <c r="E126" s="66"/>
      <c r="F126" s="66"/>
      <c r="G126" s="66"/>
      <c r="H126" s="66"/>
    </row>
    <row r="127" spans="3:8">
      <c r="C127" s="66"/>
      <c r="D127" s="66"/>
      <c r="E127" s="66"/>
      <c r="F127" s="66"/>
      <c r="G127" s="66"/>
      <c r="H127" s="66"/>
    </row>
    <row r="128" spans="3:8">
      <c r="C128" s="66"/>
      <c r="D128" s="66"/>
      <c r="E128" s="66"/>
      <c r="F128" s="66"/>
      <c r="G128" s="66"/>
      <c r="H128" s="66"/>
    </row>
    <row r="129" spans="3:8">
      <c r="C129" s="66"/>
      <c r="D129" s="66"/>
      <c r="E129" s="66"/>
      <c r="F129" s="66"/>
      <c r="G129" s="66"/>
      <c r="H129" s="66"/>
    </row>
    <row r="130" spans="3:8">
      <c r="C130" s="66"/>
      <c r="D130" s="66"/>
      <c r="E130" s="66"/>
      <c r="F130" s="66"/>
      <c r="G130" s="66"/>
      <c r="H130" s="66"/>
    </row>
    <row r="131" spans="3:8">
      <c r="C131" s="66"/>
      <c r="D131" s="66"/>
      <c r="E131" s="66"/>
      <c r="F131" s="66"/>
      <c r="G131" s="66"/>
      <c r="H131" s="66"/>
    </row>
    <row r="132" spans="3:8">
      <c r="C132" s="66"/>
      <c r="D132" s="66"/>
      <c r="E132" s="66"/>
      <c r="F132" s="66"/>
      <c r="G132" s="66"/>
      <c r="H132" s="66"/>
    </row>
    <row r="133" spans="3:8">
      <c r="C133" s="66"/>
      <c r="D133" s="66"/>
      <c r="E133" s="66"/>
      <c r="F133" s="66"/>
      <c r="G133" s="66"/>
      <c r="H133" s="66"/>
    </row>
    <row r="134" spans="3:8">
      <c r="C134" s="66"/>
      <c r="D134" s="66"/>
      <c r="E134" s="66"/>
      <c r="F134" s="66"/>
      <c r="G134" s="66"/>
      <c r="H134" s="66"/>
    </row>
    <row r="135" spans="3:8">
      <c r="C135" s="66"/>
      <c r="D135" s="66"/>
      <c r="E135" s="66"/>
      <c r="F135" s="66"/>
      <c r="G135" s="66"/>
      <c r="H135" s="66"/>
    </row>
    <row r="136" spans="3:8">
      <c r="C136" s="66"/>
      <c r="D136" s="66"/>
      <c r="E136" s="66"/>
      <c r="F136" s="66"/>
      <c r="G136" s="66"/>
      <c r="H136" s="66"/>
    </row>
    <row r="137" spans="3:8">
      <c r="C137" s="66"/>
      <c r="D137" s="66"/>
      <c r="E137" s="66"/>
      <c r="F137" s="66"/>
      <c r="G137" s="66"/>
      <c r="H137" s="66"/>
    </row>
    <row r="138" spans="3:8">
      <c r="C138" s="66"/>
      <c r="D138" s="66"/>
      <c r="E138" s="66"/>
      <c r="F138" s="66"/>
      <c r="G138" s="66"/>
      <c r="H138" s="66"/>
    </row>
    <row r="139" spans="3:8">
      <c r="C139" s="66"/>
      <c r="D139" s="66"/>
      <c r="E139" s="66"/>
      <c r="F139" s="66"/>
      <c r="G139" s="66"/>
      <c r="H139" s="66"/>
    </row>
    <row r="140" spans="3:8">
      <c r="C140" s="66"/>
      <c r="D140" s="66"/>
      <c r="E140" s="66"/>
      <c r="F140" s="66"/>
      <c r="G140" s="66"/>
      <c r="H140" s="66"/>
    </row>
    <row r="141" spans="3:8">
      <c r="C141" s="66"/>
      <c r="D141" s="66"/>
      <c r="E141" s="66"/>
      <c r="F141" s="66"/>
      <c r="G141" s="66"/>
      <c r="H141" s="66"/>
    </row>
    <row r="142" spans="3:8">
      <c r="C142" s="66"/>
      <c r="D142" s="66"/>
      <c r="E142" s="66"/>
      <c r="F142" s="66"/>
      <c r="G142" s="66"/>
      <c r="H142" s="66"/>
    </row>
    <row r="143" spans="3:8">
      <c r="C143" s="66"/>
      <c r="D143" s="66"/>
      <c r="E143" s="66"/>
      <c r="F143" s="66"/>
      <c r="G143" s="66"/>
      <c r="H143" s="66"/>
    </row>
    <row r="144" spans="3:8">
      <c r="C144" s="66"/>
      <c r="D144" s="66"/>
      <c r="E144" s="66"/>
      <c r="F144" s="66"/>
      <c r="G144" s="66"/>
      <c r="H144" s="66"/>
    </row>
    <row r="145" spans="3:8">
      <c r="C145" s="66"/>
      <c r="D145" s="66"/>
      <c r="E145" s="66"/>
      <c r="F145" s="66"/>
      <c r="G145" s="66"/>
      <c r="H145" s="66"/>
    </row>
    <row r="146" spans="3:8">
      <c r="C146" s="66"/>
      <c r="D146" s="66"/>
      <c r="E146" s="66"/>
      <c r="F146" s="66"/>
      <c r="G146" s="66"/>
      <c r="H146" s="66"/>
    </row>
    <row r="147" spans="3:8">
      <c r="C147" s="66"/>
      <c r="D147" s="66"/>
      <c r="E147" s="66"/>
      <c r="F147" s="66"/>
      <c r="G147" s="66"/>
      <c r="H147" s="66"/>
    </row>
    <row r="148" spans="3:8">
      <c r="C148" s="66"/>
      <c r="D148" s="66"/>
      <c r="E148" s="66"/>
      <c r="F148" s="66"/>
      <c r="G148" s="66"/>
      <c r="H148" s="66"/>
    </row>
    <row r="149" spans="3:8">
      <c r="C149" s="66"/>
      <c r="D149" s="66"/>
      <c r="E149" s="66"/>
      <c r="F149" s="66"/>
      <c r="G149" s="66"/>
      <c r="H149" s="66"/>
    </row>
    <row r="150" spans="3:8">
      <c r="C150" s="66"/>
      <c r="D150" s="66"/>
      <c r="E150" s="66"/>
      <c r="F150" s="66"/>
      <c r="G150" s="66"/>
      <c r="H150" s="66"/>
    </row>
    <row r="151" spans="3:8">
      <c r="C151" s="66"/>
      <c r="D151" s="66"/>
      <c r="E151" s="66"/>
      <c r="F151" s="66"/>
      <c r="G151" s="66"/>
      <c r="H151" s="66"/>
    </row>
    <row r="152" spans="3:8">
      <c r="C152" s="66"/>
      <c r="D152" s="66"/>
      <c r="E152" s="66"/>
      <c r="F152" s="66"/>
      <c r="G152" s="66"/>
      <c r="H152" s="66"/>
    </row>
    <row r="153" spans="3:8">
      <c r="C153" s="66"/>
      <c r="D153" s="66"/>
      <c r="E153" s="66"/>
      <c r="F153" s="66"/>
      <c r="G153" s="66"/>
      <c r="H153" s="66"/>
    </row>
    <row r="154" spans="3:8">
      <c r="C154" s="66"/>
      <c r="D154" s="66"/>
      <c r="E154" s="66"/>
      <c r="F154" s="66"/>
      <c r="G154" s="66"/>
      <c r="H154" s="66"/>
    </row>
    <row r="155" spans="3:8">
      <c r="C155" s="66"/>
      <c r="D155" s="66"/>
      <c r="E155" s="66"/>
      <c r="F155" s="66"/>
      <c r="G155" s="66"/>
      <c r="H155" s="66"/>
    </row>
    <row r="156" spans="3:8">
      <c r="C156" s="66"/>
      <c r="D156" s="66"/>
      <c r="E156" s="66"/>
      <c r="F156" s="66"/>
      <c r="G156" s="66"/>
      <c r="H156" s="66"/>
    </row>
    <row r="157" spans="3:8">
      <c r="C157" s="66"/>
      <c r="D157" s="66"/>
      <c r="E157" s="66"/>
      <c r="F157" s="66"/>
      <c r="G157" s="66"/>
      <c r="H157" s="66"/>
    </row>
    <row r="158" spans="3:8">
      <c r="C158" s="66"/>
      <c r="D158" s="66"/>
      <c r="E158" s="66"/>
      <c r="F158" s="66"/>
      <c r="G158" s="66"/>
      <c r="H158" s="66"/>
    </row>
    <row r="159" spans="3:8">
      <c r="C159" s="66"/>
      <c r="D159" s="66"/>
      <c r="E159" s="66"/>
      <c r="F159" s="66"/>
      <c r="G159" s="66"/>
      <c r="H159" s="66"/>
    </row>
    <row r="160" spans="3:8">
      <c r="C160" s="66"/>
      <c r="D160" s="66"/>
      <c r="E160" s="66"/>
      <c r="F160" s="66"/>
      <c r="G160" s="66"/>
      <c r="H160" s="66"/>
    </row>
    <row r="161" spans="3:8">
      <c r="C161" s="66"/>
      <c r="D161" s="66"/>
      <c r="E161" s="66"/>
      <c r="F161" s="66"/>
      <c r="G161" s="66"/>
      <c r="H161" s="66"/>
    </row>
    <row r="162" spans="3:8">
      <c r="C162" s="66"/>
      <c r="D162" s="66"/>
      <c r="E162" s="66"/>
      <c r="F162" s="66"/>
      <c r="G162" s="66"/>
      <c r="H162" s="66"/>
    </row>
    <row r="163" spans="3:8">
      <c r="C163" s="66"/>
      <c r="D163" s="66"/>
      <c r="E163" s="66"/>
      <c r="F163" s="66"/>
      <c r="G163" s="66"/>
      <c r="H163" s="66"/>
    </row>
    <row r="164" spans="3:8">
      <c r="C164" s="66"/>
      <c r="D164" s="66"/>
      <c r="E164" s="66"/>
      <c r="F164" s="66"/>
      <c r="G164" s="66"/>
      <c r="H164" s="66"/>
    </row>
    <row r="165" spans="3:8">
      <c r="C165" s="66"/>
      <c r="D165" s="66"/>
      <c r="E165" s="66"/>
      <c r="F165" s="66"/>
      <c r="G165" s="66"/>
      <c r="H165" s="66"/>
    </row>
    <row r="166" spans="3:8">
      <c r="C166" s="66"/>
      <c r="D166" s="66"/>
      <c r="E166" s="66"/>
      <c r="F166" s="66"/>
      <c r="G166" s="66"/>
      <c r="H166" s="66"/>
    </row>
    <row r="167" spans="3:8">
      <c r="C167" s="66"/>
      <c r="D167" s="66"/>
      <c r="E167" s="66"/>
      <c r="F167" s="66"/>
      <c r="G167" s="66"/>
      <c r="H167" s="66"/>
    </row>
    <row r="168" spans="3:8">
      <c r="C168" s="66"/>
      <c r="D168" s="66"/>
      <c r="E168" s="66"/>
      <c r="F168" s="66"/>
      <c r="G168" s="66"/>
      <c r="H168" s="66"/>
    </row>
    <row r="169" spans="3:8">
      <c r="C169" s="66"/>
      <c r="D169" s="66"/>
      <c r="E169" s="66"/>
      <c r="F169" s="66"/>
      <c r="G169" s="66"/>
      <c r="H169" s="66"/>
    </row>
    <row r="170" spans="3:8">
      <c r="C170" s="66"/>
      <c r="D170" s="66"/>
      <c r="E170" s="66"/>
      <c r="F170" s="66"/>
      <c r="G170" s="66"/>
      <c r="H170" s="66"/>
    </row>
    <row r="171" spans="3:8">
      <c r="C171" s="66"/>
      <c r="D171" s="66"/>
      <c r="E171" s="66"/>
      <c r="F171" s="66"/>
      <c r="G171" s="66"/>
      <c r="H171" s="66"/>
    </row>
    <row r="172" spans="3:8">
      <c r="C172" s="66"/>
      <c r="D172" s="66"/>
      <c r="E172" s="66"/>
      <c r="F172" s="66"/>
      <c r="G172" s="66"/>
      <c r="H172" s="66"/>
    </row>
    <row r="173" spans="3:8">
      <c r="C173" s="66"/>
      <c r="D173" s="66"/>
      <c r="E173" s="66"/>
      <c r="F173" s="66"/>
      <c r="G173" s="66"/>
      <c r="H173" s="66"/>
    </row>
    <row r="174" spans="3:8">
      <c r="C174" s="66"/>
      <c r="D174" s="66"/>
      <c r="E174" s="66"/>
      <c r="F174" s="66"/>
      <c r="G174" s="66"/>
      <c r="H174" s="66"/>
    </row>
    <row r="175" spans="3:8">
      <c r="C175" s="66"/>
      <c r="D175" s="66"/>
      <c r="E175" s="66"/>
      <c r="F175" s="66"/>
      <c r="G175" s="66"/>
      <c r="H175" s="66"/>
    </row>
    <row r="176" spans="3:8">
      <c r="C176" s="66"/>
      <c r="D176" s="66"/>
      <c r="E176" s="66"/>
      <c r="F176" s="66"/>
      <c r="G176" s="66"/>
      <c r="H176" s="66"/>
    </row>
    <row r="177" spans="3:8">
      <c r="C177" s="66"/>
      <c r="D177" s="66"/>
      <c r="E177" s="66"/>
      <c r="F177" s="66"/>
      <c r="G177" s="66"/>
      <c r="H177" s="66"/>
    </row>
    <row r="178" spans="3:8">
      <c r="C178" s="66"/>
      <c r="D178" s="66"/>
      <c r="E178" s="66"/>
      <c r="F178" s="66"/>
      <c r="G178" s="66"/>
      <c r="H178" s="66"/>
    </row>
    <row r="179" spans="3:8">
      <c r="C179" s="66"/>
      <c r="D179" s="66"/>
      <c r="E179" s="66"/>
      <c r="F179" s="66"/>
      <c r="G179" s="66"/>
      <c r="H179" s="66"/>
    </row>
    <row r="180" spans="3:8">
      <c r="C180" s="66"/>
      <c r="D180" s="66"/>
      <c r="E180" s="66"/>
      <c r="F180" s="66"/>
      <c r="G180" s="66"/>
      <c r="H180" s="66"/>
    </row>
    <row r="181" spans="3:8">
      <c r="C181" s="66"/>
      <c r="D181" s="66"/>
      <c r="E181" s="66"/>
      <c r="F181" s="66"/>
      <c r="G181" s="66"/>
      <c r="H181" s="66"/>
    </row>
    <row r="182" spans="3:8">
      <c r="C182" s="66"/>
      <c r="D182" s="66"/>
      <c r="E182" s="66"/>
      <c r="F182" s="66"/>
      <c r="G182" s="66"/>
      <c r="H182" s="66"/>
    </row>
    <row r="183" spans="3:8">
      <c r="C183" s="66"/>
      <c r="D183" s="66"/>
      <c r="E183" s="66"/>
      <c r="F183" s="66"/>
      <c r="G183" s="66"/>
      <c r="H183" s="66"/>
    </row>
    <row r="184" spans="3:8">
      <c r="C184" s="66"/>
      <c r="D184" s="66"/>
      <c r="E184" s="66"/>
      <c r="F184" s="66"/>
      <c r="G184" s="66"/>
      <c r="H184" s="66"/>
    </row>
    <row r="185" spans="3:8">
      <c r="C185" s="66"/>
      <c r="D185" s="66"/>
      <c r="E185" s="66"/>
      <c r="F185" s="66"/>
      <c r="G185" s="66"/>
      <c r="H185" s="66"/>
    </row>
    <row r="186" spans="3:8">
      <c r="C186" s="66"/>
      <c r="D186" s="66"/>
      <c r="E186" s="66"/>
      <c r="F186" s="66"/>
      <c r="G186" s="66"/>
      <c r="H186" s="66"/>
    </row>
  </sheetData>
  <printOptions horizontalCentered="1"/>
  <pageMargins left="0.75" right="0.75" top="0.75" bottom="0.5" header="0.25" footer="0.25"/>
  <pageSetup scale="6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9DA19-0698-4D18-8D95-BC570DA99CAF}">
  <sheetPr>
    <tabColor theme="7" tint="0.39997558519241921"/>
    <pageSetUpPr fitToPage="1"/>
  </sheetPr>
  <dimension ref="A1:H186"/>
  <sheetViews>
    <sheetView zoomScale="75" zoomScaleNormal="75" zoomScaleSheetLayoutView="75" zoomScalePageLayoutView="90" workbookViewId="0">
      <selection activeCell="A42" sqref="A42:E42"/>
    </sheetView>
  </sheetViews>
  <sheetFormatPr defaultColWidth="8.77734375" defaultRowHeight="15"/>
  <cols>
    <col min="1" max="1" width="5.77734375" style="2" customWidth="1"/>
    <col min="2" max="2" width="1.44140625" style="2" customWidth="1"/>
    <col min="3" max="3" width="45.5546875" style="2" customWidth="1"/>
    <col min="4" max="4" width="22.33203125" style="2" customWidth="1"/>
    <col min="5" max="5" width="13.21875" style="2" customWidth="1"/>
    <col min="6" max="6" width="18.77734375" style="2" customWidth="1"/>
    <col min="7" max="7" width="16.21875" style="2" customWidth="1"/>
    <col min="8" max="8" width="15.21875" style="2" customWidth="1"/>
    <col min="9" max="16384" width="8.77734375" style="2"/>
  </cols>
  <sheetData>
    <row r="1" spans="1:8" ht="18">
      <c r="A1" s="1"/>
      <c r="C1" s="3"/>
      <c r="D1" s="3"/>
      <c r="F1" s="4"/>
      <c r="G1" s="5" t="s">
        <v>0</v>
      </c>
      <c r="H1" s="4"/>
    </row>
    <row r="2" spans="1:8">
      <c r="C2" s="3"/>
      <c r="D2" s="3"/>
      <c r="G2" s="5" t="s">
        <v>1</v>
      </c>
      <c r="H2" s="5"/>
    </row>
    <row r="3" spans="1:8">
      <c r="C3" s="3"/>
      <c r="D3" s="3"/>
      <c r="F3" s="6"/>
      <c r="H3" s="5"/>
    </row>
    <row r="4" spans="1:8">
      <c r="C4" s="3"/>
      <c r="D4" s="3"/>
      <c r="F4" s="6"/>
      <c r="H4" s="5"/>
    </row>
    <row r="5" spans="1:8">
      <c r="C5" s="3"/>
      <c r="D5" s="3"/>
      <c r="F5" s="6"/>
      <c r="H5" s="5"/>
    </row>
    <row r="6" spans="1:8">
      <c r="C6" s="3"/>
      <c r="D6" s="3"/>
      <c r="F6" s="6"/>
      <c r="G6" s="6"/>
      <c r="H6" s="6"/>
    </row>
    <row r="7" spans="1:8">
      <c r="C7" s="3" t="s">
        <v>2</v>
      </c>
      <c r="D7" s="3"/>
      <c r="F7" s="6"/>
      <c r="G7" s="7" t="s">
        <v>503</v>
      </c>
      <c r="H7" s="6"/>
    </row>
    <row r="8" spans="1:8">
      <c r="A8" s="8" t="s">
        <v>3</v>
      </c>
      <c r="B8" s="9"/>
      <c r="C8" s="9"/>
      <c r="D8" s="10"/>
      <c r="E8" s="11"/>
      <c r="F8" s="12"/>
      <c r="G8" s="12"/>
      <c r="H8" s="6"/>
    </row>
    <row r="9" spans="1:8">
      <c r="A9" s="13" t="s">
        <v>4</v>
      </c>
      <c r="B9" s="9"/>
      <c r="C9" s="10"/>
      <c r="D9" s="13"/>
      <c r="E9" s="10"/>
      <c r="F9" s="12"/>
      <c r="G9" s="12"/>
      <c r="H9" s="6"/>
    </row>
    <row r="10" spans="1:8">
      <c r="A10" s="12"/>
      <c r="B10" s="9"/>
      <c r="C10" s="12"/>
      <c r="D10" s="12"/>
      <c r="E10" s="12"/>
      <c r="F10" s="12"/>
      <c r="G10" s="12"/>
      <c r="H10" s="6"/>
    </row>
    <row r="11" spans="1:8" ht="15.75">
      <c r="A11" s="14" t="s">
        <v>5</v>
      </c>
      <c r="B11" s="15"/>
      <c r="C11" s="16"/>
      <c r="D11" s="16"/>
      <c r="E11" s="16"/>
      <c r="F11" s="16"/>
      <c r="G11" s="16"/>
      <c r="H11" s="6"/>
    </row>
    <row r="12" spans="1:8" ht="15.75">
      <c r="A12" s="17"/>
      <c r="B12" s="9"/>
      <c r="C12" s="12"/>
      <c r="D12" s="12"/>
      <c r="E12" s="12"/>
      <c r="F12" s="12"/>
      <c r="G12" s="12"/>
      <c r="H12" s="6"/>
    </row>
    <row r="13" spans="1:8">
      <c r="A13" s="20"/>
      <c r="C13" s="21" t="s">
        <v>6</v>
      </c>
      <c r="D13" s="21" t="s">
        <v>7</v>
      </c>
      <c r="E13" s="21" t="s">
        <v>8</v>
      </c>
      <c r="F13" s="22" t="s">
        <v>9</v>
      </c>
      <c r="G13" s="22" t="s">
        <v>10</v>
      </c>
      <c r="H13" s="6"/>
    </row>
    <row r="14" spans="1:8">
      <c r="A14" s="20" t="s">
        <v>11</v>
      </c>
      <c r="C14" s="6"/>
      <c r="D14" s="6"/>
      <c r="F14" s="6"/>
      <c r="G14" s="20" t="s">
        <v>12</v>
      </c>
      <c r="H14" s="6"/>
    </row>
    <row r="15" spans="1:8">
      <c r="A15" s="25" t="s">
        <v>13</v>
      </c>
      <c r="B15" s="26"/>
      <c r="C15" s="27"/>
      <c r="D15" s="27"/>
      <c r="F15" s="6"/>
      <c r="G15" s="25" t="s">
        <v>14</v>
      </c>
      <c r="H15" s="6"/>
    </row>
    <row r="16" spans="1:8">
      <c r="A16" s="29">
        <v>1</v>
      </c>
      <c r="C16" s="6" t="s">
        <v>15</v>
      </c>
      <c r="D16" s="30" t="s">
        <v>16</v>
      </c>
      <c r="F16" s="6"/>
      <c r="G16" s="31">
        <v>123861163</v>
      </c>
      <c r="H16" s="32"/>
    </row>
    <row r="17" spans="1:8">
      <c r="A17" s="29"/>
      <c r="C17" s="6"/>
      <c r="D17" s="34"/>
      <c r="F17" s="6"/>
      <c r="G17" s="35"/>
      <c r="H17" s="32"/>
    </row>
    <row r="18" spans="1:8">
      <c r="A18" s="29"/>
      <c r="C18" s="6"/>
      <c r="D18" s="34"/>
      <c r="F18" s="6"/>
      <c r="G18" s="35"/>
      <c r="H18" s="32"/>
    </row>
    <row r="19" spans="1:8">
      <c r="A19" s="29" t="s">
        <v>17</v>
      </c>
      <c r="C19" s="37" t="s">
        <v>18</v>
      </c>
      <c r="D19" s="38"/>
      <c r="F19" s="6"/>
      <c r="G19" s="35"/>
      <c r="H19" s="32"/>
    </row>
    <row r="20" spans="1:8">
      <c r="A20" s="29">
        <v>2</v>
      </c>
      <c r="C20" s="6" t="s">
        <v>19</v>
      </c>
      <c r="D20" s="30" t="s">
        <v>16</v>
      </c>
      <c r="F20" s="6"/>
      <c r="G20" s="31">
        <v>225212</v>
      </c>
      <c r="H20" s="32"/>
    </row>
    <row r="21" spans="1:8" ht="17.45" customHeight="1">
      <c r="A21" s="29">
        <v>3</v>
      </c>
      <c r="C21" s="6" t="s">
        <v>20</v>
      </c>
      <c r="D21" s="30" t="s">
        <v>16</v>
      </c>
      <c r="F21" s="6"/>
      <c r="G21" s="39">
        <v>577641</v>
      </c>
      <c r="H21" s="32"/>
    </row>
    <row r="22" spans="1:8">
      <c r="A22" s="29" t="s">
        <v>21</v>
      </c>
      <c r="C22" s="35" t="s">
        <v>22</v>
      </c>
      <c r="D22" s="41"/>
      <c r="F22" s="6"/>
      <c r="G22" s="42">
        <v>0</v>
      </c>
      <c r="H22" s="32"/>
    </row>
    <row r="23" spans="1:8">
      <c r="A23" s="29" t="s">
        <v>23</v>
      </c>
      <c r="C23" s="35" t="s">
        <v>24</v>
      </c>
      <c r="D23" s="41"/>
      <c r="F23" s="6"/>
      <c r="G23" s="42">
        <v>0</v>
      </c>
      <c r="H23" s="32"/>
    </row>
    <row r="24" spans="1:8" ht="15.6" customHeight="1">
      <c r="A24" s="29">
        <v>5</v>
      </c>
      <c r="C24" s="35" t="s">
        <v>25</v>
      </c>
      <c r="D24" s="30" t="s">
        <v>16</v>
      </c>
      <c r="F24" s="6"/>
      <c r="G24" s="39">
        <v>1756859</v>
      </c>
      <c r="H24" s="32"/>
    </row>
    <row r="25" spans="1:8">
      <c r="A25" s="29"/>
      <c r="C25" s="43" t="s">
        <v>54</v>
      </c>
      <c r="D25" s="30"/>
      <c r="F25" s="6"/>
      <c r="G25" s="44">
        <v>50548</v>
      </c>
      <c r="H25" s="32"/>
    </row>
    <row r="26" spans="1:8">
      <c r="A26" s="29">
        <v>6</v>
      </c>
      <c r="C26" s="6" t="s">
        <v>27</v>
      </c>
      <c r="D26" s="34"/>
      <c r="F26" s="6"/>
      <c r="G26" s="31">
        <f>SUM(G20:G25)</f>
        <v>2610260</v>
      </c>
      <c r="H26" s="32"/>
    </row>
    <row r="27" spans="1:8">
      <c r="A27" s="29"/>
      <c r="D27" s="34"/>
      <c r="F27" s="6"/>
      <c r="H27" s="6"/>
    </row>
    <row r="28" spans="1:8">
      <c r="A28" s="29"/>
      <c r="C28" s="6"/>
      <c r="D28" s="34"/>
      <c r="F28" s="6"/>
      <c r="G28" s="35"/>
      <c r="H28" s="6"/>
    </row>
    <row r="29" spans="1:8" ht="15.75" thickBot="1">
      <c r="A29" s="29">
        <v>7</v>
      </c>
      <c r="C29" s="6" t="s">
        <v>28</v>
      </c>
      <c r="D29" s="47" t="s">
        <v>29</v>
      </c>
      <c r="F29" s="6"/>
      <c r="G29" s="48">
        <f>G16-G26</f>
        <v>121250903</v>
      </c>
      <c r="H29" s="6"/>
    </row>
    <row r="30" spans="1:8" ht="15.75" thickTop="1">
      <c r="A30" s="29"/>
      <c r="D30" s="51"/>
      <c r="F30" s="6"/>
      <c r="H30" s="6"/>
    </row>
    <row r="31" spans="1:8">
      <c r="A31" s="29"/>
      <c r="D31" s="52"/>
      <c r="F31" s="6"/>
      <c r="G31" s="35"/>
      <c r="H31" s="6"/>
    </row>
    <row r="32" spans="1:8">
      <c r="A32" s="29"/>
      <c r="C32" s="6" t="s">
        <v>30</v>
      </c>
      <c r="D32" s="51"/>
      <c r="F32" s="6"/>
      <c r="G32" s="35"/>
      <c r="H32" s="6"/>
    </row>
    <row r="33" spans="1:8">
      <c r="A33" s="29">
        <v>8</v>
      </c>
      <c r="C33" s="53" t="s">
        <v>31</v>
      </c>
      <c r="D33" s="30" t="s">
        <v>16</v>
      </c>
      <c r="F33" s="6"/>
      <c r="G33" s="54">
        <v>5036000</v>
      </c>
      <c r="H33" s="6"/>
    </row>
    <row r="34" spans="1:8">
      <c r="A34" s="29">
        <v>9</v>
      </c>
      <c r="C34" s="53" t="s">
        <v>32</v>
      </c>
      <c r="D34" s="30" t="s">
        <v>16</v>
      </c>
      <c r="F34" s="6"/>
      <c r="G34" s="54">
        <v>4253250</v>
      </c>
      <c r="H34" s="6"/>
    </row>
    <row r="35" spans="1:8">
      <c r="A35" s="29"/>
      <c r="C35" s="6"/>
      <c r="D35" s="51"/>
      <c r="E35" s="54"/>
      <c r="F35" s="6"/>
      <c r="G35" s="6"/>
      <c r="H35" s="6"/>
    </row>
    <row r="36" spans="1:8">
      <c r="A36" s="29">
        <v>10</v>
      </c>
      <c r="C36" s="6" t="s">
        <v>33</v>
      </c>
      <c r="D36" s="51"/>
      <c r="E36" s="31"/>
      <c r="F36" s="6"/>
      <c r="G36" s="6"/>
      <c r="H36" s="6"/>
    </row>
    <row r="37" spans="1:8">
      <c r="A37" s="29">
        <v>11</v>
      </c>
      <c r="C37" s="6" t="s">
        <v>33</v>
      </c>
      <c r="D37" s="51"/>
      <c r="E37" s="31"/>
      <c r="F37" s="6"/>
      <c r="G37" s="6"/>
      <c r="H37" s="6"/>
    </row>
    <row r="38" spans="1:8">
      <c r="A38" s="29">
        <v>12</v>
      </c>
      <c r="C38" s="6" t="s">
        <v>33</v>
      </c>
      <c r="D38" s="51"/>
      <c r="E38" s="31"/>
      <c r="F38" s="6"/>
      <c r="G38" s="6"/>
      <c r="H38" s="6"/>
    </row>
    <row r="39" spans="1:8">
      <c r="A39" s="29">
        <v>13</v>
      </c>
      <c r="C39" s="6" t="s">
        <v>33</v>
      </c>
      <c r="D39" s="51"/>
      <c r="E39" s="31"/>
      <c r="F39" s="6"/>
      <c r="G39" s="6"/>
      <c r="H39" s="6"/>
    </row>
    <row r="40" spans="1:8">
      <c r="A40" s="29">
        <v>14</v>
      </c>
      <c r="C40" s="6" t="s">
        <v>33</v>
      </c>
      <c r="D40" s="51"/>
      <c r="E40" s="31"/>
      <c r="F40" s="6"/>
      <c r="G40" s="6"/>
      <c r="H40" s="6"/>
    </row>
    <row r="41" spans="1:8">
      <c r="A41" s="29"/>
      <c r="C41" s="6"/>
      <c r="D41" s="51"/>
      <c r="E41" s="31"/>
      <c r="F41" s="6"/>
      <c r="G41" s="6"/>
      <c r="H41" s="6"/>
    </row>
    <row r="42" spans="1:8" ht="15.75">
      <c r="A42" s="300">
        <v>15</v>
      </c>
      <c r="B42" s="301"/>
      <c r="C42" s="302" t="s">
        <v>34</v>
      </c>
      <c r="D42" s="303" t="s">
        <v>35</v>
      </c>
      <c r="E42" s="304">
        <f>IF(G33&gt;0,G29/G33,0)</f>
        <v>24.076827442414615</v>
      </c>
      <c r="F42" s="6"/>
      <c r="G42" s="6"/>
      <c r="H42" s="6"/>
    </row>
    <row r="43" spans="1:8">
      <c r="A43" s="29"/>
      <c r="C43" s="6"/>
      <c r="D43" s="51"/>
      <c r="E43" s="56"/>
      <c r="F43" s="6"/>
      <c r="G43" s="6"/>
      <c r="H43" s="6"/>
    </row>
    <row r="44" spans="1:8">
      <c r="A44" s="29">
        <v>16</v>
      </c>
      <c r="C44" s="6" t="s">
        <v>36</v>
      </c>
      <c r="D44" s="55" t="s">
        <v>37</v>
      </c>
      <c r="E44" s="56">
        <f>IF(G34&gt;0,G29/G34,0)</f>
        <v>28.507824134485393</v>
      </c>
      <c r="F44" s="6"/>
      <c r="G44" s="6"/>
      <c r="H44" s="6"/>
    </row>
    <row r="45" spans="1:8">
      <c r="A45" s="29"/>
      <c r="C45" s="6"/>
      <c r="D45" s="51"/>
      <c r="E45" s="56"/>
      <c r="F45" s="6"/>
      <c r="G45" s="6"/>
      <c r="H45" s="6"/>
    </row>
    <row r="46" spans="1:8">
      <c r="A46" s="29">
        <v>17</v>
      </c>
      <c r="C46" s="6" t="s">
        <v>38</v>
      </c>
      <c r="D46" s="55" t="s">
        <v>39</v>
      </c>
      <c r="E46" s="56">
        <f>ROUND(E42/12,9)</f>
        <v>2.0064022869999998</v>
      </c>
      <c r="F46" s="6"/>
      <c r="G46" s="6"/>
      <c r="H46" s="6"/>
    </row>
    <row r="47" spans="1:8">
      <c r="A47" s="29"/>
      <c r="C47" s="6"/>
      <c r="D47" s="51"/>
      <c r="E47" s="56"/>
      <c r="F47" s="6"/>
      <c r="G47" s="6"/>
      <c r="H47" s="6"/>
    </row>
    <row r="48" spans="1:8">
      <c r="A48" s="29" t="s">
        <v>40</v>
      </c>
      <c r="C48" s="6" t="s">
        <v>41</v>
      </c>
      <c r="D48" s="55" t="s">
        <v>42</v>
      </c>
      <c r="E48" s="56">
        <f>ROUND($E$44/12,9)</f>
        <v>2.3756520110000001</v>
      </c>
      <c r="F48" s="6"/>
      <c r="G48" s="6"/>
      <c r="H48" s="6"/>
    </row>
    <row r="49" spans="1:8">
      <c r="A49" s="29"/>
      <c r="C49" s="6"/>
      <c r="D49" s="51"/>
      <c r="E49" s="31"/>
      <c r="F49" s="6"/>
      <c r="G49" s="6"/>
      <c r="H49" s="6"/>
    </row>
    <row r="50" spans="1:8">
      <c r="A50" s="29"/>
      <c r="C50" s="6"/>
      <c r="D50" s="51"/>
      <c r="E50" s="58" t="s">
        <v>43</v>
      </c>
      <c r="F50" s="6"/>
      <c r="G50" s="58" t="s">
        <v>44</v>
      </c>
      <c r="H50" s="6"/>
    </row>
    <row r="51" spans="1:8">
      <c r="A51" s="29"/>
      <c r="C51" s="6"/>
      <c r="D51" s="51"/>
      <c r="E51" s="58"/>
      <c r="F51" s="6"/>
      <c r="G51" s="6"/>
      <c r="H51" s="6"/>
    </row>
    <row r="52" spans="1:8">
      <c r="A52" s="29">
        <v>18</v>
      </c>
      <c r="C52" s="6" t="s">
        <v>45</v>
      </c>
      <c r="D52" s="55" t="s">
        <v>46</v>
      </c>
      <c r="E52" s="56">
        <f>ROUND($E$44/52,9)</f>
        <v>0.54822738699999995</v>
      </c>
      <c r="F52" s="6"/>
      <c r="G52" s="6"/>
      <c r="H52" s="6"/>
    </row>
    <row r="53" spans="1:8">
      <c r="A53" s="29"/>
      <c r="C53" s="6"/>
      <c r="D53" s="51"/>
      <c r="E53" s="31"/>
      <c r="F53" s="6"/>
      <c r="G53" s="6"/>
      <c r="H53" s="6"/>
    </row>
    <row r="54" spans="1:8">
      <c r="A54" s="29">
        <v>19</v>
      </c>
      <c r="C54" s="6" t="s">
        <v>47</v>
      </c>
      <c r="D54" s="55" t="s">
        <v>48</v>
      </c>
      <c r="E54" s="56">
        <f>ROUND($E$44/260,9)</f>
        <v>0.10964547700000001</v>
      </c>
      <c r="F54" s="6" t="s">
        <v>49</v>
      </c>
      <c r="G54" s="56">
        <f>ROUND($E$44/365,9)</f>
        <v>7.8103627999999994E-2</v>
      </c>
      <c r="H54" s="6"/>
    </row>
    <row r="55" spans="1:8">
      <c r="A55" s="29"/>
      <c r="C55" s="6"/>
      <c r="D55" s="51"/>
      <c r="E55" s="56"/>
      <c r="F55" s="6"/>
      <c r="G55" s="6"/>
      <c r="H55" s="6"/>
    </row>
    <row r="56" spans="1:8" ht="30">
      <c r="A56" s="59">
        <v>20</v>
      </c>
      <c r="B56" s="60"/>
      <c r="C56" s="61" t="s">
        <v>50</v>
      </c>
      <c r="D56" s="62" t="s">
        <v>55</v>
      </c>
      <c r="E56" s="63">
        <f>IF(ISERR(ROUND(($G$29/$G$34)/4160,4)=TRUE),0,ROUND(($G$29/$G$34)/4160,4))</f>
        <v>6.8999999999999999E-3</v>
      </c>
      <c r="F56" s="64" t="s">
        <v>52</v>
      </c>
      <c r="G56" s="63">
        <f>IF(ISERR(ROUND(($G$29/$G$34)/8760*1000,4)=TRUE),0,ROUND(($G$29/$G$34)/8760*1000,4))</f>
        <v>3.2543000000000002</v>
      </c>
      <c r="H56" s="6"/>
    </row>
    <row r="57" spans="1:8">
      <c r="A57" s="65"/>
      <c r="C57" s="6"/>
      <c r="D57" s="6"/>
      <c r="F57" s="20"/>
      <c r="G57" s="7"/>
      <c r="H57" s="6"/>
    </row>
    <row r="58" spans="1:8">
      <c r="A58" s="65"/>
      <c r="C58" s="6"/>
      <c r="D58" s="6"/>
      <c r="F58" s="20"/>
      <c r="G58" s="7"/>
      <c r="H58" s="6"/>
    </row>
    <row r="59" spans="1:8">
      <c r="A59" s="65"/>
      <c r="C59" s="6"/>
      <c r="D59" s="6"/>
      <c r="F59" s="20"/>
      <c r="G59" s="7"/>
      <c r="H59" s="6"/>
    </row>
    <row r="60" spans="1:8">
      <c r="A60" s="65"/>
      <c r="C60" s="6"/>
      <c r="D60" s="6"/>
      <c r="F60" s="20"/>
      <c r="G60" s="7"/>
      <c r="H60" s="6"/>
    </row>
    <row r="61" spans="1:8">
      <c r="C61" s="66"/>
      <c r="D61" s="66"/>
      <c r="E61" s="66"/>
      <c r="F61" s="66"/>
      <c r="G61" s="66"/>
      <c r="H61" s="66"/>
    </row>
    <row r="62" spans="1:8">
      <c r="C62" s="66"/>
      <c r="D62" s="66"/>
      <c r="E62" s="66"/>
      <c r="F62" s="66"/>
      <c r="G62" s="66"/>
      <c r="H62" s="66"/>
    </row>
    <row r="63" spans="1:8">
      <c r="C63" s="66"/>
      <c r="D63" s="66"/>
      <c r="E63" s="66"/>
      <c r="F63" s="66"/>
      <c r="G63" s="66"/>
      <c r="H63" s="66"/>
    </row>
    <row r="64" spans="1:8">
      <c r="C64" s="66"/>
      <c r="D64" s="66"/>
      <c r="E64" s="66"/>
      <c r="F64" s="66"/>
      <c r="G64" s="66"/>
      <c r="H64" s="66"/>
    </row>
    <row r="65" spans="3:8">
      <c r="C65" s="66"/>
      <c r="D65" s="66"/>
      <c r="E65" s="66"/>
      <c r="F65" s="66"/>
      <c r="G65" s="66"/>
      <c r="H65" s="66"/>
    </row>
    <row r="66" spans="3:8">
      <c r="C66" s="66"/>
      <c r="D66" s="66"/>
      <c r="E66" s="66"/>
      <c r="F66" s="66"/>
      <c r="G66" s="66"/>
      <c r="H66" s="66"/>
    </row>
    <row r="67" spans="3:8">
      <c r="C67" s="66"/>
      <c r="D67" s="66"/>
      <c r="E67" s="66"/>
      <c r="F67" s="66"/>
      <c r="G67" s="66"/>
      <c r="H67" s="66"/>
    </row>
    <row r="68" spans="3:8">
      <c r="C68" s="66"/>
      <c r="D68" s="66"/>
      <c r="E68" s="66"/>
      <c r="F68" s="66"/>
      <c r="G68" s="66"/>
      <c r="H68" s="66"/>
    </row>
    <row r="69" spans="3:8">
      <c r="C69" s="66"/>
      <c r="D69" s="66"/>
      <c r="E69" s="66"/>
      <c r="F69" s="66"/>
      <c r="G69" s="66"/>
      <c r="H69" s="66"/>
    </row>
    <row r="70" spans="3:8">
      <c r="C70" s="66"/>
      <c r="D70" s="66"/>
      <c r="E70" s="66"/>
      <c r="F70" s="66"/>
      <c r="G70" s="66"/>
      <c r="H70" s="66"/>
    </row>
    <row r="71" spans="3:8">
      <c r="C71" s="66"/>
      <c r="D71" s="66"/>
      <c r="E71" s="66"/>
      <c r="F71" s="66"/>
      <c r="G71" s="66"/>
      <c r="H71" s="66"/>
    </row>
    <row r="72" spans="3:8">
      <c r="C72" s="66"/>
      <c r="D72" s="66"/>
      <c r="E72" s="66"/>
      <c r="F72" s="66"/>
      <c r="G72" s="66"/>
      <c r="H72" s="66"/>
    </row>
    <row r="73" spans="3:8">
      <c r="C73" s="66"/>
      <c r="D73" s="66"/>
      <c r="E73" s="66"/>
      <c r="F73" s="66"/>
      <c r="G73" s="66"/>
      <c r="H73" s="66"/>
    </row>
    <row r="74" spans="3:8">
      <c r="C74" s="66"/>
      <c r="D74" s="66"/>
      <c r="E74" s="66"/>
      <c r="F74" s="66"/>
      <c r="G74" s="66"/>
      <c r="H74" s="66"/>
    </row>
    <row r="75" spans="3:8">
      <c r="C75" s="66"/>
      <c r="D75" s="66"/>
      <c r="E75" s="66"/>
      <c r="F75" s="66"/>
      <c r="G75" s="66"/>
      <c r="H75" s="66"/>
    </row>
    <row r="76" spans="3:8">
      <c r="C76" s="66"/>
      <c r="D76" s="66"/>
      <c r="E76" s="66"/>
      <c r="F76" s="66"/>
      <c r="G76" s="66"/>
      <c r="H76" s="66"/>
    </row>
    <row r="77" spans="3:8">
      <c r="C77" s="66"/>
      <c r="D77" s="66"/>
      <c r="E77" s="66"/>
      <c r="F77" s="66"/>
      <c r="G77" s="66"/>
      <c r="H77" s="66"/>
    </row>
    <row r="78" spans="3:8">
      <c r="C78" s="66"/>
      <c r="D78" s="66"/>
      <c r="E78" s="66"/>
      <c r="F78" s="66"/>
      <c r="G78" s="66"/>
      <c r="H78" s="66"/>
    </row>
    <row r="79" spans="3:8">
      <c r="C79" s="66"/>
      <c r="D79" s="66"/>
      <c r="E79" s="66"/>
      <c r="F79" s="66"/>
      <c r="G79" s="66"/>
      <c r="H79" s="66"/>
    </row>
    <row r="80" spans="3:8">
      <c r="C80" s="66"/>
      <c r="D80" s="66"/>
      <c r="E80" s="66"/>
      <c r="F80" s="66"/>
      <c r="G80" s="66"/>
      <c r="H80" s="66"/>
    </row>
    <row r="81" spans="3:8">
      <c r="C81" s="66"/>
      <c r="D81" s="66"/>
      <c r="E81" s="66"/>
      <c r="F81" s="66"/>
      <c r="G81" s="66"/>
      <c r="H81" s="66"/>
    </row>
    <row r="82" spans="3:8">
      <c r="C82" s="66"/>
      <c r="D82" s="66"/>
      <c r="E82" s="66"/>
      <c r="F82" s="66"/>
      <c r="G82" s="66"/>
      <c r="H82" s="66"/>
    </row>
    <row r="83" spans="3:8">
      <c r="C83" s="66"/>
      <c r="D83" s="66"/>
      <c r="E83" s="66"/>
      <c r="F83" s="66"/>
      <c r="G83" s="66"/>
      <c r="H83" s="66"/>
    </row>
    <row r="84" spans="3:8">
      <c r="C84" s="66"/>
      <c r="D84" s="66"/>
      <c r="E84" s="66"/>
      <c r="F84" s="66"/>
      <c r="G84" s="66"/>
      <c r="H84" s="66"/>
    </row>
    <row r="85" spans="3:8">
      <c r="C85" s="66"/>
      <c r="D85" s="66"/>
      <c r="E85" s="66"/>
      <c r="F85" s="66"/>
      <c r="G85" s="66"/>
      <c r="H85" s="66"/>
    </row>
    <row r="86" spans="3:8">
      <c r="C86" s="66"/>
      <c r="D86" s="66"/>
      <c r="E86" s="66"/>
      <c r="F86" s="66"/>
      <c r="G86" s="66"/>
      <c r="H86" s="66"/>
    </row>
    <row r="87" spans="3:8">
      <c r="C87" s="66"/>
      <c r="D87" s="66"/>
      <c r="E87" s="66"/>
      <c r="F87" s="66"/>
      <c r="G87" s="66"/>
      <c r="H87" s="66"/>
    </row>
    <row r="88" spans="3:8">
      <c r="C88" s="66"/>
      <c r="D88" s="66"/>
      <c r="E88" s="66"/>
      <c r="F88" s="66"/>
      <c r="G88" s="66"/>
      <c r="H88" s="66"/>
    </row>
    <row r="89" spans="3:8">
      <c r="C89" s="66"/>
      <c r="D89" s="66"/>
      <c r="E89" s="66"/>
      <c r="F89" s="66"/>
      <c r="G89" s="66"/>
      <c r="H89" s="66"/>
    </row>
    <row r="90" spans="3:8">
      <c r="C90" s="66"/>
      <c r="D90" s="66"/>
      <c r="E90" s="66"/>
      <c r="F90" s="66"/>
      <c r="G90" s="66"/>
      <c r="H90" s="66"/>
    </row>
    <row r="91" spans="3:8">
      <c r="C91" s="66"/>
      <c r="D91" s="66"/>
      <c r="E91" s="66"/>
      <c r="F91" s="66"/>
      <c r="G91" s="66"/>
      <c r="H91" s="66"/>
    </row>
    <row r="92" spans="3:8">
      <c r="C92" s="66"/>
      <c r="D92" s="66"/>
      <c r="E92" s="66"/>
      <c r="F92" s="66"/>
      <c r="G92" s="66"/>
      <c r="H92" s="66"/>
    </row>
    <row r="93" spans="3:8">
      <c r="C93" s="66"/>
      <c r="D93" s="66"/>
      <c r="E93" s="66"/>
      <c r="F93" s="66"/>
      <c r="G93" s="66"/>
      <c r="H93" s="66"/>
    </row>
    <row r="94" spans="3:8">
      <c r="C94" s="66"/>
      <c r="D94" s="66"/>
      <c r="E94" s="66"/>
      <c r="F94" s="66"/>
      <c r="G94" s="66"/>
      <c r="H94" s="66"/>
    </row>
    <row r="95" spans="3:8">
      <c r="C95" s="66"/>
      <c r="D95" s="66"/>
      <c r="E95" s="66"/>
      <c r="F95" s="66"/>
      <c r="G95" s="66"/>
      <c r="H95" s="66"/>
    </row>
    <row r="96" spans="3:8">
      <c r="C96" s="66"/>
      <c r="D96" s="66"/>
      <c r="E96" s="66"/>
      <c r="F96" s="66"/>
      <c r="G96" s="66"/>
      <c r="H96" s="66"/>
    </row>
    <row r="97" spans="3:8">
      <c r="C97" s="66"/>
      <c r="D97" s="66"/>
      <c r="E97" s="66"/>
      <c r="F97" s="66"/>
      <c r="G97" s="66"/>
      <c r="H97" s="66"/>
    </row>
    <row r="98" spans="3:8">
      <c r="C98" s="66"/>
      <c r="D98" s="66"/>
      <c r="E98" s="66"/>
      <c r="F98" s="66"/>
      <c r="G98" s="66"/>
      <c r="H98" s="66"/>
    </row>
    <row r="99" spans="3:8">
      <c r="C99" s="66"/>
      <c r="D99" s="66"/>
      <c r="E99" s="66"/>
      <c r="F99" s="66"/>
      <c r="G99" s="66"/>
      <c r="H99" s="66"/>
    </row>
    <row r="100" spans="3:8">
      <c r="C100" s="66"/>
      <c r="D100" s="66"/>
      <c r="E100" s="66"/>
      <c r="F100" s="66"/>
      <c r="G100" s="66"/>
      <c r="H100" s="66"/>
    </row>
    <row r="101" spans="3:8">
      <c r="C101" s="66"/>
      <c r="D101" s="66"/>
      <c r="E101" s="66"/>
      <c r="F101" s="66"/>
      <c r="G101" s="66"/>
      <c r="H101" s="66"/>
    </row>
    <row r="102" spans="3:8">
      <c r="C102" s="66"/>
      <c r="D102" s="66"/>
      <c r="E102" s="66"/>
      <c r="F102" s="66"/>
      <c r="G102" s="66"/>
      <c r="H102" s="66"/>
    </row>
    <row r="103" spans="3:8">
      <c r="C103" s="66"/>
      <c r="D103" s="66"/>
      <c r="E103" s="66"/>
      <c r="F103" s="66"/>
      <c r="G103" s="66"/>
      <c r="H103" s="66"/>
    </row>
    <row r="104" spans="3:8">
      <c r="C104" s="66"/>
      <c r="D104" s="66"/>
      <c r="E104" s="66"/>
      <c r="F104" s="66"/>
      <c r="G104" s="66"/>
      <c r="H104" s="66"/>
    </row>
    <row r="105" spans="3:8">
      <c r="C105" s="66"/>
      <c r="D105" s="66"/>
      <c r="E105" s="66"/>
      <c r="F105" s="66"/>
      <c r="G105" s="66"/>
      <c r="H105" s="66"/>
    </row>
    <row r="106" spans="3:8">
      <c r="C106" s="66"/>
      <c r="D106" s="66"/>
      <c r="E106" s="66"/>
      <c r="F106" s="66"/>
      <c r="G106" s="66"/>
      <c r="H106" s="66"/>
    </row>
    <row r="107" spans="3:8">
      <c r="C107" s="66"/>
      <c r="D107" s="66"/>
      <c r="E107" s="66"/>
      <c r="F107" s="66"/>
      <c r="G107" s="66"/>
      <c r="H107" s="66"/>
    </row>
    <row r="108" spans="3:8">
      <c r="C108" s="66"/>
      <c r="D108" s="66"/>
      <c r="E108" s="66"/>
      <c r="F108" s="66"/>
      <c r="G108" s="66"/>
      <c r="H108" s="66"/>
    </row>
    <row r="109" spans="3:8">
      <c r="C109" s="66"/>
      <c r="D109" s="66"/>
      <c r="E109" s="66"/>
      <c r="F109" s="66"/>
      <c r="G109" s="66"/>
      <c r="H109" s="66"/>
    </row>
    <row r="110" spans="3:8">
      <c r="C110" s="66"/>
      <c r="D110" s="66"/>
      <c r="E110" s="66"/>
      <c r="F110" s="66"/>
      <c r="G110" s="66"/>
      <c r="H110" s="66"/>
    </row>
    <row r="111" spans="3:8">
      <c r="C111" s="66"/>
      <c r="D111" s="66"/>
      <c r="E111" s="66"/>
      <c r="F111" s="66"/>
      <c r="G111" s="66"/>
      <c r="H111" s="66"/>
    </row>
    <row r="112" spans="3:8">
      <c r="C112" s="66"/>
      <c r="D112" s="66"/>
      <c r="E112" s="66"/>
      <c r="F112" s="66"/>
      <c r="G112" s="66"/>
      <c r="H112" s="66"/>
    </row>
    <row r="113" spans="3:8">
      <c r="C113" s="66"/>
      <c r="D113" s="66"/>
      <c r="E113" s="66"/>
      <c r="F113" s="66"/>
      <c r="G113" s="66"/>
      <c r="H113" s="66"/>
    </row>
    <row r="114" spans="3:8">
      <c r="C114" s="66"/>
      <c r="D114" s="66"/>
      <c r="E114" s="66"/>
      <c r="F114" s="66"/>
      <c r="G114" s="66"/>
      <c r="H114" s="66"/>
    </row>
    <row r="115" spans="3:8">
      <c r="C115" s="66"/>
      <c r="D115" s="66"/>
      <c r="E115" s="66"/>
      <c r="F115" s="66"/>
      <c r="G115" s="66"/>
      <c r="H115" s="66"/>
    </row>
    <row r="116" spans="3:8">
      <c r="C116" s="66"/>
      <c r="D116" s="66"/>
      <c r="E116" s="66"/>
      <c r="F116" s="66"/>
      <c r="G116" s="66"/>
      <c r="H116" s="66"/>
    </row>
    <row r="117" spans="3:8">
      <c r="C117" s="66"/>
      <c r="D117" s="66"/>
      <c r="E117" s="66"/>
      <c r="F117" s="66"/>
      <c r="G117" s="66"/>
      <c r="H117" s="66"/>
    </row>
    <row r="118" spans="3:8">
      <c r="C118" s="66"/>
      <c r="D118" s="66"/>
      <c r="E118" s="66"/>
      <c r="F118" s="66"/>
      <c r="G118" s="66"/>
      <c r="H118" s="66"/>
    </row>
    <row r="119" spans="3:8">
      <c r="C119" s="66"/>
      <c r="D119" s="66"/>
      <c r="E119" s="66"/>
      <c r="F119" s="66"/>
      <c r="G119" s="66"/>
      <c r="H119" s="66"/>
    </row>
    <row r="120" spans="3:8">
      <c r="C120" s="66"/>
      <c r="D120" s="66"/>
      <c r="E120" s="66"/>
      <c r="F120" s="66"/>
      <c r="G120" s="66"/>
      <c r="H120" s="66"/>
    </row>
    <row r="121" spans="3:8">
      <c r="C121" s="66"/>
      <c r="D121" s="66"/>
      <c r="E121" s="66"/>
      <c r="F121" s="66"/>
      <c r="G121" s="66"/>
      <c r="H121" s="66"/>
    </row>
    <row r="122" spans="3:8">
      <c r="C122" s="66"/>
      <c r="D122" s="66"/>
      <c r="E122" s="66"/>
      <c r="F122" s="66"/>
      <c r="G122" s="66"/>
      <c r="H122" s="66"/>
    </row>
    <row r="123" spans="3:8">
      <c r="C123" s="66"/>
      <c r="D123" s="66"/>
      <c r="E123" s="66"/>
      <c r="F123" s="66"/>
      <c r="G123" s="66"/>
      <c r="H123" s="66"/>
    </row>
    <row r="124" spans="3:8">
      <c r="C124" s="66"/>
      <c r="D124" s="66"/>
      <c r="E124" s="66"/>
      <c r="F124" s="66"/>
      <c r="G124" s="66"/>
      <c r="H124" s="66"/>
    </row>
    <row r="125" spans="3:8">
      <c r="C125" s="66"/>
      <c r="D125" s="66"/>
      <c r="E125" s="66"/>
      <c r="F125" s="66"/>
      <c r="G125" s="66"/>
      <c r="H125" s="66"/>
    </row>
    <row r="126" spans="3:8">
      <c r="C126" s="66"/>
      <c r="D126" s="66"/>
      <c r="E126" s="66"/>
      <c r="F126" s="66"/>
      <c r="G126" s="66"/>
      <c r="H126" s="66"/>
    </row>
    <row r="127" spans="3:8">
      <c r="C127" s="66"/>
      <c r="D127" s="66"/>
      <c r="E127" s="66"/>
      <c r="F127" s="66"/>
      <c r="G127" s="66"/>
      <c r="H127" s="66"/>
    </row>
    <row r="128" spans="3:8">
      <c r="C128" s="66"/>
      <c r="D128" s="66"/>
      <c r="E128" s="66"/>
      <c r="F128" s="66"/>
      <c r="G128" s="66"/>
      <c r="H128" s="66"/>
    </row>
    <row r="129" spans="3:8">
      <c r="C129" s="66"/>
      <c r="D129" s="66"/>
      <c r="E129" s="66"/>
      <c r="F129" s="66"/>
      <c r="G129" s="66"/>
      <c r="H129" s="66"/>
    </row>
    <row r="130" spans="3:8">
      <c r="C130" s="66"/>
      <c r="D130" s="66"/>
      <c r="E130" s="66"/>
      <c r="F130" s="66"/>
      <c r="G130" s="66"/>
      <c r="H130" s="66"/>
    </row>
    <row r="131" spans="3:8">
      <c r="C131" s="66"/>
      <c r="D131" s="66"/>
      <c r="E131" s="66"/>
      <c r="F131" s="66"/>
      <c r="G131" s="66"/>
      <c r="H131" s="66"/>
    </row>
    <row r="132" spans="3:8">
      <c r="C132" s="66"/>
      <c r="D132" s="66"/>
      <c r="E132" s="66"/>
      <c r="F132" s="66"/>
      <c r="G132" s="66"/>
      <c r="H132" s="66"/>
    </row>
    <row r="133" spans="3:8">
      <c r="C133" s="66"/>
      <c r="D133" s="66"/>
      <c r="E133" s="66"/>
      <c r="F133" s="66"/>
      <c r="G133" s="66"/>
      <c r="H133" s="66"/>
    </row>
    <row r="134" spans="3:8">
      <c r="C134" s="66"/>
      <c r="D134" s="66"/>
      <c r="E134" s="66"/>
      <c r="F134" s="66"/>
      <c r="G134" s="66"/>
      <c r="H134" s="66"/>
    </row>
    <row r="135" spans="3:8">
      <c r="C135" s="66"/>
      <c r="D135" s="66"/>
      <c r="E135" s="66"/>
      <c r="F135" s="66"/>
      <c r="G135" s="66"/>
      <c r="H135" s="66"/>
    </row>
    <row r="136" spans="3:8">
      <c r="C136" s="66"/>
      <c r="D136" s="66"/>
      <c r="E136" s="66"/>
      <c r="F136" s="66"/>
      <c r="G136" s="66"/>
      <c r="H136" s="66"/>
    </row>
    <row r="137" spans="3:8">
      <c r="C137" s="66"/>
      <c r="D137" s="66"/>
      <c r="E137" s="66"/>
      <c r="F137" s="66"/>
      <c r="G137" s="66"/>
      <c r="H137" s="66"/>
    </row>
    <row r="138" spans="3:8">
      <c r="C138" s="66"/>
      <c r="D138" s="66"/>
      <c r="E138" s="66"/>
      <c r="F138" s="66"/>
      <c r="G138" s="66"/>
      <c r="H138" s="66"/>
    </row>
    <row r="139" spans="3:8">
      <c r="C139" s="66"/>
      <c r="D139" s="66"/>
      <c r="E139" s="66"/>
      <c r="F139" s="66"/>
      <c r="G139" s="66"/>
      <c r="H139" s="66"/>
    </row>
    <row r="140" spans="3:8">
      <c r="C140" s="66"/>
      <c r="D140" s="66"/>
      <c r="E140" s="66"/>
      <c r="F140" s="66"/>
      <c r="G140" s="66"/>
      <c r="H140" s="66"/>
    </row>
    <row r="141" spans="3:8">
      <c r="C141" s="66"/>
      <c r="D141" s="66"/>
      <c r="E141" s="66"/>
      <c r="F141" s="66"/>
      <c r="G141" s="66"/>
      <c r="H141" s="66"/>
    </row>
    <row r="142" spans="3:8">
      <c r="C142" s="66"/>
      <c r="D142" s="66"/>
      <c r="E142" s="66"/>
      <c r="F142" s="66"/>
      <c r="G142" s="66"/>
      <c r="H142" s="66"/>
    </row>
    <row r="143" spans="3:8">
      <c r="C143" s="66"/>
      <c r="D143" s="66"/>
      <c r="E143" s="66"/>
      <c r="F143" s="66"/>
      <c r="G143" s="66"/>
      <c r="H143" s="66"/>
    </row>
    <row r="144" spans="3:8">
      <c r="C144" s="66"/>
      <c r="D144" s="66"/>
      <c r="E144" s="66"/>
      <c r="F144" s="66"/>
      <c r="G144" s="66"/>
      <c r="H144" s="66"/>
    </row>
    <row r="145" spans="3:8">
      <c r="C145" s="66"/>
      <c r="D145" s="66"/>
      <c r="E145" s="66"/>
      <c r="F145" s="66"/>
      <c r="G145" s="66"/>
      <c r="H145" s="66"/>
    </row>
    <row r="146" spans="3:8">
      <c r="C146" s="66"/>
      <c r="D146" s="66"/>
      <c r="E146" s="66"/>
      <c r="F146" s="66"/>
      <c r="G146" s="66"/>
      <c r="H146" s="66"/>
    </row>
    <row r="147" spans="3:8">
      <c r="C147" s="66"/>
      <c r="D147" s="66"/>
      <c r="E147" s="66"/>
      <c r="F147" s="66"/>
      <c r="G147" s="66"/>
      <c r="H147" s="66"/>
    </row>
    <row r="148" spans="3:8">
      <c r="C148" s="66"/>
      <c r="D148" s="66"/>
      <c r="E148" s="66"/>
      <c r="F148" s="66"/>
      <c r="G148" s="66"/>
      <c r="H148" s="66"/>
    </row>
    <row r="149" spans="3:8">
      <c r="C149" s="66"/>
      <c r="D149" s="66"/>
      <c r="E149" s="66"/>
      <c r="F149" s="66"/>
      <c r="G149" s="66"/>
      <c r="H149" s="66"/>
    </row>
    <row r="150" spans="3:8">
      <c r="C150" s="66"/>
      <c r="D150" s="66"/>
      <c r="E150" s="66"/>
      <c r="F150" s="66"/>
      <c r="G150" s="66"/>
      <c r="H150" s="66"/>
    </row>
    <row r="151" spans="3:8">
      <c r="C151" s="66"/>
      <c r="D151" s="66"/>
      <c r="E151" s="66"/>
      <c r="F151" s="66"/>
      <c r="G151" s="66"/>
      <c r="H151" s="66"/>
    </row>
    <row r="152" spans="3:8">
      <c r="C152" s="66"/>
      <c r="D152" s="66"/>
      <c r="E152" s="66"/>
      <c r="F152" s="66"/>
      <c r="G152" s="66"/>
      <c r="H152" s="66"/>
    </row>
    <row r="153" spans="3:8">
      <c r="C153" s="66"/>
      <c r="D153" s="66"/>
      <c r="E153" s="66"/>
      <c r="F153" s="66"/>
      <c r="G153" s="66"/>
      <c r="H153" s="66"/>
    </row>
    <row r="154" spans="3:8">
      <c r="C154" s="66"/>
      <c r="D154" s="66"/>
      <c r="E154" s="66"/>
      <c r="F154" s="66"/>
      <c r="G154" s="66"/>
      <c r="H154" s="66"/>
    </row>
    <row r="155" spans="3:8">
      <c r="C155" s="66"/>
      <c r="D155" s="66"/>
      <c r="E155" s="66"/>
      <c r="F155" s="66"/>
      <c r="G155" s="66"/>
      <c r="H155" s="66"/>
    </row>
    <row r="156" spans="3:8">
      <c r="C156" s="66"/>
      <c r="D156" s="66"/>
      <c r="E156" s="66"/>
      <c r="F156" s="66"/>
      <c r="G156" s="66"/>
      <c r="H156" s="66"/>
    </row>
    <row r="157" spans="3:8">
      <c r="C157" s="66"/>
      <c r="D157" s="66"/>
      <c r="E157" s="66"/>
      <c r="F157" s="66"/>
      <c r="G157" s="66"/>
      <c r="H157" s="66"/>
    </row>
    <row r="158" spans="3:8">
      <c r="C158" s="66"/>
      <c r="D158" s="66"/>
      <c r="E158" s="66"/>
      <c r="F158" s="66"/>
      <c r="G158" s="66"/>
      <c r="H158" s="66"/>
    </row>
    <row r="159" spans="3:8">
      <c r="C159" s="66"/>
      <c r="D159" s="66"/>
      <c r="E159" s="66"/>
      <c r="F159" s="66"/>
      <c r="G159" s="66"/>
      <c r="H159" s="66"/>
    </row>
    <row r="160" spans="3:8">
      <c r="C160" s="66"/>
      <c r="D160" s="66"/>
      <c r="E160" s="66"/>
      <c r="F160" s="66"/>
      <c r="G160" s="66"/>
      <c r="H160" s="66"/>
    </row>
    <row r="161" spans="3:8">
      <c r="C161" s="66"/>
      <c r="D161" s="66"/>
      <c r="E161" s="66"/>
      <c r="F161" s="66"/>
      <c r="G161" s="66"/>
      <c r="H161" s="66"/>
    </row>
    <row r="162" spans="3:8">
      <c r="C162" s="66"/>
      <c r="D162" s="66"/>
      <c r="E162" s="66"/>
      <c r="F162" s="66"/>
      <c r="G162" s="66"/>
      <c r="H162" s="66"/>
    </row>
    <row r="163" spans="3:8">
      <c r="C163" s="66"/>
      <c r="D163" s="66"/>
      <c r="E163" s="66"/>
      <c r="F163" s="66"/>
      <c r="G163" s="66"/>
      <c r="H163" s="66"/>
    </row>
    <row r="164" spans="3:8">
      <c r="C164" s="66"/>
      <c r="D164" s="66"/>
      <c r="E164" s="66"/>
      <c r="F164" s="66"/>
      <c r="G164" s="66"/>
      <c r="H164" s="66"/>
    </row>
    <row r="165" spans="3:8">
      <c r="C165" s="66"/>
      <c r="D165" s="66"/>
      <c r="E165" s="66"/>
      <c r="F165" s="66"/>
      <c r="G165" s="66"/>
      <c r="H165" s="66"/>
    </row>
    <row r="166" spans="3:8">
      <c r="C166" s="66"/>
      <c r="D166" s="66"/>
      <c r="E166" s="66"/>
      <c r="F166" s="66"/>
      <c r="G166" s="66"/>
      <c r="H166" s="66"/>
    </row>
    <row r="167" spans="3:8">
      <c r="C167" s="66"/>
      <c r="D167" s="66"/>
      <c r="E167" s="66"/>
      <c r="F167" s="66"/>
      <c r="G167" s="66"/>
      <c r="H167" s="66"/>
    </row>
    <row r="168" spans="3:8">
      <c r="C168" s="66"/>
      <c r="D168" s="66"/>
      <c r="E168" s="66"/>
      <c r="F168" s="66"/>
      <c r="G168" s="66"/>
      <c r="H168" s="66"/>
    </row>
    <row r="169" spans="3:8">
      <c r="C169" s="66"/>
      <c r="D169" s="66"/>
      <c r="E169" s="66"/>
      <c r="F169" s="66"/>
      <c r="G169" s="66"/>
      <c r="H169" s="66"/>
    </row>
    <row r="170" spans="3:8">
      <c r="C170" s="66"/>
      <c r="D170" s="66"/>
      <c r="E170" s="66"/>
      <c r="F170" s="66"/>
      <c r="G170" s="66"/>
      <c r="H170" s="66"/>
    </row>
    <row r="171" spans="3:8">
      <c r="C171" s="66"/>
      <c r="D171" s="66"/>
      <c r="E171" s="66"/>
      <c r="F171" s="66"/>
      <c r="G171" s="66"/>
      <c r="H171" s="66"/>
    </row>
    <row r="172" spans="3:8">
      <c r="C172" s="66"/>
      <c r="D172" s="66"/>
      <c r="E172" s="66"/>
      <c r="F172" s="66"/>
      <c r="G172" s="66"/>
      <c r="H172" s="66"/>
    </row>
    <row r="173" spans="3:8">
      <c r="C173" s="66"/>
      <c r="D173" s="66"/>
      <c r="E173" s="66"/>
      <c r="F173" s="66"/>
      <c r="G173" s="66"/>
      <c r="H173" s="66"/>
    </row>
    <row r="174" spans="3:8">
      <c r="C174" s="66"/>
      <c r="D174" s="66"/>
      <c r="E174" s="66"/>
      <c r="F174" s="66"/>
      <c r="G174" s="66"/>
      <c r="H174" s="66"/>
    </row>
    <row r="175" spans="3:8">
      <c r="C175" s="66"/>
      <c r="D175" s="66"/>
      <c r="E175" s="66"/>
      <c r="F175" s="66"/>
      <c r="G175" s="66"/>
      <c r="H175" s="66"/>
    </row>
    <row r="176" spans="3:8">
      <c r="C176" s="66"/>
      <c r="D176" s="66"/>
      <c r="E176" s="66"/>
      <c r="F176" s="66"/>
      <c r="G176" s="66"/>
      <c r="H176" s="66"/>
    </row>
    <row r="177" spans="3:8">
      <c r="C177" s="66"/>
      <c r="D177" s="66"/>
      <c r="E177" s="66"/>
      <c r="F177" s="66"/>
      <c r="G177" s="66"/>
      <c r="H177" s="66"/>
    </row>
    <row r="178" spans="3:8">
      <c r="C178" s="66"/>
      <c r="D178" s="66"/>
      <c r="E178" s="66"/>
      <c r="F178" s="66"/>
      <c r="G178" s="66"/>
      <c r="H178" s="66"/>
    </row>
    <row r="179" spans="3:8">
      <c r="C179" s="66"/>
      <c r="D179" s="66"/>
      <c r="E179" s="66"/>
      <c r="F179" s="66"/>
      <c r="G179" s="66"/>
      <c r="H179" s="66"/>
    </row>
    <row r="180" spans="3:8">
      <c r="C180" s="66"/>
      <c r="D180" s="66"/>
      <c r="E180" s="66"/>
      <c r="F180" s="66"/>
      <c r="G180" s="66"/>
      <c r="H180" s="66"/>
    </row>
    <row r="181" spans="3:8">
      <c r="C181" s="66"/>
      <c r="D181" s="66"/>
      <c r="E181" s="66"/>
      <c r="F181" s="66"/>
      <c r="G181" s="66"/>
      <c r="H181" s="66"/>
    </row>
    <row r="182" spans="3:8">
      <c r="C182" s="66"/>
      <c r="D182" s="66"/>
      <c r="E182" s="66"/>
      <c r="F182" s="66"/>
      <c r="G182" s="66"/>
      <c r="H182" s="66"/>
    </row>
    <row r="183" spans="3:8">
      <c r="C183" s="66"/>
      <c r="D183" s="66"/>
      <c r="E183" s="66"/>
      <c r="F183" s="66"/>
      <c r="G183" s="66"/>
      <c r="H183" s="66"/>
    </row>
    <row r="184" spans="3:8">
      <c r="C184" s="66"/>
      <c r="D184" s="66"/>
      <c r="E184" s="66"/>
      <c r="F184" s="66"/>
      <c r="G184" s="66"/>
      <c r="H184" s="66"/>
    </row>
    <row r="185" spans="3:8">
      <c r="C185" s="66"/>
      <c r="D185" s="66"/>
      <c r="E185" s="66"/>
      <c r="F185" s="66"/>
      <c r="G185" s="66"/>
      <c r="H185" s="66"/>
    </row>
    <row r="186" spans="3:8">
      <c r="C186" s="66"/>
      <c r="D186" s="66"/>
      <c r="E186" s="66"/>
      <c r="F186" s="66"/>
      <c r="G186" s="66"/>
      <c r="H186" s="66"/>
    </row>
  </sheetData>
  <printOptions horizontalCentered="1"/>
  <pageMargins left="1" right="0.75" top="0.75" bottom="0.5" header="0.25" footer="0.25"/>
  <pageSetup scale="58"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D371D-5000-4D0E-8B2F-59D23ADC1FF4}">
  <sheetPr>
    <tabColor theme="7" tint="0.39997558519241921"/>
    <pageSetUpPr fitToPage="1"/>
  </sheetPr>
  <dimension ref="A1:M584"/>
  <sheetViews>
    <sheetView zoomScale="75" zoomScaleNormal="75" zoomScaleSheetLayoutView="75" zoomScalePageLayoutView="90" workbookViewId="0">
      <selection activeCell="H46" sqref="H46"/>
    </sheetView>
  </sheetViews>
  <sheetFormatPr defaultColWidth="8.77734375" defaultRowHeight="15"/>
  <cols>
    <col min="1" max="1" width="6" style="2" customWidth="1"/>
    <col min="2" max="2" width="1.44140625" style="2" customWidth="1"/>
    <col min="3" max="3" width="60.33203125" style="2" customWidth="1"/>
    <col min="4" max="4" width="23.44140625" style="2" customWidth="1"/>
    <col min="5" max="5" width="15.5546875" style="2" customWidth="1"/>
    <col min="6" max="6" width="5.77734375" style="2" customWidth="1"/>
    <col min="7" max="7" width="5.6640625" style="2" customWidth="1"/>
    <col min="8" max="8" width="10.6640625" style="2" customWidth="1"/>
    <col min="9" max="9" width="5.77734375" style="2" customWidth="1"/>
    <col min="10" max="10" width="20.6640625" style="2" customWidth="1"/>
    <col min="11" max="11" width="3.44140625" style="2" customWidth="1"/>
    <col min="12" max="12" width="7" style="2" customWidth="1"/>
    <col min="13" max="13" width="1.109375" style="2" customWidth="1"/>
    <col min="14" max="16384" width="8.77734375" style="2"/>
  </cols>
  <sheetData>
    <row r="1" spans="1:13" ht="18">
      <c r="A1" s="1"/>
      <c r="C1" s="68"/>
      <c r="D1" s="68"/>
      <c r="E1" s="69"/>
      <c r="F1" s="68"/>
      <c r="G1" s="68"/>
      <c r="H1" s="68"/>
      <c r="I1" s="68"/>
      <c r="J1" s="70" t="s">
        <v>0</v>
      </c>
      <c r="K1" s="71"/>
      <c r="M1" s="71"/>
    </row>
    <row r="2" spans="1:13">
      <c r="C2" s="68"/>
      <c r="D2" s="68"/>
      <c r="E2" s="69"/>
      <c r="F2" s="68"/>
      <c r="G2" s="68"/>
      <c r="H2" s="68"/>
      <c r="I2" s="68"/>
      <c r="J2" s="70" t="s">
        <v>56</v>
      </c>
      <c r="M2" s="70"/>
    </row>
    <row r="3" spans="1:13">
      <c r="C3" s="68"/>
      <c r="D3" s="68"/>
      <c r="E3" s="69"/>
      <c r="F3" s="68"/>
      <c r="G3" s="68"/>
      <c r="H3" s="68"/>
      <c r="I3" s="68"/>
      <c r="K3" s="65"/>
      <c r="M3" s="70"/>
    </row>
    <row r="4" spans="1:13">
      <c r="C4" s="68"/>
      <c r="D4" s="68"/>
      <c r="E4" s="69"/>
      <c r="F4" s="68"/>
      <c r="G4" s="68"/>
      <c r="H4" s="68"/>
      <c r="I4" s="68"/>
      <c r="K4" s="65"/>
      <c r="M4" s="70"/>
    </row>
    <row r="5" spans="1:13">
      <c r="C5" s="68"/>
      <c r="D5" s="68"/>
      <c r="E5" s="69"/>
      <c r="F5" s="68"/>
      <c r="G5" s="68"/>
      <c r="H5" s="68"/>
      <c r="I5" s="68"/>
      <c r="K5" s="65"/>
      <c r="L5" s="65"/>
      <c r="M5" s="70"/>
    </row>
    <row r="6" spans="1:13">
      <c r="C6" s="68"/>
      <c r="D6" s="68"/>
      <c r="E6" s="69"/>
      <c r="F6" s="68"/>
      <c r="G6" s="68"/>
      <c r="H6" s="68"/>
      <c r="I6" s="68"/>
      <c r="J6" s="65"/>
      <c r="K6" s="65"/>
      <c r="L6" s="65"/>
      <c r="M6" s="65"/>
    </row>
    <row r="7" spans="1:13">
      <c r="C7" s="68" t="s">
        <v>2</v>
      </c>
      <c r="D7" s="68"/>
      <c r="E7" s="69"/>
      <c r="F7" s="68"/>
      <c r="G7" s="68"/>
      <c r="H7" s="72"/>
      <c r="I7" s="72"/>
      <c r="J7" s="73" t="s">
        <v>599</v>
      </c>
      <c r="K7" s="65"/>
      <c r="L7" s="65"/>
      <c r="M7" s="65"/>
    </row>
    <row r="8" spans="1:13">
      <c r="A8" s="74" t="s">
        <v>3</v>
      </c>
      <c r="B8" s="9"/>
      <c r="C8" s="9"/>
      <c r="D8" s="75"/>
      <c r="E8" s="9"/>
      <c r="F8" s="75"/>
      <c r="G8" s="75"/>
      <c r="H8" s="75"/>
      <c r="I8" s="75"/>
      <c r="J8" s="11"/>
      <c r="K8" s="65"/>
      <c r="L8" s="65"/>
      <c r="M8" s="65"/>
    </row>
    <row r="9" spans="1:13">
      <c r="A9" s="13" t="s">
        <v>4</v>
      </c>
      <c r="B9" s="9"/>
      <c r="C9" s="75"/>
      <c r="D9" s="13"/>
      <c r="E9" s="9"/>
      <c r="F9" s="13"/>
      <c r="G9" s="13"/>
      <c r="H9" s="13"/>
      <c r="I9" s="75"/>
      <c r="J9" s="75"/>
      <c r="K9" s="65"/>
      <c r="L9" s="65"/>
      <c r="M9" s="65"/>
    </row>
    <row r="10" spans="1:13">
      <c r="A10" s="76"/>
      <c r="B10" s="9"/>
      <c r="C10" s="76"/>
      <c r="D10" s="76"/>
      <c r="E10" s="9"/>
      <c r="F10" s="76"/>
      <c r="G10" s="76"/>
      <c r="H10" s="76"/>
      <c r="I10" s="76"/>
      <c r="J10" s="76"/>
      <c r="K10" s="65"/>
      <c r="L10" s="65"/>
      <c r="M10" s="65"/>
    </row>
    <row r="11" spans="1:13" ht="15.75">
      <c r="A11" s="14" t="s">
        <v>5</v>
      </c>
      <c r="B11" s="15"/>
      <c r="C11" s="77"/>
      <c r="D11" s="77"/>
      <c r="E11" s="15"/>
      <c r="F11" s="77"/>
      <c r="G11" s="77"/>
      <c r="H11" s="77"/>
      <c r="I11" s="77"/>
      <c r="J11" s="77"/>
      <c r="K11" s="65"/>
      <c r="L11" s="65"/>
      <c r="M11" s="65"/>
    </row>
    <row r="12" spans="1:13">
      <c r="A12" s="29"/>
      <c r="C12" s="65"/>
      <c r="D12" s="65"/>
      <c r="E12" s="78"/>
      <c r="F12" s="65"/>
      <c r="G12" s="65"/>
      <c r="H12" s="65"/>
      <c r="I12" s="65"/>
      <c r="J12" s="65"/>
      <c r="K12" s="65"/>
      <c r="L12" s="65"/>
      <c r="M12" s="65"/>
    </row>
    <row r="13" spans="1:13">
      <c r="A13" s="29" t="s">
        <v>11</v>
      </c>
      <c r="C13" s="65"/>
      <c r="D13" s="65"/>
      <c r="E13" s="78"/>
      <c r="F13" s="65"/>
      <c r="G13" s="65"/>
      <c r="H13" s="65"/>
      <c r="I13" s="65"/>
      <c r="J13" s="29" t="s">
        <v>12</v>
      </c>
      <c r="K13" s="65"/>
      <c r="L13" s="65"/>
      <c r="M13" s="65"/>
    </row>
    <row r="14" spans="1:13">
      <c r="A14" s="79" t="s">
        <v>13</v>
      </c>
      <c r="B14" s="26"/>
      <c r="C14" s="80"/>
      <c r="D14" s="80"/>
      <c r="E14" s="80"/>
      <c r="F14" s="80"/>
      <c r="G14" s="80"/>
      <c r="H14" s="80"/>
      <c r="I14" s="80"/>
      <c r="J14" s="79" t="s">
        <v>14</v>
      </c>
      <c r="K14" s="65"/>
      <c r="L14" s="65"/>
      <c r="M14" s="65"/>
    </row>
    <row r="15" spans="1:13">
      <c r="A15" s="29">
        <v>1</v>
      </c>
      <c r="C15" s="65" t="s">
        <v>57</v>
      </c>
      <c r="D15" s="65"/>
      <c r="E15" s="35"/>
      <c r="F15" s="65"/>
      <c r="G15" s="65"/>
      <c r="H15" s="65"/>
      <c r="I15" s="65"/>
      <c r="J15" s="31">
        <f>J186</f>
        <v>113208727.88228931</v>
      </c>
      <c r="K15" s="65"/>
      <c r="M15" s="65"/>
    </row>
    <row r="16" spans="1:13">
      <c r="A16" s="29"/>
      <c r="C16" s="65"/>
      <c r="D16" s="65"/>
      <c r="E16" s="65"/>
      <c r="F16" s="65"/>
      <c r="G16" s="65"/>
      <c r="H16" s="65"/>
      <c r="I16" s="65"/>
      <c r="J16" s="35"/>
      <c r="K16" s="65"/>
      <c r="M16" s="65"/>
    </row>
    <row r="17" spans="1:13">
      <c r="A17" s="29"/>
      <c r="C17" s="65"/>
      <c r="D17" s="65"/>
      <c r="E17" s="65"/>
      <c r="F17" s="65"/>
      <c r="G17" s="65"/>
      <c r="H17" s="65"/>
      <c r="I17" s="65"/>
      <c r="J17" s="35"/>
      <c r="K17" s="65"/>
      <c r="M17" s="65"/>
    </row>
    <row r="18" spans="1:13" ht="15.75" thickBot="1">
      <c r="A18" s="29" t="s">
        <v>17</v>
      </c>
      <c r="C18" s="81" t="s">
        <v>58</v>
      </c>
      <c r="E18" s="82" t="s">
        <v>59</v>
      </c>
      <c r="F18" s="35"/>
      <c r="G18" s="83" t="s">
        <v>60</v>
      </c>
      <c r="H18" s="83"/>
      <c r="I18" s="65"/>
      <c r="J18" s="35"/>
      <c r="K18" s="65"/>
      <c r="L18" s="65"/>
      <c r="M18" s="65"/>
    </row>
    <row r="19" spans="1:13">
      <c r="A19" s="29">
        <v>2</v>
      </c>
      <c r="C19" s="65" t="s">
        <v>19</v>
      </c>
      <c r="D19" s="36" t="s">
        <v>61</v>
      </c>
      <c r="E19" s="31">
        <f>J262</f>
        <v>195317</v>
      </c>
      <c r="F19" s="31"/>
      <c r="G19" s="31" t="s">
        <v>62</v>
      </c>
      <c r="H19" s="84">
        <f>J$210</f>
        <v>0.98016717656788599</v>
      </c>
      <c r="I19" s="31"/>
      <c r="J19" s="31">
        <f t="shared" ref="J19:J26" si="0">H19*E19</f>
        <v>191443.3124257098</v>
      </c>
      <c r="K19" s="65"/>
      <c r="L19" s="65"/>
      <c r="M19" s="65"/>
    </row>
    <row r="20" spans="1:13">
      <c r="A20" s="29">
        <v>3</v>
      </c>
      <c r="C20" s="65" t="s">
        <v>20</v>
      </c>
      <c r="D20" s="36" t="s">
        <v>63</v>
      </c>
      <c r="E20" s="54">
        <f>J264</f>
        <v>748292</v>
      </c>
      <c r="F20" s="31"/>
      <c r="G20" s="31" t="str">
        <f>G$19</f>
        <v>TP</v>
      </c>
      <c r="H20" s="84">
        <f>J$210</f>
        <v>0.98016717656788599</v>
      </c>
      <c r="I20" s="31"/>
      <c r="J20" s="54">
        <f t="shared" si="0"/>
        <v>733451.2568883365</v>
      </c>
      <c r="K20" s="65"/>
      <c r="L20" s="65"/>
      <c r="M20" s="65"/>
    </row>
    <row r="21" spans="1:13">
      <c r="A21" s="29" t="s">
        <v>21</v>
      </c>
      <c r="C21" s="35" t="s">
        <v>22</v>
      </c>
      <c r="D21" s="35"/>
      <c r="E21" s="85">
        <v>0</v>
      </c>
      <c r="F21" s="31"/>
      <c r="G21" s="31" t="str">
        <f>G$19</f>
        <v>TP</v>
      </c>
      <c r="H21" s="84">
        <f>J$210</f>
        <v>0.98016717656788599</v>
      </c>
      <c r="I21" s="31"/>
      <c r="J21" s="54">
        <f t="shared" si="0"/>
        <v>0</v>
      </c>
      <c r="K21" s="65"/>
      <c r="L21" s="65"/>
      <c r="M21" s="65"/>
    </row>
    <row r="22" spans="1:13">
      <c r="A22" s="29" t="s">
        <v>23</v>
      </c>
      <c r="C22" s="35" t="s">
        <v>24</v>
      </c>
      <c r="D22" s="35"/>
      <c r="E22" s="85">
        <v>0</v>
      </c>
      <c r="F22" s="31"/>
      <c r="G22" s="31" t="str">
        <f>G$19</f>
        <v>TP</v>
      </c>
      <c r="H22" s="84">
        <f>J$210</f>
        <v>0.98016717656788599</v>
      </c>
      <c r="I22" s="31"/>
      <c r="J22" s="54">
        <f t="shared" si="0"/>
        <v>0</v>
      </c>
      <c r="K22" s="65"/>
      <c r="L22" s="65"/>
      <c r="M22" s="65"/>
    </row>
    <row r="23" spans="1:13">
      <c r="A23" s="29" t="s">
        <v>64</v>
      </c>
      <c r="C23" s="35" t="s">
        <v>65</v>
      </c>
      <c r="D23" s="35"/>
      <c r="E23" s="54">
        <v>2698319.1568297967</v>
      </c>
      <c r="F23" s="31"/>
      <c r="G23" s="31"/>
      <c r="H23" s="86">
        <v>1</v>
      </c>
      <c r="I23" s="31"/>
      <c r="J23" s="54">
        <f t="shared" si="0"/>
        <v>2698319.1568297967</v>
      </c>
      <c r="K23" s="65"/>
      <c r="L23" s="65"/>
      <c r="M23" s="65"/>
    </row>
    <row r="24" spans="1:13">
      <c r="A24" s="29" t="s">
        <v>66</v>
      </c>
      <c r="C24" s="87" t="s">
        <v>67</v>
      </c>
      <c r="D24" s="35"/>
      <c r="E24" s="85">
        <v>4.7820428728562797E-3</v>
      </c>
      <c r="F24" s="31"/>
      <c r="G24" s="31"/>
      <c r="H24" s="86">
        <v>1</v>
      </c>
      <c r="I24" s="31"/>
      <c r="J24" s="54">
        <f t="shared" si="0"/>
        <v>4.7820428728562797E-3</v>
      </c>
      <c r="K24" s="65"/>
      <c r="L24" s="65"/>
      <c r="M24" s="65"/>
    </row>
    <row r="25" spans="1:13">
      <c r="A25" s="29"/>
      <c r="C25" s="88" t="s">
        <v>68</v>
      </c>
      <c r="D25" s="35"/>
      <c r="E25" s="89">
        <v>109994</v>
      </c>
      <c r="F25" s="31"/>
      <c r="G25" s="31"/>
      <c r="H25" s="86">
        <v>1</v>
      </c>
      <c r="I25" s="31"/>
      <c r="J25" s="89">
        <f t="shared" si="0"/>
        <v>109994</v>
      </c>
      <c r="K25" s="65"/>
      <c r="L25" s="65"/>
      <c r="M25" s="65"/>
    </row>
    <row r="26" spans="1:13">
      <c r="A26" s="29"/>
      <c r="C26" s="88" t="s">
        <v>69</v>
      </c>
      <c r="D26" s="36"/>
      <c r="E26" s="89">
        <v>3025411</v>
      </c>
      <c r="F26" s="31"/>
      <c r="G26" s="31"/>
      <c r="H26" s="86">
        <v>1</v>
      </c>
      <c r="I26" s="31"/>
      <c r="J26" s="90">
        <f t="shared" si="0"/>
        <v>3025411</v>
      </c>
      <c r="K26" s="65"/>
      <c r="L26" s="65"/>
      <c r="M26" s="65"/>
    </row>
    <row r="27" spans="1:13">
      <c r="A27" s="29">
        <v>6</v>
      </c>
      <c r="C27" s="65" t="s">
        <v>70</v>
      </c>
      <c r="D27" s="65"/>
      <c r="E27" s="91" t="s">
        <v>17</v>
      </c>
      <c r="F27" s="35"/>
      <c r="G27" s="35"/>
      <c r="H27" s="84"/>
      <c r="I27" s="35"/>
      <c r="J27" s="31">
        <f>SUM(J19:J26)</f>
        <v>6758618.730925886</v>
      </c>
      <c r="K27" s="65"/>
      <c r="L27" s="65"/>
      <c r="M27" s="65"/>
    </row>
    <row r="28" spans="1:13">
      <c r="A28" s="29"/>
      <c r="D28" s="65"/>
      <c r="E28" s="35" t="s">
        <v>17</v>
      </c>
      <c r="F28" s="65"/>
      <c r="G28" s="65"/>
      <c r="H28" s="84"/>
      <c r="I28" s="65"/>
      <c r="K28" s="65"/>
      <c r="L28" s="65"/>
      <c r="M28" s="65"/>
    </row>
    <row r="29" spans="1:13">
      <c r="A29" s="29"/>
      <c r="C29" s="65"/>
      <c r="D29" s="65"/>
      <c r="J29" s="35"/>
      <c r="K29" s="65"/>
      <c r="L29" s="65"/>
      <c r="M29" s="65"/>
    </row>
    <row r="30" spans="1:13" ht="15.75" thickBot="1">
      <c r="A30" s="29">
        <v>7</v>
      </c>
      <c r="C30" s="65" t="s">
        <v>28</v>
      </c>
      <c r="D30" s="92" t="s">
        <v>29</v>
      </c>
      <c r="E30" s="91" t="s">
        <v>17</v>
      </c>
      <c r="F30" s="35"/>
      <c r="G30" s="35"/>
      <c r="H30" s="35"/>
      <c r="I30" s="35"/>
      <c r="J30" s="48">
        <f>J15-J27</f>
        <v>106450109.15136342</v>
      </c>
      <c r="K30" s="65"/>
      <c r="L30" s="65"/>
      <c r="M30" s="65"/>
    </row>
    <row r="31" spans="1:13" ht="15.75" thickTop="1">
      <c r="A31" s="29"/>
      <c r="D31" s="65"/>
      <c r="E31" s="91"/>
      <c r="F31" s="35"/>
      <c r="G31" s="35"/>
      <c r="H31" s="35"/>
      <c r="I31" s="35"/>
      <c r="K31" s="65"/>
      <c r="L31" s="65"/>
      <c r="M31" s="65"/>
    </row>
    <row r="32" spans="1:13">
      <c r="A32" s="29"/>
      <c r="D32" s="35"/>
      <c r="J32" s="35"/>
      <c r="K32" s="65"/>
      <c r="L32" s="65"/>
      <c r="M32" s="65"/>
    </row>
    <row r="33" spans="1:13">
      <c r="A33" s="29"/>
      <c r="C33" s="65" t="s">
        <v>30</v>
      </c>
      <c r="D33" s="65"/>
      <c r="E33" s="35"/>
      <c r="F33" s="65"/>
      <c r="G33" s="65"/>
      <c r="H33" s="65"/>
      <c r="I33" s="65"/>
      <c r="J33" s="35"/>
      <c r="K33" s="65"/>
      <c r="L33" s="65"/>
      <c r="M33" s="65"/>
    </row>
    <row r="34" spans="1:13">
      <c r="A34" s="29">
        <v>8</v>
      </c>
      <c r="C34" s="93" t="s">
        <v>71</v>
      </c>
      <c r="E34" s="35"/>
      <c r="F34" s="65"/>
      <c r="G34" s="65"/>
      <c r="H34" s="68"/>
      <c r="I34" s="65"/>
      <c r="J34" s="54">
        <v>5308000</v>
      </c>
      <c r="K34" s="65"/>
      <c r="L34" s="65"/>
      <c r="M34" s="65"/>
    </row>
    <row r="35" spans="1:13">
      <c r="A35" s="29">
        <v>9</v>
      </c>
      <c r="C35" s="93" t="s">
        <v>72</v>
      </c>
      <c r="D35" s="35"/>
      <c r="E35" s="35"/>
      <c r="F35" s="35"/>
      <c r="G35" s="35"/>
      <c r="H35" s="35"/>
      <c r="I35" s="35"/>
      <c r="J35" s="54">
        <v>4370667</v>
      </c>
      <c r="K35" s="65"/>
      <c r="L35" s="65"/>
      <c r="M35" s="65"/>
    </row>
    <row r="36" spans="1:13">
      <c r="A36" s="29"/>
      <c r="C36" s="65"/>
      <c r="D36" s="65"/>
      <c r="E36" s="65"/>
      <c r="F36" s="65"/>
      <c r="G36" s="65"/>
      <c r="H36" s="65"/>
      <c r="I36" s="65"/>
      <c r="J36" s="54"/>
      <c r="K36" s="65"/>
      <c r="L36" s="65"/>
      <c r="M36" s="65"/>
    </row>
    <row r="37" spans="1:13">
      <c r="A37" s="29">
        <v>10</v>
      </c>
      <c r="C37" s="65" t="s">
        <v>33</v>
      </c>
      <c r="D37" s="65"/>
      <c r="E37" s="31"/>
      <c r="F37" s="31"/>
      <c r="G37" s="31"/>
      <c r="H37" s="31"/>
      <c r="I37" s="31"/>
      <c r="J37" s="31"/>
      <c r="K37" s="65"/>
      <c r="L37" s="65"/>
      <c r="M37" s="65"/>
    </row>
    <row r="38" spans="1:13">
      <c r="A38" s="29">
        <v>11</v>
      </c>
      <c r="C38" s="65" t="s">
        <v>33</v>
      </c>
      <c r="D38" s="65"/>
      <c r="E38" s="31"/>
      <c r="F38" s="31"/>
      <c r="G38" s="31"/>
      <c r="H38" s="31"/>
      <c r="I38" s="31"/>
      <c r="J38" s="31"/>
      <c r="K38" s="65"/>
      <c r="L38" s="65"/>
      <c r="M38" s="65"/>
    </row>
    <row r="39" spans="1:13">
      <c r="A39" s="29">
        <v>12</v>
      </c>
      <c r="C39" s="65" t="s">
        <v>33</v>
      </c>
      <c r="D39" s="65"/>
      <c r="E39" s="31"/>
      <c r="F39" s="31"/>
      <c r="G39" s="31"/>
      <c r="H39" s="31"/>
      <c r="I39" s="31"/>
      <c r="J39" s="31"/>
      <c r="K39" s="65"/>
      <c r="L39" s="65"/>
      <c r="M39" s="65"/>
    </row>
    <row r="40" spans="1:13">
      <c r="A40" s="29">
        <v>13</v>
      </c>
      <c r="C40" s="65" t="s">
        <v>33</v>
      </c>
      <c r="D40" s="65"/>
      <c r="E40" s="31"/>
      <c r="F40" s="31"/>
      <c r="G40" s="31"/>
      <c r="H40" s="31"/>
      <c r="I40" s="31"/>
      <c r="J40" s="31"/>
      <c r="K40" s="65"/>
      <c r="L40" s="65"/>
      <c r="M40" s="65"/>
    </row>
    <row r="41" spans="1:13">
      <c r="A41" s="29">
        <v>14</v>
      </c>
      <c r="C41" s="65" t="s">
        <v>33</v>
      </c>
      <c r="D41" s="65"/>
      <c r="E41" s="31"/>
      <c r="F41" s="31"/>
      <c r="G41" s="31"/>
      <c r="H41" s="31"/>
      <c r="I41" s="31"/>
      <c r="J41" s="31"/>
      <c r="K41" s="65"/>
      <c r="L41" s="65"/>
      <c r="M41" s="65"/>
    </row>
    <row r="42" spans="1:13">
      <c r="A42" s="29"/>
      <c r="C42" s="65"/>
      <c r="D42" s="65"/>
      <c r="E42" s="31"/>
      <c r="F42" s="31"/>
      <c r="G42" s="31"/>
      <c r="H42" s="31"/>
      <c r="I42" s="31"/>
      <c r="J42" s="31"/>
      <c r="K42" s="65"/>
      <c r="L42" s="65"/>
      <c r="M42" s="65"/>
    </row>
    <row r="43" spans="1:13" ht="15.75">
      <c r="A43" s="305">
        <v>15</v>
      </c>
      <c r="B43" s="306"/>
      <c r="C43" s="307" t="s">
        <v>34</v>
      </c>
      <c r="D43" s="308" t="s">
        <v>35</v>
      </c>
      <c r="E43" s="304">
        <f>IF(J34&gt;0,J30/J34,0)</f>
        <v>20.054655077498762</v>
      </c>
      <c r="F43" s="31"/>
      <c r="G43" s="31"/>
      <c r="H43" s="94"/>
      <c r="I43" s="31"/>
      <c r="J43" s="94"/>
      <c r="K43" s="65"/>
      <c r="L43" s="65"/>
      <c r="M43" s="65"/>
    </row>
    <row r="44" spans="1:13">
      <c r="A44" s="29"/>
      <c r="C44" s="65"/>
      <c r="D44" s="65"/>
      <c r="E44" s="56"/>
      <c r="F44" s="31"/>
      <c r="G44" s="31"/>
      <c r="H44" s="31"/>
      <c r="I44" s="31"/>
      <c r="J44" s="31"/>
      <c r="K44" s="65"/>
      <c r="L44" s="65"/>
      <c r="M44" s="65"/>
    </row>
    <row r="45" spans="1:13">
      <c r="A45" s="29">
        <v>16</v>
      </c>
      <c r="C45" s="65" t="s">
        <v>36</v>
      </c>
      <c r="D45" s="92" t="s">
        <v>37</v>
      </c>
      <c r="E45" s="56">
        <f>IF(J35&gt;0,J30/J35,0)</f>
        <v>24.355575282071001</v>
      </c>
      <c r="F45" s="31"/>
      <c r="G45" s="31"/>
      <c r="H45" s="31"/>
      <c r="I45" s="31"/>
      <c r="J45" s="31"/>
      <c r="K45" s="65"/>
      <c r="L45" s="65"/>
      <c r="M45" s="65"/>
    </row>
    <row r="46" spans="1:13">
      <c r="A46" s="29"/>
      <c r="C46" s="65"/>
      <c r="D46" s="65"/>
      <c r="E46" s="56"/>
      <c r="F46" s="31"/>
      <c r="G46" s="31"/>
      <c r="H46" s="31"/>
      <c r="I46" s="31"/>
      <c r="J46" s="31"/>
      <c r="K46" s="65"/>
      <c r="L46" s="65"/>
      <c r="M46" s="65"/>
    </row>
    <row r="47" spans="1:13">
      <c r="A47" s="29">
        <v>17</v>
      </c>
      <c r="C47" s="65" t="s">
        <v>38</v>
      </c>
      <c r="D47" s="92" t="s">
        <v>39</v>
      </c>
      <c r="E47" s="56">
        <f>ROUND(E43/12,9)</f>
        <v>1.6712212559999999</v>
      </c>
      <c r="F47" s="31"/>
      <c r="G47" s="31"/>
      <c r="H47" s="31"/>
      <c r="I47" s="31"/>
      <c r="J47" s="31"/>
      <c r="K47" s="65"/>
      <c r="L47" s="65"/>
      <c r="M47" s="65"/>
    </row>
    <row r="48" spans="1:13">
      <c r="A48" s="29"/>
      <c r="C48" s="65"/>
      <c r="D48" s="65"/>
      <c r="E48" s="56"/>
      <c r="F48" s="31"/>
      <c r="G48" s="31"/>
      <c r="H48" s="31"/>
      <c r="I48" s="31"/>
      <c r="J48" s="31"/>
      <c r="K48" s="65"/>
      <c r="L48" s="65"/>
      <c r="M48" s="65"/>
    </row>
    <row r="49" spans="1:13">
      <c r="A49" s="29" t="s">
        <v>40</v>
      </c>
      <c r="C49" s="65" t="s">
        <v>41</v>
      </c>
      <c r="D49" s="92" t="s">
        <v>42</v>
      </c>
      <c r="E49" s="56">
        <f>ROUND($E$45/12,9)</f>
        <v>2.0296312740000002</v>
      </c>
      <c r="F49" s="31"/>
      <c r="G49" s="31"/>
      <c r="H49" s="31"/>
      <c r="I49" s="31"/>
      <c r="J49" s="31"/>
      <c r="K49" s="65"/>
      <c r="L49" s="65"/>
      <c r="M49" s="65"/>
    </row>
    <row r="50" spans="1:13">
      <c r="A50" s="29"/>
      <c r="C50" s="65"/>
      <c r="D50" s="65"/>
      <c r="E50" s="56"/>
      <c r="F50" s="31"/>
      <c r="G50" s="31"/>
      <c r="H50" s="31"/>
      <c r="I50" s="31"/>
      <c r="J50" s="31"/>
      <c r="K50" s="65"/>
      <c r="L50" s="65"/>
      <c r="M50" s="65"/>
    </row>
    <row r="51" spans="1:13">
      <c r="A51" s="29"/>
      <c r="C51" s="65"/>
      <c r="D51" s="65"/>
      <c r="E51" s="58" t="s">
        <v>43</v>
      </c>
      <c r="F51" s="95"/>
      <c r="G51" s="95"/>
      <c r="I51" s="31"/>
      <c r="J51" s="58" t="s">
        <v>44</v>
      </c>
      <c r="K51" s="65"/>
      <c r="L51" s="65"/>
      <c r="M51" s="65"/>
    </row>
    <row r="52" spans="1:13">
      <c r="A52" s="29"/>
      <c r="C52" s="65"/>
      <c r="D52" s="65"/>
      <c r="E52" s="58"/>
      <c r="F52" s="95"/>
      <c r="G52" s="95"/>
      <c r="I52" s="31"/>
      <c r="J52" s="58"/>
      <c r="K52" s="65"/>
      <c r="L52" s="65"/>
      <c r="M52" s="65"/>
    </row>
    <row r="53" spans="1:13">
      <c r="A53" s="29">
        <v>18</v>
      </c>
      <c r="C53" s="65" t="s">
        <v>45</v>
      </c>
      <c r="D53" s="92" t="s">
        <v>46</v>
      </c>
      <c r="E53" s="56">
        <f>ROUND($E$45/52,9)</f>
        <v>0.468376448</v>
      </c>
      <c r="F53" s="31"/>
      <c r="G53" s="31"/>
      <c r="H53" s="31"/>
      <c r="I53" s="31"/>
      <c r="J53" s="31"/>
      <c r="K53" s="65"/>
      <c r="L53" s="65"/>
      <c r="M53" s="65"/>
    </row>
    <row r="54" spans="1:13">
      <c r="A54" s="29"/>
      <c r="C54" s="65"/>
      <c r="D54" s="65"/>
      <c r="E54" s="56"/>
      <c r="F54" s="31"/>
      <c r="G54" s="31"/>
      <c r="H54" s="31"/>
      <c r="I54" s="31"/>
      <c r="J54" s="31"/>
      <c r="K54" s="65"/>
      <c r="L54" s="65"/>
      <c r="M54" s="65"/>
    </row>
    <row r="55" spans="1:13">
      <c r="A55" s="29">
        <v>19</v>
      </c>
      <c r="C55" s="65" t="s">
        <v>47</v>
      </c>
      <c r="D55" s="92" t="s">
        <v>48</v>
      </c>
      <c r="E55" s="56">
        <f>ROUND($E$45/260,9)</f>
        <v>9.3675289999999994E-2</v>
      </c>
      <c r="F55" s="31" t="s">
        <v>49</v>
      </c>
      <c r="G55" s="31"/>
      <c r="H55" s="31"/>
      <c r="I55" s="31"/>
      <c r="J55" s="56">
        <f>ROUND($E$45/365,9)</f>
        <v>6.6727603999999996E-2</v>
      </c>
      <c r="K55" s="65"/>
      <c r="L55" s="65"/>
      <c r="M55" s="65"/>
    </row>
    <row r="56" spans="1:13">
      <c r="A56" s="29"/>
      <c r="C56" s="65"/>
      <c r="D56" s="65"/>
      <c r="E56" s="56"/>
      <c r="F56" s="31"/>
      <c r="G56" s="31"/>
      <c r="H56" s="31"/>
      <c r="I56" s="31"/>
      <c r="J56" s="56"/>
      <c r="K56" s="65"/>
      <c r="L56" s="65"/>
      <c r="M56" s="65"/>
    </row>
    <row r="57" spans="1:13" ht="30">
      <c r="A57" s="29">
        <v>20</v>
      </c>
      <c r="C57" s="65" t="s">
        <v>50</v>
      </c>
      <c r="D57" s="96" t="s">
        <v>55</v>
      </c>
      <c r="E57" s="56">
        <f>IF(ISERR(ROUND(($J$30/$J$35)/4160,4))=TRUE,0,ROUND(($J$30/$J$35)/4160,4))</f>
        <v>5.8999999999999999E-3</v>
      </c>
      <c r="F57" s="31" t="s">
        <v>52</v>
      </c>
      <c r="G57" s="31"/>
      <c r="H57" s="31"/>
      <c r="I57" s="31"/>
      <c r="J57" s="56">
        <f>IF(ISERR(ROUND(($J$30/$J$35)/8760*1000,4)=TRUE),0,ROUND(($J$30/$J$35)/8760*1000,4))</f>
        <v>2.7803</v>
      </c>
      <c r="K57" s="65"/>
      <c r="L57" s="65"/>
      <c r="M57" s="65"/>
    </row>
    <row r="58" spans="1:13">
      <c r="C58" s="65"/>
      <c r="D58" s="65"/>
      <c r="E58" s="69"/>
      <c r="F58" s="68"/>
      <c r="G58" s="68"/>
      <c r="H58" s="68"/>
      <c r="I58" s="68"/>
      <c r="K58" s="29"/>
      <c r="L58" s="97"/>
      <c r="M58" s="65"/>
    </row>
    <row r="59" spans="1:13" ht="18">
      <c r="A59" s="1"/>
      <c r="C59" s="68"/>
      <c r="D59" s="68"/>
      <c r="E59" s="69"/>
      <c r="F59" s="68"/>
      <c r="G59" s="68"/>
      <c r="H59" s="68"/>
      <c r="I59" s="68"/>
      <c r="J59" s="70" t="s">
        <v>0</v>
      </c>
      <c r="K59" s="71"/>
      <c r="M59" s="71"/>
    </row>
    <row r="60" spans="1:13">
      <c r="C60" s="68"/>
      <c r="D60" s="68"/>
      <c r="E60" s="69"/>
      <c r="F60" s="68"/>
      <c r="G60" s="68"/>
      <c r="H60" s="68"/>
      <c r="I60" s="68"/>
      <c r="J60" s="70" t="s">
        <v>73</v>
      </c>
      <c r="M60" s="70"/>
    </row>
    <row r="61" spans="1:13">
      <c r="C61" s="68"/>
      <c r="D61" s="68"/>
      <c r="E61" s="69"/>
      <c r="F61" s="68"/>
      <c r="G61" s="68"/>
      <c r="H61" s="68"/>
      <c r="I61" s="68"/>
      <c r="K61" s="65"/>
      <c r="M61" s="70"/>
    </row>
    <row r="62" spans="1:13">
      <c r="C62" s="68"/>
      <c r="D62" s="68"/>
      <c r="E62" s="69"/>
      <c r="F62" s="68"/>
      <c r="G62" s="68"/>
      <c r="H62" s="68"/>
      <c r="I62" s="68"/>
      <c r="K62" s="65"/>
      <c r="M62" s="70"/>
    </row>
    <row r="63" spans="1:13">
      <c r="C63" s="68"/>
      <c r="D63" s="68"/>
      <c r="E63" s="69"/>
      <c r="F63" s="68"/>
      <c r="G63" s="68"/>
      <c r="H63" s="68"/>
      <c r="I63" s="68"/>
      <c r="K63" s="65"/>
      <c r="M63" s="70"/>
    </row>
    <row r="64" spans="1:13">
      <c r="C64" s="68"/>
      <c r="D64" s="68"/>
      <c r="E64" s="69"/>
      <c r="F64" s="68"/>
      <c r="G64" s="68"/>
      <c r="H64" s="68"/>
      <c r="I64" s="68"/>
      <c r="J64" s="70"/>
      <c r="K64" s="65"/>
      <c r="M64" s="70"/>
    </row>
    <row r="65" spans="1:13">
      <c r="C65" s="68" t="s">
        <v>2</v>
      </c>
      <c r="D65" s="68"/>
      <c r="E65" s="69"/>
      <c r="F65" s="68"/>
      <c r="G65" s="68"/>
      <c r="H65" s="68"/>
      <c r="I65" s="68"/>
      <c r="J65" s="97" t="str">
        <f>J7</f>
        <v>For the 12 months ended: 12/31/2016</v>
      </c>
      <c r="K65" s="35"/>
      <c r="M65" s="70"/>
    </row>
    <row r="66" spans="1:13">
      <c r="A66" s="75" t="str">
        <f>A8</f>
        <v>Rate Formula Template</v>
      </c>
      <c r="B66" s="9"/>
      <c r="C66" s="9"/>
      <c r="D66" s="75"/>
      <c r="E66" s="9"/>
      <c r="F66" s="75"/>
      <c r="G66" s="75"/>
      <c r="H66" s="75"/>
      <c r="I66" s="75"/>
      <c r="J66" s="9"/>
      <c r="K66" s="35"/>
      <c r="L66" s="9"/>
      <c r="M66" s="65"/>
    </row>
    <row r="67" spans="1:13">
      <c r="A67" s="13" t="s">
        <v>4</v>
      </c>
      <c r="B67" s="9"/>
      <c r="C67" s="75"/>
      <c r="D67" s="13"/>
      <c r="E67" s="9"/>
      <c r="F67" s="13"/>
      <c r="G67" s="13"/>
      <c r="H67" s="13"/>
      <c r="I67" s="75"/>
      <c r="J67" s="75"/>
      <c r="K67" s="35"/>
      <c r="L67" s="76"/>
      <c r="M67" s="65"/>
    </row>
    <row r="68" spans="1:13">
      <c r="A68" s="76"/>
      <c r="B68" s="9"/>
      <c r="C68" s="76"/>
      <c r="D68" s="76"/>
      <c r="E68" s="9"/>
      <c r="F68" s="76"/>
      <c r="G68" s="76"/>
      <c r="H68" s="76"/>
      <c r="I68" s="76"/>
      <c r="J68" s="76"/>
      <c r="K68" s="35"/>
      <c r="L68" s="76"/>
      <c r="M68" s="65"/>
    </row>
    <row r="69" spans="1:13" ht="15.75">
      <c r="A69" s="98" t="str">
        <f>$A$11</f>
        <v>DUKE ENERGY OHIO AND DUKE ENERGY KENTUCKY (DEOK)</v>
      </c>
      <c r="B69" s="9"/>
      <c r="C69" s="76"/>
      <c r="D69" s="76"/>
      <c r="E69" s="9"/>
      <c r="F69" s="76"/>
      <c r="G69" s="76"/>
      <c r="H69" s="76"/>
      <c r="I69" s="76"/>
      <c r="J69" s="76"/>
      <c r="K69" s="35"/>
      <c r="L69" s="76"/>
      <c r="M69" s="35"/>
    </row>
    <row r="70" spans="1:13">
      <c r="C70" s="65"/>
      <c r="D70" s="65"/>
      <c r="E70" s="9"/>
      <c r="F70" s="76"/>
      <c r="G70" s="76"/>
      <c r="H70" s="76"/>
      <c r="I70" s="76"/>
      <c r="J70" s="76"/>
      <c r="K70" s="35"/>
      <c r="L70" s="76"/>
      <c r="M70" s="35"/>
    </row>
    <row r="71" spans="1:13">
      <c r="C71" s="99" t="s">
        <v>6</v>
      </c>
      <c r="D71" s="99" t="s">
        <v>7</v>
      </c>
      <c r="E71" s="99" t="s">
        <v>8</v>
      </c>
      <c r="F71" s="35" t="s">
        <v>17</v>
      </c>
      <c r="G71" s="35"/>
      <c r="H71" s="100" t="s">
        <v>9</v>
      </c>
      <c r="I71" s="35"/>
      <c r="J71" s="101" t="s">
        <v>10</v>
      </c>
      <c r="K71" s="35"/>
      <c r="L71" s="99"/>
      <c r="M71" s="35"/>
    </row>
    <row r="72" spans="1:13" ht="15.75">
      <c r="A72" s="102" t="s">
        <v>11</v>
      </c>
      <c r="B72" s="103"/>
      <c r="C72" s="104"/>
      <c r="D72" s="105" t="s">
        <v>74</v>
      </c>
      <c r="E72" s="106"/>
      <c r="F72" s="106"/>
      <c r="G72" s="106"/>
      <c r="H72" s="102"/>
      <c r="I72" s="106"/>
      <c r="J72" s="102" t="s">
        <v>75</v>
      </c>
      <c r="K72" s="35"/>
      <c r="L72" s="99"/>
      <c r="M72" s="35"/>
    </row>
    <row r="73" spans="1:13" ht="16.5" thickBot="1">
      <c r="A73" s="107" t="s">
        <v>13</v>
      </c>
      <c r="B73" s="108"/>
      <c r="C73" s="109" t="s">
        <v>76</v>
      </c>
      <c r="D73" s="110" t="s">
        <v>77</v>
      </c>
      <c r="E73" s="111" t="s">
        <v>78</v>
      </c>
      <c r="F73" s="112"/>
      <c r="G73" s="113" t="s">
        <v>60</v>
      </c>
      <c r="H73" s="113"/>
      <c r="I73" s="112"/>
      <c r="J73" s="114" t="s">
        <v>79</v>
      </c>
      <c r="K73" s="35"/>
      <c r="L73" s="99"/>
      <c r="M73" s="65"/>
    </row>
    <row r="74" spans="1:13">
      <c r="D74" s="35"/>
      <c r="E74" s="35"/>
      <c r="F74" s="35"/>
      <c r="G74" s="35"/>
      <c r="H74" s="35"/>
      <c r="I74" s="35"/>
      <c r="J74" s="35"/>
      <c r="K74" s="35"/>
      <c r="L74" s="35"/>
      <c r="M74" s="65"/>
    </row>
    <row r="75" spans="1:13">
      <c r="A75" s="29"/>
      <c r="C75" s="65"/>
      <c r="D75" s="35"/>
      <c r="E75" s="35"/>
      <c r="F75" s="35"/>
      <c r="G75" s="35"/>
      <c r="H75" s="35"/>
      <c r="I75" s="35"/>
      <c r="J75" s="35"/>
      <c r="K75" s="35"/>
      <c r="L75" s="35"/>
      <c r="M75" s="65"/>
    </row>
    <row r="76" spans="1:13">
      <c r="A76" s="29"/>
      <c r="C76" s="65" t="s">
        <v>80</v>
      </c>
      <c r="D76" s="35"/>
      <c r="E76" s="35"/>
      <c r="F76" s="35"/>
      <c r="G76" s="35"/>
      <c r="H76" s="35"/>
      <c r="I76" s="35"/>
      <c r="J76" s="35"/>
      <c r="K76" s="35"/>
      <c r="L76" s="35"/>
      <c r="M76" s="65"/>
    </row>
    <row r="77" spans="1:13" ht="15.95" customHeight="1">
      <c r="A77" s="29">
        <v>1</v>
      </c>
      <c r="C77" s="65" t="s">
        <v>81</v>
      </c>
      <c r="D77" s="115" t="s">
        <v>82</v>
      </c>
      <c r="E77" s="116">
        <v>1039170801</v>
      </c>
      <c r="F77" s="35"/>
      <c r="G77" s="35" t="s">
        <v>83</v>
      </c>
      <c r="H77" s="117" t="s">
        <v>17</v>
      </c>
      <c r="I77" s="35"/>
      <c r="J77" s="54" t="s">
        <v>17</v>
      </c>
      <c r="K77" s="35"/>
      <c r="L77" s="35"/>
      <c r="M77" s="65"/>
    </row>
    <row r="78" spans="1:13" ht="15.95" customHeight="1">
      <c r="A78" s="29">
        <v>2</v>
      </c>
      <c r="C78" s="65" t="s">
        <v>84</v>
      </c>
      <c r="D78" s="115" t="s">
        <v>85</v>
      </c>
      <c r="E78" s="85">
        <v>828471249</v>
      </c>
      <c r="F78" s="35"/>
      <c r="G78" s="35" t="s">
        <v>62</v>
      </c>
      <c r="H78" s="117">
        <f>J210</f>
        <v>0.98016717656788599</v>
      </c>
      <c r="I78" s="35"/>
      <c r="J78" s="31">
        <f>H78*E78</f>
        <v>812040325</v>
      </c>
      <c r="K78" s="35"/>
      <c r="L78" s="35"/>
      <c r="M78" s="65"/>
    </row>
    <row r="79" spans="1:13" ht="15.95" customHeight="1">
      <c r="A79" s="29">
        <v>3</v>
      </c>
      <c r="C79" s="65" t="s">
        <v>86</v>
      </c>
      <c r="D79" s="115" t="s">
        <v>87</v>
      </c>
      <c r="E79" s="85">
        <v>2815724184</v>
      </c>
      <c r="F79" s="35"/>
      <c r="G79" s="35" t="s">
        <v>83</v>
      </c>
      <c r="H79" s="117" t="s">
        <v>17</v>
      </c>
      <c r="I79" s="35"/>
      <c r="J79" s="54">
        <v>0</v>
      </c>
      <c r="K79" s="35"/>
      <c r="L79" s="35"/>
      <c r="M79" s="65"/>
    </row>
    <row r="80" spans="1:13" ht="15.95" customHeight="1">
      <c r="A80" s="29">
        <v>4</v>
      </c>
      <c r="C80" s="65" t="s">
        <v>88</v>
      </c>
      <c r="D80" s="115" t="s">
        <v>89</v>
      </c>
      <c r="E80" s="85">
        <v>271864784</v>
      </c>
      <c r="F80" s="35"/>
      <c r="G80" s="35" t="s">
        <v>90</v>
      </c>
      <c r="H80" s="117">
        <f>J228</f>
        <v>0.12196246180373871</v>
      </c>
      <c r="I80" s="35"/>
      <c r="J80" s="54">
        <f>H80*E80</f>
        <v>33157298.334381673</v>
      </c>
      <c r="K80" s="35"/>
      <c r="L80" s="35"/>
      <c r="M80" s="35"/>
    </row>
    <row r="81" spans="1:13" ht="15.75" thickBot="1">
      <c r="A81" s="29">
        <v>5</v>
      </c>
      <c r="C81" s="65" t="s">
        <v>91</v>
      </c>
      <c r="D81" s="115" t="s">
        <v>92</v>
      </c>
      <c r="E81" s="118">
        <v>245790379</v>
      </c>
      <c r="F81" s="35"/>
      <c r="G81" s="35" t="s">
        <v>93</v>
      </c>
      <c r="H81" s="117">
        <f>L232</f>
        <v>8.5362673222162233E-2</v>
      </c>
      <c r="I81" s="35"/>
      <c r="J81" s="119">
        <f>H81*E81</f>
        <v>20981323.803728405</v>
      </c>
      <c r="K81" s="35"/>
      <c r="L81" s="35"/>
      <c r="M81" s="35"/>
    </row>
    <row r="82" spans="1:13">
      <c r="A82" s="29">
        <v>6</v>
      </c>
      <c r="C82" s="68" t="s">
        <v>94</v>
      </c>
      <c r="D82" s="36"/>
      <c r="E82" s="31">
        <f>SUM(E77:E81)</f>
        <v>5201021397</v>
      </c>
      <c r="F82" s="35"/>
      <c r="G82" s="35" t="s">
        <v>95</v>
      </c>
      <c r="H82" s="120">
        <f>IF(J82&gt;0,J82/E82,0)</f>
        <v>0.16654016221462398</v>
      </c>
      <c r="I82" s="35"/>
      <c r="J82" s="31">
        <f>SUM(J77:J81)</f>
        <v>866178947.13811016</v>
      </c>
      <c r="K82" s="35"/>
      <c r="L82" s="121"/>
      <c r="M82" s="65"/>
    </row>
    <row r="83" spans="1:13">
      <c r="C83" s="65"/>
      <c r="D83" s="36"/>
      <c r="E83" s="54"/>
      <c r="F83" s="35"/>
      <c r="G83" s="35"/>
      <c r="H83" s="121"/>
      <c r="I83" s="35"/>
      <c r="J83" s="54"/>
      <c r="K83" s="35"/>
      <c r="L83" s="121"/>
      <c r="M83" s="65"/>
    </row>
    <row r="84" spans="1:13">
      <c r="C84" s="65" t="s">
        <v>96</v>
      </c>
      <c r="D84" s="36"/>
      <c r="E84" s="54"/>
      <c r="F84" s="35"/>
      <c r="G84" s="35"/>
      <c r="H84" s="35"/>
      <c r="I84" s="35"/>
      <c r="J84" s="54"/>
      <c r="K84" s="35"/>
      <c r="L84" s="35"/>
      <c r="M84" s="65"/>
    </row>
    <row r="85" spans="1:13">
      <c r="A85" s="29">
        <v>7</v>
      </c>
      <c r="C85" s="65" t="s">
        <v>81</v>
      </c>
      <c r="D85" s="36" t="s">
        <v>97</v>
      </c>
      <c r="E85" s="116">
        <v>623282995</v>
      </c>
      <c r="F85" s="35"/>
      <c r="G85" s="35" t="str">
        <f t="shared" ref="G85:H89" si="1">G77</f>
        <v>NA</v>
      </c>
      <c r="H85" s="117" t="str">
        <f t="shared" si="1"/>
        <v xml:space="preserve"> </v>
      </c>
      <c r="I85" s="35"/>
      <c r="J85" s="54" t="s">
        <v>17</v>
      </c>
      <c r="K85" s="35"/>
      <c r="L85" s="35"/>
      <c r="M85" s="65"/>
    </row>
    <row r="86" spans="1:13">
      <c r="A86" s="29">
        <v>8</v>
      </c>
      <c r="C86" s="65" t="s">
        <v>84</v>
      </c>
      <c r="D86" s="36" t="s">
        <v>98</v>
      </c>
      <c r="E86" s="85">
        <v>262288538</v>
      </c>
      <c r="F86" s="35"/>
      <c r="G86" s="35" t="str">
        <f t="shared" si="1"/>
        <v>TP</v>
      </c>
      <c r="H86" s="117">
        <f t="shared" si="1"/>
        <v>0.98016717656788599</v>
      </c>
      <c r="I86" s="35"/>
      <c r="J86" s="31">
        <f>H86*E86</f>
        <v>257086615.73757866</v>
      </c>
      <c r="K86" s="35"/>
      <c r="L86" s="35"/>
      <c r="M86" s="65"/>
    </row>
    <row r="87" spans="1:13">
      <c r="A87" s="29">
        <v>9</v>
      </c>
      <c r="C87" s="65" t="s">
        <v>86</v>
      </c>
      <c r="D87" s="36" t="s">
        <v>99</v>
      </c>
      <c r="E87" s="85">
        <v>905578762</v>
      </c>
      <c r="F87" s="35"/>
      <c r="G87" s="35" t="str">
        <f t="shared" si="1"/>
        <v>NA</v>
      </c>
      <c r="H87" s="117" t="str">
        <f t="shared" si="1"/>
        <v xml:space="preserve"> </v>
      </c>
      <c r="I87" s="35"/>
      <c r="J87" s="54" t="s">
        <v>17</v>
      </c>
      <c r="K87" s="35"/>
      <c r="L87" s="35"/>
      <c r="M87" s="65"/>
    </row>
    <row r="88" spans="1:13">
      <c r="A88" s="29">
        <v>10</v>
      </c>
      <c r="C88" s="65" t="s">
        <v>88</v>
      </c>
      <c r="D88" s="36" t="s">
        <v>100</v>
      </c>
      <c r="E88" s="85">
        <v>108881219</v>
      </c>
      <c r="F88" s="35"/>
      <c r="G88" s="35" t="str">
        <f t="shared" si="1"/>
        <v>W/S</v>
      </c>
      <c r="H88" s="117">
        <f t="shared" si="1"/>
        <v>0.12196246180373871</v>
      </c>
      <c r="I88" s="35"/>
      <c r="J88" s="54">
        <f>H88*E88</f>
        <v>13279421.513432009</v>
      </c>
      <c r="K88" s="35"/>
      <c r="L88" s="35"/>
      <c r="M88" s="65"/>
    </row>
    <row r="89" spans="1:13" ht="15.75" thickBot="1">
      <c r="A89" s="29">
        <v>11</v>
      </c>
      <c r="C89" s="65" t="s">
        <v>91</v>
      </c>
      <c r="D89" s="36" t="s">
        <v>92</v>
      </c>
      <c r="E89" s="118">
        <v>106481732</v>
      </c>
      <c r="F89" s="35"/>
      <c r="G89" s="35" t="str">
        <f t="shared" si="1"/>
        <v>CE</v>
      </c>
      <c r="H89" s="117">
        <f t="shared" si="1"/>
        <v>8.5362673222162233E-2</v>
      </c>
      <c r="I89" s="35"/>
      <c r="J89" s="119">
        <f>H89*E89</f>
        <v>9089565.2928458545</v>
      </c>
      <c r="K89" s="35"/>
      <c r="L89" s="35"/>
      <c r="M89" s="65"/>
    </row>
    <row r="90" spans="1:13">
      <c r="A90" s="29">
        <v>12</v>
      </c>
      <c r="C90" s="65" t="s">
        <v>101</v>
      </c>
      <c r="D90" s="36"/>
      <c r="E90" s="31">
        <f>SUM(E85:E89)</f>
        <v>2006513246</v>
      </c>
      <c r="F90" s="35"/>
      <c r="G90" s="35"/>
      <c r="H90" s="35"/>
      <c r="I90" s="35"/>
      <c r="J90" s="31">
        <f>SUM(J85:J89)</f>
        <v>279455602.5438565</v>
      </c>
      <c r="K90" s="35"/>
      <c r="L90" s="35"/>
      <c r="M90" s="65"/>
    </row>
    <row r="91" spans="1:13">
      <c r="A91" s="29"/>
      <c r="C91"/>
      <c r="D91" s="36" t="s">
        <v>17</v>
      </c>
      <c r="E91" s="54"/>
      <c r="F91" s="35"/>
      <c r="G91" s="35"/>
      <c r="H91" s="121"/>
      <c r="I91" s="35"/>
      <c r="J91" s="54"/>
      <c r="K91" s="35"/>
      <c r="L91" s="121"/>
      <c r="M91" s="65"/>
    </row>
    <row r="92" spans="1:13">
      <c r="A92" s="29"/>
      <c r="C92" s="65" t="s">
        <v>102</v>
      </c>
      <c r="D92" s="36"/>
      <c r="E92" s="54"/>
      <c r="F92" s="35"/>
      <c r="G92" s="35"/>
      <c r="H92" s="35"/>
      <c r="I92" s="35"/>
      <c r="J92" s="54"/>
      <c r="K92" s="35"/>
      <c r="L92" s="35"/>
      <c r="M92" s="65"/>
    </row>
    <row r="93" spans="1:13">
      <c r="A93" s="29">
        <v>13</v>
      </c>
      <c r="C93" s="65" t="s">
        <v>81</v>
      </c>
      <c r="D93" s="36" t="s">
        <v>103</v>
      </c>
      <c r="E93" s="31">
        <f>E77-E85</f>
        <v>415887806</v>
      </c>
      <c r="F93" s="35"/>
      <c r="G93" s="35"/>
      <c r="H93" s="121"/>
      <c r="I93" s="35"/>
      <c r="J93" s="54" t="s">
        <v>17</v>
      </c>
      <c r="K93" s="35"/>
      <c r="L93" s="121"/>
      <c r="M93" s="65"/>
    </row>
    <row r="94" spans="1:13">
      <c r="A94" s="29">
        <v>14</v>
      </c>
      <c r="C94" s="65" t="s">
        <v>84</v>
      </c>
      <c r="D94" s="36" t="s">
        <v>104</v>
      </c>
      <c r="E94" s="54">
        <f>E78-E86</f>
        <v>566182711</v>
      </c>
      <c r="F94" s="35"/>
      <c r="G94" s="35"/>
      <c r="H94" s="117"/>
      <c r="I94" s="35"/>
      <c r="J94" s="31">
        <f>J78-J86</f>
        <v>554953709.26242137</v>
      </c>
      <c r="K94" s="35"/>
      <c r="L94" s="121"/>
      <c r="M94" s="65"/>
    </row>
    <row r="95" spans="1:13">
      <c r="A95" s="29">
        <v>15</v>
      </c>
      <c r="C95" s="65" t="s">
        <v>86</v>
      </c>
      <c r="D95" s="36" t="s">
        <v>105</v>
      </c>
      <c r="E95" s="54">
        <f>E79-E87</f>
        <v>1910145422</v>
      </c>
      <c r="F95" s="35"/>
      <c r="G95" s="35"/>
      <c r="H95" s="121"/>
      <c r="I95" s="35"/>
      <c r="J95" s="54" t="s">
        <v>17</v>
      </c>
      <c r="K95" s="35"/>
      <c r="L95" s="121"/>
      <c r="M95" s="65"/>
    </row>
    <row r="96" spans="1:13">
      <c r="A96" s="29">
        <v>16</v>
      </c>
      <c r="C96" s="65" t="s">
        <v>88</v>
      </c>
      <c r="D96" s="36" t="s">
        <v>106</v>
      </c>
      <c r="E96" s="54">
        <f>E80-E88</f>
        <v>162983565</v>
      </c>
      <c r="F96" s="35"/>
      <c r="G96" s="35"/>
      <c r="H96" s="121"/>
      <c r="I96" s="35"/>
      <c r="J96" s="54">
        <f>J80-J88</f>
        <v>19877876.820949666</v>
      </c>
      <c r="K96" s="35"/>
      <c r="L96" s="121"/>
      <c r="M96" s="65"/>
    </row>
    <row r="97" spans="1:13" ht="15.75" thickBot="1">
      <c r="A97" s="29">
        <v>17</v>
      </c>
      <c r="C97" s="65" t="s">
        <v>91</v>
      </c>
      <c r="D97" s="36" t="s">
        <v>107</v>
      </c>
      <c r="E97" s="119">
        <f>E81-E89</f>
        <v>139308647</v>
      </c>
      <c r="F97" s="35"/>
      <c r="G97" s="35"/>
      <c r="H97" s="121"/>
      <c r="I97" s="35"/>
      <c r="J97" s="119">
        <f>J81-J89</f>
        <v>11891758.510882551</v>
      </c>
      <c r="K97" s="35"/>
      <c r="L97" s="121"/>
      <c r="M97" s="65"/>
    </row>
    <row r="98" spans="1:13">
      <c r="A98" s="29">
        <v>18</v>
      </c>
      <c r="C98" s="65" t="s">
        <v>108</v>
      </c>
      <c r="D98" s="36"/>
      <c r="E98" s="31">
        <f>SUM(E93:E97)</f>
        <v>3194508151</v>
      </c>
      <c r="F98" s="35"/>
      <c r="G98" s="35" t="s">
        <v>109</v>
      </c>
      <c r="H98" s="121">
        <f>IF(J98&gt;0,J98/E98,0)</f>
        <v>0.1836662537269117</v>
      </c>
      <c r="I98" s="35"/>
      <c r="J98" s="31">
        <f>SUM(J93:J97)</f>
        <v>586723344.59425354</v>
      </c>
      <c r="K98" s="35"/>
      <c r="L98" s="35"/>
      <c r="M98" s="65"/>
    </row>
    <row r="99" spans="1:13">
      <c r="A99" s="29"/>
      <c r="C99"/>
      <c r="D99" s="36"/>
      <c r="E99" s="54"/>
      <c r="F99" s="35"/>
      <c r="I99" s="35"/>
      <c r="J99" s="54"/>
      <c r="K99" s="35"/>
      <c r="L99" s="121"/>
      <c r="M99" s="65"/>
    </row>
    <row r="100" spans="1:13">
      <c r="A100" s="29"/>
      <c r="C100" s="122" t="s">
        <v>110</v>
      </c>
      <c r="D100" s="36"/>
      <c r="E100" s="54"/>
      <c r="F100" s="35"/>
      <c r="G100" s="35"/>
      <c r="H100" s="35"/>
      <c r="I100" s="35"/>
      <c r="J100" s="54"/>
      <c r="K100" s="35"/>
      <c r="L100" s="35"/>
      <c r="M100" s="65"/>
    </row>
    <row r="101" spans="1:13">
      <c r="A101" s="29">
        <v>19</v>
      </c>
      <c r="C101" s="65" t="s">
        <v>111</v>
      </c>
      <c r="D101" s="36" t="s">
        <v>112</v>
      </c>
      <c r="E101" s="116">
        <v>-190426</v>
      </c>
      <c r="F101" s="35"/>
      <c r="G101" s="35" t="str">
        <f>G85</f>
        <v>NA</v>
      </c>
      <c r="H101" s="123" t="s">
        <v>113</v>
      </c>
      <c r="I101" s="35"/>
      <c r="J101" s="31">
        <v>0</v>
      </c>
      <c r="K101" s="35"/>
      <c r="L101" s="121"/>
      <c r="M101" s="65"/>
    </row>
    <row r="102" spans="1:13">
      <c r="A102" s="29">
        <v>20</v>
      </c>
      <c r="C102" s="65" t="s">
        <v>114</v>
      </c>
      <c r="D102" s="36" t="s">
        <v>115</v>
      </c>
      <c r="E102" s="85">
        <v>-935622872</v>
      </c>
      <c r="F102" s="35"/>
      <c r="G102" s="35" t="s">
        <v>116</v>
      </c>
      <c r="H102" s="117">
        <f>H98</f>
        <v>0.1836662537269117</v>
      </c>
      <c r="I102" s="35"/>
      <c r="J102" s="54">
        <f>E102*H102</f>
        <v>-171842347.80145383</v>
      </c>
      <c r="K102" s="35"/>
      <c r="L102" s="121"/>
      <c r="M102" s="65"/>
    </row>
    <row r="103" spans="1:13">
      <c r="A103" s="29">
        <v>21</v>
      </c>
      <c r="C103" s="65" t="s">
        <v>117</v>
      </c>
      <c r="D103" s="36" t="s">
        <v>118</v>
      </c>
      <c r="E103" s="85">
        <v>-62914588</v>
      </c>
      <c r="F103" s="35"/>
      <c r="G103" s="35" t="s">
        <v>116</v>
      </c>
      <c r="H103" s="117">
        <f>H102</f>
        <v>0.1836662537269117</v>
      </c>
      <c r="I103" s="35"/>
      <c r="J103" s="54">
        <f>E103*H103</f>
        <v>-11555286.682732115</v>
      </c>
      <c r="K103" s="35"/>
      <c r="L103" s="121"/>
      <c r="M103" s="65"/>
    </row>
    <row r="104" spans="1:13">
      <c r="A104" s="29">
        <v>22</v>
      </c>
      <c r="C104" s="65" t="s">
        <v>119</v>
      </c>
      <c r="D104" s="36" t="s">
        <v>120</v>
      </c>
      <c r="E104" s="85">
        <v>84678075</v>
      </c>
      <c r="F104" s="35"/>
      <c r="G104" s="35" t="str">
        <f>G103</f>
        <v>NP</v>
      </c>
      <c r="H104" s="117">
        <f>H103</f>
        <v>0.1836662537269117</v>
      </c>
      <c r="I104" s="35"/>
      <c r="J104" s="54">
        <f>E104*H104</f>
        <v>15552504.808056459</v>
      </c>
      <c r="K104" s="35"/>
      <c r="L104" s="121"/>
      <c r="M104" s="65"/>
    </row>
    <row r="105" spans="1:13" ht="15.75" thickBot="1">
      <c r="A105" s="29">
        <v>23</v>
      </c>
      <c r="C105" s="2" t="s">
        <v>121</v>
      </c>
      <c r="D105" s="46" t="s">
        <v>122</v>
      </c>
      <c r="E105" s="118">
        <v>0</v>
      </c>
      <c r="F105" s="35"/>
      <c r="G105" s="35" t="s">
        <v>116</v>
      </c>
      <c r="H105" s="117">
        <f>H103</f>
        <v>0.1836662537269117</v>
      </c>
      <c r="I105" s="35"/>
      <c r="J105" s="119">
        <f>E105*H105</f>
        <v>0</v>
      </c>
      <c r="K105" s="35"/>
      <c r="L105" s="121"/>
      <c r="M105" s="65"/>
    </row>
    <row r="106" spans="1:13">
      <c r="A106" s="29">
        <v>24</v>
      </c>
      <c r="C106" s="65" t="s">
        <v>123</v>
      </c>
      <c r="D106" s="36"/>
      <c r="E106" s="31">
        <f>SUM(E101:E105)</f>
        <v>-914049811</v>
      </c>
      <c r="F106" s="35"/>
      <c r="G106" s="35"/>
      <c r="H106" s="35"/>
      <c r="I106" s="35"/>
      <c r="J106" s="31">
        <f>SUM(J101:J105)</f>
        <v>-167845129.67612946</v>
      </c>
      <c r="K106" s="35"/>
      <c r="L106" s="35"/>
      <c r="M106" s="65"/>
    </row>
    <row r="107" spans="1:13">
      <c r="A107" s="29"/>
      <c r="C107"/>
      <c r="D107" s="36"/>
      <c r="E107" s="54"/>
      <c r="F107" s="35"/>
      <c r="G107" s="35"/>
      <c r="H107" s="121"/>
      <c r="I107" s="35"/>
      <c r="J107" s="54"/>
      <c r="K107" s="35"/>
      <c r="L107" s="121"/>
      <c r="M107" s="65"/>
    </row>
    <row r="108" spans="1:13">
      <c r="A108" s="29">
        <v>25</v>
      </c>
      <c r="C108" s="122" t="s">
        <v>124</v>
      </c>
      <c r="D108" s="36" t="s">
        <v>125</v>
      </c>
      <c r="E108" s="116">
        <v>255974</v>
      </c>
      <c r="F108" s="35"/>
      <c r="G108" s="35"/>
      <c r="H108" s="124">
        <v>1</v>
      </c>
      <c r="I108" s="35"/>
      <c r="J108" s="31">
        <f>H108*E108</f>
        <v>255974</v>
      </c>
      <c r="K108" s="35"/>
      <c r="L108" s="35"/>
      <c r="M108" s="65"/>
    </row>
    <row r="109" spans="1:13">
      <c r="A109" s="29"/>
      <c r="C109" s="65"/>
      <c r="D109" s="36"/>
      <c r="E109" s="54"/>
      <c r="F109" s="35"/>
      <c r="G109" s="35"/>
      <c r="H109" s="35"/>
      <c r="I109" s="35"/>
      <c r="J109" s="54"/>
      <c r="K109" s="35"/>
      <c r="L109" s="35"/>
      <c r="M109" s="65"/>
    </row>
    <row r="110" spans="1:13">
      <c r="A110" s="29"/>
      <c r="C110" s="81" t="s">
        <v>126</v>
      </c>
      <c r="D110" s="36" t="s">
        <v>17</v>
      </c>
      <c r="E110" s="54"/>
      <c r="F110" s="35"/>
      <c r="G110" s="35"/>
      <c r="H110" s="35"/>
      <c r="I110" s="35"/>
      <c r="J110" s="54"/>
      <c r="K110" s="35"/>
      <c r="L110" s="35"/>
      <c r="M110" s="65"/>
    </row>
    <row r="111" spans="1:13">
      <c r="A111" s="29">
        <v>26</v>
      </c>
      <c r="C111" s="65" t="s">
        <v>127</v>
      </c>
      <c r="D111" s="46" t="s">
        <v>128</v>
      </c>
      <c r="E111" s="31">
        <v>12132627</v>
      </c>
      <c r="F111" s="35"/>
      <c r="G111" s="35"/>
      <c r="H111" s="121"/>
      <c r="I111" s="35"/>
      <c r="J111" s="54">
        <f>J151/8</f>
        <v>3347220</v>
      </c>
      <c r="K111" s="65"/>
      <c r="L111" s="121"/>
      <c r="M111" s="65"/>
    </row>
    <row r="112" spans="1:13">
      <c r="A112" s="29">
        <v>27</v>
      </c>
      <c r="C112" s="81" t="s">
        <v>129</v>
      </c>
      <c r="D112" s="36" t="s">
        <v>130</v>
      </c>
      <c r="E112" s="85">
        <v>19431659</v>
      </c>
      <c r="F112" s="35"/>
      <c r="G112" s="35" t="s">
        <v>131</v>
      </c>
      <c r="H112" s="117">
        <f>J220</f>
        <v>0.90600430069806659</v>
      </c>
      <c r="I112" s="35"/>
      <c r="J112" s="54">
        <f>H112*E112</f>
        <v>17605166.62369829</v>
      </c>
      <c r="K112" s="35" t="s">
        <v>17</v>
      </c>
      <c r="L112" s="121"/>
      <c r="M112" s="65"/>
    </row>
    <row r="113" spans="1:13" ht="15.75" thickBot="1">
      <c r="A113" s="29">
        <v>28</v>
      </c>
      <c r="C113" s="65" t="s">
        <v>132</v>
      </c>
      <c r="D113" s="36" t="s">
        <v>133</v>
      </c>
      <c r="E113" s="118">
        <v>809817</v>
      </c>
      <c r="F113" s="35"/>
      <c r="G113" s="35" t="s">
        <v>134</v>
      </c>
      <c r="H113" s="117">
        <f>H82</f>
        <v>0.16654016221462398</v>
      </c>
      <c r="I113" s="35"/>
      <c r="J113" s="119">
        <f>H113*E113</f>
        <v>134867.05454416014</v>
      </c>
      <c r="K113" s="35"/>
      <c r="L113" s="121"/>
      <c r="M113" s="65"/>
    </row>
    <row r="114" spans="1:13">
      <c r="A114" s="29">
        <v>29</v>
      </c>
      <c r="C114" s="65" t="s">
        <v>135</v>
      </c>
      <c r="D114" s="65"/>
      <c r="E114" s="31">
        <f>E111+E112+E113</f>
        <v>32374103</v>
      </c>
      <c r="F114" s="65"/>
      <c r="G114" s="65"/>
      <c r="H114" s="65"/>
      <c r="I114" s="65"/>
      <c r="J114" s="31">
        <f>J111+J112+J113</f>
        <v>21087253.678242452</v>
      </c>
      <c r="K114" s="65"/>
      <c r="L114" s="65"/>
      <c r="M114" s="65"/>
    </row>
    <row r="115" spans="1:13" ht="15.75" thickBot="1">
      <c r="C115"/>
      <c r="D115" s="35"/>
      <c r="E115" s="119"/>
      <c r="F115" s="35"/>
      <c r="G115" s="35"/>
      <c r="H115" s="35"/>
      <c r="I115" s="35"/>
      <c r="J115" s="119"/>
      <c r="K115" s="35"/>
      <c r="L115" s="35"/>
      <c r="M115" s="65"/>
    </row>
    <row r="116" spans="1:13" ht="15.75" thickBot="1">
      <c r="A116" s="29">
        <v>30</v>
      </c>
      <c r="C116" s="65" t="s">
        <v>136</v>
      </c>
      <c r="D116" s="35"/>
      <c r="E116" s="125">
        <f>E114+E108+E106+E98</f>
        <v>2313088417</v>
      </c>
      <c r="F116" s="35"/>
      <c r="G116" s="35"/>
      <c r="H116" s="121"/>
      <c r="I116" s="35"/>
      <c r="J116" s="125">
        <f>J114+J108+J106+J98</f>
        <v>440221442.59636652</v>
      </c>
      <c r="K116" s="35"/>
      <c r="L116" s="121"/>
      <c r="M116" s="35"/>
    </row>
    <row r="117" spans="1:13" ht="15.75" thickTop="1">
      <c r="A117" s="29"/>
      <c r="C117" s="65"/>
      <c r="D117" s="35"/>
      <c r="E117" s="35"/>
      <c r="F117" s="35"/>
      <c r="G117" s="35"/>
      <c r="H117" s="35"/>
      <c r="I117" s="35"/>
      <c r="J117" s="35"/>
      <c r="K117" s="35"/>
      <c r="L117" s="35"/>
      <c r="M117" s="35"/>
    </row>
    <row r="118" spans="1:13">
      <c r="A118" s="29"/>
      <c r="C118" s="65"/>
      <c r="D118" s="35"/>
      <c r="E118" s="69"/>
      <c r="F118" s="68"/>
      <c r="G118" s="68"/>
      <c r="H118" s="68"/>
      <c r="I118" s="68"/>
      <c r="K118" s="29"/>
      <c r="L118" s="97"/>
      <c r="M118" s="35"/>
    </row>
    <row r="119" spans="1:13" ht="18">
      <c r="A119" s="1"/>
      <c r="C119" s="68"/>
      <c r="D119" s="68"/>
      <c r="E119" s="69"/>
      <c r="F119" s="68"/>
      <c r="G119" s="68"/>
      <c r="H119" s="68"/>
      <c r="I119" s="68"/>
      <c r="J119" s="70" t="s">
        <v>0</v>
      </c>
      <c r="K119" s="71"/>
      <c r="M119" s="71"/>
    </row>
    <row r="120" spans="1:13">
      <c r="C120" s="68"/>
      <c r="D120" s="68"/>
      <c r="E120" s="69"/>
      <c r="F120" s="68"/>
      <c r="G120" s="68"/>
      <c r="H120" s="68"/>
      <c r="I120" s="68"/>
      <c r="J120" s="70" t="s">
        <v>137</v>
      </c>
      <c r="M120" s="70"/>
    </row>
    <row r="121" spans="1:13">
      <c r="C121" s="68"/>
      <c r="D121" s="68"/>
      <c r="E121" s="69"/>
      <c r="F121" s="68"/>
      <c r="G121" s="68"/>
      <c r="H121" s="68"/>
      <c r="I121" s="68"/>
      <c r="J121" s="70"/>
      <c r="M121" s="70"/>
    </row>
    <row r="122" spans="1:13">
      <c r="C122" s="68"/>
      <c r="D122" s="68"/>
      <c r="E122" s="69"/>
      <c r="F122" s="68"/>
      <c r="G122" s="68"/>
      <c r="H122" s="68"/>
      <c r="I122" s="68"/>
      <c r="M122" s="70"/>
    </row>
    <row r="123" spans="1:13">
      <c r="C123" s="68"/>
      <c r="D123" s="68"/>
      <c r="E123" s="69"/>
      <c r="F123" s="68"/>
      <c r="G123" s="68"/>
      <c r="H123" s="68"/>
      <c r="I123" s="68"/>
      <c r="K123" s="65"/>
      <c r="M123" s="70"/>
    </row>
    <row r="124" spans="1:13">
      <c r="C124" s="68"/>
      <c r="D124" s="68"/>
      <c r="E124" s="69"/>
      <c r="F124" s="68"/>
      <c r="G124" s="68"/>
      <c r="H124" s="68"/>
      <c r="I124" s="68"/>
      <c r="J124" s="70"/>
      <c r="K124" s="65"/>
      <c r="M124" s="70"/>
    </row>
    <row r="125" spans="1:13">
      <c r="C125" s="68" t="s">
        <v>2</v>
      </c>
      <c r="D125" s="68"/>
      <c r="E125" s="69"/>
      <c r="F125" s="68"/>
      <c r="G125" s="68"/>
      <c r="H125" s="68"/>
      <c r="I125" s="68"/>
      <c r="J125" s="97" t="str">
        <f>J7</f>
        <v>For the 12 months ended: 12/31/2016</v>
      </c>
      <c r="K125" s="65"/>
      <c r="M125" s="70"/>
    </row>
    <row r="126" spans="1:13">
      <c r="A126" s="75" t="str">
        <f>A8</f>
        <v>Rate Formula Template</v>
      </c>
      <c r="B126" s="9"/>
      <c r="C126" s="9"/>
      <c r="D126" s="75"/>
      <c r="E126" s="9"/>
      <c r="F126" s="75"/>
      <c r="G126" s="75"/>
      <c r="H126" s="75"/>
      <c r="I126" s="75"/>
      <c r="J126" s="9"/>
      <c r="K126" s="35"/>
      <c r="L126" s="9"/>
      <c r="M126" s="65"/>
    </row>
    <row r="127" spans="1:13">
      <c r="A127" s="13" t="s">
        <v>4</v>
      </c>
      <c r="B127" s="9"/>
      <c r="C127" s="75"/>
      <c r="D127" s="13"/>
      <c r="E127" s="9"/>
      <c r="F127" s="13"/>
      <c r="G127" s="13"/>
      <c r="H127" s="13"/>
      <c r="I127" s="75"/>
      <c r="J127" s="75"/>
      <c r="K127" s="35"/>
      <c r="L127" s="76"/>
      <c r="M127" s="65"/>
    </row>
    <row r="128" spans="1:13">
      <c r="A128" s="76"/>
      <c r="B128" s="9"/>
      <c r="C128" s="76"/>
      <c r="D128" s="76"/>
      <c r="E128" s="9"/>
      <c r="F128" s="76"/>
      <c r="G128" s="76"/>
      <c r="H128" s="76"/>
      <c r="I128" s="76"/>
      <c r="J128" s="76"/>
      <c r="K128" s="35"/>
      <c r="L128" s="76"/>
      <c r="M128" s="65"/>
    </row>
    <row r="129" spans="1:13" ht="15.75">
      <c r="A129" s="98" t="str">
        <f>$A$11</f>
        <v>DUKE ENERGY OHIO AND DUKE ENERGY KENTUCKY (DEOK)</v>
      </c>
      <c r="B129" s="9"/>
      <c r="C129" s="76"/>
      <c r="D129" s="76"/>
      <c r="E129" s="9"/>
      <c r="F129" s="76"/>
      <c r="G129" s="76"/>
      <c r="H129" s="76"/>
      <c r="I129" s="76"/>
      <c r="J129" s="76"/>
      <c r="K129" s="35"/>
      <c r="L129" s="76"/>
      <c r="M129" s="35"/>
    </row>
    <row r="130" spans="1:13">
      <c r="A130" s="29"/>
      <c r="K130" s="35"/>
      <c r="L130" s="35"/>
      <c r="M130" s="35"/>
    </row>
    <row r="131" spans="1:13" ht="15.75">
      <c r="A131" s="29"/>
      <c r="C131" s="99" t="s">
        <v>6</v>
      </c>
      <c r="D131" s="99" t="s">
        <v>7</v>
      </c>
      <c r="E131" s="99" t="s">
        <v>8</v>
      </c>
      <c r="F131" s="35" t="s">
        <v>17</v>
      </c>
      <c r="G131" s="35"/>
      <c r="H131" s="100" t="s">
        <v>9</v>
      </c>
      <c r="I131" s="35"/>
      <c r="J131" s="101" t="s">
        <v>10</v>
      </c>
      <c r="K131" s="35"/>
      <c r="L131" s="102"/>
      <c r="M131" s="68"/>
    </row>
    <row r="132" spans="1:13" ht="15.75">
      <c r="A132" s="29" t="s">
        <v>11</v>
      </c>
      <c r="B132" s="26"/>
      <c r="C132" s="80"/>
      <c r="D132" s="126" t="s">
        <v>74</v>
      </c>
      <c r="E132" s="35"/>
      <c r="F132" s="35"/>
      <c r="G132" s="35"/>
      <c r="H132" s="29"/>
      <c r="I132" s="35"/>
      <c r="J132" s="29" t="s">
        <v>75</v>
      </c>
      <c r="K132" s="35"/>
      <c r="L132" s="102"/>
      <c r="M132" s="35"/>
    </row>
    <row r="133" spans="1:13" ht="15.75">
      <c r="A133" s="79" t="s">
        <v>13</v>
      </c>
      <c r="B133" s="26"/>
      <c r="C133" s="80"/>
      <c r="D133" s="127" t="s">
        <v>77</v>
      </c>
      <c r="E133" s="79" t="s">
        <v>78</v>
      </c>
      <c r="F133" s="128"/>
      <c r="G133" s="129" t="s">
        <v>60</v>
      </c>
      <c r="H133" s="130"/>
      <c r="I133" s="128"/>
      <c r="J133" s="131" t="s">
        <v>79</v>
      </c>
      <c r="K133" s="35"/>
      <c r="L133" s="102"/>
      <c r="M133" s="132"/>
    </row>
    <row r="134" spans="1:13" ht="15.75">
      <c r="C134" s="65"/>
      <c r="D134" s="35"/>
      <c r="E134" s="133"/>
      <c r="F134" s="112"/>
      <c r="G134" s="134"/>
      <c r="I134" s="112"/>
      <c r="J134" s="133"/>
      <c r="K134" s="35"/>
      <c r="L134" s="35"/>
      <c r="M134" s="35"/>
    </row>
    <row r="135" spans="1:13">
      <c r="A135" s="29"/>
      <c r="C135" s="65" t="s">
        <v>138</v>
      </c>
      <c r="D135" s="35"/>
      <c r="E135" s="35"/>
      <c r="F135" s="35"/>
      <c r="G135" s="35"/>
      <c r="H135" s="35"/>
      <c r="I135" s="35"/>
      <c r="J135" s="35"/>
      <c r="K135" s="35"/>
      <c r="L135" s="35"/>
      <c r="M135" s="35"/>
    </row>
    <row r="136" spans="1:13">
      <c r="A136" s="29">
        <v>1</v>
      </c>
      <c r="C136" s="65" t="s">
        <v>139</v>
      </c>
      <c r="D136" s="36" t="s">
        <v>140</v>
      </c>
      <c r="E136" s="31">
        <v>69765425</v>
      </c>
      <c r="F136" s="35"/>
      <c r="G136" s="35" t="s">
        <v>131</v>
      </c>
      <c r="H136" s="117">
        <f>J220</f>
        <v>0.90600430069806659</v>
      </c>
      <c r="I136" s="35"/>
      <c r="J136" s="31">
        <f>ROUND(H136*E136,0)</f>
        <v>63207775</v>
      </c>
      <c r="K136" s="65"/>
      <c r="L136" s="35"/>
      <c r="M136" s="35"/>
    </row>
    <row r="137" spans="1:13">
      <c r="A137" s="29" t="s">
        <v>141</v>
      </c>
      <c r="C137" s="93" t="s">
        <v>142</v>
      </c>
      <c r="D137" s="36" t="s">
        <v>143</v>
      </c>
      <c r="E137" s="85">
        <v>31267261</v>
      </c>
      <c r="F137" s="35"/>
      <c r="G137" s="35"/>
      <c r="H137" s="117">
        <v>1</v>
      </c>
      <c r="I137" s="35"/>
      <c r="J137" s="54">
        <f>ROUND(H137*E137,0)</f>
        <v>31267261</v>
      </c>
      <c r="K137" s="65"/>
      <c r="L137" s="35"/>
      <c r="M137" s="35"/>
    </row>
    <row r="138" spans="1:13">
      <c r="A138" s="29" t="s">
        <v>144</v>
      </c>
      <c r="C138" s="135" t="s">
        <v>145</v>
      </c>
      <c r="D138" s="36" t="s">
        <v>146</v>
      </c>
      <c r="E138" s="85">
        <v>0</v>
      </c>
      <c r="F138" s="35"/>
      <c r="G138" s="35" t="s">
        <v>131</v>
      </c>
      <c r="H138" s="117">
        <f>J$220</f>
        <v>0.90600430069806659</v>
      </c>
      <c r="I138" s="35"/>
      <c r="J138" s="54">
        <f>ROUND(H138*E138,0)</f>
        <v>0</v>
      </c>
      <c r="K138" s="65"/>
      <c r="L138" s="35"/>
      <c r="M138" s="35"/>
    </row>
    <row r="139" spans="1:13">
      <c r="A139" s="29" t="s">
        <v>147</v>
      </c>
      <c r="C139" s="135" t="s">
        <v>148</v>
      </c>
      <c r="D139" s="36" t="s">
        <v>149</v>
      </c>
      <c r="E139" s="85">
        <v>142494</v>
      </c>
      <c r="F139" s="35"/>
      <c r="G139" s="35" t="s">
        <v>131</v>
      </c>
      <c r="H139" s="117">
        <f>J$220</f>
        <v>0.90600430069806659</v>
      </c>
      <c r="I139" s="35"/>
      <c r="J139" s="54">
        <f>ROUND(H139*E139,0)</f>
        <v>129100</v>
      </c>
      <c r="K139" s="65"/>
      <c r="L139" s="35"/>
      <c r="M139" s="35"/>
    </row>
    <row r="140" spans="1:13">
      <c r="A140" s="29">
        <v>2</v>
      </c>
      <c r="C140" s="135" t="s">
        <v>150</v>
      </c>
      <c r="D140" s="36" t="s">
        <v>151</v>
      </c>
      <c r="E140" s="85">
        <v>15552106</v>
      </c>
      <c r="F140" s="35"/>
      <c r="G140" s="35" t="s">
        <v>131</v>
      </c>
      <c r="H140" s="117">
        <f>J$220</f>
        <v>0.90600430069806659</v>
      </c>
      <c r="I140" s="35"/>
      <c r="J140" s="54">
        <f t="shared" ref="J140:J150" si="2">ROUND(H140*E140,0)</f>
        <v>14090275</v>
      </c>
      <c r="K140" s="65"/>
      <c r="L140" s="35"/>
      <c r="M140" s="35"/>
    </row>
    <row r="141" spans="1:13">
      <c r="A141" s="29">
        <v>3</v>
      </c>
      <c r="C141" s="65" t="s">
        <v>152</v>
      </c>
      <c r="D141" s="36" t="s">
        <v>153</v>
      </c>
      <c r="E141" s="54">
        <v>72221042</v>
      </c>
      <c r="F141" s="35"/>
      <c r="G141" s="35" t="s">
        <v>90</v>
      </c>
      <c r="H141" s="117">
        <f t="shared" ref="H141:H147" si="3">$J$228</f>
        <v>0.12196246180373871</v>
      </c>
      <c r="I141" s="35"/>
      <c r="J141" s="54">
        <f t="shared" si="2"/>
        <v>8808256</v>
      </c>
      <c r="K141" s="35"/>
      <c r="L141" s="35" t="s">
        <v>17</v>
      </c>
      <c r="M141" s="35"/>
    </row>
    <row r="142" spans="1:13">
      <c r="A142" s="29" t="s">
        <v>154</v>
      </c>
      <c r="C142" s="135" t="s">
        <v>155</v>
      </c>
      <c r="D142" s="36" t="s">
        <v>156</v>
      </c>
      <c r="E142" s="85">
        <v>-1527152</v>
      </c>
      <c r="F142" s="35"/>
      <c r="G142" s="35" t="s">
        <v>90</v>
      </c>
      <c r="H142" s="117">
        <f t="shared" si="3"/>
        <v>0.12196246180373871</v>
      </c>
      <c r="I142" s="35"/>
      <c r="J142" s="54">
        <f t="shared" si="2"/>
        <v>-186255</v>
      </c>
      <c r="K142" s="35"/>
      <c r="L142" s="35"/>
      <c r="M142" s="35"/>
    </row>
    <row r="143" spans="1:13">
      <c r="A143" s="29" t="s">
        <v>157</v>
      </c>
      <c r="C143" s="135" t="s">
        <v>158</v>
      </c>
      <c r="D143" s="36" t="s">
        <v>156</v>
      </c>
      <c r="E143" s="85">
        <v>2918402</v>
      </c>
      <c r="F143" s="35"/>
      <c r="G143" s="35" t="s">
        <v>90</v>
      </c>
      <c r="H143" s="117">
        <f t="shared" si="3"/>
        <v>0.12196246180373871</v>
      </c>
      <c r="I143" s="35"/>
      <c r="J143" s="54">
        <f t="shared" si="2"/>
        <v>355935</v>
      </c>
      <c r="K143" s="35"/>
      <c r="L143" s="35"/>
      <c r="M143" s="35"/>
    </row>
    <row r="144" spans="1:13">
      <c r="A144" s="29" t="s">
        <v>159</v>
      </c>
      <c r="C144" s="135" t="s">
        <v>160</v>
      </c>
      <c r="D144" s="36" t="s">
        <v>161</v>
      </c>
      <c r="E144" s="85">
        <v>0</v>
      </c>
      <c r="F144" s="35"/>
      <c r="G144" s="35" t="s">
        <v>90</v>
      </c>
      <c r="H144" s="117">
        <f t="shared" si="3"/>
        <v>0.12196246180373871</v>
      </c>
      <c r="I144" s="35"/>
      <c r="J144" s="54">
        <f t="shared" si="2"/>
        <v>0</v>
      </c>
      <c r="K144" s="35"/>
      <c r="L144" s="35"/>
      <c r="M144" s="35"/>
    </row>
    <row r="145" spans="1:13">
      <c r="A145" s="29"/>
      <c r="C145" s="135" t="s">
        <v>162</v>
      </c>
      <c r="D145" s="36"/>
      <c r="E145" s="54"/>
      <c r="F145" s="35"/>
      <c r="G145" s="35"/>
      <c r="H145" s="117"/>
      <c r="I145" s="35"/>
      <c r="J145" s="54"/>
      <c r="K145" s="35"/>
      <c r="L145" s="35"/>
      <c r="M145" s="35"/>
    </row>
    <row r="146" spans="1:13">
      <c r="A146" s="29">
        <v>4</v>
      </c>
      <c r="C146" s="135" t="s">
        <v>163</v>
      </c>
      <c r="D146" s="36" t="s">
        <v>164</v>
      </c>
      <c r="E146" s="85">
        <v>0</v>
      </c>
      <c r="F146" s="35"/>
      <c r="G146" s="35" t="s">
        <v>90</v>
      </c>
      <c r="H146" s="117">
        <f t="shared" si="3"/>
        <v>0.12196246180373871</v>
      </c>
      <c r="I146" s="35"/>
      <c r="J146" s="54">
        <f t="shared" si="2"/>
        <v>0</v>
      </c>
      <c r="K146" s="35"/>
      <c r="L146" s="35"/>
      <c r="M146" s="35"/>
    </row>
    <row r="147" spans="1:13">
      <c r="A147" s="29">
        <v>5</v>
      </c>
      <c r="C147" s="93" t="s">
        <v>165</v>
      </c>
      <c r="D147" s="35"/>
      <c r="E147" s="85">
        <v>2409146</v>
      </c>
      <c r="F147" s="35"/>
      <c r="G147" s="35" t="s">
        <v>90</v>
      </c>
      <c r="H147" s="117">
        <f t="shared" si="3"/>
        <v>0.12196246180373871</v>
      </c>
      <c r="I147" s="35"/>
      <c r="J147" s="54">
        <f t="shared" si="2"/>
        <v>293825</v>
      </c>
      <c r="K147" s="35"/>
      <c r="L147" s="35"/>
      <c r="M147" s="35"/>
    </row>
    <row r="148" spans="1:13">
      <c r="A148" s="136" t="s">
        <v>64</v>
      </c>
      <c r="C148" s="93" t="s">
        <v>166</v>
      </c>
      <c r="D148" s="35"/>
      <c r="E148" s="85">
        <v>0</v>
      </c>
      <c r="F148" s="35"/>
      <c r="G148" s="137" t="str">
        <f>G136</f>
        <v>TE</v>
      </c>
      <c r="H148" s="117">
        <f>H136</f>
        <v>0.90600430069806659</v>
      </c>
      <c r="I148" s="35"/>
      <c r="J148" s="54">
        <f t="shared" si="2"/>
        <v>0</v>
      </c>
      <c r="K148" s="35"/>
      <c r="L148" s="35"/>
      <c r="M148" s="35"/>
    </row>
    <row r="149" spans="1:13">
      <c r="A149" s="29">
        <v>6</v>
      </c>
      <c r="C149" s="65" t="s">
        <v>91</v>
      </c>
      <c r="D149" s="36" t="str">
        <f>D89</f>
        <v>356.1</v>
      </c>
      <c r="E149" s="85">
        <v>0</v>
      </c>
      <c r="F149" s="35"/>
      <c r="G149" s="35" t="s">
        <v>93</v>
      </c>
      <c r="H149" s="117">
        <f>H89</f>
        <v>8.5362673222162233E-2</v>
      </c>
      <c r="I149" s="35"/>
      <c r="J149" s="54">
        <f t="shared" si="2"/>
        <v>0</v>
      </c>
      <c r="K149" s="35"/>
      <c r="L149" s="35"/>
      <c r="M149" s="35"/>
    </row>
    <row r="150" spans="1:13" ht="15.75" thickBot="1">
      <c r="A150" s="29">
        <v>7</v>
      </c>
      <c r="C150" s="65" t="s">
        <v>167</v>
      </c>
      <c r="D150" s="35"/>
      <c r="E150" s="118">
        <v>0</v>
      </c>
      <c r="F150" s="35"/>
      <c r="G150" s="35" t="s">
        <v>17</v>
      </c>
      <c r="H150" s="124">
        <v>1</v>
      </c>
      <c r="I150" s="35"/>
      <c r="J150" s="119">
        <f t="shared" si="2"/>
        <v>0</v>
      </c>
      <c r="K150" s="35"/>
      <c r="L150" s="35"/>
      <c r="M150" s="35"/>
    </row>
    <row r="151" spans="1:13">
      <c r="A151" s="29">
        <v>8</v>
      </c>
      <c r="C151" s="65" t="s">
        <v>168</v>
      </c>
      <c r="D151" s="35"/>
      <c r="E151" s="31">
        <f>E136-E137-E138-E139-E140+E141-E142+E143-E144-E146-E147+E148+E149+E150</f>
        <v>97061014</v>
      </c>
      <c r="F151" s="35"/>
      <c r="G151" s="35"/>
      <c r="H151" s="35"/>
      <c r="I151" s="35"/>
      <c r="J151" s="31">
        <f>J136-J137-J138-J139-J140+J141-J142+J143-J144-J146-J147+J148+J149+J150</f>
        <v>26777760</v>
      </c>
      <c r="K151" s="35"/>
      <c r="L151" s="35"/>
      <c r="M151" s="35"/>
    </row>
    <row r="152" spans="1:13">
      <c r="A152" s="29"/>
      <c r="D152" s="35"/>
      <c r="E152" s="54"/>
      <c r="F152" s="35"/>
      <c r="G152" s="35"/>
      <c r="H152" s="35"/>
      <c r="I152" s="35"/>
      <c r="J152" s="54"/>
      <c r="K152" s="35"/>
      <c r="L152" s="35"/>
      <c r="M152" s="35"/>
    </row>
    <row r="153" spans="1:13">
      <c r="A153" s="29"/>
      <c r="C153" s="65" t="s">
        <v>169</v>
      </c>
      <c r="D153" s="35"/>
      <c r="E153" s="54"/>
      <c r="F153" s="35"/>
      <c r="G153" s="35"/>
      <c r="H153" s="35"/>
      <c r="I153" s="35"/>
      <c r="J153" s="54"/>
      <c r="K153" s="35"/>
      <c r="L153" s="35"/>
      <c r="M153" s="35"/>
    </row>
    <row r="154" spans="1:13">
      <c r="A154" s="29">
        <v>9</v>
      </c>
      <c r="C154" s="65" t="s">
        <v>139</v>
      </c>
      <c r="D154" s="36" t="s">
        <v>170</v>
      </c>
      <c r="E154" s="116">
        <v>14733035</v>
      </c>
      <c r="F154" s="35"/>
      <c r="G154" s="35" t="s">
        <v>62</v>
      </c>
      <c r="H154" s="117">
        <f>J210</f>
        <v>0.98016717656788599</v>
      </c>
      <c r="I154" s="35"/>
      <c r="J154" s="31">
        <f>ROUND(H154*E154,0)</f>
        <v>14440837</v>
      </c>
      <c r="K154" s="35"/>
      <c r="L154" s="121"/>
      <c r="M154" s="35"/>
    </row>
    <row r="155" spans="1:13">
      <c r="A155" s="29">
        <v>10</v>
      </c>
      <c r="C155" s="65" t="s">
        <v>171</v>
      </c>
      <c r="D155" s="36" t="s">
        <v>172</v>
      </c>
      <c r="E155" s="85">
        <v>16228508</v>
      </c>
      <c r="F155" s="35"/>
      <c r="G155" s="35" t="s">
        <v>90</v>
      </c>
      <c r="H155" s="117">
        <f>$J$228</f>
        <v>0.12196246180373871</v>
      </c>
      <c r="I155" s="35"/>
      <c r="J155" s="54">
        <f>ROUND(H155*E155,0)</f>
        <v>1979269</v>
      </c>
      <c r="K155" s="35"/>
      <c r="L155" s="121"/>
      <c r="M155" s="35"/>
    </row>
    <row r="156" spans="1:13" ht="15.75" thickBot="1">
      <c r="A156" s="29">
        <v>11</v>
      </c>
      <c r="C156" s="65" t="s">
        <v>91</v>
      </c>
      <c r="D156" s="36" t="s">
        <v>173</v>
      </c>
      <c r="E156" s="118">
        <v>10081796</v>
      </c>
      <c r="F156" s="35"/>
      <c r="G156" s="35" t="s">
        <v>93</v>
      </c>
      <c r="H156" s="117">
        <f>H149</f>
        <v>8.5362673222162233E-2</v>
      </c>
      <c r="I156" s="35"/>
      <c r="J156" s="119">
        <f>ROUND(H156*E156,0)</f>
        <v>860609</v>
      </c>
      <c r="K156" s="35"/>
      <c r="L156" s="121"/>
      <c r="M156" s="35"/>
    </row>
    <row r="157" spans="1:13">
      <c r="A157" s="29">
        <v>12</v>
      </c>
      <c r="C157" s="65" t="s">
        <v>174</v>
      </c>
      <c r="D157" s="35"/>
      <c r="E157" s="31">
        <f>SUM(E154:E156)</f>
        <v>41043339</v>
      </c>
      <c r="F157" s="35"/>
      <c r="G157" s="35"/>
      <c r="H157" s="35"/>
      <c r="I157" s="35"/>
      <c r="J157" s="31">
        <f>SUM(J154:J156)</f>
        <v>17280715</v>
      </c>
      <c r="K157" s="35"/>
      <c r="L157" s="35"/>
      <c r="M157" s="35"/>
    </row>
    <row r="158" spans="1:13">
      <c r="A158" s="29"/>
      <c r="C158" s="65"/>
      <c r="D158" s="35"/>
      <c r="E158" s="54"/>
      <c r="F158" s="35"/>
      <c r="G158" s="35"/>
      <c r="H158" s="35"/>
      <c r="I158" s="35"/>
      <c r="J158" s="54"/>
      <c r="K158" s="35"/>
      <c r="L158" s="35"/>
      <c r="M158" s="35"/>
    </row>
    <row r="159" spans="1:13">
      <c r="A159" s="29" t="s">
        <v>17</v>
      </c>
      <c r="C159" s="81" t="s">
        <v>175</v>
      </c>
      <c r="E159" s="54"/>
      <c r="F159" s="35"/>
      <c r="G159" s="35"/>
      <c r="H159" s="35"/>
      <c r="I159" s="35"/>
      <c r="J159" s="54"/>
      <c r="K159" s="35"/>
      <c r="L159" s="35"/>
      <c r="M159" s="35"/>
    </row>
    <row r="160" spans="1:13">
      <c r="A160" s="29"/>
      <c r="C160" s="65" t="s">
        <v>176</v>
      </c>
      <c r="E160" s="54"/>
      <c r="F160" s="35"/>
      <c r="G160" s="35"/>
      <c r="I160" s="35"/>
      <c r="J160" s="54"/>
      <c r="K160" s="35"/>
      <c r="L160" s="121"/>
      <c r="M160" s="35"/>
    </row>
    <row r="161" spans="1:13">
      <c r="A161" s="29">
        <v>13</v>
      </c>
      <c r="C161" s="138" t="s">
        <v>177</v>
      </c>
      <c r="D161" s="36" t="s">
        <v>178</v>
      </c>
      <c r="E161" s="116">
        <v>6731477</v>
      </c>
      <c r="F161" s="35"/>
      <c r="G161" s="35" t="s">
        <v>90</v>
      </c>
      <c r="H161" s="117">
        <f>$J$228</f>
        <v>0.12196246180373871</v>
      </c>
      <c r="I161" s="35"/>
      <c r="J161" s="31">
        <f>ROUND(H161*E161,0)</f>
        <v>820988</v>
      </c>
      <c r="K161" s="35"/>
      <c r="L161" s="121"/>
      <c r="M161" s="35"/>
    </row>
    <row r="162" spans="1:13">
      <c r="A162" s="29">
        <v>14</v>
      </c>
      <c r="C162" s="138" t="s">
        <v>179</v>
      </c>
      <c r="D162" s="36" t="str">
        <f>D161</f>
        <v>263.i</v>
      </c>
      <c r="E162" s="85">
        <v>6740</v>
      </c>
      <c r="F162" s="35"/>
      <c r="G162" s="35" t="s">
        <v>90</v>
      </c>
      <c r="H162" s="117">
        <f>$J$228</f>
        <v>0.12196246180373871</v>
      </c>
      <c r="I162" s="35"/>
      <c r="J162" s="54">
        <f>ROUND(H162*E162,0)</f>
        <v>822</v>
      </c>
      <c r="K162" s="35"/>
      <c r="L162" s="121"/>
      <c r="M162" s="35"/>
    </row>
    <row r="163" spans="1:13">
      <c r="A163" s="29">
        <v>15</v>
      </c>
      <c r="C163" s="65" t="s">
        <v>180</v>
      </c>
      <c r="D163" s="36" t="s">
        <v>17</v>
      </c>
      <c r="E163" s="54"/>
      <c r="F163" s="35"/>
      <c r="G163" s="35"/>
      <c r="I163" s="35"/>
      <c r="J163" s="54"/>
      <c r="K163" s="35"/>
      <c r="L163" s="121"/>
      <c r="M163" s="35"/>
    </row>
    <row r="164" spans="1:13">
      <c r="A164" s="29">
        <v>16</v>
      </c>
      <c r="C164" s="65" t="s">
        <v>181</v>
      </c>
      <c r="D164" s="36" t="s">
        <v>178</v>
      </c>
      <c r="E164" s="85">
        <v>116498759</v>
      </c>
      <c r="F164" s="35"/>
      <c r="G164" s="35" t="s">
        <v>134</v>
      </c>
      <c r="H164" s="84">
        <f>H82</f>
        <v>0.16654016221462398</v>
      </c>
      <c r="I164" s="35"/>
      <c r="J164" s="54">
        <f>ROUND(H164*E164,0)</f>
        <v>19401722</v>
      </c>
      <c r="K164" s="35"/>
      <c r="L164" s="121"/>
      <c r="M164" s="35"/>
    </row>
    <row r="165" spans="1:13">
      <c r="A165" s="29">
        <v>17</v>
      </c>
      <c r="C165" s="65" t="s">
        <v>182</v>
      </c>
      <c r="D165" s="36" t="s">
        <v>178</v>
      </c>
      <c r="E165" s="85">
        <v>4569666</v>
      </c>
      <c r="F165" s="35"/>
      <c r="G165" s="35" t="str">
        <f>G101</f>
        <v>NA</v>
      </c>
      <c r="H165" s="139" t="s">
        <v>113</v>
      </c>
      <c r="I165" s="35"/>
      <c r="J165" s="140">
        <v>0</v>
      </c>
      <c r="K165" s="35"/>
      <c r="L165" s="121"/>
      <c r="M165" s="35"/>
    </row>
    <row r="166" spans="1:13">
      <c r="A166" s="29">
        <v>18</v>
      </c>
      <c r="C166" s="65" t="s">
        <v>183</v>
      </c>
      <c r="D166" s="36" t="str">
        <f>D165</f>
        <v>263.i</v>
      </c>
      <c r="E166" s="85">
        <v>0</v>
      </c>
      <c r="F166" s="35"/>
      <c r="G166" s="35" t="str">
        <f>G164</f>
        <v>GP</v>
      </c>
      <c r="H166" s="84">
        <f>H164</f>
        <v>0.16654016221462398</v>
      </c>
      <c r="I166" s="35"/>
      <c r="J166" s="54">
        <f>ROUND(H166*E166,0)</f>
        <v>0</v>
      </c>
      <c r="K166" s="35"/>
      <c r="L166" s="121"/>
      <c r="M166" s="35"/>
    </row>
    <row r="167" spans="1:13" ht="15.75" thickBot="1">
      <c r="A167" s="29">
        <v>19</v>
      </c>
      <c r="C167" s="65" t="s">
        <v>184</v>
      </c>
      <c r="D167" s="35"/>
      <c r="E167" s="118">
        <v>0</v>
      </c>
      <c r="F167" s="35"/>
      <c r="G167" s="35" t="s">
        <v>134</v>
      </c>
      <c r="H167" s="84">
        <f>H164</f>
        <v>0.16654016221462398</v>
      </c>
      <c r="I167" s="35"/>
      <c r="J167" s="119">
        <f>ROUND(H167*E167,0)</f>
        <v>0</v>
      </c>
      <c r="K167" s="35"/>
      <c r="L167" s="121"/>
      <c r="M167" s="35"/>
    </row>
    <row r="168" spans="1:13">
      <c r="A168" s="29">
        <v>20</v>
      </c>
      <c r="C168" s="65" t="s">
        <v>185</v>
      </c>
      <c r="D168" s="35"/>
      <c r="E168" s="31">
        <f>E161+E162+E164+E165+E166+E167</f>
        <v>127806642</v>
      </c>
      <c r="F168" s="35"/>
      <c r="G168" s="35"/>
      <c r="H168" s="84"/>
      <c r="I168" s="35"/>
      <c r="J168" s="31">
        <f>J161+J162+J164+J165+J166+J167</f>
        <v>20223532</v>
      </c>
      <c r="K168" s="35"/>
      <c r="L168" s="35"/>
      <c r="M168" s="35"/>
    </row>
    <row r="169" spans="1:13">
      <c r="A169" s="29"/>
      <c r="C169" s="65"/>
      <c r="D169" s="35"/>
      <c r="E169" s="54"/>
      <c r="F169" s="35"/>
      <c r="G169" s="35"/>
      <c r="H169" s="84"/>
      <c r="I169" s="35"/>
      <c r="J169" s="35"/>
      <c r="K169" s="35"/>
      <c r="L169" s="35"/>
      <c r="M169" s="35"/>
    </row>
    <row r="170" spans="1:13">
      <c r="A170" s="29" t="s">
        <v>186</v>
      </c>
      <c r="C170" s="65"/>
      <c r="D170" s="35"/>
      <c r="E170" s="35"/>
      <c r="F170" s="35"/>
      <c r="G170" s="35"/>
      <c r="H170" s="84"/>
      <c r="I170" s="35"/>
      <c r="J170" s="35"/>
      <c r="K170" s="35"/>
      <c r="L170" s="35"/>
      <c r="M170" s="35"/>
    </row>
    <row r="171" spans="1:13">
      <c r="A171" s="29" t="s">
        <v>17</v>
      </c>
      <c r="C171" s="81" t="s">
        <v>187</v>
      </c>
      <c r="E171" s="35"/>
      <c r="F171" s="35"/>
      <c r="H171" s="141"/>
      <c r="I171" s="35"/>
      <c r="K171" s="35"/>
      <c r="M171" s="35"/>
    </row>
    <row r="172" spans="1:13">
      <c r="A172" s="29">
        <v>21</v>
      </c>
      <c r="C172" s="142" t="s">
        <v>188</v>
      </c>
      <c r="D172" s="35"/>
      <c r="E172" s="143">
        <f>IF(E307&gt;0,1-(((1-E308)*(1-E307))/(1-E308*E307*E309)),0)</f>
        <v>0.35169000000000006</v>
      </c>
      <c r="F172" s="35"/>
      <c r="H172" s="141"/>
      <c r="I172" s="35"/>
      <c r="K172" s="35"/>
      <c r="M172" s="35"/>
    </row>
    <row r="173" spans="1:13">
      <c r="A173" s="29">
        <v>22</v>
      </c>
      <c r="C173" s="2" t="s">
        <v>189</v>
      </c>
      <c r="D173" s="35"/>
      <c r="E173" s="143">
        <f>IF(J252&gt;0,(E172/(1-E172))*(1-J249/J252),0)</f>
        <v>0.38094185175405293</v>
      </c>
      <c r="F173" s="35"/>
      <c r="H173" s="141"/>
      <c r="I173" s="35"/>
      <c r="K173" s="35"/>
      <c r="M173" s="35"/>
    </row>
    <row r="174" spans="1:13">
      <c r="A174" s="29"/>
      <c r="C174" s="65" t="s">
        <v>190</v>
      </c>
      <c r="D174" s="35"/>
      <c r="E174" s="35"/>
      <c r="F174" s="35"/>
      <c r="H174" s="141"/>
      <c r="I174" s="35"/>
      <c r="K174" s="35"/>
      <c r="M174" s="35"/>
    </row>
    <row r="175" spans="1:13">
      <c r="A175" s="29"/>
      <c r="C175" s="65" t="s">
        <v>191</v>
      </c>
      <c r="D175" s="35"/>
      <c r="E175" s="35"/>
      <c r="F175" s="35"/>
      <c r="H175" s="141"/>
      <c r="I175" s="35"/>
      <c r="K175" s="35"/>
      <c r="M175" s="35"/>
    </row>
    <row r="176" spans="1:13">
      <c r="A176" s="29">
        <v>23</v>
      </c>
      <c r="C176" s="142" t="s">
        <v>192</v>
      </c>
      <c r="D176" s="35"/>
      <c r="E176" s="144">
        <f>IF(E172&gt;0,1/(1-E172),0)</f>
        <v>1.5424719655720258</v>
      </c>
      <c r="F176" s="35"/>
      <c r="H176" s="141"/>
      <c r="I176" s="35"/>
      <c r="J176" s="54"/>
      <c r="K176" s="35"/>
      <c r="M176" s="35"/>
    </row>
    <row r="177" spans="1:13">
      <c r="A177" s="29">
        <v>24</v>
      </c>
      <c r="C177" s="65" t="s">
        <v>193</v>
      </c>
      <c r="D177" s="36" t="s">
        <v>194</v>
      </c>
      <c r="E177" s="85">
        <v>-252905</v>
      </c>
      <c r="F177" s="35"/>
      <c r="H177" s="141"/>
      <c r="I177" s="35"/>
      <c r="J177" s="54"/>
      <c r="K177" s="35"/>
      <c r="M177" s="35"/>
    </row>
    <row r="178" spans="1:13">
      <c r="A178" s="29"/>
      <c r="C178" s="65"/>
      <c r="D178" s="35"/>
      <c r="E178" s="54"/>
      <c r="F178" s="35"/>
      <c r="H178" s="141"/>
      <c r="I178" s="35"/>
      <c r="J178" s="54"/>
      <c r="K178" s="35"/>
      <c r="M178" s="35"/>
    </row>
    <row r="179" spans="1:13">
      <c r="A179" s="29">
        <v>25</v>
      </c>
      <c r="C179" s="142" t="s">
        <v>195</v>
      </c>
      <c r="D179" s="145"/>
      <c r="E179" s="31">
        <f>E173*E183</f>
        <v>71020865.942069829</v>
      </c>
      <c r="F179" s="35"/>
      <c r="G179" s="35" t="s">
        <v>83</v>
      </c>
      <c r="H179" s="84"/>
      <c r="I179" s="35"/>
      <c r="J179" s="31">
        <f>E173*J183</f>
        <v>13516520.880775839</v>
      </c>
      <c r="K179" s="35"/>
      <c r="L179" s="87" t="s">
        <v>17</v>
      </c>
      <c r="M179" s="35"/>
    </row>
    <row r="180" spans="1:13" ht="15.75" thickBot="1">
      <c r="A180" s="29">
        <v>26</v>
      </c>
      <c r="C180" s="2" t="s">
        <v>196</v>
      </c>
      <c r="D180" s="145"/>
      <c r="E180" s="119">
        <f>E176*E177</f>
        <v>-390098.87245299318</v>
      </c>
      <c r="F180" s="35"/>
      <c r="G180" s="2" t="s">
        <v>116</v>
      </c>
      <c r="H180" s="84">
        <f>H98</f>
        <v>0.1836662537269117</v>
      </c>
      <c r="I180" s="35"/>
      <c r="J180" s="119">
        <f>H180*E180</f>
        <v>-71647.998486533616</v>
      </c>
      <c r="K180" s="35"/>
      <c r="L180" s="87"/>
      <c r="M180" s="35"/>
    </row>
    <row r="181" spans="1:13">
      <c r="A181" s="29">
        <v>27</v>
      </c>
      <c r="C181" s="146" t="s">
        <v>197</v>
      </c>
      <c r="D181" s="46" t="s">
        <v>198</v>
      </c>
      <c r="E181" s="147">
        <f>E179+E180</f>
        <v>70630767.069616839</v>
      </c>
      <c r="F181" s="35"/>
      <c r="G181" s="35" t="s">
        <v>17</v>
      </c>
      <c r="H181" s="84" t="s">
        <v>17</v>
      </c>
      <c r="I181" s="35"/>
      <c r="J181" s="147">
        <f>J179+J180</f>
        <v>13444872.882289305</v>
      </c>
      <c r="K181" s="35"/>
      <c r="L181" s="35"/>
      <c r="M181" s="35"/>
    </row>
    <row r="182" spans="1:13">
      <c r="A182" s="29" t="s">
        <v>17</v>
      </c>
      <c r="C182"/>
      <c r="D182" s="148"/>
      <c r="E182" s="54"/>
      <c r="F182" s="35"/>
      <c r="G182" s="35"/>
      <c r="H182" s="84"/>
      <c r="I182" s="35"/>
      <c r="J182" s="54"/>
      <c r="K182" s="35"/>
      <c r="L182" s="35"/>
      <c r="M182" s="35"/>
    </row>
    <row r="183" spans="1:13">
      <c r="A183" s="29">
        <v>28</v>
      </c>
      <c r="C183" s="65" t="s">
        <v>199</v>
      </c>
      <c r="D183" s="121"/>
      <c r="E183" s="31">
        <f>ROUND($J252*E116,0)</f>
        <v>186434926</v>
      </c>
      <c r="F183" s="35"/>
      <c r="G183" s="35" t="s">
        <v>83</v>
      </c>
      <c r="H183" s="141"/>
      <c r="I183" s="35"/>
      <c r="J183" s="31">
        <f>ROUND($J252*J116,0)</f>
        <v>35481848</v>
      </c>
      <c r="K183" s="35"/>
      <c r="M183" s="35"/>
    </row>
    <row r="184" spans="1:13">
      <c r="A184" s="29"/>
      <c r="C184" s="146" t="s">
        <v>200</v>
      </c>
      <c r="E184" s="54"/>
      <c r="F184" s="35"/>
      <c r="G184" s="35"/>
      <c r="H184" s="141"/>
      <c r="I184" s="35"/>
      <c r="J184" s="54"/>
      <c r="K184" s="35"/>
      <c r="L184" s="121"/>
      <c r="M184" s="35"/>
    </row>
    <row r="185" spans="1:13">
      <c r="A185" s="29"/>
      <c r="C185" s="65"/>
      <c r="E185" s="54"/>
      <c r="F185" s="35"/>
      <c r="G185" s="35"/>
      <c r="H185" s="141"/>
      <c r="I185" s="35"/>
      <c r="J185" s="54"/>
      <c r="K185" s="35"/>
      <c r="L185" s="121"/>
      <c r="M185" s="35"/>
    </row>
    <row r="186" spans="1:13" ht="15.75" thickBot="1">
      <c r="A186" s="29">
        <v>29</v>
      </c>
      <c r="C186" s="65" t="s">
        <v>201</v>
      </c>
      <c r="D186" s="35"/>
      <c r="E186" s="125">
        <f>E183+E181+E168+E157+E151</f>
        <v>522976688.06961685</v>
      </c>
      <c r="F186" s="35"/>
      <c r="G186" s="35"/>
      <c r="H186" s="35"/>
      <c r="I186" s="35"/>
      <c r="J186" s="125">
        <f>J183+J181+J168+J157+J151</f>
        <v>113208727.88228931</v>
      </c>
      <c r="K186" s="65"/>
      <c r="L186" s="65"/>
      <c r="M186" s="65"/>
    </row>
    <row r="187" spans="1:13" ht="15.75" thickTop="1">
      <c r="A187" s="29"/>
      <c r="C187" s="65"/>
      <c r="D187" s="35"/>
      <c r="E187" s="35"/>
      <c r="F187" s="35"/>
      <c r="G187" s="35"/>
      <c r="H187" s="35"/>
      <c r="I187" s="35"/>
      <c r="J187" s="35"/>
      <c r="K187" s="65"/>
      <c r="L187" s="65"/>
      <c r="M187" s="65"/>
    </row>
    <row r="188" spans="1:13">
      <c r="A188" s="29"/>
      <c r="C188" s="65"/>
      <c r="D188" s="35"/>
      <c r="E188" s="35"/>
      <c r="F188" s="35"/>
      <c r="G188" s="35"/>
      <c r="H188" s="35"/>
      <c r="I188" s="35"/>
      <c r="J188" s="35"/>
      <c r="K188" s="65"/>
      <c r="L188" s="65"/>
      <c r="M188" s="65"/>
    </row>
    <row r="189" spans="1:13">
      <c r="A189" s="29"/>
      <c r="C189" s="65"/>
      <c r="D189" s="35"/>
      <c r="E189" s="69"/>
      <c r="F189" s="68"/>
      <c r="G189" s="68"/>
      <c r="H189" s="68"/>
      <c r="I189" s="68"/>
      <c r="K189" s="29"/>
      <c r="L189" s="97"/>
      <c r="M189" s="65"/>
    </row>
    <row r="190" spans="1:13" ht="18">
      <c r="A190" s="1"/>
      <c r="C190" s="68"/>
      <c r="D190" s="68"/>
      <c r="E190" s="69"/>
      <c r="F190" s="68"/>
      <c r="G190" s="68"/>
      <c r="H190" s="68"/>
      <c r="I190" s="68"/>
      <c r="J190" s="70" t="s">
        <v>0</v>
      </c>
      <c r="M190" s="71"/>
    </row>
    <row r="191" spans="1:13">
      <c r="C191" s="68"/>
      <c r="D191" s="68"/>
      <c r="E191" s="69"/>
      <c r="F191" s="68"/>
      <c r="G191" s="68"/>
      <c r="H191" s="68"/>
      <c r="I191" s="68"/>
      <c r="J191" s="70" t="s">
        <v>202</v>
      </c>
      <c r="M191" s="70"/>
    </row>
    <row r="192" spans="1:13">
      <c r="C192" s="68"/>
      <c r="D192" s="68"/>
      <c r="E192" s="69"/>
      <c r="F192" s="68"/>
      <c r="G192" s="68"/>
      <c r="H192" s="68"/>
      <c r="I192" s="68"/>
      <c r="M192" s="70"/>
    </row>
    <row r="193" spans="1:13">
      <c r="C193" s="68"/>
      <c r="D193" s="68"/>
      <c r="E193" s="69"/>
      <c r="F193" s="68"/>
      <c r="G193" s="68"/>
      <c r="H193" s="68"/>
      <c r="I193" s="68"/>
      <c r="M193" s="70"/>
    </row>
    <row r="194" spans="1:13">
      <c r="C194" s="68"/>
      <c r="D194" s="68"/>
      <c r="E194" s="69"/>
      <c r="F194" s="68"/>
      <c r="G194" s="68"/>
      <c r="H194" s="68"/>
      <c r="I194" s="68"/>
      <c r="M194" s="70"/>
    </row>
    <row r="195" spans="1:13">
      <c r="C195" s="68"/>
      <c r="D195" s="68"/>
      <c r="E195" s="69"/>
      <c r="F195" s="68"/>
      <c r="G195" s="68"/>
      <c r="H195" s="68"/>
      <c r="I195" s="68"/>
      <c r="J195" s="70"/>
      <c r="M195" s="70"/>
    </row>
    <row r="196" spans="1:13">
      <c r="C196" s="68" t="s">
        <v>2</v>
      </c>
      <c r="D196" s="68"/>
      <c r="E196" s="69"/>
      <c r="F196" s="68"/>
      <c r="G196" s="68"/>
      <c r="H196" s="68"/>
      <c r="I196" s="68"/>
      <c r="J196" s="97" t="str">
        <f>J7</f>
        <v>For the 12 months ended: 12/31/2016</v>
      </c>
      <c r="M196" s="70"/>
    </row>
    <row r="197" spans="1:13">
      <c r="A197" s="75" t="str">
        <f>A8</f>
        <v>Rate Formula Template</v>
      </c>
      <c r="B197" s="9"/>
      <c r="C197" s="9"/>
      <c r="D197" s="75"/>
      <c r="E197" s="9"/>
      <c r="F197" s="75"/>
      <c r="G197" s="75"/>
      <c r="H197" s="75"/>
      <c r="I197" s="75"/>
      <c r="J197" s="9"/>
      <c r="K197" s="76"/>
      <c r="L197" s="9"/>
      <c r="M197" s="65"/>
    </row>
    <row r="198" spans="1:13">
      <c r="A198" s="13" t="s">
        <v>4</v>
      </c>
      <c r="B198" s="9"/>
      <c r="C198" s="75"/>
      <c r="D198" s="13"/>
      <c r="E198" s="9"/>
      <c r="F198" s="13"/>
      <c r="G198" s="13"/>
      <c r="H198" s="13"/>
      <c r="I198" s="75"/>
      <c r="J198" s="75"/>
      <c r="K198" s="76"/>
      <c r="L198" s="76"/>
      <c r="M198" s="65"/>
    </row>
    <row r="199" spans="1:13">
      <c r="A199" s="76"/>
      <c r="B199" s="9"/>
      <c r="C199" s="76"/>
      <c r="D199" s="76"/>
      <c r="E199" s="9"/>
      <c r="F199" s="76"/>
      <c r="G199" s="76"/>
      <c r="H199" s="76"/>
      <c r="I199" s="76"/>
      <c r="J199" s="76"/>
      <c r="K199" s="76"/>
      <c r="L199" s="76"/>
      <c r="M199" s="35"/>
    </row>
    <row r="200" spans="1:13" ht="15.75">
      <c r="A200" s="98" t="str">
        <f>$A$11</f>
        <v>DUKE ENERGY OHIO AND DUKE ENERGY KENTUCKY (DEOK)</v>
      </c>
      <c r="B200" s="9"/>
      <c r="C200" s="76"/>
      <c r="D200" s="76"/>
      <c r="E200" s="9"/>
      <c r="F200" s="76"/>
      <c r="G200" s="76"/>
      <c r="H200" s="76"/>
      <c r="I200" s="76"/>
      <c r="J200" s="76"/>
      <c r="K200" s="76"/>
      <c r="L200" s="76"/>
      <c r="M200" s="35"/>
    </row>
    <row r="201" spans="1:13" ht="15.75">
      <c r="A201" s="149" t="s">
        <v>203</v>
      </c>
      <c r="B201" s="9"/>
      <c r="C201" s="9"/>
      <c r="D201" s="9"/>
      <c r="E201" s="9"/>
      <c r="F201" s="76"/>
      <c r="G201" s="76"/>
      <c r="H201" s="76"/>
      <c r="I201" s="76"/>
      <c r="J201" s="76"/>
      <c r="K201" s="13"/>
      <c r="L201" s="13"/>
      <c r="M201" s="35"/>
    </row>
    <row r="202" spans="1:13" ht="15.75">
      <c r="A202" s="29" t="s">
        <v>11</v>
      </c>
      <c r="C202" s="104"/>
      <c r="D202" s="65"/>
      <c r="E202" s="65"/>
      <c r="F202" s="65"/>
      <c r="G202" s="65"/>
      <c r="H202" s="65"/>
      <c r="I202" s="65"/>
      <c r="J202" s="65"/>
      <c r="K202" s="35"/>
      <c r="L202" s="35"/>
      <c r="M202" s="35"/>
    </row>
    <row r="203" spans="1:13" ht="15.75">
      <c r="A203" s="79" t="s">
        <v>13</v>
      </c>
      <c r="B203" s="26"/>
      <c r="C203" s="132" t="s">
        <v>204</v>
      </c>
      <c r="D203" s="65"/>
      <c r="E203" s="65"/>
      <c r="F203" s="65"/>
      <c r="G203" s="65"/>
      <c r="H203" s="65"/>
      <c r="K203" s="35"/>
      <c r="L203" s="35"/>
      <c r="M203" s="35"/>
    </row>
    <row r="204" spans="1:13">
      <c r="A204" s="29"/>
      <c r="C204" s="68"/>
      <c r="D204" s="65"/>
      <c r="E204" s="65"/>
      <c r="F204" s="65"/>
      <c r="G204" s="65"/>
      <c r="H204" s="65"/>
      <c r="I204" s="65"/>
      <c r="J204" s="65"/>
      <c r="K204" s="35"/>
      <c r="L204" s="35"/>
      <c r="M204" s="35"/>
    </row>
    <row r="205" spans="1:13">
      <c r="A205" s="29">
        <v>1</v>
      </c>
      <c r="C205" s="68" t="s">
        <v>205</v>
      </c>
      <c r="D205" s="65"/>
      <c r="E205" s="35"/>
      <c r="F205" s="35"/>
      <c r="G205" s="35"/>
      <c r="H205" s="35"/>
      <c r="I205" s="35"/>
      <c r="J205" s="31">
        <f>E78</f>
        <v>828471249</v>
      </c>
      <c r="K205" s="35"/>
      <c r="L205" s="35"/>
      <c r="M205" s="35"/>
    </row>
    <row r="206" spans="1:13">
      <c r="A206" s="29">
        <v>2</v>
      </c>
      <c r="C206" s="122" t="s">
        <v>206</v>
      </c>
      <c r="J206" s="150">
        <v>0</v>
      </c>
      <c r="K206" s="35"/>
      <c r="L206" s="35"/>
      <c r="M206" s="35"/>
    </row>
    <row r="207" spans="1:13" ht="15.75" thickBot="1">
      <c r="A207" s="29">
        <v>3</v>
      </c>
      <c r="C207" s="151" t="s">
        <v>207</v>
      </c>
      <c r="D207" s="152"/>
      <c r="E207" s="153"/>
      <c r="F207" s="35"/>
      <c r="G207" s="35"/>
      <c r="H207" s="126"/>
      <c r="I207" s="35"/>
      <c r="J207" s="154">
        <v>16430924</v>
      </c>
      <c r="K207" s="35"/>
      <c r="L207" s="35"/>
      <c r="M207" s="35"/>
    </row>
    <row r="208" spans="1:13">
      <c r="A208" s="29">
        <v>4</v>
      </c>
      <c r="C208" s="68" t="s">
        <v>208</v>
      </c>
      <c r="D208" s="65"/>
      <c r="E208" s="35"/>
      <c r="F208" s="35"/>
      <c r="G208" s="35"/>
      <c r="H208" s="126"/>
      <c r="I208" s="35"/>
      <c r="J208" s="31">
        <f>J205-J206-J207</f>
        <v>812040325</v>
      </c>
      <c r="K208" s="35"/>
      <c r="L208" s="35"/>
      <c r="M208" s="35"/>
    </row>
    <row r="209" spans="1:13">
      <c r="A209" s="29"/>
      <c r="D209" s="65"/>
      <c r="E209" s="35"/>
      <c r="F209" s="35"/>
      <c r="G209" s="35"/>
      <c r="H209" s="126"/>
      <c r="I209" s="35"/>
      <c r="K209" s="35"/>
      <c r="L209" s="35"/>
      <c r="M209" s="35"/>
    </row>
    <row r="210" spans="1:13">
      <c r="A210" s="29">
        <v>5</v>
      </c>
      <c r="C210" s="68" t="s">
        <v>209</v>
      </c>
      <c r="D210" s="78"/>
      <c r="E210" s="78"/>
      <c r="F210" s="78"/>
      <c r="G210" s="78"/>
      <c r="H210" s="101"/>
      <c r="I210" s="35" t="s">
        <v>210</v>
      </c>
      <c r="J210" s="155">
        <f>IF(J205&gt;0,J208/J205,0)</f>
        <v>0.98016717656788599</v>
      </c>
      <c r="K210" s="35"/>
      <c r="L210" s="35"/>
      <c r="M210" s="35"/>
    </row>
    <row r="211" spans="1:13">
      <c r="A211" s="29"/>
      <c r="K211" s="35"/>
      <c r="L211" s="35"/>
      <c r="M211" s="35"/>
    </row>
    <row r="212" spans="1:13" ht="15.75">
      <c r="A212" s="29"/>
      <c r="C212" s="104" t="s">
        <v>211</v>
      </c>
      <c r="K212" s="35"/>
      <c r="L212" s="35"/>
      <c r="M212" s="35"/>
    </row>
    <row r="213" spans="1:13">
      <c r="A213" s="29"/>
      <c r="K213" s="35"/>
      <c r="L213" s="35"/>
      <c r="M213" s="35"/>
    </row>
    <row r="214" spans="1:13">
      <c r="A214" s="29">
        <v>6</v>
      </c>
      <c r="C214" s="2" t="s">
        <v>212</v>
      </c>
      <c r="E214" s="65"/>
      <c r="F214" s="65"/>
      <c r="G214" s="65"/>
      <c r="H214" s="99"/>
      <c r="I214" s="65"/>
      <c r="J214" s="31">
        <f>E136</f>
        <v>69765425</v>
      </c>
      <c r="K214" s="35"/>
      <c r="L214" s="35"/>
      <c r="M214" s="35"/>
    </row>
    <row r="215" spans="1:13" ht="15.75" thickBot="1">
      <c r="A215" s="29">
        <v>7</v>
      </c>
      <c r="C215" s="151" t="s">
        <v>213</v>
      </c>
      <c r="D215" s="152"/>
      <c r="E215" s="153"/>
      <c r="F215" s="153"/>
      <c r="G215" s="35"/>
      <c r="H215" s="35"/>
      <c r="I215" s="35"/>
      <c r="J215" s="154">
        <v>5278696</v>
      </c>
      <c r="K215" s="35"/>
      <c r="L215" s="35"/>
      <c r="M215" s="35"/>
    </row>
    <row r="216" spans="1:13">
      <c r="A216" s="29">
        <v>8</v>
      </c>
      <c r="C216" s="68" t="s">
        <v>214</v>
      </c>
      <c r="D216" s="78"/>
      <c r="E216" s="78"/>
      <c r="F216" s="78"/>
      <c r="G216" s="78"/>
      <c r="H216" s="101"/>
      <c r="I216" s="78"/>
      <c r="J216" s="31">
        <f>J214-J215</f>
        <v>64486729</v>
      </c>
      <c r="M216" s="35"/>
    </row>
    <row r="217" spans="1:13">
      <c r="A217" s="29"/>
      <c r="C217" s="68"/>
      <c r="D217" s="65"/>
      <c r="E217" s="35"/>
      <c r="F217" s="35"/>
      <c r="G217" s="35"/>
      <c r="H217" s="35"/>
      <c r="M217" s="35"/>
    </row>
    <row r="218" spans="1:13">
      <c r="A218" s="29">
        <v>9</v>
      </c>
      <c r="C218" s="68" t="s">
        <v>215</v>
      </c>
      <c r="D218" s="65"/>
      <c r="E218" s="35"/>
      <c r="F218" s="35"/>
      <c r="G218" s="35"/>
      <c r="H218" s="35"/>
      <c r="I218" s="35"/>
      <c r="J218" s="117">
        <f>IF(J214&gt;0,J216/J214,0)</f>
        <v>0.92433650336108464</v>
      </c>
      <c r="M218" s="35"/>
    </row>
    <row r="219" spans="1:13">
      <c r="A219" s="29">
        <v>10</v>
      </c>
      <c r="C219" s="68" t="s">
        <v>216</v>
      </c>
      <c r="D219" s="65"/>
      <c r="E219" s="35"/>
      <c r="F219" s="35"/>
      <c r="G219" s="35"/>
      <c r="H219" s="35"/>
      <c r="I219" s="65" t="s">
        <v>62</v>
      </c>
      <c r="J219" s="117">
        <f>J210</f>
        <v>0.98016717656788599</v>
      </c>
      <c r="M219" s="35"/>
    </row>
    <row r="220" spans="1:13">
      <c r="A220" s="29">
        <v>11</v>
      </c>
      <c r="C220" s="68" t="s">
        <v>217</v>
      </c>
      <c r="D220" s="65"/>
      <c r="E220" s="65"/>
      <c r="F220" s="65"/>
      <c r="G220" s="65"/>
      <c r="H220" s="65"/>
      <c r="I220" s="65" t="s">
        <v>218</v>
      </c>
      <c r="J220" s="84">
        <f>J219*J218</f>
        <v>0.90600430069806659</v>
      </c>
      <c r="M220" s="35"/>
    </row>
    <row r="221" spans="1:13">
      <c r="A221" s="29"/>
      <c r="D221" s="65"/>
      <c r="E221" s="35"/>
      <c r="F221" s="35"/>
      <c r="G221" s="35"/>
      <c r="H221" s="126"/>
      <c r="I221" s="35"/>
      <c r="M221" s="35"/>
    </row>
    <row r="222" spans="1:13" ht="15.75">
      <c r="A222" s="29" t="s">
        <v>17</v>
      </c>
      <c r="C222" s="104" t="s">
        <v>219</v>
      </c>
      <c r="D222" s="35"/>
      <c r="E222" s="35"/>
      <c r="F222" s="35"/>
      <c r="G222" s="35"/>
      <c r="H222" s="35"/>
      <c r="I222" s="35"/>
      <c r="J222" s="35"/>
      <c r="K222" s="35"/>
      <c r="L222" s="35"/>
      <c r="M222" s="35"/>
    </row>
    <row r="223" spans="1:13" ht="15.75" thickBot="1">
      <c r="A223" s="29" t="s">
        <v>17</v>
      </c>
      <c r="C223" s="65"/>
      <c r="D223" s="153" t="s">
        <v>220</v>
      </c>
      <c r="E223" s="156" t="s">
        <v>221</v>
      </c>
      <c r="F223" s="156" t="s">
        <v>62</v>
      </c>
      <c r="G223" s="35"/>
      <c r="H223" s="156" t="s">
        <v>222</v>
      </c>
      <c r="I223" s="35"/>
      <c r="J223" s="35"/>
      <c r="K223" s="35"/>
      <c r="L223" s="35"/>
      <c r="M223" s="35"/>
    </row>
    <row r="224" spans="1:13">
      <c r="A224" s="29">
        <v>12</v>
      </c>
      <c r="C224" s="65" t="s">
        <v>81</v>
      </c>
      <c r="D224" s="36" t="s">
        <v>223</v>
      </c>
      <c r="E224" s="85">
        <v>15562775</v>
      </c>
      <c r="F224" s="157">
        <v>0</v>
      </c>
      <c r="G224" s="158"/>
      <c r="H224" s="54">
        <f>E224*F224</f>
        <v>0</v>
      </c>
      <c r="I224" s="35"/>
      <c r="J224" s="35"/>
      <c r="K224" s="35"/>
      <c r="L224" s="35"/>
      <c r="M224" s="35"/>
    </row>
    <row r="225" spans="1:13">
      <c r="A225" s="29">
        <v>13</v>
      </c>
      <c r="C225" s="65" t="s">
        <v>84</v>
      </c>
      <c r="D225" s="36" t="s">
        <v>224</v>
      </c>
      <c r="E225" s="85">
        <v>9111854</v>
      </c>
      <c r="F225" s="158">
        <f>J210</f>
        <v>0.98016717656788599</v>
      </c>
      <c r="G225" s="158"/>
      <c r="H225" s="54">
        <f>E225*F225</f>
        <v>8931140.2084787991</v>
      </c>
      <c r="I225" s="35"/>
      <c r="J225" s="35"/>
      <c r="K225" s="35"/>
      <c r="L225" s="35"/>
      <c r="M225" s="65"/>
    </row>
    <row r="226" spans="1:13">
      <c r="A226" s="29">
        <v>14</v>
      </c>
      <c r="C226" s="65" t="s">
        <v>86</v>
      </c>
      <c r="D226" s="36" t="s">
        <v>225</v>
      </c>
      <c r="E226" s="85">
        <v>33029434</v>
      </c>
      <c r="F226" s="157">
        <v>0</v>
      </c>
      <c r="G226" s="158"/>
      <c r="H226" s="54">
        <f>E226*F226</f>
        <v>0</v>
      </c>
      <c r="I226" s="35"/>
      <c r="J226" s="126" t="s">
        <v>226</v>
      </c>
      <c r="K226" s="35"/>
      <c r="L226" s="35"/>
      <c r="M226" s="35"/>
    </row>
    <row r="227" spans="1:13" ht="15.75" thickBot="1">
      <c r="A227" s="29">
        <v>15</v>
      </c>
      <c r="C227" s="65" t="s">
        <v>227</v>
      </c>
      <c r="D227" s="36" t="s">
        <v>228</v>
      </c>
      <c r="E227" s="118">
        <v>15524536</v>
      </c>
      <c r="F227" s="157">
        <v>0</v>
      </c>
      <c r="G227" s="158"/>
      <c r="H227" s="119">
        <f>E227*F227</f>
        <v>0</v>
      </c>
      <c r="I227" s="35"/>
      <c r="J227" s="82" t="s">
        <v>229</v>
      </c>
      <c r="K227" s="35"/>
      <c r="L227" s="35"/>
      <c r="M227" s="35"/>
    </row>
    <row r="228" spans="1:13">
      <c r="A228" s="29">
        <v>16</v>
      </c>
      <c r="C228" s="65" t="s">
        <v>230</v>
      </c>
      <c r="D228" s="35"/>
      <c r="E228" s="54">
        <f>SUM(E224:E227)</f>
        <v>73228599</v>
      </c>
      <c r="F228" s="35"/>
      <c r="G228" s="35"/>
      <c r="H228" s="54">
        <f>SUM(H224:H227)</f>
        <v>8931140.2084787991</v>
      </c>
      <c r="I228" s="99" t="s">
        <v>231</v>
      </c>
      <c r="J228" s="117">
        <f>IF(H228&gt;0,H228/E228,0)</f>
        <v>0.12196246180373871</v>
      </c>
      <c r="K228" s="126" t="s">
        <v>231</v>
      </c>
      <c r="L228" s="35" t="s">
        <v>232</v>
      </c>
      <c r="M228" s="35"/>
    </row>
    <row r="229" spans="1:13">
      <c r="A229" s="29"/>
      <c r="C229" s="65"/>
      <c r="D229" s="35"/>
      <c r="E229" s="35"/>
      <c r="F229" s="35"/>
      <c r="G229" s="35"/>
      <c r="H229" s="35"/>
      <c r="I229" s="35"/>
      <c r="J229" s="35"/>
      <c r="K229" s="35"/>
      <c r="L229" s="35"/>
      <c r="M229" s="35"/>
    </row>
    <row r="230" spans="1:13" ht="15.75">
      <c r="A230" s="29"/>
      <c r="C230" s="159" t="s">
        <v>233</v>
      </c>
      <c r="D230" s="35"/>
      <c r="E230" s="35"/>
      <c r="F230" s="35"/>
      <c r="G230" s="35"/>
      <c r="H230" s="126" t="s">
        <v>234</v>
      </c>
      <c r="I230" s="141" t="s">
        <v>17</v>
      </c>
      <c r="J230" s="121" t="str">
        <f>J226</f>
        <v>W&amp;S Allocator</v>
      </c>
      <c r="M230" s="35"/>
    </row>
    <row r="231" spans="1:13" ht="15.75" thickBot="1">
      <c r="A231" s="29"/>
      <c r="C231" s="65"/>
      <c r="D231" s="35"/>
      <c r="E231" s="156" t="s">
        <v>221</v>
      </c>
      <c r="F231" s="35"/>
      <c r="G231" s="35"/>
      <c r="H231" s="29" t="s">
        <v>235</v>
      </c>
      <c r="I231" s="160"/>
      <c r="J231" s="29" t="s">
        <v>236</v>
      </c>
      <c r="K231" s="35"/>
      <c r="L231" s="161" t="s">
        <v>93</v>
      </c>
      <c r="M231" s="35"/>
    </row>
    <row r="232" spans="1:13">
      <c r="A232" s="29">
        <v>17</v>
      </c>
      <c r="C232" s="65" t="s">
        <v>237</v>
      </c>
      <c r="D232" s="36" t="s">
        <v>238</v>
      </c>
      <c r="E232" s="85">
        <v>4229712698</v>
      </c>
      <c r="F232" s="35"/>
      <c r="H232" s="84">
        <f>IF(E235&gt;0,E232/E235,0)</f>
        <v>0.69990939802057583</v>
      </c>
      <c r="I232" s="126" t="s">
        <v>239</v>
      </c>
      <c r="J232" s="84">
        <f>J228</f>
        <v>0.12196246180373871</v>
      </c>
      <c r="K232" s="141" t="s">
        <v>231</v>
      </c>
      <c r="L232" s="162">
        <f>J232*H232</f>
        <v>8.5362673222162233E-2</v>
      </c>
      <c r="M232" s="35"/>
    </row>
    <row r="233" spans="1:13">
      <c r="A233" s="29">
        <v>18</v>
      </c>
      <c r="C233" s="65" t="s">
        <v>240</v>
      </c>
      <c r="D233" s="36" t="s">
        <v>241</v>
      </c>
      <c r="E233" s="85">
        <v>1813516197</v>
      </c>
      <c r="F233" s="35"/>
      <c r="M233" s="35"/>
    </row>
    <row r="234" spans="1:13" ht="15.75" thickBot="1">
      <c r="A234" s="29">
        <v>19</v>
      </c>
      <c r="C234" s="152" t="s">
        <v>242</v>
      </c>
      <c r="D234" s="163" t="s">
        <v>243</v>
      </c>
      <c r="E234" s="154">
        <v>0</v>
      </c>
      <c r="F234" s="35"/>
      <c r="G234" s="35"/>
      <c r="H234" s="35" t="s">
        <v>17</v>
      </c>
      <c r="I234" s="35"/>
      <c r="J234" s="35"/>
      <c r="K234" s="35"/>
      <c r="L234" s="35"/>
      <c r="M234" s="35"/>
    </row>
    <row r="235" spans="1:13">
      <c r="A235" s="29">
        <v>20</v>
      </c>
      <c r="C235" s="65" t="s">
        <v>244</v>
      </c>
      <c r="D235" s="35"/>
      <c r="E235" s="54">
        <f>E232+E233+E234</f>
        <v>6043228895</v>
      </c>
      <c r="F235" s="35"/>
      <c r="G235" s="35"/>
      <c r="H235" s="35"/>
      <c r="I235" s="35"/>
      <c r="J235" s="35"/>
      <c r="K235" s="35"/>
      <c r="L235" s="35"/>
      <c r="M235" s="35"/>
    </row>
    <row r="236" spans="1:13">
      <c r="A236" s="29"/>
      <c r="C236" s="65"/>
      <c r="D236" s="35"/>
      <c r="F236" s="35"/>
      <c r="G236" s="35"/>
      <c r="H236" s="35"/>
      <c r="I236" s="35"/>
      <c r="J236" s="35"/>
      <c r="K236" s="35"/>
      <c r="L236" s="35"/>
      <c r="M236" s="35"/>
    </row>
    <row r="237" spans="1:13" ht="16.5" thickBot="1">
      <c r="A237" s="29"/>
      <c r="B237" s="68"/>
      <c r="C237" s="132" t="s">
        <v>245</v>
      </c>
      <c r="D237" s="35"/>
      <c r="E237" s="35"/>
      <c r="F237" s="35"/>
      <c r="G237" s="35"/>
      <c r="H237" s="35"/>
      <c r="I237" s="35"/>
      <c r="J237" s="156" t="s">
        <v>221</v>
      </c>
      <c r="K237" s="35"/>
      <c r="L237" s="35"/>
      <c r="M237" s="35"/>
    </row>
    <row r="238" spans="1:13">
      <c r="A238" s="29">
        <v>21</v>
      </c>
      <c r="B238" s="68"/>
      <c r="C238" s="68"/>
      <c r="D238" s="36" t="s">
        <v>246</v>
      </c>
      <c r="E238" s="35"/>
      <c r="F238" s="35"/>
      <c r="G238" s="35"/>
      <c r="H238" s="35"/>
      <c r="I238" s="35"/>
      <c r="J238" s="164">
        <v>91251600</v>
      </c>
      <c r="K238" s="35"/>
      <c r="L238" s="35"/>
      <c r="M238" s="35"/>
    </row>
    <row r="239" spans="1:13">
      <c r="A239" s="29"/>
      <c r="C239" s="65"/>
      <c r="D239" s="35"/>
      <c r="E239" s="35"/>
      <c r="F239" s="35"/>
      <c r="G239" s="35"/>
      <c r="H239" s="35"/>
      <c r="I239" s="35"/>
      <c r="J239" s="54"/>
      <c r="K239" s="35"/>
      <c r="L239" s="35"/>
      <c r="M239" s="35"/>
    </row>
    <row r="240" spans="1:13">
      <c r="A240" s="29">
        <v>22</v>
      </c>
      <c r="B240" s="68"/>
      <c r="C240" s="68"/>
      <c r="D240" s="36" t="s">
        <v>247</v>
      </c>
      <c r="E240" s="35"/>
      <c r="F240" s="35"/>
      <c r="G240" s="35"/>
      <c r="H240" s="35"/>
      <c r="I240" s="35"/>
      <c r="J240" s="165">
        <v>0</v>
      </c>
      <c r="K240" s="35"/>
      <c r="L240" s="35"/>
      <c r="M240" s="35"/>
    </row>
    <row r="241" spans="1:13">
      <c r="A241" s="29"/>
      <c r="B241" s="68"/>
      <c r="C241" s="68"/>
      <c r="D241" s="35"/>
      <c r="E241" s="35"/>
      <c r="F241" s="35"/>
      <c r="G241" s="35"/>
      <c r="H241" s="35"/>
      <c r="I241" s="35"/>
      <c r="J241" s="54"/>
      <c r="K241" s="35"/>
      <c r="L241" s="35"/>
      <c r="M241" s="35"/>
    </row>
    <row r="242" spans="1:13">
      <c r="A242" s="29"/>
      <c r="B242" s="68"/>
      <c r="C242" s="68" t="s">
        <v>248</v>
      </c>
      <c r="D242" s="35"/>
      <c r="E242" s="35"/>
      <c r="F242" s="35"/>
      <c r="G242" s="35"/>
      <c r="H242" s="35"/>
      <c r="I242" s="35"/>
      <c r="J242" s="54"/>
      <c r="K242" s="35"/>
      <c r="L242" s="35"/>
      <c r="M242" s="35"/>
    </row>
    <row r="243" spans="1:13">
      <c r="A243" s="29">
        <v>23</v>
      </c>
      <c r="B243" s="68"/>
      <c r="C243" s="68"/>
      <c r="D243" s="36" t="s">
        <v>249</v>
      </c>
      <c r="E243" s="68"/>
      <c r="F243" s="35"/>
      <c r="G243" s="35"/>
      <c r="H243" s="35"/>
      <c r="I243" s="35"/>
      <c r="J243" s="85">
        <v>2697315214</v>
      </c>
      <c r="K243" s="35"/>
      <c r="L243" s="35"/>
      <c r="M243" s="35"/>
    </row>
    <row r="244" spans="1:13">
      <c r="A244" s="29">
        <v>24</v>
      </c>
      <c r="B244" s="68"/>
      <c r="C244" s="68"/>
      <c r="D244" s="36" t="s">
        <v>250</v>
      </c>
      <c r="E244" s="35"/>
      <c r="F244" s="35"/>
      <c r="G244" s="35"/>
      <c r="H244" s="35"/>
      <c r="I244" s="35"/>
      <c r="J244" s="166">
        <v>0</v>
      </c>
      <c r="K244" s="35"/>
      <c r="L244" s="35"/>
      <c r="M244" s="35"/>
    </row>
    <row r="245" spans="1:13" ht="15.75" thickBot="1">
      <c r="A245" s="29">
        <v>25</v>
      </c>
      <c r="B245" s="68"/>
      <c r="C245" s="68"/>
      <c r="D245" s="36" t="s">
        <v>251</v>
      </c>
      <c r="E245" s="35"/>
      <c r="F245" s="35"/>
      <c r="G245" s="35"/>
      <c r="H245" s="35"/>
      <c r="I245" s="35"/>
      <c r="J245" s="154">
        <v>-805252852</v>
      </c>
      <c r="K245" s="35"/>
      <c r="L245" s="35"/>
      <c r="M245" s="35"/>
    </row>
    <row r="246" spans="1:13">
      <c r="A246" s="29">
        <v>26</v>
      </c>
      <c r="B246" s="68"/>
      <c r="C246" s="68"/>
      <c r="D246" s="36" t="s">
        <v>252</v>
      </c>
      <c r="E246" s="68"/>
      <c r="F246" s="68"/>
      <c r="G246" s="68"/>
      <c r="H246" s="68"/>
      <c r="I246" s="68"/>
      <c r="J246" s="54">
        <f>J243+J244+J245</f>
        <v>1892062362</v>
      </c>
      <c r="K246" s="35"/>
      <c r="L246" s="35"/>
      <c r="M246" s="35"/>
    </row>
    <row r="247" spans="1:13">
      <c r="A247" s="29"/>
      <c r="C247" s="65"/>
      <c r="D247" s="35"/>
      <c r="E247" s="35"/>
      <c r="F247" s="35"/>
      <c r="G247" s="35"/>
      <c r="H247" s="126"/>
      <c r="I247" s="35"/>
      <c r="J247" s="35"/>
      <c r="K247" s="35"/>
      <c r="L247" s="35"/>
      <c r="M247" s="35"/>
    </row>
    <row r="248" spans="1:13" ht="15.75" thickBot="1">
      <c r="A248" s="29"/>
      <c r="C248" s="65"/>
      <c r="D248" s="29" t="s">
        <v>253</v>
      </c>
      <c r="E248" s="82" t="s">
        <v>221</v>
      </c>
      <c r="F248" s="82" t="s">
        <v>254</v>
      </c>
      <c r="G248" s="35"/>
      <c r="H248" s="82" t="s">
        <v>255</v>
      </c>
      <c r="I248" s="35"/>
      <c r="J248" s="82" t="s">
        <v>256</v>
      </c>
      <c r="K248" s="35"/>
      <c r="L248" s="35"/>
      <c r="M248" s="35"/>
    </row>
    <row r="249" spans="1:13">
      <c r="A249" s="29">
        <v>27</v>
      </c>
      <c r="C249" s="68" t="s">
        <v>257</v>
      </c>
      <c r="E249" s="85">
        <v>1911720000</v>
      </c>
      <c r="F249" s="167">
        <f>IF($E$252&gt;0,E249/$E$252,0)</f>
        <v>0.5025839593500907</v>
      </c>
      <c r="G249" s="168"/>
      <c r="H249" s="168">
        <f>IF(E249&gt;0,J238/E249,0)</f>
        <v>4.7732722365199924E-2</v>
      </c>
      <c r="J249" s="168">
        <f>ROUND(H249*F249,4)</f>
        <v>2.4E-2</v>
      </c>
      <c r="K249" s="169" t="s">
        <v>258</v>
      </c>
      <c r="M249" s="35"/>
    </row>
    <row r="250" spans="1:13">
      <c r="A250" s="29">
        <v>28</v>
      </c>
      <c r="C250" s="68" t="s">
        <v>259</v>
      </c>
      <c r="E250" s="85">
        <v>0</v>
      </c>
      <c r="F250" s="167">
        <f>IF($E$252&gt;0,E250/$E$252,0)</f>
        <v>0</v>
      </c>
      <c r="G250" s="168"/>
      <c r="H250" s="168">
        <f>IF(E250&gt;0,J240/E250,0)</f>
        <v>0</v>
      </c>
      <c r="J250" s="168">
        <f>ROUND(H250*F250,4)</f>
        <v>0</v>
      </c>
      <c r="K250" s="35"/>
      <c r="M250" s="35"/>
    </row>
    <row r="251" spans="1:13" ht="16.5" thickBot="1">
      <c r="A251" s="29">
        <v>29</v>
      </c>
      <c r="C251" s="68" t="s">
        <v>260</v>
      </c>
      <c r="E251" s="119">
        <f>J246</f>
        <v>1892062362</v>
      </c>
      <c r="F251" s="167">
        <f>IF($E$252&gt;0,E251/$E$252,0)</f>
        <v>0.4974160406499093</v>
      </c>
      <c r="G251" s="168"/>
      <c r="H251" s="170">
        <v>0.1138</v>
      </c>
      <c r="J251" s="171">
        <f>ROUND(H251*F251,4)</f>
        <v>5.6599999999999998E-2</v>
      </c>
      <c r="K251" s="35"/>
      <c r="M251" s="35"/>
    </row>
    <row r="252" spans="1:13">
      <c r="A252" s="29">
        <v>30</v>
      </c>
      <c r="C252" s="65" t="s">
        <v>261</v>
      </c>
      <c r="E252" s="54">
        <f>E251+E250+E249</f>
        <v>3803782362</v>
      </c>
      <c r="F252" s="35" t="s">
        <v>17</v>
      </c>
      <c r="G252" s="35"/>
      <c r="H252" s="35"/>
      <c r="I252" s="35"/>
      <c r="J252" s="168">
        <f>SUM(J249:J251)</f>
        <v>8.0600000000000005E-2</v>
      </c>
      <c r="K252" s="169" t="s">
        <v>262</v>
      </c>
      <c r="M252" s="35"/>
    </row>
    <row r="253" spans="1:13">
      <c r="F253" s="35"/>
      <c r="G253" s="35"/>
      <c r="H253" s="35"/>
      <c r="I253" s="35"/>
      <c r="M253" s="35"/>
    </row>
    <row r="254" spans="1:13">
      <c r="L254" s="35"/>
      <c r="M254" s="35"/>
    </row>
    <row r="255" spans="1:13" ht="15.75">
      <c r="A255" s="29"/>
      <c r="C255" s="132" t="s">
        <v>18</v>
      </c>
      <c r="D255" s="68"/>
      <c r="E255" s="68"/>
      <c r="F255" s="68"/>
      <c r="G255" s="68"/>
      <c r="H255" s="68"/>
      <c r="I255" s="68"/>
      <c r="J255" s="68"/>
      <c r="K255" s="68"/>
      <c r="L255" s="68"/>
      <c r="M255" s="35"/>
    </row>
    <row r="256" spans="1:13" ht="15.75" thickBot="1">
      <c r="A256" s="29"/>
      <c r="C256" s="68"/>
      <c r="D256" s="68"/>
      <c r="E256" s="68"/>
      <c r="F256" s="68"/>
      <c r="G256" s="68"/>
      <c r="H256" s="68"/>
      <c r="I256" s="68"/>
      <c r="J256" s="82" t="s">
        <v>263</v>
      </c>
      <c r="K256" s="29"/>
    </row>
    <row r="257" spans="1:13">
      <c r="A257" s="29"/>
      <c r="C257" s="122" t="s">
        <v>264</v>
      </c>
      <c r="D257" s="68"/>
      <c r="E257" s="68" t="s">
        <v>265</v>
      </c>
      <c r="F257" s="68"/>
      <c r="G257" s="68"/>
      <c r="H257" s="172" t="s">
        <v>17</v>
      </c>
      <c r="I257" s="173"/>
      <c r="J257" s="174"/>
      <c r="K257" s="174"/>
    </row>
    <row r="258" spans="1:13">
      <c r="A258" s="29">
        <v>31</v>
      </c>
      <c r="C258" s="2" t="s">
        <v>266</v>
      </c>
      <c r="D258" s="68"/>
      <c r="E258" s="68"/>
      <c r="G258" s="68"/>
      <c r="I258" s="173"/>
      <c r="J258" s="175">
        <v>0</v>
      </c>
      <c r="K258" s="176"/>
    </row>
    <row r="259" spans="1:13" ht="15.75" thickBot="1">
      <c r="A259" s="29">
        <v>32</v>
      </c>
      <c r="C259" s="177" t="s">
        <v>267</v>
      </c>
      <c r="D259" s="152"/>
      <c r="E259" s="177"/>
      <c r="F259" s="178"/>
      <c r="G259" s="178"/>
      <c r="H259" s="178"/>
      <c r="I259" s="68"/>
      <c r="J259" s="179">
        <v>0</v>
      </c>
      <c r="K259" s="180"/>
    </row>
    <row r="260" spans="1:13">
      <c r="A260" s="29">
        <v>33</v>
      </c>
      <c r="C260" s="2" t="s">
        <v>268</v>
      </c>
      <c r="D260" s="65"/>
      <c r="F260" s="68"/>
      <c r="G260" s="68"/>
      <c r="H260" s="68"/>
      <c r="I260" s="68"/>
      <c r="J260" s="181">
        <f>J258-J259</f>
        <v>0</v>
      </c>
      <c r="K260" s="176"/>
    </row>
    <row r="261" spans="1:13">
      <c r="A261" s="29"/>
      <c r="C261" s="2" t="s">
        <v>17</v>
      </c>
      <c r="D261" s="65"/>
      <c r="F261" s="68"/>
      <c r="G261" s="68"/>
      <c r="H261" s="182"/>
      <c r="I261" s="68"/>
      <c r="J261" s="183" t="s">
        <v>17</v>
      </c>
      <c r="K261" s="174"/>
      <c r="L261" s="184"/>
      <c r="M261" s="35"/>
    </row>
    <row r="262" spans="1:13">
      <c r="A262" s="29">
        <v>34</v>
      </c>
      <c r="C262" s="122" t="s">
        <v>269</v>
      </c>
      <c r="D262" s="65"/>
      <c r="F262" s="68"/>
      <c r="G262" s="68"/>
      <c r="H262" s="185"/>
      <c r="I262" s="68"/>
      <c r="J262" s="186">
        <v>195317</v>
      </c>
      <c r="K262" s="174"/>
      <c r="L262" s="184"/>
      <c r="M262" s="35"/>
    </row>
    <row r="263" spans="1:13">
      <c r="A263" s="29"/>
      <c r="D263" s="68"/>
      <c r="E263" s="68"/>
      <c r="F263" s="68"/>
      <c r="G263" s="68"/>
      <c r="H263" s="68"/>
      <c r="I263" s="68"/>
      <c r="J263" s="187"/>
      <c r="K263" s="174"/>
      <c r="L263" s="184"/>
      <c r="M263" s="35"/>
    </row>
    <row r="264" spans="1:13">
      <c r="A264" s="29">
        <v>35</v>
      </c>
      <c r="C264" s="122" t="s">
        <v>270</v>
      </c>
      <c r="D264" s="68"/>
      <c r="E264" s="68" t="s">
        <v>271</v>
      </c>
      <c r="F264" s="68"/>
      <c r="G264" s="68"/>
      <c r="H264" s="68"/>
      <c r="I264" s="68"/>
      <c r="J264" s="188">
        <v>748292</v>
      </c>
      <c r="L264" s="184"/>
      <c r="M264" s="35"/>
    </row>
    <row r="265" spans="1:13">
      <c r="A265" s="29"/>
      <c r="C265" s="189"/>
      <c r="D265" s="29"/>
      <c r="E265" s="69"/>
      <c r="F265" s="68"/>
      <c r="G265" s="68"/>
      <c r="H265" s="68"/>
      <c r="I265" s="68"/>
      <c r="K265" s="29"/>
      <c r="L265" s="97"/>
      <c r="M265" s="68"/>
    </row>
    <row r="266" spans="1:13" ht="18">
      <c r="A266" s="1"/>
      <c r="C266" s="68"/>
      <c r="D266" s="68"/>
      <c r="E266" s="69"/>
      <c r="F266" s="68"/>
      <c r="G266" s="68"/>
      <c r="H266" s="68"/>
      <c r="I266" s="68"/>
      <c r="J266" s="70" t="s">
        <v>0</v>
      </c>
      <c r="K266" s="71"/>
      <c r="M266" s="71"/>
    </row>
    <row r="267" spans="1:13">
      <c r="C267" s="68"/>
      <c r="D267" s="68"/>
      <c r="E267" s="69"/>
      <c r="F267" s="68"/>
      <c r="G267" s="68"/>
      <c r="H267" s="68"/>
      <c r="I267" s="68"/>
      <c r="J267" s="70" t="s">
        <v>272</v>
      </c>
      <c r="M267" s="70"/>
    </row>
    <row r="268" spans="1:13">
      <c r="C268" s="68"/>
      <c r="D268" s="68"/>
      <c r="E268" s="69"/>
      <c r="F268" s="68"/>
      <c r="G268" s="68"/>
      <c r="H268" s="68"/>
      <c r="I268" s="68"/>
      <c r="J268" s="70"/>
      <c r="M268" s="70"/>
    </row>
    <row r="269" spans="1:13">
      <c r="C269" s="68"/>
      <c r="D269" s="68"/>
      <c r="E269" s="69"/>
      <c r="F269" s="68"/>
      <c r="G269" s="68"/>
      <c r="H269" s="68"/>
      <c r="I269" s="68"/>
      <c r="M269" s="70"/>
    </row>
    <row r="270" spans="1:13">
      <c r="C270" s="68"/>
      <c r="D270" s="68"/>
      <c r="E270" s="69"/>
      <c r="F270" s="68"/>
      <c r="G270" s="68"/>
      <c r="H270" s="68"/>
      <c r="I270" s="68"/>
      <c r="K270" s="65"/>
      <c r="M270" s="70"/>
    </row>
    <row r="271" spans="1:13">
      <c r="C271" s="68"/>
      <c r="D271" s="68"/>
      <c r="E271" s="69"/>
      <c r="F271" s="68"/>
      <c r="G271" s="68"/>
      <c r="H271" s="68"/>
      <c r="I271" s="68"/>
      <c r="J271" s="70"/>
      <c r="K271" s="65"/>
      <c r="M271" s="70"/>
    </row>
    <row r="272" spans="1:13">
      <c r="C272" s="68" t="s">
        <v>2</v>
      </c>
      <c r="D272" s="68"/>
      <c r="E272" s="69"/>
      <c r="F272" s="68"/>
      <c r="G272" s="68"/>
      <c r="H272" s="68"/>
      <c r="I272" s="68"/>
      <c r="J272" s="97" t="str">
        <f>$J$7</f>
        <v>For the 12 months ended: 12/31/2016</v>
      </c>
      <c r="K272" s="65"/>
      <c r="M272" s="70"/>
    </row>
    <row r="273" spans="1:13">
      <c r="A273" s="75" t="str">
        <f>$A$8</f>
        <v>Rate Formula Template</v>
      </c>
      <c r="B273" s="9"/>
      <c r="C273" s="9"/>
      <c r="D273" s="75"/>
      <c r="E273" s="9"/>
      <c r="F273" s="75"/>
      <c r="G273" s="75"/>
      <c r="H273" s="75"/>
      <c r="I273" s="75"/>
      <c r="J273" s="9"/>
      <c r="K273" s="68"/>
      <c r="L273" s="9"/>
      <c r="M273" s="65"/>
    </row>
    <row r="274" spans="1:13">
      <c r="A274" s="13" t="s">
        <v>4</v>
      </c>
      <c r="B274" s="9"/>
      <c r="C274" s="75"/>
      <c r="D274" s="13"/>
      <c r="E274" s="9"/>
      <c r="F274" s="13"/>
      <c r="G274" s="13"/>
      <c r="H274" s="13"/>
      <c r="I274" s="75"/>
      <c r="J274" s="75"/>
      <c r="K274" s="68"/>
      <c r="L274" s="76"/>
      <c r="M274" s="65"/>
    </row>
    <row r="275" spans="1:13">
      <c r="A275" s="76"/>
      <c r="B275" s="9"/>
      <c r="C275" s="76"/>
      <c r="D275" s="76"/>
      <c r="E275" s="9"/>
      <c r="F275" s="76"/>
      <c r="G275" s="76"/>
      <c r="H275" s="76"/>
      <c r="I275" s="76"/>
      <c r="J275" s="76"/>
      <c r="K275" s="68"/>
      <c r="L275" s="76"/>
      <c r="M275" s="68"/>
    </row>
    <row r="276" spans="1:13" ht="15.75">
      <c r="A276" s="98" t="str">
        <f>$A$11</f>
        <v>DUKE ENERGY OHIO AND DUKE ENERGY KENTUCKY (DEOK)</v>
      </c>
      <c r="B276" s="9"/>
      <c r="C276" s="76"/>
      <c r="D276" s="76"/>
      <c r="E276" s="9"/>
      <c r="F276" s="76"/>
      <c r="G276" s="76"/>
      <c r="H276" s="76"/>
      <c r="I276" s="76"/>
      <c r="J276" s="76"/>
      <c r="K276" s="68"/>
      <c r="L276" s="76"/>
      <c r="M276" s="68"/>
    </row>
    <row r="277" spans="1:13">
      <c r="A277" s="29"/>
      <c r="B277" s="68"/>
      <c r="C277" s="189"/>
      <c r="D277" s="29"/>
      <c r="E277" s="35"/>
      <c r="F277" s="35"/>
      <c r="G277" s="35"/>
      <c r="H277" s="35"/>
      <c r="I277" s="68"/>
      <c r="J277" s="190"/>
      <c r="K277" s="68"/>
      <c r="L277" s="191"/>
      <c r="M277" s="68"/>
    </row>
    <row r="278" spans="1:13" ht="20.25">
      <c r="A278" s="29"/>
      <c r="B278" s="68"/>
      <c r="C278" s="68" t="s">
        <v>273</v>
      </c>
      <c r="D278" s="29"/>
      <c r="E278" s="35"/>
      <c r="F278" s="35"/>
      <c r="G278" s="35"/>
      <c r="H278" s="35"/>
      <c r="I278" s="68"/>
      <c r="J278" s="35"/>
      <c r="K278" s="68"/>
      <c r="L278" s="35"/>
      <c r="M278" s="192"/>
    </row>
    <row r="279" spans="1:13" ht="20.25">
      <c r="A279" s="29" t="s">
        <v>274</v>
      </c>
      <c r="B279" s="68"/>
      <c r="C279" s="68" t="s">
        <v>275</v>
      </c>
      <c r="D279" s="68"/>
      <c r="E279" s="35"/>
      <c r="F279" s="35"/>
      <c r="G279" s="35"/>
      <c r="H279" s="35"/>
      <c r="I279" s="68"/>
      <c r="J279" s="35"/>
      <c r="K279" s="68"/>
      <c r="L279" s="35"/>
      <c r="M279" s="192"/>
    </row>
    <row r="280" spans="1:13" ht="20.25">
      <c r="A280" s="79" t="s">
        <v>276</v>
      </c>
      <c r="B280" s="68"/>
      <c r="C280" s="68"/>
      <c r="D280" s="68"/>
      <c r="E280" s="35"/>
      <c r="F280" s="35"/>
      <c r="G280" s="35"/>
      <c r="H280" s="35"/>
      <c r="I280" s="68"/>
      <c r="J280" s="35"/>
      <c r="K280" s="68"/>
      <c r="L280" s="35"/>
      <c r="M280" s="192"/>
    </row>
    <row r="281" spans="1:13" ht="20.25">
      <c r="A281" s="29" t="s">
        <v>277</v>
      </c>
      <c r="B281" s="68"/>
      <c r="C281" s="193" t="s">
        <v>278</v>
      </c>
      <c r="D281" s="68"/>
      <c r="E281" s="35"/>
      <c r="F281" s="35"/>
      <c r="G281" s="35"/>
      <c r="H281" s="35"/>
      <c r="I281" s="68"/>
      <c r="J281" s="35"/>
      <c r="K281" s="68"/>
      <c r="L281" s="35"/>
      <c r="M281" s="192"/>
    </row>
    <row r="282" spans="1:13" ht="20.45" customHeight="1">
      <c r="A282" s="29"/>
      <c r="B282" s="68"/>
      <c r="C282" s="193" t="s">
        <v>279</v>
      </c>
      <c r="D282" s="68"/>
      <c r="E282" s="35"/>
      <c r="F282" s="35"/>
      <c r="G282" s="35"/>
      <c r="H282" s="35"/>
      <c r="I282" s="68"/>
      <c r="J282" s="35"/>
      <c r="K282" s="68"/>
      <c r="L282" s="35"/>
      <c r="M282" s="192"/>
    </row>
    <row r="283" spans="1:13" ht="20.45" customHeight="1">
      <c r="A283" s="29"/>
      <c r="B283" s="68"/>
      <c r="C283" s="193" t="s">
        <v>280</v>
      </c>
      <c r="D283" s="68"/>
      <c r="E283" s="35"/>
      <c r="F283" s="35"/>
      <c r="G283" s="35"/>
      <c r="H283" s="35"/>
      <c r="I283" s="68"/>
      <c r="J283" s="35"/>
      <c r="K283" s="68"/>
      <c r="L283" s="35"/>
      <c r="M283" s="192"/>
    </row>
    <row r="284" spans="1:13" ht="20.25">
      <c r="A284" s="29" t="s">
        <v>281</v>
      </c>
      <c r="B284" s="68"/>
      <c r="C284" s="68" t="s">
        <v>282</v>
      </c>
      <c r="D284" s="68"/>
      <c r="E284" s="35"/>
      <c r="F284" s="35"/>
      <c r="G284" s="35"/>
      <c r="H284" s="35"/>
      <c r="I284" s="68"/>
      <c r="J284" s="35"/>
      <c r="K284" s="68"/>
      <c r="L284" s="35"/>
      <c r="M284" s="192"/>
    </row>
    <row r="285" spans="1:13" ht="20.25">
      <c r="A285" s="29"/>
      <c r="B285" s="68"/>
      <c r="C285" s="2" t="s">
        <v>283</v>
      </c>
      <c r="D285" s="68"/>
      <c r="E285" s="35"/>
      <c r="F285" s="35"/>
      <c r="G285" s="35"/>
      <c r="H285" s="35"/>
      <c r="I285" s="68"/>
      <c r="J285" s="35"/>
      <c r="K285" s="68"/>
      <c r="L285" s="35"/>
      <c r="M285" s="192"/>
    </row>
    <row r="286" spans="1:13" ht="20.25">
      <c r="A286" s="29"/>
      <c r="B286" s="68"/>
      <c r="C286" s="68" t="s">
        <v>284</v>
      </c>
      <c r="D286" s="68"/>
      <c r="E286" s="35"/>
      <c r="F286" s="35"/>
      <c r="G286" s="35"/>
      <c r="H286" s="35"/>
      <c r="I286" s="68"/>
      <c r="J286" s="35"/>
      <c r="K286" s="68"/>
      <c r="L286" s="35"/>
      <c r="M286" s="192"/>
    </row>
    <row r="287" spans="1:13" ht="20.25">
      <c r="A287" s="29" t="s">
        <v>285</v>
      </c>
      <c r="B287" s="68"/>
      <c r="C287" s="68" t="s">
        <v>33</v>
      </c>
      <c r="D287" s="68"/>
      <c r="E287" s="68"/>
      <c r="F287" s="68"/>
      <c r="G287" s="68"/>
      <c r="H287" s="68"/>
      <c r="I287" s="68"/>
      <c r="J287" s="35"/>
      <c r="K287" s="68"/>
      <c r="L287" s="68"/>
      <c r="M287" s="192"/>
    </row>
    <row r="288" spans="1:13" ht="20.25">
      <c r="A288" s="29" t="s">
        <v>286</v>
      </c>
      <c r="B288" s="68"/>
      <c r="C288" s="68" t="s">
        <v>33</v>
      </c>
      <c r="D288" s="68"/>
      <c r="E288" s="68"/>
      <c r="F288" s="68"/>
      <c r="G288" s="68"/>
      <c r="H288" s="68"/>
      <c r="I288" s="68"/>
      <c r="J288" s="35"/>
      <c r="K288" s="68"/>
      <c r="L288" s="68"/>
      <c r="M288" s="192"/>
    </row>
    <row r="289" spans="1:13" ht="20.25">
      <c r="A289" s="29" t="s">
        <v>287</v>
      </c>
      <c r="B289" s="68"/>
      <c r="C289" s="68" t="s">
        <v>288</v>
      </c>
      <c r="D289" s="68"/>
      <c r="E289" s="68"/>
      <c r="F289" s="68"/>
      <c r="G289" s="68"/>
      <c r="H289" s="68"/>
      <c r="I289" s="68"/>
      <c r="J289" s="35"/>
      <c r="K289" s="68"/>
      <c r="L289" s="68"/>
      <c r="M289" s="192"/>
    </row>
    <row r="290" spans="1:13" ht="20.25">
      <c r="A290" s="29"/>
      <c r="B290" s="68"/>
      <c r="C290" s="68" t="s">
        <v>289</v>
      </c>
      <c r="D290" s="68"/>
      <c r="E290" s="68"/>
      <c r="F290" s="68"/>
      <c r="G290" s="68"/>
      <c r="H290" s="68"/>
      <c r="I290" s="68"/>
      <c r="J290" s="35"/>
      <c r="K290" s="68"/>
      <c r="L290" s="68"/>
      <c r="M290" s="192"/>
    </row>
    <row r="291" spans="1:13" ht="20.25">
      <c r="A291" s="29" t="s">
        <v>290</v>
      </c>
      <c r="B291" s="68"/>
      <c r="C291" s="68" t="s">
        <v>291</v>
      </c>
      <c r="D291" s="68"/>
      <c r="E291" s="68"/>
      <c r="F291" s="68"/>
      <c r="G291" s="68"/>
      <c r="H291" s="68"/>
      <c r="I291" s="68"/>
      <c r="J291" s="68"/>
      <c r="K291" s="68"/>
      <c r="L291" s="68"/>
      <c r="M291" s="192"/>
    </row>
    <row r="292" spans="1:13" ht="20.25">
      <c r="A292" s="29"/>
      <c r="B292" s="68"/>
      <c r="C292" s="68" t="s">
        <v>292</v>
      </c>
      <c r="D292" s="68"/>
      <c r="E292" s="68"/>
      <c r="F292" s="68"/>
      <c r="G292" s="68"/>
      <c r="H292" s="68"/>
      <c r="I292" s="68"/>
      <c r="J292" s="68"/>
      <c r="K292" s="68"/>
      <c r="L292" s="68"/>
      <c r="M292" s="192"/>
    </row>
    <row r="293" spans="1:13" ht="20.25">
      <c r="A293" s="29"/>
      <c r="B293" s="68"/>
      <c r="C293" s="68" t="s">
        <v>293</v>
      </c>
      <c r="D293" s="68"/>
      <c r="E293" s="68"/>
      <c r="F293" s="68"/>
      <c r="G293" s="68"/>
      <c r="H293" s="68"/>
      <c r="I293" s="68"/>
      <c r="J293" s="68"/>
      <c r="K293" s="68"/>
      <c r="L293" s="68"/>
      <c r="M293" s="192"/>
    </row>
    <row r="294" spans="1:13" ht="20.25">
      <c r="A294" s="29" t="s">
        <v>294</v>
      </c>
      <c r="B294" s="68"/>
      <c r="C294" s="68" t="s">
        <v>295</v>
      </c>
      <c r="D294" s="68"/>
      <c r="E294" s="68"/>
      <c r="F294" s="68"/>
      <c r="G294" s="68"/>
      <c r="H294" s="68"/>
      <c r="I294" s="68"/>
      <c r="J294" s="68"/>
      <c r="K294" s="68"/>
      <c r="L294" s="68"/>
      <c r="M294" s="192"/>
    </row>
    <row r="295" spans="1:13" ht="20.25">
      <c r="A295" s="29" t="s">
        <v>296</v>
      </c>
      <c r="B295" s="68"/>
      <c r="C295" s="68" t="s">
        <v>297</v>
      </c>
      <c r="D295" s="68"/>
      <c r="E295" s="68"/>
      <c r="F295" s="68"/>
      <c r="G295" s="68"/>
      <c r="H295" s="68"/>
      <c r="I295" s="68"/>
      <c r="J295" s="68"/>
      <c r="K295" s="68"/>
      <c r="L295" s="68"/>
      <c r="M295" s="192"/>
    </row>
    <row r="296" spans="1:13" ht="20.25">
      <c r="A296" s="29"/>
      <c r="B296" s="68"/>
      <c r="C296" s="68" t="s">
        <v>298</v>
      </c>
      <c r="D296" s="68"/>
      <c r="E296" s="68"/>
      <c r="F296" s="68"/>
      <c r="G296" s="68"/>
      <c r="H296" s="68"/>
      <c r="I296" s="68"/>
      <c r="J296" s="68"/>
      <c r="K296" s="68"/>
      <c r="L296" s="68"/>
      <c r="M296" s="192"/>
    </row>
    <row r="297" spans="1:13" ht="20.25">
      <c r="A297" s="29" t="s">
        <v>299</v>
      </c>
      <c r="B297" s="68"/>
      <c r="C297" s="68" t="s">
        <v>300</v>
      </c>
      <c r="D297" s="68"/>
      <c r="E297" s="68"/>
      <c r="F297" s="68"/>
      <c r="G297" s="68"/>
      <c r="H297" s="68"/>
      <c r="I297" s="68"/>
      <c r="J297" s="68"/>
      <c r="K297" s="68"/>
      <c r="L297" s="68"/>
      <c r="M297" s="192"/>
    </row>
    <row r="298" spans="1:13" ht="20.25">
      <c r="A298" s="29"/>
      <c r="B298" s="68"/>
      <c r="C298" s="2" t="s">
        <v>301</v>
      </c>
      <c r="D298" s="68"/>
      <c r="E298" s="68"/>
      <c r="F298" s="68"/>
      <c r="G298" s="68"/>
      <c r="H298" s="68"/>
      <c r="I298" s="68"/>
      <c r="J298" s="68"/>
      <c r="K298" s="68"/>
      <c r="L298" s="68"/>
      <c r="M298" s="192"/>
    </row>
    <row r="299" spans="1:13" ht="20.25">
      <c r="A299" s="29" t="s">
        <v>302</v>
      </c>
      <c r="B299" s="68"/>
      <c r="C299" s="68" t="s">
        <v>303</v>
      </c>
      <c r="D299" s="68"/>
      <c r="E299" s="68"/>
      <c r="F299" s="68"/>
      <c r="G299" s="68"/>
      <c r="H299" s="68"/>
      <c r="I299" s="68"/>
      <c r="J299" s="68"/>
      <c r="K299" s="68"/>
      <c r="L299" s="68"/>
      <c r="M299" s="192"/>
    </row>
    <row r="300" spans="1:13" ht="20.25">
      <c r="A300" s="29"/>
      <c r="B300" s="68"/>
      <c r="C300" s="68" t="s">
        <v>304</v>
      </c>
      <c r="D300" s="68"/>
      <c r="E300" s="68"/>
      <c r="F300" s="68"/>
      <c r="G300" s="68"/>
      <c r="H300" s="68"/>
      <c r="I300" s="68"/>
      <c r="J300" s="68"/>
      <c r="K300" s="68"/>
      <c r="L300" s="68"/>
      <c r="M300" s="192"/>
    </row>
    <row r="301" spans="1:13" ht="20.25">
      <c r="A301" s="29" t="s">
        <v>305</v>
      </c>
      <c r="B301" s="68"/>
      <c r="C301" s="68" t="s">
        <v>306</v>
      </c>
      <c r="D301" s="68"/>
      <c r="E301" s="68"/>
      <c r="F301" s="68"/>
      <c r="G301" s="68"/>
      <c r="H301" s="68"/>
      <c r="I301" s="68"/>
      <c r="J301" s="68"/>
      <c r="K301" s="68"/>
      <c r="L301" s="68"/>
      <c r="M301" s="192"/>
    </row>
    <row r="302" spans="1:13" ht="20.25">
      <c r="A302" s="29"/>
      <c r="B302" s="68"/>
      <c r="C302" s="68" t="s">
        <v>307</v>
      </c>
      <c r="D302" s="68"/>
      <c r="E302" s="68"/>
      <c r="F302" s="68"/>
      <c r="G302" s="68"/>
      <c r="H302" s="68"/>
      <c r="I302" s="68"/>
      <c r="J302" s="68"/>
      <c r="K302" s="68"/>
      <c r="L302" s="68"/>
      <c r="M302" s="192"/>
    </row>
    <row r="303" spans="1:13" ht="20.25">
      <c r="A303" s="29"/>
      <c r="B303" s="68"/>
      <c r="C303" s="68" t="s">
        <v>308</v>
      </c>
      <c r="D303" s="68"/>
      <c r="E303" s="68"/>
      <c r="F303" s="68"/>
      <c r="G303" s="68"/>
      <c r="H303" s="68"/>
      <c r="I303" s="68"/>
      <c r="J303" s="68"/>
      <c r="K303" s="68"/>
      <c r="L303" s="68"/>
      <c r="M303" s="192"/>
    </row>
    <row r="304" spans="1:13" ht="20.25">
      <c r="A304" s="29"/>
      <c r="B304" s="68"/>
      <c r="C304" s="68" t="s">
        <v>309</v>
      </c>
      <c r="D304" s="68"/>
      <c r="E304" s="68"/>
      <c r="F304" s="68"/>
      <c r="G304" s="68"/>
      <c r="H304" s="68"/>
      <c r="I304" s="68"/>
      <c r="J304" s="68"/>
      <c r="K304" s="68"/>
      <c r="L304" s="68"/>
      <c r="M304" s="192"/>
    </row>
    <row r="305" spans="1:13" ht="20.25">
      <c r="A305" s="29"/>
      <c r="B305" s="68"/>
      <c r="C305" s="68" t="s">
        <v>310</v>
      </c>
      <c r="D305" s="68"/>
      <c r="E305" s="68"/>
      <c r="F305" s="68"/>
      <c r="G305" s="68"/>
      <c r="H305" s="68"/>
      <c r="I305" s="68"/>
      <c r="J305" s="68"/>
      <c r="K305" s="68"/>
      <c r="L305" s="68"/>
      <c r="M305" s="192"/>
    </row>
    <row r="306" spans="1:13" ht="20.25">
      <c r="A306" s="29"/>
      <c r="B306" s="68"/>
      <c r="C306" s="68"/>
      <c r="D306" s="68"/>
      <c r="E306" s="68"/>
      <c r="F306" s="68"/>
      <c r="G306" s="68"/>
      <c r="H306" s="68"/>
      <c r="I306" s="68"/>
      <c r="J306" s="68"/>
      <c r="K306" s="68"/>
      <c r="L306" s="68"/>
      <c r="M306" s="192"/>
    </row>
    <row r="307" spans="1:13" ht="20.25">
      <c r="A307" s="29" t="s">
        <v>17</v>
      </c>
      <c r="B307" s="68"/>
      <c r="C307" s="68" t="s">
        <v>311</v>
      </c>
      <c r="D307" s="68" t="s">
        <v>312</v>
      </c>
      <c r="E307" s="194">
        <v>0.35</v>
      </c>
      <c r="F307" s="68"/>
      <c r="H307" s="68"/>
      <c r="I307" s="68"/>
      <c r="J307" s="68"/>
      <c r="K307" s="68"/>
      <c r="L307" s="68"/>
      <c r="M307" s="192"/>
    </row>
    <row r="308" spans="1:13" ht="20.25">
      <c r="A308" s="29"/>
      <c r="B308" s="68"/>
      <c r="C308" s="68"/>
      <c r="D308" s="68" t="s">
        <v>313</v>
      </c>
      <c r="E308" s="195">
        <v>2.5999999999999999E-3</v>
      </c>
      <c r="F308" s="68" t="s">
        <v>314</v>
      </c>
      <c r="H308" s="68"/>
      <c r="I308" s="68"/>
      <c r="J308" s="68"/>
      <c r="K308" s="68"/>
      <c r="L308" s="68"/>
      <c r="M308" s="192"/>
    </row>
    <row r="309" spans="1:13" ht="20.25">
      <c r="A309" s="29"/>
      <c r="B309" s="68"/>
      <c r="C309" s="68"/>
      <c r="D309" s="68" t="s">
        <v>315</v>
      </c>
      <c r="E309" s="196">
        <v>0</v>
      </c>
      <c r="F309" s="68" t="s">
        <v>316</v>
      </c>
      <c r="H309" s="68"/>
      <c r="I309" s="68"/>
      <c r="J309" s="68"/>
      <c r="K309" s="68"/>
      <c r="L309" s="68"/>
      <c r="M309" s="192"/>
    </row>
    <row r="310" spans="1:13" ht="20.25">
      <c r="A310" s="29" t="s">
        <v>317</v>
      </c>
      <c r="B310" s="68"/>
      <c r="C310" s="68" t="s">
        <v>318</v>
      </c>
      <c r="D310" s="68"/>
      <c r="E310" s="68"/>
      <c r="F310" s="68"/>
      <c r="G310" s="68"/>
      <c r="H310" s="68"/>
      <c r="I310" s="68"/>
      <c r="J310" s="68"/>
      <c r="K310" s="68"/>
      <c r="L310" s="68"/>
      <c r="M310" s="192"/>
    </row>
    <row r="311" spans="1:13" ht="20.25">
      <c r="A311" s="29" t="s">
        <v>319</v>
      </c>
      <c r="B311" s="68"/>
      <c r="C311" s="68" t="s">
        <v>320</v>
      </c>
      <c r="D311" s="68"/>
      <c r="E311" s="68"/>
      <c r="F311" s="68"/>
      <c r="G311" s="68"/>
      <c r="H311" s="68"/>
      <c r="I311" s="68"/>
      <c r="J311" s="68"/>
      <c r="K311" s="68"/>
      <c r="L311" s="68"/>
      <c r="M311" s="192"/>
    </row>
    <row r="312" spans="1:13" ht="20.25">
      <c r="A312" s="29"/>
      <c r="B312" s="68"/>
      <c r="C312" s="68" t="s">
        <v>321</v>
      </c>
      <c r="D312" s="68"/>
      <c r="E312" s="68"/>
      <c r="F312" s="68"/>
      <c r="G312" s="68"/>
      <c r="H312" s="68"/>
      <c r="I312" s="68"/>
      <c r="J312" s="68"/>
      <c r="K312" s="68"/>
      <c r="L312" s="68"/>
      <c r="M312" s="192"/>
    </row>
    <row r="313" spans="1:13" ht="20.25">
      <c r="A313" s="29" t="s">
        <v>322</v>
      </c>
      <c r="B313" s="68"/>
      <c r="C313" s="68" t="s">
        <v>323</v>
      </c>
      <c r="D313" s="68"/>
      <c r="E313" s="68"/>
      <c r="F313" s="68"/>
      <c r="G313" s="68"/>
      <c r="H313" s="68"/>
      <c r="I313" s="68"/>
      <c r="J313" s="68"/>
      <c r="K313" s="68"/>
      <c r="L313" s="68"/>
      <c r="M313" s="192"/>
    </row>
    <row r="314" spans="1:13" ht="20.25">
      <c r="A314" s="29"/>
      <c r="B314" s="68"/>
      <c r="C314" s="68" t="s">
        <v>324</v>
      </c>
      <c r="D314" s="68"/>
      <c r="E314" s="68"/>
      <c r="F314" s="68"/>
      <c r="G314" s="68"/>
      <c r="H314" s="68"/>
      <c r="I314" s="68"/>
      <c r="J314" s="68"/>
      <c r="K314" s="68"/>
      <c r="L314" s="68"/>
      <c r="M314" s="192"/>
    </row>
    <row r="315" spans="1:13" ht="20.25">
      <c r="A315" s="29"/>
      <c r="B315" s="68"/>
      <c r="C315" s="68" t="s">
        <v>325</v>
      </c>
      <c r="D315" s="68"/>
      <c r="E315" s="68"/>
      <c r="F315" s="68"/>
      <c r="G315" s="68"/>
      <c r="H315" s="68"/>
      <c r="I315" s="68"/>
      <c r="J315" s="68"/>
      <c r="K315" s="68"/>
      <c r="L315" s="68"/>
      <c r="M315" s="192"/>
    </row>
    <row r="316" spans="1:13" ht="20.25">
      <c r="A316" s="29" t="s">
        <v>326</v>
      </c>
      <c r="B316" s="68"/>
      <c r="C316" s="68" t="s">
        <v>327</v>
      </c>
      <c r="D316" s="68"/>
      <c r="E316" s="68"/>
      <c r="F316" s="68"/>
      <c r="G316" s="68"/>
      <c r="H316" s="68"/>
      <c r="I316" s="68"/>
      <c r="J316" s="68"/>
      <c r="K316" s="68"/>
      <c r="L316" s="68"/>
      <c r="M316" s="192"/>
    </row>
    <row r="317" spans="1:13" ht="20.25">
      <c r="A317" s="29" t="s">
        <v>328</v>
      </c>
      <c r="B317" s="68"/>
      <c r="C317" s="68" t="s">
        <v>329</v>
      </c>
      <c r="D317" s="68"/>
      <c r="E317" s="68"/>
      <c r="F317" s="68"/>
      <c r="G317" s="68"/>
      <c r="H317" s="68"/>
      <c r="I317" s="68"/>
      <c r="J317" s="68"/>
      <c r="K317" s="68"/>
      <c r="L317" s="68"/>
      <c r="M317" s="192"/>
    </row>
    <row r="318" spans="1:13" ht="20.25">
      <c r="A318" s="29"/>
      <c r="B318" s="68"/>
      <c r="C318" s="68" t="s">
        <v>330</v>
      </c>
      <c r="D318" s="68"/>
      <c r="E318" s="68"/>
      <c r="F318" s="68"/>
      <c r="G318" s="68"/>
      <c r="H318" s="68"/>
      <c r="I318" s="68"/>
      <c r="J318" s="68"/>
      <c r="K318" s="68"/>
      <c r="L318" s="68"/>
      <c r="M318" s="192"/>
    </row>
    <row r="319" spans="1:13" ht="20.25">
      <c r="A319" s="29" t="s">
        <v>331</v>
      </c>
      <c r="B319" s="68"/>
      <c r="C319" s="68" t="s">
        <v>332</v>
      </c>
      <c r="D319" s="68"/>
      <c r="E319" s="68"/>
      <c r="F319" s="68"/>
      <c r="G319" s="68"/>
      <c r="H319" s="68"/>
      <c r="I319" s="68"/>
      <c r="J319" s="68"/>
      <c r="K319" s="68"/>
      <c r="L319" s="68"/>
      <c r="M319" s="192"/>
    </row>
    <row r="320" spans="1:13" ht="20.25">
      <c r="A320" s="29"/>
      <c r="B320" s="68"/>
      <c r="C320" s="68" t="s">
        <v>333</v>
      </c>
      <c r="D320" s="68"/>
      <c r="E320" s="68"/>
      <c r="F320" s="68"/>
      <c r="G320" s="68"/>
      <c r="H320" s="68"/>
      <c r="I320" s="68"/>
      <c r="J320" s="68"/>
      <c r="K320" s="68"/>
      <c r="L320" s="68"/>
      <c r="M320" s="192"/>
    </row>
    <row r="321" spans="1:13" ht="20.25">
      <c r="A321" s="29" t="s">
        <v>334</v>
      </c>
      <c r="B321" s="68"/>
      <c r="C321" s="68" t="s">
        <v>335</v>
      </c>
      <c r="D321" s="68"/>
      <c r="E321" s="68"/>
      <c r="F321" s="68"/>
      <c r="G321" s="68"/>
      <c r="H321" s="68"/>
      <c r="I321" s="68"/>
      <c r="J321" s="68"/>
      <c r="K321" s="68"/>
      <c r="L321" s="68"/>
      <c r="M321" s="192"/>
    </row>
    <row r="322" spans="1:13">
      <c r="A322" s="29" t="s">
        <v>336</v>
      </c>
      <c r="B322" s="68"/>
      <c r="C322" s="68" t="s">
        <v>33</v>
      </c>
      <c r="D322" s="68"/>
      <c r="E322" s="68"/>
      <c r="F322" s="68"/>
      <c r="G322" s="68"/>
      <c r="H322" s="68"/>
      <c r="I322" s="68"/>
      <c r="J322" s="68"/>
      <c r="K322" s="68"/>
      <c r="L322" s="68"/>
      <c r="M322" s="68"/>
    </row>
    <row r="323" spans="1:13">
      <c r="A323" s="23" t="s">
        <v>337</v>
      </c>
      <c r="C323" s="65" t="s">
        <v>338</v>
      </c>
      <c r="D323" s="65"/>
      <c r="E323" s="65"/>
      <c r="F323" s="65"/>
      <c r="G323" s="65"/>
      <c r="H323" s="65"/>
      <c r="I323" s="65"/>
      <c r="J323" s="65"/>
      <c r="K323" s="65"/>
      <c r="L323" s="65"/>
      <c r="M323" s="65"/>
    </row>
    <row r="324" spans="1:13">
      <c r="C324" s="65" t="s">
        <v>339</v>
      </c>
      <c r="D324" s="197"/>
      <c r="E324" s="65"/>
      <c r="F324" s="65"/>
      <c r="G324" s="65"/>
      <c r="H324" s="65"/>
      <c r="I324" s="65"/>
      <c r="J324" s="65"/>
      <c r="K324" s="65"/>
      <c r="L324" s="65"/>
      <c r="M324" s="65"/>
    </row>
    <row r="325" spans="1:13">
      <c r="C325" s="65" t="s">
        <v>340</v>
      </c>
      <c r="D325" s="65"/>
      <c r="E325" s="65"/>
      <c r="F325" s="65"/>
      <c r="G325" s="65"/>
      <c r="H325" s="65"/>
      <c r="I325" s="65"/>
      <c r="J325" s="65"/>
      <c r="K325" s="65"/>
      <c r="L325" s="65"/>
      <c r="M325" s="198"/>
    </row>
    <row r="326" spans="1:13">
      <c r="C326" s="65" t="s">
        <v>341</v>
      </c>
      <c r="D326" s="65"/>
      <c r="E326" s="197"/>
      <c r="F326" s="65"/>
      <c r="G326" s="65"/>
      <c r="H326" s="65"/>
      <c r="I326" s="65"/>
      <c r="J326" s="65"/>
      <c r="K326" s="65"/>
      <c r="L326" s="65"/>
      <c r="M326" s="198"/>
    </row>
    <row r="327" spans="1:13">
      <c r="C327" s="65"/>
      <c r="D327" s="65"/>
      <c r="E327" s="197"/>
      <c r="F327" s="65"/>
      <c r="G327" s="65"/>
      <c r="H327" s="65"/>
      <c r="I327" s="65"/>
      <c r="J327" s="65"/>
      <c r="K327" s="65"/>
      <c r="L327" s="65"/>
      <c r="M327" s="198"/>
    </row>
    <row r="328" spans="1:13" ht="18">
      <c r="A328" s="1"/>
      <c r="C328" s="68"/>
      <c r="D328" s="68"/>
      <c r="E328" s="69"/>
      <c r="F328" s="68"/>
      <c r="G328" s="68"/>
      <c r="H328" s="68"/>
      <c r="I328" s="68"/>
      <c r="J328" s="70" t="s">
        <v>0</v>
      </c>
      <c r="K328" s="71"/>
      <c r="M328" s="71"/>
    </row>
    <row r="329" spans="1:13">
      <c r="C329" s="68"/>
      <c r="D329" s="68"/>
      <c r="E329" s="69"/>
      <c r="F329" s="68"/>
      <c r="G329" s="68"/>
      <c r="H329" s="68"/>
      <c r="I329" s="68"/>
      <c r="J329" s="70" t="s">
        <v>342</v>
      </c>
      <c r="M329" s="70"/>
    </row>
    <row r="330" spans="1:13">
      <c r="C330" s="68"/>
      <c r="D330" s="68"/>
      <c r="E330" s="69"/>
      <c r="F330" s="68"/>
      <c r="G330" s="68"/>
      <c r="H330" s="68"/>
      <c r="I330" s="68"/>
      <c r="J330" s="70"/>
      <c r="M330" s="70"/>
    </row>
    <row r="331" spans="1:13">
      <c r="C331" s="68"/>
      <c r="D331" s="68"/>
      <c r="E331" s="69"/>
      <c r="F331" s="68"/>
      <c r="G331" s="68"/>
      <c r="H331" s="68"/>
      <c r="I331" s="68"/>
      <c r="M331" s="70"/>
    </row>
    <row r="332" spans="1:13">
      <c r="C332" s="68"/>
      <c r="D332" s="68"/>
      <c r="E332" s="69"/>
      <c r="F332" s="68"/>
      <c r="G332" s="68"/>
      <c r="H332" s="68"/>
      <c r="I332" s="68"/>
      <c r="K332" s="65"/>
      <c r="M332" s="70"/>
    </row>
    <row r="333" spans="1:13">
      <c r="C333" s="68"/>
      <c r="D333" s="68"/>
      <c r="E333" s="69"/>
      <c r="F333" s="68"/>
      <c r="G333" s="68"/>
      <c r="H333" s="68"/>
      <c r="I333" s="68"/>
      <c r="J333" s="70"/>
      <c r="K333" s="65"/>
      <c r="M333" s="70"/>
    </row>
    <row r="334" spans="1:13">
      <c r="C334" s="68" t="s">
        <v>2</v>
      </c>
      <c r="D334" s="68"/>
      <c r="E334" s="69"/>
      <c r="F334" s="68"/>
      <c r="G334" s="68"/>
      <c r="H334" s="68"/>
      <c r="I334" s="68"/>
      <c r="J334" s="97" t="str">
        <f>$J$7</f>
        <v>For the 12 months ended: 12/31/2016</v>
      </c>
      <c r="K334" s="65"/>
      <c r="M334" s="70"/>
    </row>
    <row r="335" spans="1:13">
      <c r="A335" s="75" t="str">
        <f>$A$8</f>
        <v>Rate Formula Template</v>
      </c>
      <c r="B335" s="9"/>
      <c r="C335" s="9"/>
      <c r="D335" s="75"/>
      <c r="E335" s="9"/>
      <c r="F335" s="75"/>
      <c r="G335" s="75"/>
      <c r="H335" s="75"/>
      <c r="I335" s="75"/>
      <c r="J335" s="9"/>
      <c r="K335" s="68"/>
      <c r="L335" s="9"/>
      <c r="M335" s="65"/>
    </row>
    <row r="336" spans="1:13">
      <c r="A336" s="13" t="s">
        <v>4</v>
      </c>
      <c r="B336" s="9"/>
      <c r="C336" s="75"/>
      <c r="D336" s="13"/>
      <c r="E336" s="9"/>
      <c r="F336" s="13"/>
      <c r="G336" s="13"/>
      <c r="H336" s="13"/>
      <c r="I336" s="75"/>
      <c r="J336" s="75"/>
      <c r="K336" s="68"/>
      <c r="L336" s="76"/>
      <c r="M336" s="65"/>
    </row>
    <row r="337" spans="1:13">
      <c r="A337" s="76"/>
      <c r="B337" s="9"/>
      <c r="C337" s="76"/>
      <c r="D337" s="76"/>
      <c r="E337" s="9"/>
      <c r="F337" s="76"/>
      <c r="G337" s="76"/>
      <c r="H337" s="76"/>
      <c r="I337" s="76"/>
      <c r="J337" s="76"/>
      <c r="K337" s="68"/>
      <c r="L337" s="76"/>
      <c r="M337" s="68"/>
    </row>
    <row r="338" spans="1:13" ht="15.75">
      <c r="A338" s="98" t="str">
        <f>$A$11</f>
        <v>DUKE ENERGY OHIO AND DUKE ENERGY KENTUCKY (DEOK)</v>
      </c>
      <c r="B338" s="9"/>
      <c r="C338" s="76"/>
      <c r="D338" s="76"/>
      <c r="E338" s="9"/>
      <c r="F338" s="76"/>
      <c r="G338" s="76"/>
      <c r="H338" s="76"/>
      <c r="I338" s="76"/>
      <c r="J338" s="76"/>
      <c r="K338" s="68"/>
      <c r="L338" s="76"/>
      <c r="M338" s="68"/>
    </row>
    <row r="339" spans="1:13">
      <c r="A339" s="29"/>
      <c r="B339" s="68"/>
      <c r="C339" s="189"/>
      <c r="D339" s="29"/>
      <c r="E339" s="35"/>
      <c r="F339" s="35"/>
      <c r="G339" s="35"/>
      <c r="H339" s="35"/>
      <c r="I339" s="68"/>
      <c r="J339" s="190"/>
      <c r="K339" s="68"/>
      <c r="L339" s="191"/>
      <c r="M339" s="68"/>
    </row>
    <row r="340" spans="1:13" ht="20.25">
      <c r="A340" s="29"/>
      <c r="B340" s="68"/>
      <c r="C340" s="68" t="s">
        <v>273</v>
      </c>
      <c r="D340" s="29"/>
      <c r="E340" s="35"/>
      <c r="F340" s="35"/>
      <c r="G340" s="35"/>
      <c r="H340" s="35"/>
      <c r="I340" s="68"/>
      <c r="J340" s="35"/>
      <c r="K340" s="68"/>
      <c r="L340" s="35"/>
      <c r="M340" s="192"/>
    </row>
    <row r="341" spans="1:13" ht="20.25">
      <c r="A341" s="29" t="s">
        <v>274</v>
      </c>
      <c r="B341" s="68"/>
      <c r="C341" s="68" t="s">
        <v>275</v>
      </c>
      <c r="D341" s="68"/>
      <c r="E341" s="35"/>
      <c r="F341" s="35"/>
      <c r="G341" s="35"/>
      <c r="H341" s="35"/>
      <c r="I341" s="68"/>
      <c r="J341" s="35"/>
      <c r="K341" s="68"/>
      <c r="L341" s="35"/>
      <c r="M341" s="192"/>
    </row>
    <row r="342" spans="1:13" ht="20.25">
      <c r="A342" s="79" t="s">
        <v>276</v>
      </c>
      <c r="B342" s="68"/>
      <c r="C342" s="68"/>
      <c r="D342" s="68"/>
      <c r="E342" s="35"/>
      <c r="F342" s="35"/>
      <c r="G342" s="35"/>
      <c r="H342" s="35"/>
      <c r="I342" s="68"/>
      <c r="J342" s="35"/>
      <c r="K342" s="68"/>
      <c r="L342" s="35"/>
      <c r="M342" s="192"/>
    </row>
    <row r="343" spans="1:13">
      <c r="A343" s="23" t="s">
        <v>343</v>
      </c>
      <c r="C343" s="65" t="s">
        <v>344</v>
      </c>
      <c r="D343" s="65"/>
      <c r="E343" s="65"/>
      <c r="F343" s="65"/>
      <c r="G343" s="65"/>
      <c r="H343" s="65"/>
      <c r="I343" s="65"/>
      <c r="J343" s="65"/>
      <c r="K343" s="65"/>
      <c r="L343" s="65"/>
      <c r="M343" s="198"/>
    </row>
    <row r="344" spans="1:13">
      <c r="A344" s="23"/>
      <c r="C344" s="65" t="s">
        <v>345</v>
      </c>
      <c r="D344" s="65"/>
      <c r="E344" s="65"/>
      <c r="F344" s="65"/>
      <c r="G344" s="65"/>
      <c r="H344" s="65"/>
      <c r="I344" s="65"/>
      <c r="J344" s="65"/>
      <c r="K344" s="65"/>
      <c r="L344" s="65"/>
      <c r="M344" s="198"/>
    </row>
    <row r="345" spans="1:13">
      <c r="A345" s="23"/>
      <c r="C345" s="65" t="s">
        <v>346</v>
      </c>
      <c r="D345" s="65"/>
      <c r="E345" s="65"/>
      <c r="F345" s="65"/>
      <c r="G345" s="65"/>
      <c r="H345" s="65"/>
      <c r="I345" s="65"/>
      <c r="J345" s="65"/>
      <c r="K345" s="65"/>
      <c r="L345" s="65"/>
      <c r="M345" s="198"/>
    </row>
    <row r="346" spans="1:13">
      <c r="A346" s="23" t="s">
        <v>347</v>
      </c>
      <c r="C346" s="65" t="s">
        <v>348</v>
      </c>
      <c r="D346" s="65"/>
      <c r="E346" s="65"/>
      <c r="F346" s="65"/>
      <c r="G346" s="65"/>
      <c r="H346" s="65"/>
      <c r="I346" s="65"/>
      <c r="J346" s="65"/>
      <c r="K346" s="65"/>
      <c r="L346" s="65"/>
      <c r="M346" s="198"/>
    </row>
    <row r="347" spans="1:13">
      <c r="A347" s="23" t="s">
        <v>349</v>
      </c>
      <c r="C347" s="68" t="s">
        <v>33</v>
      </c>
      <c r="D347" s="65"/>
      <c r="E347" s="198"/>
      <c r="F347" s="198"/>
      <c r="G347" s="198"/>
      <c r="H347" s="198"/>
      <c r="I347" s="198"/>
      <c r="J347" s="198"/>
      <c r="K347" s="198"/>
      <c r="L347" s="198"/>
      <c r="M347" s="198"/>
    </row>
    <row r="348" spans="1:13">
      <c r="A348" s="23" t="s">
        <v>350</v>
      </c>
      <c r="C348" s="2" t="s">
        <v>351</v>
      </c>
      <c r="D348" s="65"/>
      <c r="E348" s="65"/>
      <c r="F348" s="65"/>
      <c r="G348" s="65"/>
      <c r="H348" s="65"/>
      <c r="I348" s="65"/>
      <c r="J348" s="65"/>
      <c r="K348" s="65"/>
      <c r="L348" s="65"/>
      <c r="M348" s="198"/>
    </row>
    <row r="349" spans="1:13">
      <c r="C349" s="2" t="s">
        <v>352</v>
      </c>
      <c r="D349" s="65"/>
      <c r="E349" s="65"/>
      <c r="F349" s="65"/>
      <c r="G349" s="65"/>
      <c r="H349" s="65"/>
      <c r="I349" s="65"/>
      <c r="J349" s="65"/>
      <c r="K349" s="65"/>
      <c r="L349" s="65"/>
      <c r="M349" s="198"/>
    </row>
    <row r="350" spans="1:13">
      <c r="A350" s="23" t="s">
        <v>353</v>
      </c>
      <c r="C350" s="2" t="s">
        <v>354</v>
      </c>
      <c r="D350" s="65"/>
      <c r="E350" s="65"/>
      <c r="F350" s="65"/>
      <c r="G350" s="65"/>
      <c r="H350" s="65"/>
      <c r="I350" s="65"/>
      <c r="J350" s="65"/>
      <c r="K350" s="65"/>
      <c r="L350" s="65"/>
      <c r="M350" s="198"/>
    </row>
    <row r="351" spans="1:13">
      <c r="A351" s="23"/>
      <c r="C351" s="2" t="s">
        <v>355</v>
      </c>
      <c r="D351" s="65"/>
      <c r="E351" s="65"/>
      <c r="F351" s="65"/>
      <c r="G351" s="65"/>
      <c r="H351" s="65"/>
      <c r="I351" s="65"/>
      <c r="J351" s="65"/>
      <c r="K351" s="65"/>
      <c r="L351" s="65"/>
      <c r="M351" s="198"/>
    </row>
    <row r="352" spans="1:13">
      <c r="A352" s="23" t="s">
        <v>356</v>
      </c>
      <c r="C352" s="2" t="s">
        <v>357</v>
      </c>
      <c r="D352" s="65"/>
      <c r="E352" s="65"/>
      <c r="F352" s="65"/>
      <c r="G352" s="65"/>
      <c r="H352" s="65"/>
      <c r="I352" s="65"/>
      <c r="J352" s="65"/>
      <c r="K352" s="65"/>
      <c r="L352" s="65"/>
      <c r="M352" s="198"/>
    </row>
    <row r="353" spans="3:13">
      <c r="C353" s="65" t="s">
        <v>358</v>
      </c>
      <c r="D353" s="65"/>
      <c r="M353" s="198"/>
    </row>
    <row r="354" spans="3:13">
      <c r="M354" s="66"/>
    </row>
    <row r="355" spans="3:13">
      <c r="M355" s="66"/>
    </row>
    <row r="356" spans="3:13">
      <c r="M356" s="66"/>
    </row>
    <row r="357" spans="3:13">
      <c r="M357" s="66"/>
    </row>
    <row r="358" spans="3:13">
      <c r="M358" s="66"/>
    </row>
    <row r="359" spans="3:13">
      <c r="C359" s="66"/>
      <c r="D359" s="66"/>
      <c r="E359" s="66"/>
      <c r="F359" s="66"/>
      <c r="G359" s="66"/>
      <c r="H359" s="66"/>
      <c r="I359" s="66"/>
      <c r="J359" s="66"/>
      <c r="K359" s="66"/>
      <c r="L359" s="66"/>
      <c r="M359" s="66"/>
    </row>
    <row r="360" spans="3:13">
      <c r="C360" s="66"/>
      <c r="D360" s="66"/>
      <c r="E360" s="66"/>
      <c r="F360" s="66"/>
      <c r="G360" s="66"/>
      <c r="H360" s="66"/>
      <c r="I360" s="66"/>
      <c r="J360" s="66"/>
      <c r="K360" s="66"/>
      <c r="L360" s="66"/>
      <c r="M360" s="66"/>
    </row>
    <row r="361" spans="3:13">
      <c r="C361" s="66"/>
      <c r="D361" s="66"/>
      <c r="E361" s="66"/>
      <c r="F361" s="66"/>
      <c r="G361" s="66"/>
      <c r="H361" s="66"/>
      <c r="I361" s="66"/>
      <c r="J361" s="66"/>
      <c r="K361" s="66"/>
      <c r="L361" s="66"/>
      <c r="M361" s="66"/>
    </row>
    <row r="362" spans="3:13">
      <c r="C362" s="66"/>
      <c r="D362" s="66"/>
      <c r="E362" s="66"/>
      <c r="F362" s="66"/>
      <c r="G362" s="66"/>
      <c r="H362" s="66"/>
      <c r="I362" s="66"/>
      <c r="J362" s="66"/>
      <c r="K362" s="66"/>
      <c r="L362" s="66"/>
      <c r="M362" s="66"/>
    </row>
    <row r="363" spans="3:13">
      <c r="C363" s="66"/>
      <c r="D363" s="66"/>
      <c r="E363" s="66"/>
      <c r="F363" s="66"/>
      <c r="G363" s="66"/>
      <c r="H363" s="66"/>
      <c r="I363" s="66"/>
      <c r="J363" s="66"/>
      <c r="K363" s="66"/>
      <c r="L363" s="66"/>
      <c r="M363" s="66"/>
    </row>
    <row r="364" spans="3:13">
      <c r="C364" s="66"/>
      <c r="D364" s="66"/>
      <c r="E364" s="66"/>
      <c r="F364" s="66"/>
      <c r="G364" s="66"/>
      <c r="H364" s="66"/>
      <c r="I364" s="66"/>
      <c r="J364" s="66"/>
      <c r="K364" s="66"/>
      <c r="L364" s="66"/>
      <c r="M364" s="66"/>
    </row>
    <row r="365" spans="3:13">
      <c r="C365" s="66"/>
      <c r="D365" s="66"/>
      <c r="E365" s="66"/>
      <c r="F365" s="66"/>
      <c r="G365" s="66"/>
      <c r="H365" s="66"/>
      <c r="I365" s="66"/>
      <c r="J365" s="66"/>
      <c r="K365" s="66"/>
      <c r="L365" s="66"/>
      <c r="M365" s="66"/>
    </row>
    <row r="366" spans="3:13">
      <c r="C366" s="66"/>
      <c r="D366" s="66"/>
      <c r="E366" s="66"/>
      <c r="F366" s="66"/>
      <c r="G366" s="66"/>
      <c r="H366" s="66"/>
      <c r="I366" s="66"/>
      <c r="J366" s="66"/>
      <c r="K366" s="66"/>
      <c r="L366" s="66"/>
      <c r="M366" s="66"/>
    </row>
    <row r="367" spans="3:13">
      <c r="C367" s="66"/>
      <c r="D367" s="66"/>
      <c r="E367" s="66"/>
      <c r="F367" s="66"/>
      <c r="G367" s="66"/>
      <c r="H367" s="66"/>
      <c r="I367" s="66"/>
      <c r="J367" s="66"/>
      <c r="K367" s="66"/>
      <c r="L367" s="66"/>
      <c r="M367" s="66"/>
    </row>
    <row r="368" spans="3:13">
      <c r="C368" s="66"/>
      <c r="D368" s="66"/>
      <c r="E368" s="66"/>
      <c r="F368" s="66"/>
      <c r="G368" s="66"/>
      <c r="H368" s="66"/>
      <c r="I368" s="66"/>
      <c r="J368" s="66"/>
      <c r="K368" s="66"/>
      <c r="L368" s="66"/>
      <c r="M368" s="66"/>
    </row>
    <row r="369" spans="3:13">
      <c r="C369" s="66"/>
      <c r="D369" s="66"/>
      <c r="E369" s="66"/>
      <c r="F369" s="66"/>
      <c r="G369" s="66"/>
      <c r="H369" s="66"/>
      <c r="I369" s="66"/>
      <c r="J369" s="66"/>
      <c r="K369" s="66"/>
      <c r="L369" s="66"/>
      <c r="M369" s="66"/>
    </row>
    <row r="370" spans="3:13">
      <c r="C370" s="66"/>
      <c r="D370" s="66"/>
      <c r="E370" s="66"/>
      <c r="F370" s="66"/>
      <c r="G370" s="66"/>
      <c r="H370" s="66"/>
      <c r="I370" s="66"/>
      <c r="J370" s="66"/>
      <c r="K370" s="66"/>
      <c r="L370" s="66"/>
      <c r="M370" s="66"/>
    </row>
    <row r="371" spans="3:13">
      <c r="C371" s="66"/>
      <c r="D371" s="66"/>
      <c r="E371" s="66"/>
      <c r="F371" s="66"/>
      <c r="G371" s="66"/>
      <c r="H371" s="66"/>
      <c r="I371" s="66"/>
      <c r="J371" s="66"/>
      <c r="K371" s="66"/>
      <c r="L371" s="66"/>
      <c r="M371" s="66"/>
    </row>
    <row r="372" spans="3:13">
      <c r="C372" s="66"/>
      <c r="D372" s="66"/>
      <c r="E372" s="66"/>
      <c r="F372" s="66"/>
      <c r="G372" s="66"/>
      <c r="H372" s="66"/>
      <c r="I372" s="66"/>
      <c r="J372" s="66"/>
      <c r="K372" s="66"/>
      <c r="L372" s="66"/>
      <c r="M372" s="66"/>
    </row>
    <row r="373" spans="3:13">
      <c r="C373" s="66"/>
      <c r="D373" s="66"/>
      <c r="E373" s="66"/>
      <c r="F373" s="66"/>
      <c r="G373" s="66"/>
      <c r="H373" s="66"/>
      <c r="I373" s="66"/>
      <c r="J373" s="66"/>
      <c r="K373" s="66"/>
      <c r="L373" s="66"/>
      <c r="M373" s="66"/>
    </row>
    <row r="374" spans="3:13">
      <c r="C374" s="66"/>
      <c r="D374" s="66"/>
      <c r="E374" s="66"/>
      <c r="F374" s="66"/>
      <c r="G374" s="66"/>
      <c r="H374" s="66"/>
      <c r="I374" s="66"/>
      <c r="J374" s="66"/>
      <c r="K374" s="66"/>
      <c r="L374" s="66"/>
      <c r="M374" s="66"/>
    </row>
    <row r="375" spans="3:13">
      <c r="C375" s="66"/>
      <c r="D375" s="66"/>
      <c r="E375" s="66"/>
      <c r="F375" s="66"/>
      <c r="G375" s="66"/>
      <c r="H375" s="66"/>
      <c r="I375" s="66"/>
      <c r="J375" s="66"/>
      <c r="K375" s="66"/>
      <c r="L375" s="66"/>
      <c r="M375" s="66"/>
    </row>
    <row r="376" spans="3:13">
      <c r="C376" s="66"/>
      <c r="D376" s="66"/>
      <c r="E376" s="66"/>
      <c r="F376" s="66"/>
      <c r="G376" s="66"/>
      <c r="H376" s="66"/>
      <c r="I376" s="66"/>
      <c r="J376" s="66"/>
      <c r="K376" s="66"/>
      <c r="L376" s="66"/>
      <c r="M376" s="66"/>
    </row>
    <row r="377" spans="3:13">
      <c r="C377" s="66"/>
      <c r="D377" s="66"/>
      <c r="E377" s="66"/>
      <c r="F377" s="66"/>
      <c r="G377" s="66"/>
      <c r="H377" s="66"/>
      <c r="I377" s="66"/>
      <c r="J377" s="66"/>
      <c r="K377" s="66"/>
      <c r="L377" s="66"/>
      <c r="M377" s="66"/>
    </row>
    <row r="378" spans="3:13">
      <c r="C378" s="66"/>
      <c r="D378" s="66"/>
      <c r="E378" s="66"/>
      <c r="F378" s="66"/>
      <c r="G378" s="66"/>
      <c r="H378" s="66"/>
      <c r="I378" s="66"/>
      <c r="J378" s="66"/>
      <c r="K378" s="66"/>
      <c r="L378" s="66"/>
      <c r="M378" s="66"/>
    </row>
    <row r="379" spans="3:13">
      <c r="C379" s="66"/>
      <c r="D379" s="66"/>
      <c r="E379" s="66"/>
      <c r="F379" s="66"/>
      <c r="G379" s="66"/>
      <c r="H379" s="66"/>
      <c r="I379" s="66"/>
      <c r="J379" s="66"/>
      <c r="K379" s="66"/>
      <c r="L379" s="66"/>
      <c r="M379" s="66"/>
    </row>
    <row r="380" spans="3:13">
      <c r="C380" s="66"/>
      <c r="D380" s="66"/>
      <c r="E380" s="66"/>
      <c r="F380" s="66"/>
      <c r="G380" s="66"/>
      <c r="H380" s="66"/>
      <c r="I380" s="66"/>
      <c r="J380" s="66"/>
      <c r="K380" s="66"/>
      <c r="L380" s="66"/>
      <c r="M380" s="66"/>
    </row>
    <row r="381" spans="3:13">
      <c r="C381" s="66"/>
      <c r="D381" s="66"/>
      <c r="E381" s="66"/>
      <c r="F381" s="66"/>
      <c r="G381" s="66"/>
      <c r="H381" s="66"/>
      <c r="I381" s="66"/>
      <c r="J381" s="66"/>
      <c r="K381" s="66"/>
      <c r="L381" s="66"/>
      <c r="M381" s="66"/>
    </row>
    <row r="382" spans="3:13">
      <c r="C382" s="66"/>
      <c r="D382" s="66"/>
      <c r="E382" s="66"/>
      <c r="F382" s="66"/>
      <c r="G382" s="66"/>
      <c r="H382" s="66"/>
      <c r="I382" s="66"/>
      <c r="J382" s="66"/>
      <c r="K382" s="66"/>
      <c r="L382" s="66"/>
      <c r="M382" s="66"/>
    </row>
    <row r="383" spans="3:13">
      <c r="C383" s="66"/>
      <c r="D383" s="66"/>
      <c r="E383" s="66"/>
      <c r="F383" s="66"/>
      <c r="G383" s="66"/>
      <c r="H383" s="66"/>
      <c r="I383" s="66"/>
      <c r="J383" s="66"/>
      <c r="K383" s="66"/>
      <c r="L383" s="66"/>
      <c r="M383" s="66"/>
    </row>
    <row r="384" spans="3:13">
      <c r="C384" s="66"/>
      <c r="D384" s="66"/>
      <c r="E384" s="66"/>
      <c r="F384" s="66"/>
      <c r="G384" s="66"/>
      <c r="H384" s="66"/>
      <c r="I384" s="66"/>
      <c r="J384" s="66"/>
      <c r="K384" s="66"/>
      <c r="L384" s="66"/>
      <c r="M384" s="66"/>
    </row>
    <row r="385" spans="3:13">
      <c r="C385" s="66"/>
      <c r="D385" s="66"/>
      <c r="E385" s="66"/>
      <c r="F385" s="66"/>
      <c r="G385" s="66"/>
      <c r="H385" s="66"/>
      <c r="I385" s="66"/>
      <c r="J385" s="66"/>
      <c r="K385" s="66"/>
      <c r="L385" s="66"/>
      <c r="M385" s="66"/>
    </row>
    <row r="386" spans="3:13">
      <c r="C386" s="66"/>
      <c r="D386" s="66"/>
      <c r="E386" s="66"/>
      <c r="F386" s="66"/>
      <c r="G386" s="66"/>
      <c r="H386" s="66"/>
      <c r="I386" s="66"/>
      <c r="J386" s="66"/>
      <c r="K386" s="66"/>
      <c r="L386" s="66"/>
      <c r="M386" s="66"/>
    </row>
    <row r="387" spans="3:13">
      <c r="C387" s="66"/>
      <c r="D387" s="66"/>
      <c r="E387" s="66"/>
      <c r="F387" s="66"/>
      <c r="G387" s="66"/>
      <c r="H387" s="66"/>
      <c r="I387" s="66"/>
      <c r="J387" s="66"/>
      <c r="K387" s="66"/>
      <c r="L387" s="66"/>
      <c r="M387" s="66"/>
    </row>
    <row r="388" spans="3:13">
      <c r="C388" s="66"/>
      <c r="D388" s="66"/>
      <c r="E388" s="66"/>
      <c r="F388" s="66"/>
      <c r="G388" s="66"/>
      <c r="H388" s="66"/>
      <c r="I388" s="66"/>
      <c r="J388" s="66"/>
      <c r="K388" s="66"/>
      <c r="L388" s="66"/>
      <c r="M388" s="66"/>
    </row>
    <row r="389" spans="3:13">
      <c r="C389" s="66"/>
      <c r="D389" s="66"/>
      <c r="E389" s="66"/>
      <c r="F389" s="66"/>
      <c r="G389" s="66"/>
      <c r="H389" s="66"/>
      <c r="I389" s="66"/>
      <c r="J389" s="66"/>
      <c r="K389" s="66"/>
      <c r="L389" s="66"/>
      <c r="M389" s="66"/>
    </row>
    <row r="390" spans="3:13">
      <c r="C390" s="66"/>
      <c r="D390" s="66"/>
      <c r="E390" s="66"/>
      <c r="F390" s="66"/>
      <c r="G390" s="66"/>
      <c r="H390" s="66"/>
      <c r="I390" s="66"/>
      <c r="J390" s="66"/>
      <c r="K390" s="66"/>
      <c r="L390" s="66"/>
      <c r="M390" s="66"/>
    </row>
    <row r="391" spans="3:13">
      <c r="C391" s="66"/>
      <c r="D391" s="66"/>
      <c r="E391" s="66"/>
      <c r="F391" s="66"/>
      <c r="G391" s="66"/>
      <c r="H391" s="66"/>
      <c r="I391" s="66"/>
      <c r="J391" s="66"/>
      <c r="K391" s="66"/>
      <c r="L391" s="66"/>
      <c r="M391" s="66"/>
    </row>
    <row r="392" spans="3:13">
      <c r="C392" s="66"/>
      <c r="D392" s="66"/>
      <c r="E392" s="66"/>
      <c r="F392" s="66"/>
      <c r="G392" s="66"/>
      <c r="H392" s="66"/>
      <c r="I392" s="66"/>
      <c r="J392" s="66"/>
      <c r="K392" s="66"/>
      <c r="L392" s="66"/>
      <c r="M392" s="66"/>
    </row>
    <row r="393" spans="3:13">
      <c r="C393" s="66"/>
      <c r="D393" s="66"/>
      <c r="E393" s="66"/>
      <c r="F393" s="66"/>
      <c r="G393" s="66"/>
      <c r="H393" s="66"/>
      <c r="I393" s="66"/>
      <c r="J393" s="66"/>
      <c r="K393" s="66"/>
      <c r="L393" s="66"/>
      <c r="M393" s="66"/>
    </row>
    <row r="394" spans="3:13">
      <c r="C394" s="66"/>
      <c r="D394" s="66"/>
      <c r="E394" s="66"/>
      <c r="F394" s="66"/>
      <c r="G394" s="66"/>
      <c r="H394" s="66"/>
      <c r="I394" s="66"/>
      <c r="J394" s="66"/>
      <c r="K394" s="66"/>
      <c r="L394" s="66"/>
      <c r="M394" s="66"/>
    </row>
    <row r="395" spans="3:13">
      <c r="C395" s="66"/>
      <c r="D395" s="66"/>
      <c r="E395" s="66"/>
      <c r="F395" s="66"/>
      <c r="G395" s="66"/>
      <c r="H395" s="66"/>
      <c r="I395" s="66"/>
      <c r="J395" s="66"/>
      <c r="K395" s="66"/>
      <c r="L395" s="66"/>
      <c r="M395" s="66"/>
    </row>
    <row r="396" spans="3:13">
      <c r="C396" s="66"/>
      <c r="D396" s="66"/>
      <c r="E396" s="66"/>
      <c r="F396" s="66"/>
      <c r="G396" s="66"/>
      <c r="H396" s="66"/>
      <c r="I396" s="66"/>
      <c r="J396" s="66"/>
      <c r="K396" s="66"/>
      <c r="L396" s="66"/>
      <c r="M396" s="66"/>
    </row>
    <row r="397" spans="3:13">
      <c r="C397" s="66"/>
      <c r="D397" s="66"/>
      <c r="E397" s="66"/>
      <c r="F397" s="66"/>
      <c r="G397" s="66"/>
      <c r="H397" s="66"/>
      <c r="I397" s="66"/>
      <c r="J397" s="66"/>
      <c r="K397" s="66"/>
      <c r="L397" s="66"/>
      <c r="M397" s="66"/>
    </row>
    <row r="398" spans="3:13">
      <c r="C398" s="66"/>
      <c r="D398" s="66"/>
      <c r="E398" s="66"/>
      <c r="F398" s="66"/>
      <c r="G398" s="66"/>
      <c r="H398" s="66"/>
      <c r="I398" s="66"/>
      <c r="J398" s="66"/>
      <c r="K398" s="66"/>
      <c r="L398" s="66"/>
      <c r="M398" s="66"/>
    </row>
    <row r="399" spans="3:13">
      <c r="C399" s="66"/>
      <c r="D399" s="66"/>
      <c r="E399" s="66"/>
      <c r="F399" s="66"/>
      <c r="G399" s="66"/>
      <c r="H399" s="66"/>
      <c r="I399" s="66"/>
      <c r="J399" s="66"/>
      <c r="K399" s="66"/>
      <c r="L399" s="66"/>
      <c r="M399" s="66"/>
    </row>
    <row r="400" spans="3:13">
      <c r="C400" s="66"/>
      <c r="D400" s="66"/>
      <c r="E400" s="66"/>
      <c r="F400" s="66"/>
      <c r="G400" s="66"/>
      <c r="H400" s="66"/>
      <c r="I400" s="66"/>
      <c r="J400" s="66"/>
      <c r="K400" s="66"/>
      <c r="L400" s="66"/>
      <c r="M400" s="66"/>
    </row>
    <row r="401" spans="3:13">
      <c r="C401" s="66"/>
      <c r="D401" s="66"/>
      <c r="E401" s="66"/>
      <c r="F401" s="66"/>
      <c r="G401" s="66"/>
      <c r="H401" s="66"/>
      <c r="I401" s="66"/>
      <c r="J401" s="66"/>
      <c r="K401" s="66"/>
      <c r="L401" s="66"/>
      <c r="M401" s="66"/>
    </row>
    <row r="402" spans="3:13">
      <c r="C402" s="66"/>
      <c r="D402" s="66"/>
      <c r="E402" s="66"/>
      <c r="F402" s="66"/>
      <c r="G402" s="66"/>
      <c r="H402" s="66"/>
      <c r="I402" s="66"/>
      <c r="J402" s="66"/>
      <c r="K402" s="66"/>
      <c r="L402" s="66"/>
      <c r="M402" s="66"/>
    </row>
    <row r="403" spans="3:13">
      <c r="C403" s="66"/>
      <c r="D403" s="66"/>
      <c r="E403" s="66"/>
      <c r="F403" s="66"/>
      <c r="G403" s="66"/>
      <c r="H403" s="66"/>
      <c r="I403" s="66"/>
      <c r="J403" s="66"/>
      <c r="K403" s="66"/>
      <c r="L403" s="66"/>
      <c r="M403" s="66"/>
    </row>
    <row r="404" spans="3:13">
      <c r="C404" s="66"/>
      <c r="D404" s="66"/>
      <c r="E404" s="66"/>
      <c r="F404" s="66"/>
      <c r="G404" s="66"/>
      <c r="H404" s="66"/>
      <c r="I404" s="66"/>
      <c r="J404" s="66"/>
      <c r="K404" s="66"/>
      <c r="L404" s="66"/>
      <c r="M404" s="66"/>
    </row>
    <row r="405" spans="3:13">
      <c r="C405" s="66"/>
      <c r="D405" s="66"/>
      <c r="E405" s="66"/>
      <c r="F405" s="66"/>
      <c r="G405" s="66"/>
      <c r="H405" s="66"/>
      <c r="I405" s="66"/>
      <c r="J405" s="66"/>
      <c r="K405" s="66"/>
      <c r="L405" s="66"/>
      <c r="M405" s="66"/>
    </row>
    <row r="406" spans="3:13">
      <c r="C406" s="66"/>
      <c r="D406" s="66"/>
      <c r="E406" s="66"/>
      <c r="F406" s="66"/>
      <c r="G406" s="66"/>
      <c r="H406" s="66"/>
      <c r="I406" s="66"/>
      <c r="J406" s="66"/>
      <c r="K406" s="66"/>
      <c r="L406" s="66"/>
      <c r="M406" s="66"/>
    </row>
    <row r="407" spans="3:13">
      <c r="C407" s="66"/>
      <c r="D407" s="66"/>
      <c r="E407" s="66"/>
      <c r="F407" s="66"/>
      <c r="G407" s="66"/>
      <c r="H407" s="66"/>
      <c r="I407" s="66"/>
      <c r="J407" s="66"/>
      <c r="K407" s="66"/>
      <c r="L407" s="66"/>
      <c r="M407" s="66"/>
    </row>
    <row r="408" spans="3:13">
      <c r="C408" s="66"/>
      <c r="D408" s="66"/>
      <c r="E408" s="66"/>
      <c r="F408" s="66"/>
      <c r="G408" s="66"/>
      <c r="H408" s="66"/>
      <c r="I408" s="66"/>
      <c r="J408" s="66"/>
      <c r="K408" s="66"/>
      <c r="L408" s="66"/>
      <c r="M408" s="66"/>
    </row>
    <row r="409" spans="3:13">
      <c r="C409" s="66"/>
      <c r="D409" s="66"/>
      <c r="E409" s="66"/>
      <c r="F409" s="66"/>
      <c r="G409" s="66"/>
      <c r="H409" s="66"/>
      <c r="I409" s="66"/>
      <c r="J409" s="66"/>
      <c r="K409" s="66"/>
      <c r="L409" s="66"/>
      <c r="M409" s="66"/>
    </row>
    <row r="410" spans="3:13">
      <c r="C410" s="66"/>
      <c r="D410" s="66"/>
      <c r="E410" s="66"/>
      <c r="F410" s="66"/>
      <c r="G410" s="66"/>
      <c r="H410" s="66"/>
      <c r="I410" s="66"/>
      <c r="J410" s="66"/>
      <c r="K410" s="66"/>
      <c r="L410" s="66"/>
      <c r="M410" s="66"/>
    </row>
    <row r="411" spans="3:13">
      <c r="C411" s="66"/>
      <c r="D411" s="66"/>
      <c r="E411" s="66"/>
      <c r="F411" s="66"/>
      <c r="G411" s="66"/>
      <c r="H411" s="66"/>
      <c r="I411" s="66"/>
      <c r="J411" s="66"/>
      <c r="K411" s="66"/>
      <c r="L411" s="66"/>
      <c r="M411" s="66"/>
    </row>
    <row r="412" spans="3:13">
      <c r="C412" s="66"/>
      <c r="D412" s="66"/>
      <c r="E412" s="66"/>
      <c r="F412" s="66"/>
      <c r="G412" s="66"/>
      <c r="H412" s="66"/>
      <c r="I412" s="66"/>
      <c r="J412" s="66"/>
      <c r="K412" s="66"/>
      <c r="L412" s="66"/>
      <c r="M412" s="66"/>
    </row>
    <row r="413" spans="3:13">
      <c r="C413" s="66"/>
      <c r="D413" s="66"/>
      <c r="E413" s="66"/>
      <c r="F413" s="66"/>
      <c r="G413" s="66"/>
      <c r="H413" s="66"/>
      <c r="I413" s="66"/>
      <c r="J413" s="66"/>
      <c r="K413" s="66"/>
      <c r="L413" s="66"/>
      <c r="M413" s="66"/>
    </row>
    <row r="414" spans="3:13">
      <c r="C414" s="66"/>
      <c r="D414" s="66"/>
      <c r="E414" s="66"/>
      <c r="F414" s="66"/>
      <c r="G414" s="66"/>
      <c r="H414" s="66"/>
      <c r="I414" s="66"/>
      <c r="J414" s="66"/>
      <c r="K414" s="66"/>
      <c r="L414" s="66"/>
      <c r="M414" s="66"/>
    </row>
    <row r="415" spans="3:13">
      <c r="C415" s="66"/>
      <c r="D415" s="66"/>
      <c r="E415" s="66"/>
      <c r="F415" s="66"/>
      <c r="G415" s="66"/>
      <c r="H415" s="66"/>
      <c r="I415" s="66"/>
      <c r="J415" s="66"/>
      <c r="K415" s="66"/>
      <c r="L415" s="66"/>
      <c r="M415" s="66"/>
    </row>
    <row r="416" spans="3:13">
      <c r="C416" s="66"/>
      <c r="D416" s="66"/>
      <c r="E416" s="66"/>
      <c r="F416" s="66"/>
      <c r="G416" s="66"/>
      <c r="H416" s="66"/>
      <c r="I416" s="66"/>
      <c r="J416" s="66"/>
      <c r="K416" s="66"/>
      <c r="L416" s="66"/>
      <c r="M416" s="66"/>
    </row>
    <row r="417" spans="3:13">
      <c r="C417" s="66"/>
      <c r="D417" s="66"/>
      <c r="E417" s="66"/>
      <c r="F417" s="66"/>
      <c r="G417" s="66"/>
      <c r="H417" s="66"/>
      <c r="I417" s="66"/>
      <c r="J417" s="66"/>
      <c r="K417" s="66"/>
      <c r="L417" s="66"/>
      <c r="M417" s="66"/>
    </row>
    <row r="418" spans="3:13">
      <c r="C418" s="66"/>
      <c r="D418" s="66"/>
      <c r="E418" s="66"/>
      <c r="F418" s="66"/>
      <c r="G418" s="66"/>
      <c r="H418" s="66"/>
      <c r="I418" s="66"/>
      <c r="J418" s="66"/>
      <c r="K418" s="66"/>
      <c r="L418" s="66"/>
      <c r="M418" s="66"/>
    </row>
    <row r="419" spans="3:13">
      <c r="C419" s="66"/>
      <c r="D419" s="66"/>
      <c r="E419" s="66"/>
      <c r="F419" s="66"/>
      <c r="G419" s="66"/>
      <c r="H419" s="66"/>
      <c r="I419" s="66"/>
      <c r="J419" s="66"/>
      <c r="K419" s="66"/>
      <c r="L419" s="66"/>
      <c r="M419" s="66"/>
    </row>
    <row r="420" spans="3:13">
      <c r="C420" s="66"/>
      <c r="D420" s="66"/>
      <c r="E420" s="66"/>
      <c r="F420" s="66"/>
      <c r="G420" s="66"/>
      <c r="H420" s="66"/>
      <c r="I420" s="66"/>
      <c r="J420" s="66"/>
      <c r="K420" s="66"/>
      <c r="L420" s="66"/>
      <c r="M420" s="66"/>
    </row>
    <row r="421" spans="3:13">
      <c r="C421" s="66"/>
      <c r="D421" s="66"/>
      <c r="E421" s="66"/>
      <c r="F421" s="66"/>
      <c r="G421" s="66"/>
      <c r="H421" s="66"/>
      <c r="I421" s="66"/>
      <c r="J421" s="66"/>
      <c r="K421" s="66"/>
      <c r="L421" s="66"/>
      <c r="M421" s="66"/>
    </row>
    <row r="422" spans="3:13">
      <c r="C422" s="66"/>
      <c r="D422" s="66"/>
      <c r="E422" s="66"/>
      <c r="F422" s="66"/>
      <c r="G422" s="66"/>
      <c r="H422" s="66"/>
      <c r="I422" s="66"/>
      <c r="J422" s="66"/>
      <c r="K422" s="66"/>
      <c r="L422" s="66"/>
      <c r="M422" s="66"/>
    </row>
    <row r="423" spans="3:13">
      <c r="C423" s="66"/>
      <c r="D423" s="66"/>
      <c r="E423" s="66"/>
      <c r="F423" s="66"/>
      <c r="G423" s="66"/>
      <c r="H423" s="66"/>
      <c r="I423" s="66"/>
      <c r="J423" s="66"/>
      <c r="K423" s="66"/>
      <c r="L423" s="66"/>
      <c r="M423" s="66"/>
    </row>
    <row r="424" spans="3:13">
      <c r="C424" s="66"/>
      <c r="D424" s="66"/>
      <c r="E424" s="66"/>
      <c r="F424" s="66"/>
      <c r="G424" s="66"/>
      <c r="H424" s="66"/>
      <c r="I424" s="66"/>
      <c r="J424" s="66"/>
      <c r="K424" s="66"/>
      <c r="L424" s="66"/>
      <c r="M424" s="66"/>
    </row>
    <row r="425" spans="3:13">
      <c r="C425" s="66"/>
      <c r="D425" s="66"/>
      <c r="E425" s="66"/>
      <c r="F425" s="66"/>
      <c r="G425" s="66"/>
      <c r="H425" s="66"/>
      <c r="I425" s="66"/>
      <c r="J425" s="66"/>
      <c r="K425" s="66"/>
      <c r="L425" s="66"/>
      <c r="M425" s="66"/>
    </row>
    <row r="426" spans="3:13">
      <c r="C426" s="66"/>
      <c r="D426" s="66"/>
      <c r="E426" s="66"/>
      <c r="F426" s="66"/>
      <c r="G426" s="66"/>
      <c r="H426" s="66"/>
      <c r="I426" s="66"/>
      <c r="J426" s="66"/>
      <c r="K426" s="66"/>
      <c r="L426" s="66"/>
      <c r="M426" s="66"/>
    </row>
    <row r="427" spans="3:13">
      <c r="C427" s="66"/>
      <c r="D427" s="66"/>
      <c r="E427" s="66"/>
      <c r="F427" s="66"/>
      <c r="G427" s="66"/>
      <c r="H427" s="66"/>
      <c r="I427" s="66"/>
      <c r="J427" s="66"/>
      <c r="K427" s="66"/>
      <c r="L427" s="66"/>
      <c r="M427" s="66"/>
    </row>
    <row r="428" spans="3:13">
      <c r="C428" s="66"/>
      <c r="D428" s="66"/>
      <c r="E428" s="66"/>
      <c r="F428" s="66"/>
      <c r="G428" s="66"/>
      <c r="H428" s="66"/>
      <c r="I428" s="66"/>
      <c r="J428" s="66"/>
      <c r="K428" s="66"/>
      <c r="L428" s="66"/>
      <c r="M428" s="66"/>
    </row>
    <row r="429" spans="3:13">
      <c r="C429" s="66"/>
      <c r="D429" s="66"/>
      <c r="E429" s="66"/>
      <c r="F429" s="66"/>
      <c r="G429" s="66"/>
      <c r="H429" s="66"/>
      <c r="I429" s="66"/>
      <c r="J429" s="66"/>
      <c r="K429" s="66"/>
      <c r="L429" s="66"/>
      <c r="M429" s="66"/>
    </row>
    <row r="430" spans="3:13">
      <c r="C430" s="66"/>
      <c r="D430" s="66"/>
      <c r="E430" s="66"/>
      <c r="F430" s="66"/>
      <c r="G430" s="66"/>
      <c r="H430" s="66"/>
      <c r="I430" s="66"/>
      <c r="J430" s="66"/>
      <c r="K430" s="66"/>
      <c r="L430" s="66"/>
      <c r="M430" s="66"/>
    </row>
    <row r="431" spans="3:13">
      <c r="C431" s="66"/>
      <c r="D431" s="66"/>
      <c r="E431" s="66"/>
      <c r="F431" s="66"/>
      <c r="G431" s="66"/>
      <c r="H431" s="66"/>
      <c r="I431" s="66"/>
      <c r="J431" s="66"/>
      <c r="K431" s="66"/>
      <c r="L431" s="66"/>
      <c r="M431" s="66"/>
    </row>
    <row r="432" spans="3:13">
      <c r="C432" s="66"/>
      <c r="D432" s="66"/>
      <c r="E432" s="66"/>
      <c r="F432" s="66"/>
      <c r="G432" s="66"/>
      <c r="H432" s="66"/>
      <c r="I432" s="66"/>
      <c r="J432" s="66"/>
      <c r="K432" s="66"/>
      <c r="L432" s="66"/>
      <c r="M432" s="66"/>
    </row>
    <row r="433" spans="3:13">
      <c r="C433" s="66"/>
      <c r="D433" s="66"/>
      <c r="E433" s="66"/>
      <c r="F433" s="66"/>
      <c r="G433" s="66"/>
      <c r="H433" s="66"/>
      <c r="I433" s="66"/>
      <c r="J433" s="66"/>
      <c r="K433" s="66"/>
      <c r="L433" s="66"/>
      <c r="M433" s="66"/>
    </row>
    <row r="434" spans="3:13">
      <c r="C434" s="66"/>
      <c r="D434" s="66"/>
      <c r="E434" s="66"/>
      <c r="F434" s="66"/>
      <c r="G434" s="66"/>
      <c r="H434" s="66"/>
      <c r="I434" s="66"/>
      <c r="J434" s="66"/>
      <c r="K434" s="66"/>
      <c r="L434" s="66"/>
      <c r="M434" s="66"/>
    </row>
    <row r="435" spans="3:13">
      <c r="C435" s="66"/>
      <c r="D435" s="66"/>
      <c r="E435" s="66"/>
      <c r="F435" s="66"/>
      <c r="G435" s="66"/>
      <c r="H435" s="66"/>
      <c r="I435" s="66"/>
      <c r="J435" s="66"/>
      <c r="K435" s="66"/>
      <c r="L435" s="66"/>
      <c r="M435" s="66"/>
    </row>
    <row r="436" spans="3:13">
      <c r="C436" s="66"/>
      <c r="D436" s="66"/>
      <c r="E436" s="66"/>
      <c r="F436" s="66"/>
      <c r="G436" s="66"/>
      <c r="H436" s="66"/>
      <c r="I436" s="66"/>
      <c r="J436" s="66"/>
      <c r="K436" s="66"/>
      <c r="L436" s="66"/>
      <c r="M436" s="66"/>
    </row>
    <row r="437" spans="3:13">
      <c r="C437" s="66"/>
      <c r="D437" s="66"/>
      <c r="E437" s="66"/>
      <c r="F437" s="66"/>
      <c r="G437" s="66"/>
      <c r="H437" s="66"/>
      <c r="I437" s="66"/>
      <c r="J437" s="66"/>
      <c r="K437" s="66"/>
      <c r="L437" s="66"/>
      <c r="M437" s="66"/>
    </row>
    <row r="438" spans="3:13">
      <c r="C438" s="66"/>
      <c r="D438" s="66"/>
      <c r="E438" s="66"/>
      <c r="F438" s="66"/>
      <c r="G438" s="66"/>
      <c r="H438" s="66"/>
      <c r="I438" s="66"/>
      <c r="J438" s="66"/>
      <c r="K438" s="66"/>
      <c r="L438" s="66"/>
      <c r="M438" s="66"/>
    </row>
    <row r="439" spans="3:13">
      <c r="C439" s="66"/>
      <c r="D439" s="66"/>
      <c r="E439" s="66"/>
      <c r="F439" s="66"/>
      <c r="G439" s="66"/>
      <c r="H439" s="66"/>
      <c r="I439" s="66"/>
      <c r="J439" s="66"/>
      <c r="K439" s="66"/>
      <c r="L439" s="66"/>
      <c r="M439" s="66"/>
    </row>
    <row r="440" spans="3:13">
      <c r="C440" s="66"/>
      <c r="D440" s="66"/>
      <c r="E440" s="66"/>
      <c r="F440" s="66"/>
      <c r="G440" s="66"/>
      <c r="H440" s="66"/>
      <c r="I440" s="66"/>
      <c r="J440" s="66"/>
      <c r="K440" s="66"/>
      <c r="L440" s="66"/>
      <c r="M440" s="66"/>
    </row>
    <row r="441" spans="3:13">
      <c r="C441" s="66"/>
      <c r="D441" s="66"/>
      <c r="E441" s="66"/>
      <c r="F441" s="66"/>
      <c r="G441" s="66"/>
      <c r="H441" s="66"/>
      <c r="I441" s="66"/>
      <c r="J441" s="66"/>
      <c r="K441" s="66"/>
      <c r="L441" s="66"/>
      <c r="M441" s="66"/>
    </row>
    <row r="442" spans="3:13">
      <c r="C442" s="66"/>
      <c r="D442" s="66"/>
      <c r="E442" s="66"/>
      <c r="F442" s="66"/>
      <c r="G442" s="66"/>
      <c r="H442" s="66"/>
      <c r="I442" s="66"/>
      <c r="J442" s="66"/>
      <c r="K442" s="66"/>
      <c r="L442" s="66"/>
      <c r="M442" s="66"/>
    </row>
    <row r="443" spans="3:13">
      <c r="C443" s="66"/>
      <c r="D443" s="66"/>
      <c r="E443" s="66"/>
      <c r="F443" s="66"/>
      <c r="G443" s="66"/>
      <c r="H443" s="66"/>
      <c r="I443" s="66"/>
      <c r="J443" s="66"/>
      <c r="K443" s="66"/>
      <c r="L443" s="66"/>
      <c r="M443" s="66"/>
    </row>
    <row r="444" spans="3:13">
      <c r="C444" s="66"/>
      <c r="D444" s="66"/>
      <c r="E444" s="66"/>
      <c r="F444" s="66"/>
      <c r="G444" s="66"/>
      <c r="H444" s="66"/>
      <c r="I444" s="66"/>
      <c r="J444" s="66"/>
      <c r="K444" s="66"/>
      <c r="L444" s="66"/>
      <c r="M444" s="66"/>
    </row>
    <row r="445" spans="3:13">
      <c r="C445" s="66"/>
      <c r="D445" s="66"/>
      <c r="E445" s="66"/>
      <c r="F445" s="66"/>
      <c r="G445" s="66"/>
      <c r="H445" s="66"/>
      <c r="I445" s="66"/>
      <c r="J445" s="66"/>
      <c r="K445" s="66"/>
      <c r="L445" s="66"/>
      <c r="M445" s="66"/>
    </row>
    <row r="446" spans="3:13">
      <c r="C446" s="66"/>
      <c r="D446" s="66"/>
      <c r="E446" s="66"/>
      <c r="F446" s="66"/>
      <c r="G446" s="66"/>
      <c r="H446" s="66"/>
      <c r="I446" s="66"/>
      <c r="J446" s="66"/>
      <c r="K446" s="66"/>
      <c r="L446" s="66"/>
      <c r="M446" s="66"/>
    </row>
    <row r="447" spans="3:13">
      <c r="C447" s="66"/>
      <c r="D447" s="66"/>
      <c r="E447" s="66"/>
      <c r="F447" s="66"/>
      <c r="G447" s="66"/>
      <c r="H447" s="66"/>
      <c r="I447" s="66"/>
      <c r="J447" s="66"/>
      <c r="K447" s="66"/>
      <c r="L447" s="66"/>
      <c r="M447" s="66"/>
    </row>
    <row r="448" spans="3:13">
      <c r="C448" s="66"/>
      <c r="D448" s="66"/>
      <c r="E448" s="66"/>
      <c r="F448" s="66"/>
      <c r="G448" s="66"/>
      <c r="H448" s="66"/>
      <c r="I448" s="66"/>
      <c r="J448" s="66"/>
      <c r="K448" s="66"/>
      <c r="L448" s="66"/>
      <c r="M448" s="66"/>
    </row>
    <row r="449" spans="3:13">
      <c r="C449" s="66"/>
      <c r="D449" s="66"/>
      <c r="E449" s="66"/>
      <c r="F449" s="66"/>
      <c r="G449" s="66"/>
      <c r="H449" s="66"/>
      <c r="I449" s="66"/>
      <c r="J449" s="66"/>
      <c r="K449" s="66"/>
      <c r="L449" s="66"/>
      <c r="M449" s="66"/>
    </row>
    <row r="450" spans="3:13">
      <c r="C450" s="66"/>
      <c r="D450" s="66"/>
      <c r="E450" s="66"/>
      <c r="F450" s="66"/>
      <c r="G450" s="66"/>
      <c r="H450" s="66"/>
      <c r="I450" s="66"/>
      <c r="J450" s="66"/>
      <c r="K450" s="66"/>
      <c r="L450" s="66"/>
      <c r="M450" s="66"/>
    </row>
    <row r="451" spans="3:13">
      <c r="C451" s="66"/>
      <c r="D451" s="66"/>
      <c r="E451" s="66"/>
      <c r="F451" s="66"/>
      <c r="G451" s="66"/>
      <c r="H451" s="66"/>
      <c r="I451" s="66"/>
      <c r="J451" s="66"/>
      <c r="K451" s="66"/>
      <c r="L451" s="66"/>
      <c r="M451" s="66"/>
    </row>
    <row r="452" spans="3:13">
      <c r="C452" s="66"/>
      <c r="D452" s="66"/>
      <c r="E452" s="66"/>
      <c r="F452" s="66"/>
      <c r="G452" s="66"/>
      <c r="H452" s="66"/>
      <c r="I452" s="66"/>
      <c r="J452" s="66"/>
      <c r="K452" s="66"/>
      <c r="L452" s="66"/>
      <c r="M452" s="66"/>
    </row>
    <row r="453" spans="3:13">
      <c r="C453" s="66"/>
      <c r="D453" s="66"/>
      <c r="E453" s="66"/>
      <c r="F453" s="66"/>
      <c r="G453" s="66"/>
      <c r="H453" s="66"/>
      <c r="I453" s="66"/>
      <c r="J453" s="66"/>
      <c r="K453" s="66"/>
      <c r="L453" s="66"/>
      <c r="M453" s="66"/>
    </row>
    <row r="454" spans="3:13">
      <c r="C454" s="66"/>
      <c r="D454" s="66"/>
      <c r="E454" s="66"/>
      <c r="F454" s="66"/>
      <c r="G454" s="66"/>
      <c r="H454" s="66"/>
      <c r="I454" s="66"/>
      <c r="J454" s="66"/>
      <c r="K454" s="66"/>
      <c r="L454" s="66"/>
      <c r="M454" s="66"/>
    </row>
    <row r="455" spans="3:13">
      <c r="C455" s="66"/>
      <c r="D455" s="66"/>
      <c r="E455" s="66"/>
      <c r="F455" s="66"/>
      <c r="G455" s="66"/>
      <c r="H455" s="66"/>
      <c r="I455" s="66"/>
      <c r="J455" s="66"/>
      <c r="K455" s="66"/>
      <c r="L455" s="66"/>
      <c r="M455" s="66"/>
    </row>
    <row r="456" spans="3:13">
      <c r="C456" s="66"/>
      <c r="D456" s="66"/>
      <c r="E456" s="66"/>
      <c r="F456" s="66"/>
      <c r="G456" s="66"/>
      <c r="H456" s="66"/>
      <c r="I456" s="66"/>
      <c r="J456" s="66"/>
      <c r="K456" s="66"/>
      <c r="L456" s="66"/>
      <c r="M456" s="66"/>
    </row>
    <row r="457" spans="3:13">
      <c r="C457" s="66"/>
      <c r="D457" s="66"/>
      <c r="E457" s="66"/>
      <c r="F457" s="66"/>
      <c r="G457" s="66"/>
      <c r="H457" s="66"/>
      <c r="I457" s="66"/>
      <c r="J457" s="66"/>
      <c r="K457" s="66"/>
      <c r="L457" s="66"/>
      <c r="M457" s="66"/>
    </row>
    <row r="458" spans="3:13">
      <c r="C458" s="66"/>
      <c r="D458" s="66"/>
      <c r="E458" s="66"/>
      <c r="F458" s="66"/>
      <c r="G458" s="66"/>
      <c r="H458" s="66"/>
      <c r="I458" s="66"/>
      <c r="J458" s="66"/>
      <c r="K458" s="66"/>
      <c r="L458" s="66"/>
      <c r="M458" s="66"/>
    </row>
    <row r="459" spans="3:13">
      <c r="C459" s="66"/>
      <c r="D459" s="66"/>
      <c r="E459" s="66"/>
      <c r="F459" s="66"/>
      <c r="G459" s="66"/>
      <c r="H459" s="66"/>
      <c r="I459" s="66"/>
      <c r="J459" s="66"/>
      <c r="K459" s="66"/>
      <c r="L459" s="66"/>
      <c r="M459" s="66"/>
    </row>
    <row r="460" spans="3:13">
      <c r="C460" s="66"/>
      <c r="D460" s="66"/>
      <c r="E460" s="66"/>
      <c r="F460" s="66"/>
      <c r="G460" s="66"/>
      <c r="H460" s="66"/>
      <c r="I460" s="66"/>
      <c r="J460" s="66"/>
      <c r="K460" s="66"/>
      <c r="L460" s="66"/>
      <c r="M460" s="66"/>
    </row>
    <row r="461" spans="3:13">
      <c r="C461" s="66"/>
      <c r="D461" s="66"/>
      <c r="E461" s="66"/>
      <c r="F461" s="66"/>
      <c r="G461" s="66"/>
      <c r="H461" s="66"/>
      <c r="I461" s="66"/>
      <c r="J461" s="66"/>
      <c r="K461" s="66"/>
      <c r="L461" s="66"/>
      <c r="M461" s="66"/>
    </row>
    <row r="462" spans="3:13">
      <c r="C462" s="66"/>
      <c r="D462" s="66"/>
      <c r="E462" s="66"/>
      <c r="F462" s="66"/>
      <c r="G462" s="66"/>
      <c r="H462" s="66"/>
      <c r="I462" s="66"/>
      <c r="J462" s="66"/>
      <c r="K462" s="66"/>
      <c r="L462" s="66"/>
      <c r="M462" s="66"/>
    </row>
    <row r="463" spans="3:13">
      <c r="C463" s="66"/>
      <c r="D463" s="66"/>
      <c r="E463" s="66"/>
      <c r="F463" s="66"/>
      <c r="G463" s="66"/>
      <c r="H463" s="66"/>
      <c r="I463" s="66"/>
      <c r="J463" s="66"/>
      <c r="K463" s="66"/>
      <c r="L463" s="66"/>
      <c r="M463" s="66"/>
    </row>
    <row r="464" spans="3:13">
      <c r="C464" s="66"/>
      <c r="D464" s="66"/>
      <c r="E464" s="66"/>
      <c r="F464" s="66"/>
      <c r="G464" s="66"/>
      <c r="H464" s="66"/>
      <c r="I464" s="66"/>
      <c r="J464" s="66"/>
      <c r="K464" s="66"/>
      <c r="L464" s="66"/>
      <c r="M464" s="66"/>
    </row>
    <row r="465" spans="3:13">
      <c r="C465" s="66"/>
      <c r="D465" s="66"/>
      <c r="E465" s="66"/>
      <c r="F465" s="66"/>
      <c r="G465" s="66"/>
      <c r="H465" s="66"/>
      <c r="I465" s="66"/>
      <c r="J465" s="66"/>
      <c r="K465" s="66"/>
      <c r="L465" s="66"/>
      <c r="M465" s="66"/>
    </row>
    <row r="466" spans="3:13">
      <c r="C466" s="66"/>
      <c r="D466" s="66"/>
      <c r="E466" s="66"/>
      <c r="F466" s="66"/>
      <c r="G466" s="66"/>
      <c r="H466" s="66"/>
      <c r="I466" s="66"/>
      <c r="J466" s="66"/>
      <c r="K466" s="66"/>
      <c r="L466" s="66"/>
      <c r="M466" s="66"/>
    </row>
    <row r="467" spans="3:13">
      <c r="C467" s="66"/>
      <c r="D467" s="66"/>
      <c r="E467" s="66"/>
      <c r="F467" s="66"/>
      <c r="G467" s="66"/>
      <c r="H467" s="66"/>
      <c r="I467" s="66"/>
      <c r="J467" s="66"/>
      <c r="K467" s="66"/>
      <c r="L467" s="66"/>
      <c r="M467" s="66"/>
    </row>
    <row r="468" spans="3:13">
      <c r="C468" s="66"/>
      <c r="D468" s="66"/>
      <c r="E468" s="66"/>
      <c r="F468" s="66"/>
      <c r="G468" s="66"/>
      <c r="H468" s="66"/>
      <c r="I468" s="66"/>
      <c r="J468" s="66"/>
      <c r="K468" s="66"/>
      <c r="L468" s="66"/>
      <c r="M468" s="66"/>
    </row>
    <row r="469" spans="3:13">
      <c r="C469" s="66"/>
      <c r="D469" s="66"/>
      <c r="E469" s="66"/>
      <c r="F469" s="66"/>
      <c r="G469" s="66"/>
      <c r="H469" s="66"/>
      <c r="I469" s="66"/>
      <c r="J469" s="66"/>
      <c r="K469" s="66"/>
      <c r="L469" s="66"/>
      <c r="M469" s="66"/>
    </row>
    <row r="470" spans="3:13">
      <c r="C470" s="66"/>
      <c r="D470" s="66"/>
      <c r="E470" s="66"/>
      <c r="F470" s="66"/>
      <c r="G470" s="66"/>
      <c r="H470" s="66"/>
      <c r="I470" s="66"/>
      <c r="J470" s="66"/>
      <c r="K470" s="66"/>
      <c r="L470" s="66"/>
      <c r="M470" s="66"/>
    </row>
    <row r="471" spans="3:13">
      <c r="C471" s="66"/>
      <c r="D471" s="66"/>
      <c r="E471" s="66"/>
      <c r="F471" s="66"/>
      <c r="G471" s="66"/>
      <c r="H471" s="66"/>
      <c r="I471" s="66"/>
      <c r="J471" s="66"/>
      <c r="K471" s="66"/>
      <c r="L471" s="66"/>
      <c r="M471" s="66"/>
    </row>
    <row r="472" spans="3:13">
      <c r="C472" s="66"/>
      <c r="D472" s="66"/>
      <c r="E472" s="66"/>
      <c r="F472" s="66"/>
      <c r="G472" s="66"/>
      <c r="H472" s="66"/>
      <c r="I472" s="66"/>
      <c r="J472" s="66"/>
      <c r="K472" s="66"/>
      <c r="L472" s="66"/>
      <c r="M472" s="66"/>
    </row>
    <row r="473" spans="3:13">
      <c r="C473" s="66"/>
      <c r="D473" s="66"/>
      <c r="E473" s="66"/>
      <c r="F473" s="66"/>
      <c r="G473" s="66"/>
      <c r="H473" s="66"/>
      <c r="I473" s="66"/>
      <c r="J473" s="66"/>
      <c r="K473" s="66"/>
      <c r="L473" s="66"/>
      <c r="M473" s="66"/>
    </row>
    <row r="474" spans="3:13">
      <c r="C474" s="66"/>
      <c r="D474" s="66"/>
      <c r="E474" s="66"/>
      <c r="F474" s="66"/>
      <c r="G474" s="66"/>
      <c r="H474" s="66"/>
      <c r="I474" s="66"/>
      <c r="J474" s="66"/>
      <c r="K474" s="66"/>
      <c r="L474" s="66"/>
      <c r="M474" s="66"/>
    </row>
    <row r="475" spans="3:13">
      <c r="C475" s="66"/>
      <c r="D475" s="66"/>
      <c r="E475" s="66"/>
      <c r="F475" s="66"/>
      <c r="G475" s="66"/>
      <c r="H475" s="66"/>
      <c r="I475" s="66"/>
      <c r="J475" s="66"/>
      <c r="K475" s="66"/>
      <c r="L475" s="66"/>
      <c r="M475" s="66"/>
    </row>
    <row r="476" spans="3:13">
      <c r="C476" s="66"/>
      <c r="D476" s="66"/>
      <c r="E476" s="66"/>
      <c r="F476" s="66"/>
      <c r="G476" s="66"/>
      <c r="H476" s="66"/>
      <c r="I476" s="66"/>
      <c r="J476" s="66"/>
      <c r="K476" s="66"/>
      <c r="L476" s="66"/>
      <c r="M476" s="66"/>
    </row>
    <row r="477" spans="3:13">
      <c r="C477" s="66"/>
      <c r="D477" s="66"/>
      <c r="E477" s="66"/>
      <c r="F477" s="66"/>
      <c r="G477" s="66"/>
      <c r="H477" s="66"/>
      <c r="I477" s="66"/>
      <c r="J477" s="66"/>
      <c r="K477" s="66"/>
      <c r="L477" s="66"/>
      <c r="M477" s="66"/>
    </row>
    <row r="478" spans="3:13">
      <c r="C478" s="66"/>
      <c r="D478" s="66"/>
      <c r="E478" s="66"/>
      <c r="F478" s="66"/>
      <c r="G478" s="66"/>
      <c r="H478" s="66"/>
      <c r="I478" s="66"/>
      <c r="J478" s="66"/>
      <c r="K478" s="66"/>
      <c r="L478" s="66"/>
      <c r="M478" s="66"/>
    </row>
    <row r="479" spans="3:13">
      <c r="C479" s="66"/>
      <c r="D479" s="66"/>
      <c r="E479" s="66"/>
      <c r="F479" s="66"/>
      <c r="G479" s="66"/>
      <c r="H479" s="66"/>
      <c r="I479" s="66"/>
      <c r="J479" s="66"/>
      <c r="K479" s="66"/>
      <c r="L479" s="66"/>
      <c r="M479" s="66"/>
    </row>
    <row r="480" spans="3:13">
      <c r="C480" s="66"/>
      <c r="D480" s="66"/>
      <c r="E480" s="66"/>
      <c r="F480" s="66"/>
      <c r="G480" s="66"/>
      <c r="H480" s="66"/>
      <c r="I480" s="66"/>
      <c r="J480" s="66"/>
      <c r="K480" s="66"/>
      <c r="L480" s="66"/>
      <c r="M480" s="66"/>
    </row>
    <row r="481" spans="3:13">
      <c r="C481" s="66"/>
      <c r="D481" s="66"/>
      <c r="E481" s="66"/>
      <c r="F481" s="66"/>
      <c r="G481" s="66"/>
      <c r="H481" s="66"/>
      <c r="I481" s="66"/>
      <c r="J481" s="66"/>
      <c r="K481" s="66"/>
      <c r="L481" s="66"/>
      <c r="M481" s="66"/>
    </row>
    <row r="482" spans="3:13">
      <c r="C482" s="66"/>
      <c r="D482" s="66"/>
      <c r="E482" s="66"/>
      <c r="F482" s="66"/>
      <c r="G482" s="66"/>
      <c r="H482" s="66"/>
      <c r="I482" s="66"/>
      <c r="J482" s="66"/>
      <c r="K482" s="66"/>
      <c r="L482" s="66"/>
      <c r="M482" s="66"/>
    </row>
    <row r="483" spans="3:13">
      <c r="C483" s="66"/>
      <c r="D483" s="66"/>
      <c r="E483" s="66"/>
      <c r="F483" s="66"/>
      <c r="G483" s="66"/>
      <c r="H483" s="66"/>
      <c r="I483" s="66"/>
      <c r="J483" s="66"/>
      <c r="K483" s="66"/>
      <c r="L483" s="66"/>
      <c r="M483" s="66"/>
    </row>
    <row r="484" spans="3:13">
      <c r="C484" s="66"/>
      <c r="D484" s="66"/>
      <c r="E484" s="66"/>
      <c r="F484" s="66"/>
      <c r="G484" s="66"/>
      <c r="H484" s="66"/>
      <c r="I484" s="66"/>
      <c r="J484" s="66"/>
      <c r="K484" s="66"/>
      <c r="L484" s="66"/>
      <c r="M484" s="66"/>
    </row>
    <row r="485" spans="3:13">
      <c r="C485" s="66"/>
      <c r="D485" s="66"/>
      <c r="E485" s="66"/>
      <c r="F485" s="66"/>
      <c r="G485" s="66"/>
      <c r="H485" s="66"/>
      <c r="I485" s="66"/>
      <c r="J485" s="66"/>
      <c r="K485" s="66"/>
      <c r="L485" s="66"/>
      <c r="M485" s="66"/>
    </row>
    <row r="486" spans="3:13">
      <c r="C486" s="66"/>
      <c r="D486" s="66"/>
      <c r="E486" s="66"/>
      <c r="F486" s="66"/>
      <c r="G486" s="66"/>
      <c r="H486" s="66"/>
      <c r="I486" s="66"/>
      <c r="J486" s="66"/>
      <c r="K486" s="66"/>
      <c r="L486" s="66"/>
      <c r="M486" s="66"/>
    </row>
    <row r="487" spans="3:13">
      <c r="C487" s="66"/>
      <c r="D487" s="66"/>
      <c r="E487" s="66"/>
      <c r="F487" s="66"/>
      <c r="G487" s="66"/>
      <c r="H487" s="66"/>
      <c r="I487" s="66"/>
      <c r="J487" s="66"/>
      <c r="K487" s="66"/>
      <c r="L487" s="66"/>
      <c r="M487" s="66"/>
    </row>
    <row r="488" spans="3:13">
      <c r="C488" s="66"/>
      <c r="D488" s="66"/>
      <c r="E488" s="66"/>
      <c r="F488" s="66"/>
      <c r="G488" s="66"/>
      <c r="H488" s="66"/>
      <c r="I488" s="66"/>
      <c r="J488" s="66"/>
      <c r="K488" s="66"/>
      <c r="L488" s="66"/>
      <c r="M488" s="66"/>
    </row>
    <row r="489" spans="3:13">
      <c r="C489" s="66"/>
      <c r="D489" s="66"/>
      <c r="E489" s="66"/>
      <c r="F489" s="66"/>
      <c r="G489" s="66"/>
      <c r="H489" s="66"/>
      <c r="I489" s="66"/>
      <c r="J489" s="66"/>
      <c r="K489" s="66"/>
      <c r="L489" s="66"/>
      <c r="M489" s="66"/>
    </row>
    <row r="490" spans="3:13">
      <c r="C490" s="66"/>
      <c r="D490" s="66"/>
      <c r="E490" s="66"/>
      <c r="F490" s="66"/>
      <c r="G490" s="66"/>
      <c r="H490" s="66"/>
      <c r="I490" s="66"/>
      <c r="J490" s="66"/>
      <c r="K490" s="66"/>
      <c r="L490" s="66"/>
      <c r="M490" s="66"/>
    </row>
    <row r="491" spans="3:13">
      <c r="C491" s="66"/>
      <c r="D491" s="66"/>
      <c r="E491" s="66"/>
      <c r="F491" s="66"/>
      <c r="G491" s="66"/>
      <c r="H491" s="66"/>
      <c r="I491" s="66"/>
      <c r="J491" s="66"/>
      <c r="K491" s="66"/>
      <c r="L491" s="66"/>
      <c r="M491" s="66"/>
    </row>
    <row r="492" spans="3:13">
      <c r="C492" s="66"/>
      <c r="D492" s="66"/>
      <c r="E492" s="66"/>
      <c r="F492" s="66"/>
      <c r="G492" s="66"/>
      <c r="H492" s="66"/>
      <c r="I492" s="66"/>
      <c r="J492" s="66"/>
      <c r="K492" s="66"/>
      <c r="L492" s="66"/>
      <c r="M492" s="66"/>
    </row>
    <row r="493" spans="3:13">
      <c r="C493" s="66"/>
      <c r="D493" s="66"/>
      <c r="E493" s="66"/>
      <c r="F493" s="66"/>
      <c r="G493" s="66"/>
      <c r="H493" s="66"/>
      <c r="I493" s="66"/>
      <c r="J493" s="66"/>
      <c r="K493" s="66"/>
      <c r="L493" s="66"/>
      <c r="M493" s="66"/>
    </row>
    <row r="494" spans="3:13">
      <c r="C494" s="66"/>
      <c r="D494" s="66"/>
      <c r="E494" s="66"/>
      <c r="F494" s="66"/>
      <c r="G494" s="66"/>
      <c r="H494" s="66"/>
      <c r="I494" s="66"/>
      <c r="J494" s="66"/>
      <c r="K494" s="66"/>
      <c r="L494" s="66"/>
      <c r="M494" s="66"/>
    </row>
    <row r="495" spans="3:13">
      <c r="C495" s="66"/>
      <c r="D495" s="66"/>
      <c r="E495" s="66"/>
      <c r="F495" s="66"/>
      <c r="G495" s="66"/>
      <c r="H495" s="66"/>
      <c r="I495" s="66"/>
      <c r="J495" s="66"/>
      <c r="K495" s="66"/>
      <c r="L495" s="66"/>
      <c r="M495" s="66"/>
    </row>
    <row r="496" spans="3:13">
      <c r="C496" s="66"/>
      <c r="D496" s="66"/>
      <c r="E496" s="66"/>
      <c r="F496" s="66"/>
      <c r="G496" s="66"/>
      <c r="H496" s="66"/>
      <c r="I496" s="66"/>
      <c r="J496" s="66"/>
      <c r="K496" s="66"/>
      <c r="L496" s="66"/>
      <c r="M496" s="66"/>
    </row>
    <row r="497" spans="3:13">
      <c r="C497" s="66"/>
      <c r="D497" s="66"/>
      <c r="E497" s="66"/>
      <c r="F497" s="66"/>
      <c r="G497" s="66"/>
      <c r="H497" s="66"/>
      <c r="I497" s="66"/>
      <c r="J497" s="66"/>
      <c r="K497" s="66"/>
      <c r="L497" s="66"/>
      <c r="M497" s="66"/>
    </row>
    <row r="498" spans="3:13">
      <c r="C498" s="66"/>
      <c r="D498" s="66"/>
      <c r="E498" s="66"/>
      <c r="F498" s="66"/>
      <c r="G498" s="66"/>
      <c r="H498" s="66"/>
      <c r="I498" s="66"/>
      <c r="J498" s="66"/>
      <c r="K498" s="66"/>
      <c r="L498" s="66"/>
      <c r="M498" s="66"/>
    </row>
    <row r="499" spans="3:13">
      <c r="C499" s="66"/>
      <c r="D499" s="66"/>
      <c r="E499" s="66"/>
      <c r="F499" s="66"/>
      <c r="G499" s="66"/>
      <c r="H499" s="66"/>
      <c r="I499" s="66"/>
      <c r="J499" s="66"/>
      <c r="K499" s="66"/>
      <c r="L499" s="66"/>
      <c r="M499" s="66"/>
    </row>
    <row r="500" spans="3:13">
      <c r="C500" s="66"/>
      <c r="D500" s="66"/>
      <c r="E500" s="66"/>
      <c r="F500" s="66"/>
      <c r="G500" s="66"/>
      <c r="H500" s="66"/>
      <c r="I500" s="66"/>
      <c r="J500" s="66"/>
      <c r="K500" s="66"/>
      <c r="L500" s="66"/>
      <c r="M500" s="66"/>
    </row>
    <row r="501" spans="3:13">
      <c r="C501" s="66"/>
      <c r="D501" s="66"/>
      <c r="E501" s="66"/>
      <c r="F501" s="66"/>
      <c r="G501" s="66"/>
      <c r="H501" s="66"/>
      <c r="I501" s="66"/>
      <c r="J501" s="66"/>
      <c r="K501" s="66"/>
      <c r="L501" s="66"/>
      <c r="M501" s="66"/>
    </row>
    <row r="502" spans="3:13">
      <c r="C502" s="66"/>
      <c r="D502" s="66"/>
      <c r="E502" s="66"/>
      <c r="F502" s="66"/>
      <c r="G502" s="66"/>
      <c r="H502" s="66"/>
      <c r="I502" s="66"/>
      <c r="J502" s="66"/>
      <c r="K502" s="66"/>
      <c r="L502" s="66"/>
      <c r="M502" s="66"/>
    </row>
    <row r="503" spans="3:13">
      <c r="C503" s="66"/>
      <c r="D503" s="66"/>
      <c r="E503" s="66"/>
      <c r="F503" s="66"/>
      <c r="G503" s="66"/>
      <c r="H503" s="66"/>
      <c r="I503" s="66"/>
      <c r="J503" s="66"/>
      <c r="K503" s="66"/>
      <c r="L503" s="66"/>
      <c r="M503" s="66"/>
    </row>
    <row r="504" spans="3:13">
      <c r="C504" s="66"/>
      <c r="D504" s="66"/>
      <c r="E504" s="66"/>
      <c r="F504" s="66"/>
      <c r="G504" s="66"/>
      <c r="H504" s="66"/>
      <c r="I504" s="66"/>
      <c r="J504" s="66"/>
      <c r="K504" s="66"/>
      <c r="L504" s="66"/>
      <c r="M504" s="66"/>
    </row>
    <row r="505" spans="3:13">
      <c r="C505" s="66"/>
      <c r="D505" s="66"/>
      <c r="E505" s="66"/>
      <c r="F505" s="66"/>
      <c r="G505" s="66"/>
      <c r="H505" s="66"/>
      <c r="I505" s="66"/>
      <c r="J505" s="66"/>
      <c r="K505" s="66"/>
      <c r="L505" s="66"/>
      <c r="M505" s="66"/>
    </row>
    <row r="506" spans="3:13">
      <c r="C506" s="66"/>
      <c r="D506" s="66"/>
      <c r="E506" s="66"/>
      <c r="F506" s="66"/>
      <c r="G506" s="66"/>
      <c r="H506" s="66"/>
      <c r="I506" s="66"/>
      <c r="J506" s="66"/>
      <c r="K506" s="66"/>
      <c r="L506" s="66"/>
      <c r="M506" s="66"/>
    </row>
    <row r="507" spans="3:13">
      <c r="C507" s="66"/>
      <c r="D507" s="66"/>
      <c r="E507" s="66"/>
      <c r="F507" s="66"/>
      <c r="G507" s="66"/>
      <c r="H507" s="66"/>
      <c r="I507" s="66"/>
      <c r="J507" s="66"/>
      <c r="K507" s="66"/>
      <c r="L507" s="66"/>
      <c r="M507" s="66"/>
    </row>
    <row r="508" spans="3:13">
      <c r="C508" s="66"/>
      <c r="D508" s="66"/>
      <c r="E508" s="66"/>
      <c r="F508" s="66"/>
      <c r="G508" s="66"/>
      <c r="H508" s="66"/>
      <c r="I508" s="66"/>
      <c r="J508" s="66"/>
      <c r="K508" s="66"/>
      <c r="L508" s="66"/>
      <c r="M508" s="66"/>
    </row>
    <row r="509" spans="3:13">
      <c r="C509" s="66"/>
      <c r="D509" s="66"/>
      <c r="E509" s="66"/>
      <c r="F509" s="66"/>
      <c r="G509" s="66"/>
      <c r="H509" s="66"/>
      <c r="I509" s="66"/>
      <c r="J509" s="66"/>
      <c r="K509" s="66"/>
      <c r="L509" s="66"/>
      <c r="M509" s="66"/>
    </row>
    <row r="510" spans="3:13">
      <c r="C510" s="66"/>
      <c r="D510" s="66"/>
      <c r="E510" s="66"/>
      <c r="F510" s="66"/>
      <c r="G510" s="66"/>
      <c r="H510" s="66"/>
      <c r="I510" s="66"/>
      <c r="J510" s="66"/>
      <c r="K510" s="66"/>
      <c r="L510" s="66"/>
      <c r="M510" s="66"/>
    </row>
    <row r="511" spans="3:13">
      <c r="C511" s="66"/>
      <c r="D511" s="66"/>
      <c r="E511" s="66"/>
      <c r="F511" s="66"/>
      <c r="G511" s="66"/>
      <c r="H511" s="66"/>
      <c r="I511" s="66"/>
      <c r="J511" s="66"/>
      <c r="K511" s="66"/>
      <c r="L511" s="66"/>
      <c r="M511" s="66"/>
    </row>
    <row r="512" spans="3:13">
      <c r="C512" s="66"/>
      <c r="D512" s="66"/>
      <c r="E512" s="66"/>
      <c r="F512" s="66"/>
      <c r="G512" s="66"/>
      <c r="H512" s="66"/>
      <c r="I512" s="66"/>
      <c r="J512" s="66"/>
      <c r="K512" s="66"/>
      <c r="L512" s="66"/>
      <c r="M512" s="66"/>
    </row>
    <row r="513" spans="3:13">
      <c r="C513" s="66"/>
      <c r="D513" s="66"/>
      <c r="E513" s="66"/>
      <c r="F513" s="66"/>
      <c r="G513" s="66"/>
      <c r="H513" s="66"/>
      <c r="I513" s="66"/>
      <c r="J513" s="66"/>
      <c r="K513" s="66"/>
      <c r="L513" s="66"/>
      <c r="M513" s="66"/>
    </row>
    <row r="514" spans="3:13">
      <c r="C514" s="66"/>
      <c r="D514" s="66"/>
      <c r="E514" s="66"/>
      <c r="F514" s="66"/>
      <c r="G514" s="66"/>
      <c r="H514" s="66"/>
      <c r="I514" s="66"/>
      <c r="J514" s="66"/>
      <c r="K514" s="66"/>
      <c r="L514" s="66"/>
      <c r="M514" s="66"/>
    </row>
    <row r="515" spans="3:13">
      <c r="C515" s="66"/>
      <c r="D515" s="66"/>
      <c r="E515" s="66"/>
      <c r="F515" s="66"/>
      <c r="G515" s="66"/>
      <c r="H515" s="66"/>
      <c r="I515" s="66"/>
      <c r="J515" s="66"/>
      <c r="K515" s="66"/>
      <c r="L515" s="66"/>
      <c r="M515" s="66"/>
    </row>
    <row r="516" spans="3:13">
      <c r="C516" s="66"/>
      <c r="D516" s="66"/>
      <c r="E516" s="66"/>
      <c r="F516" s="66"/>
      <c r="G516" s="66"/>
      <c r="H516" s="66"/>
      <c r="I516" s="66"/>
      <c r="J516" s="66"/>
      <c r="K516" s="66"/>
      <c r="L516" s="66"/>
      <c r="M516" s="66"/>
    </row>
    <row r="517" spans="3:13">
      <c r="C517" s="66"/>
      <c r="D517" s="66"/>
      <c r="E517" s="66"/>
      <c r="F517" s="66"/>
      <c r="G517" s="66"/>
      <c r="H517" s="66"/>
      <c r="I517" s="66"/>
      <c r="J517" s="66"/>
      <c r="K517" s="66"/>
      <c r="L517" s="66"/>
      <c r="M517" s="66"/>
    </row>
    <row r="518" spans="3:13">
      <c r="C518" s="66"/>
      <c r="D518" s="66"/>
      <c r="E518" s="66"/>
      <c r="F518" s="66"/>
      <c r="G518" s="66"/>
      <c r="H518" s="66"/>
      <c r="I518" s="66"/>
      <c r="J518" s="66"/>
      <c r="K518" s="66"/>
      <c r="L518" s="66"/>
      <c r="M518" s="66"/>
    </row>
    <row r="519" spans="3:13">
      <c r="C519" s="66"/>
      <c r="D519" s="66"/>
      <c r="E519" s="66"/>
      <c r="F519" s="66"/>
      <c r="G519" s="66"/>
      <c r="H519" s="66"/>
      <c r="I519" s="66"/>
      <c r="J519" s="66"/>
      <c r="K519" s="66"/>
      <c r="L519" s="66"/>
      <c r="M519" s="66"/>
    </row>
    <row r="520" spans="3:13">
      <c r="C520" s="66"/>
      <c r="D520" s="66"/>
      <c r="E520" s="66"/>
      <c r="F520" s="66"/>
      <c r="G520" s="66"/>
      <c r="H520" s="66"/>
      <c r="I520" s="66"/>
      <c r="J520" s="66"/>
      <c r="K520" s="66"/>
      <c r="L520" s="66"/>
      <c r="M520" s="66"/>
    </row>
    <row r="521" spans="3:13">
      <c r="C521" s="66"/>
      <c r="D521" s="66"/>
      <c r="E521" s="66"/>
      <c r="F521" s="66"/>
      <c r="G521" s="66"/>
      <c r="H521" s="66"/>
      <c r="I521" s="66"/>
      <c r="J521" s="66"/>
      <c r="K521" s="66"/>
      <c r="L521" s="66"/>
      <c r="M521" s="66"/>
    </row>
    <row r="522" spans="3:13">
      <c r="C522" s="66"/>
      <c r="D522" s="66"/>
      <c r="E522" s="66"/>
      <c r="F522" s="66"/>
      <c r="G522" s="66"/>
      <c r="H522" s="66"/>
      <c r="I522" s="66"/>
      <c r="J522" s="66"/>
      <c r="K522" s="66"/>
      <c r="L522" s="66"/>
      <c r="M522" s="66"/>
    </row>
    <row r="523" spans="3:13">
      <c r="C523" s="66"/>
      <c r="D523" s="66"/>
      <c r="E523" s="66"/>
      <c r="F523" s="66"/>
      <c r="G523" s="66"/>
      <c r="H523" s="66"/>
      <c r="I523" s="66"/>
      <c r="J523" s="66"/>
      <c r="K523" s="66"/>
      <c r="L523" s="66"/>
      <c r="M523" s="66"/>
    </row>
    <row r="524" spans="3:13">
      <c r="C524" s="66"/>
      <c r="D524" s="66"/>
      <c r="E524" s="66"/>
      <c r="F524" s="66"/>
      <c r="G524" s="66"/>
      <c r="H524" s="66"/>
      <c r="I524" s="66"/>
      <c r="J524" s="66"/>
      <c r="K524" s="66"/>
      <c r="L524" s="66"/>
      <c r="M524" s="66"/>
    </row>
    <row r="525" spans="3:13">
      <c r="C525" s="66"/>
      <c r="D525" s="66"/>
      <c r="E525" s="66"/>
      <c r="F525" s="66"/>
      <c r="G525" s="66"/>
      <c r="H525" s="66"/>
      <c r="I525" s="66"/>
      <c r="J525" s="66"/>
      <c r="K525" s="66"/>
      <c r="L525" s="66"/>
      <c r="M525" s="66"/>
    </row>
    <row r="526" spans="3:13">
      <c r="C526" s="66"/>
      <c r="D526" s="66"/>
      <c r="E526" s="66"/>
      <c r="F526" s="66"/>
      <c r="G526" s="66"/>
      <c r="H526" s="66"/>
      <c r="I526" s="66"/>
      <c r="J526" s="66"/>
      <c r="K526" s="66"/>
      <c r="L526" s="66"/>
      <c r="M526" s="66"/>
    </row>
    <row r="527" spans="3:13">
      <c r="C527" s="66"/>
      <c r="D527" s="66"/>
      <c r="E527" s="66"/>
      <c r="F527" s="66"/>
      <c r="G527" s="66"/>
      <c r="H527" s="66"/>
      <c r="I527" s="66"/>
      <c r="J527" s="66"/>
      <c r="K527" s="66"/>
      <c r="L527" s="66"/>
      <c r="M527" s="66"/>
    </row>
    <row r="528" spans="3:13">
      <c r="C528" s="66"/>
      <c r="D528" s="66"/>
      <c r="E528" s="66"/>
      <c r="F528" s="66"/>
      <c r="G528" s="66"/>
      <c r="H528" s="66"/>
      <c r="I528" s="66"/>
      <c r="J528" s="66"/>
      <c r="K528" s="66"/>
      <c r="L528" s="66"/>
      <c r="M528" s="66"/>
    </row>
    <row r="529" spans="3:13">
      <c r="C529" s="66"/>
      <c r="D529" s="66"/>
      <c r="E529" s="66"/>
      <c r="F529" s="66"/>
      <c r="G529" s="66"/>
      <c r="H529" s="66"/>
      <c r="I529" s="66"/>
      <c r="J529" s="66"/>
      <c r="K529" s="66"/>
      <c r="L529" s="66"/>
      <c r="M529" s="66"/>
    </row>
    <row r="530" spans="3:13">
      <c r="C530" s="66"/>
      <c r="D530" s="66"/>
      <c r="E530" s="66"/>
      <c r="F530" s="66"/>
      <c r="G530" s="66"/>
      <c r="H530" s="66"/>
      <c r="I530" s="66"/>
      <c r="J530" s="66"/>
      <c r="K530" s="66"/>
      <c r="L530" s="66"/>
      <c r="M530" s="66"/>
    </row>
    <row r="531" spans="3:13">
      <c r="C531" s="66"/>
      <c r="D531" s="66"/>
      <c r="E531" s="66"/>
      <c r="F531" s="66"/>
      <c r="G531" s="66"/>
      <c r="H531" s="66"/>
      <c r="I531" s="66"/>
      <c r="J531" s="66"/>
      <c r="K531" s="66"/>
      <c r="L531" s="66"/>
      <c r="M531" s="66"/>
    </row>
    <row r="532" spans="3:13">
      <c r="C532" s="66"/>
      <c r="D532" s="66"/>
      <c r="E532" s="66"/>
      <c r="F532" s="66"/>
      <c r="G532" s="66"/>
      <c r="H532" s="66"/>
      <c r="I532" s="66"/>
      <c r="J532" s="66"/>
      <c r="K532" s="66"/>
      <c r="L532" s="66"/>
      <c r="M532" s="66"/>
    </row>
    <row r="533" spans="3:13">
      <c r="C533" s="66"/>
      <c r="D533" s="66"/>
      <c r="E533" s="66"/>
      <c r="F533" s="66"/>
      <c r="G533" s="66"/>
      <c r="H533" s="66"/>
      <c r="I533" s="66"/>
      <c r="J533" s="66"/>
      <c r="K533" s="66"/>
      <c r="L533" s="66"/>
      <c r="M533" s="66"/>
    </row>
    <row r="534" spans="3:13">
      <c r="C534" s="66"/>
      <c r="D534" s="66"/>
      <c r="E534" s="66"/>
      <c r="F534" s="66"/>
      <c r="G534" s="66"/>
      <c r="H534" s="66"/>
      <c r="I534" s="66"/>
      <c r="J534" s="66"/>
      <c r="K534" s="66"/>
      <c r="L534" s="66"/>
      <c r="M534" s="66"/>
    </row>
    <row r="535" spans="3:13">
      <c r="C535" s="66"/>
      <c r="D535" s="66"/>
      <c r="E535" s="66"/>
      <c r="F535" s="66"/>
      <c r="G535" s="66"/>
      <c r="H535" s="66"/>
      <c r="I535" s="66"/>
      <c r="J535" s="66"/>
      <c r="K535" s="66"/>
      <c r="L535" s="66"/>
      <c r="M535" s="66"/>
    </row>
    <row r="536" spans="3:13">
      <c r="C536" s="66"/>
      <c r="D536" s="66"/>
      <c r="E536" s="66"/>
      <c r="F536" s="66"/>
      <c r="G536" s="66"/>
      <c r="H536" s="66"/>
      <c r="I536" s="66"/>
      <c r="J536" s="66"/>
      <c r="K536" s="66"/>
      <c r="L536" s="66"/>
      <c r="M536" s="66"/>
    </row>
    <row r="537" spans="3:13">
      <c r="C537" s="66"/>
      <c r="D537" s="66"/>
      <c r="E537" s="66"/>
      <c r="F537" s="66"/>
      <c r="G537" s="66"/>
      <c r="H537" s="66"/>
      <c r="I537" s="66"/>
      <c r="J537" s="66"/>
      <c r="K537" s="66"/>
      <c r="L537" s="66"/>
      <c r="M537" s="66"/>
    </row>
    <row r="538" spans="3:13">
      <c r="C538" s="66"/>
      <c r="D538" s="66"/>
      <c r="E538" s="66"/>
      <c r="F538" s="66"/>
      <c r="G538" s="66"/>
      <c r="H538" s="66"/>
      <c r="I538" s="66"/>
      <c r="J538" s="66"/>
      <c r="K538" s="66"/>
      <c r="L538" s="66"/>
      <c r="M538" s="66"/>
    </row>
    <row r="539" spans="3:13">
      <c r="C539" s="66"/>
      <c r="D539" s="66"/>
      <c r="E539" s="66"/>
      <c r="F539" s="66"/>
      <c r="G539" s="66"/>
      <c r="H539" s="66"/>
      <c r="I539" s="66"/>
      <c r="J539" s="66"/>
      <c r="K539" s="66"/>
      <c r="L539" s="66"/>
      <c r="M539" s="66"/>
    </row>
    <row r="540" spans="3:13">
      <c r="C540" s="66"/>
      <c r="D540" s="66"/>
      <c r="E540" s="66"/>
      <c r="F540" s="66"/>
      <c r="G540" s="66"/>
      <c r="H540" s="66"/>
      <c r="I540" s="66"/>
      <c r="J540" s="66"/>
      <c r="K540" s="66"/>
      <c r="L540" s="66"/>
      <c r="M540" s="66"/>
    </row>
    <row r="541" spans="3:13">
      <c r="C541" s="66"/>
      <c r="D541" s="66"/>
      <c r="E541" s="66"/>
      <c r="F541" s="66"/>
      <c r="G541" s="66"/>
      <c r="H541" s="66"/>
      <c r="I541" s="66"/>
      <c r="J541" s="66"/>
      <c r="K541" s="66"/>
      <c r="L541" s="66"/>
      <c r="M541" s="66"/>
    </row>
    <row r="542" spans="3:13">
      <c r="C542" s="66"/>
      <c r="D542" s="66"/>
      <c r="E542" s="66"/>
      <c r="F542" s="66"/>
      <c r="G542" s="66"/>
      <c r="H542" s="66"/>
      <c r="I542" s="66"/>
      <c r="J542" s="66"/>
      <c r="K542" s="66"/>
      <c r="L542" s="66"/>
      <c r="M542" s="66"/>
    </row>
    <row r="543" spans="3:13">
      <c r="C543" s="66"/>
      <c r="D543" s="66"/>
      <c r="E543" s="66"/>
      <c r="F543" s="66"/>
      <c r="G543" s="66"/>
      <c r="H543" s="66"/>
      <c r="I543" s="66"/>
      <c r="J543" s="66"/>
      <c r="K543" s="66"/>
      <c r="L543" s="66"/>
      <c r="M543" s="66"/>
    </row>
    <row r="544" spans="3:13">
      <c r="C544" s="66"/>
      <c r="D544" s="66"/>
      <c r="E544" s="66"/>
      <c r="F544" s="66"/>
      <c r="G544" s="66"/>
      <c r="H544" s="66"/>
      <c r="I544" s="66"/>
      <c r="J544" s="66"/>
      <c r="K544" s="66"/>
      <c r="L544" s="66"/>
      <c r="M544" s="66"/>
    </row>
    <row r="545" spans="3:13">
      <c r="C545" s="66"/>
      <c r="D545" s="66"/>
      <c r="E545" s="66"/>
      <c r="F545" s="66"/>
      <c r="G545" s="66"/>
      <c r="H545" s="66"/>
      <c r="I545" s="66"/>
      <c r="J545" s="66"/>
      <c r="K545" s="66"/>
      <c r="L545" s="66"/>
      <c r="M545" s="66"/>
    </row>
    <row r="546" spans="3:13">
      <c r="C546" s="66"/>
      <c r="D546" s="66"/>
      <c r="E546" s="66"/>
      <c r="F546" s="66"/>
      <c r="G546" s="66"/>
      <c r="H546" s="66"/>
      <c r="I546" s="66"/>
      <c r="J546" s="66"/>
      <c r="K546" s="66"/>
      <c r="L546" s="66"/>
      <c r="M546" s="66"/>
    </row>
    <row r="547" spans="3:13">
      <c r="C547" s="66"/>
      <c r="D547" s="66"/>
      <c r="E547" s="66"/>
      <c r="F547" s="66"/>
      <c r="G547" s="66"/>
      <c r="H547" s="66"/>
      <c r="I547" s="66"/>
      <c r="J547" s="66"/>
      <c r="K547" s="66"/>
      <c r="L547" s="66"/>
      <c r="M547" s="66"/>
    </row>
    <row r="548" spans="3:13">
      <c r="C548" s="66"/>
      <c r="D548" s="66"/>
      <c r="E548" s="66"/>
      <c r="F548" s="66"/>
      <c r="G548" s="66"/>
      <c r="H548" s="66"/>
      <c r="I548" s="66"/>
      <c r="J548" s="66"/>
      <c r="K548" s="66"/>
      <c r="L548" s="66"/>
      <c r="M548" s="66"/>
    </row>
    <row r="549" spans="3:13">
      <c r="C549" s="66"/>
      <c r="D549" s="66"/>
      <c r="E549" s="66"/>
      <c r="F549" s="66"/>
      <c r="G549" s="66"/>
      <c r="H549" s="66"/>
      <c r="I549" s="66"/>
      <c r="J549" s="66"/>
      <c r="K549" s="66"/>
      <c r="L549" s="66"/>
      <c r="M549" s="66"/>
    </row>
    <row r="550" spans="3:13">
      <c r="C550" s="66"/>
      <c r="D550" s="66"/>
      <c r="E550" s="66"/>
      <c r="F550" s="66"/>
      <c r="G550" s="66"/>
      <c r="H550" s="66"/>
      <c r="I550" s="66"/>
      <c r="J550" s="66"/>
      <c r="K550" s="66"/>
      <c r="L550" s="66"/>
      <c r="M550" s="66"/>
    </row>
    <row r="551" spans="3:13">
      <c r="C551" s="66"/>
      <c r="D551" s="66"/>
      <c r="E551" s="66"/>
      <c r="F551" s="66"/>
      <c r="G551" s="66"/>
      <c r="H551" s="66"/>
      <c r="I551" s="66"/>
      <c r="J551" s="66"/>
      <c r="K551" s="66"/>
      <c r="L551" s="66"/>
      <c r="M551" s="66"/>
    </row>
    <row r="552" spans="3:13">
      <c r="C552" s="66"/>
      <c r="D552" s="66"/>
      <c r="E552" s="66"/>
      <c r="F552" s="66"/>
      <c r="G552" s="66"/>
      <c r="H552" s="66"/>
      <c r="I552" s="66"/>
      <c r="J552" s="66"/>
      <c r="K552" s="66"/>
      <c r="L552" s="66"/>
      <c r="M552" s="66"/>
    </row>
    <row r="553" spans="3:13">
      <c r="C553" s="66"/>
      <c r="D553" s="66"/>
      <c r="E553" s="66"/>
      <c r="F553" s="66"/>
      <c r="G553" s="66"/>
      <c r="H553" s="66"/>
      <c r="I553" s="66"/>
      <c r="J553" s="66"/>
      <c r="K553" s="66"/>
      <c r="L553" s="66"/>
      <c r="M553" s="66"/>
    </row>
    <row r="554" spans="3:13">
      <c r="C554" s="66"/>
      <c r="D554" s="66"/>
      <c r="E554" s="66"/>
      <c r="F554" s="66"/>
      <c r="G554" s="66"/>
      <c r="H554" s="66"/>
      <c r="I554" s="66"/>
      <c r="J554" s="66"/>
      <c r="K554" s="66"/>
      <c r="L554" s="66"/>
      <c r="M554" s="66"/>
    </row>
    <row r="555" spans="3:13">
      <c r="C555" s="66"/>
      <c r="D555" s="66"/>
      <c r="E555" s="66"/>
      <c r="F555" s="66"/>
      <c r="G555" s="66"/>
      <c r="H555" s="66"/>
      <c r="I555" s="66"/>
      <c r="J555" s="66"/>
      <c r="K555" s="66"/>
      <c r="L555" s="66"/>
      <c r="M555" s="66"/>
    </row>
    <row r="556" spans="3:13">
      <c r="C556" s="66"/>
      <c r="D556" s="66"/>
      <c r="E556" s="66"/>
      <c r="F556" s="66"/>
      <c r="G556" s="66"/>
      <c r="H556" s="66"/>
      <c r="I556" s="66"/>
      <c r="J556" s="66"/>
      <c r="K556" s="66"/>
      <c r="L556" s="66"/>
      <c r="M556" s="66"/>
    </row>
    <row r="557" spans="3:13">
      <c r="C557" s="66"/>
      <c r="D557" s="66"/>
      <c r="E557" s="66"/>
      <c r="F557" s="66"/>
      <c r="G557" s="66"/>
      <c r="H557" s="66"/>
      <c r="I557" s="66"/>
      <c r="J557" s="66"/>
      <c r="K557" s="66"/>
      <c r="L557" s="66"/>
      <c r="M557" s="66"/>
    </row>
    <row r="558" spans="3:13">
      <c r="C558" s="66"/>
      <c r="D558" s="66"/>
      <c r="E558" s="66"/>
      <c r="F558" s="66"/>
      <c r="G558" s="66"/>
      <c r="H558" s="66"/>
      <c r="I558" s="66"/>
      <c r="J558" s="66"/>
      <c r="K558" s="66"/>
      <c r="L558" s="66"/>
      <c r="M558" s="66"/>
    </row>
    <row r="559" spans="3:13">
      <c r="C559" s="66"/>
      <c r="D559" s="66"/>
      <c r="E559" s="66"/>
      <c r="F559" s="66"/>
      <c r="G559" s="66"/>
      <c r="H559" s="66"/>
      <c r="I559" s="66"/>
      <c r="J559" s="66"/>
      <c r="K559" s="66"/>
      <c r="L559" s="66"/>
      <c r="M559" s="66"/>
    </row>
    <row r="560" spans="3:13">
      <c r="C560" s="66"/>
      <c r="D560" s="66"/>
      <c r="E560" s="66"/>
      <c r="F560" s="66"/>
      <c r="G560" s="66"/>
      <c r="H560" s="66"/>
      <c r="I560" s="66"/>
      <c r="J560" s="66"/>
      <c r="K560" s="66"/>
      <c r="L560" s="66"/>
      <c r="M560" s="66"/>
    </row>
    <row r="561" spans="3:13">
      <c r="C561" s="66"/>
      <c r="D561" s="66"/>
      <c r="E561" s="66"/>
      <c r="F561" s="66"/>
      <c r="G561" s="66"/>
      <c r="H561" s="66"/>
      <c r="I561" s="66"/>
      <c r="J561" s="66"/>
      <c r="K561" s="66"/>
      <c r="L561" s="66"/>
      <c r="M561" s="66"/>
    </row>
    <row r="562" spans="3:13">
      <c r="C562" s="66"/>
      <c r="D562" s="66"/>
      <c r="E562" s="66"/>
      <c r="F562" s="66"/>
      <c r="G562" s="66"/>
      <c r="H562" s="66"/>
      <c r="I562" s="66"/>
      <c r="J562" s="66"/>
      <c r="K562" s="66"/>
      <c r="L562" s="66"/>
      <c r="M562" s="66"/>
    </row>
    <row r="563" spans="3:13">
      <c r="C563" s="66"/>
      <c r="D563" s="66"/>
      <c r="E563" s="66"/>
      <c r="F563" s="66"/>
      <c r="G563" s="66"/>
      <c r="H563" s="66"/>
      <c r="I563" s="66"/>
      <c r="J563" s="66"/>
      <c r="K563" s="66"/>
      <c r="L563" s="66"/>
      <c r="M563" s="66"/>
    </row>
    <row r="564" spans="3:13">
      <c r="C564" s="66"/>
      <c r="D564" s="66"/>
      <c r="E564" s="66"/>
      <c r="F564" s="66"/>
      <c r="G564" s="66"/>
      <c r="H564" s="66"/>
      <c r="I564" s="66"/>
      <c r="J564" s="66"/>
      <c r="K564" s="66"/>
      <c r="L564" s="66"/>
      <c r="M564" s="66"/>
    </row>
    <row r="565" spans="3:13">
      <c r="C565" s="66"/>
      <c r="D565" s="66"/>
      <c r="E565" s="66"/>
      <c r="F565" s="66"/>
      <c r="G565" s="66"/>
      <c r="H565" s="66"/>
      <c r="I565" s="66"/>
      <c r="J565" s="66"/>
      <c r="K565" s="66"/>
      <c r="L565" s="66"/>
      <c r="M565" s="66"/>
    </row>
    <row r="566" spans="3:13">
      <c r="C566" s="66"/>
      <c r="D566" s="66"/>
      <c r="E566" s="66"/>
      <c r="F566" s="66"/>
      <c r="G566" s="66"/>
      <c r="H566" s="66"/>
      <c r="I566" s="66"/>
      <c r="J566" s="66"/>
      <c r="K566" s="66"/>
      <c r="L566" s="66"/>
      <c r="M566" s="66"/>
    </row>
    <row r="567" spans="3:13">
      <c r="C567" s="66"/>
      <c r="D567" s="66"/>
      <c r="E567" s="66"/>
      <c r="F567" s="66"/>
      <c r="G567" s="66"/>
      <c r="H567" s="66"/>
      <c r="I567" s="66"/>
      <c r="J567" s="66"/>
      <c r="K567" s="66"/>
      <c r="L567" s="66"/>
      <c r="M567" s="66"/>
    </row>
    <row r="568" spans="3:13">
      <c r="C568" s="66"/>
      <c r="D568" s="66"/>
      <c r="E568" s="66"/>
      <c r="F568" s="66"/>
      <c r="G568" s="66"/>
      <c r="H568" s="66"/>
      <c r="I568" s="66"/>
      <c r="J568" s="66"/>
      <c r="K568" s="66"/>
      <c r="L568" s="66"/>
      <c r="M568" s="66"/>
    </row>
    <row r="569" spans="3:13">
      <c r="C569" s="66"/>
      <c r="D569" s="66"/>
      <c r="E569" s="66"/>
      <c r="F569" s="66"/>
      <c r="G569" s="66"/>
      <c r="H569" s="66"/>
      <c r="I569" s="66"/>
      <c r="J569" s="66"/>
      <c r="K569" s="66"/>
      <c r="L569" s="66"/>
      <c r="M569" s="66"/>
    </row>
    <row r="570" spans="3:13">
      <c r="C570" s="66"/>
      <c r="D570" s="66"/>
      <c r="E570" s="66"/>
      <c r="F570" s="66"/>
      <c r="G570" s="66"/>
      <c r="H570" s="66"/>
      <c r="I570" s="66"/>
      <c r="J570" s="66"/>
      <c r="K570" s="66"/>
      <c r="L570" s="66"/>
      <c r="M570" s="66"/>
    </row>
    <row r="571" spans="3:13">
      <c r="C571" s="66"/>
      <c r="D571" s="66"/>
      <c r="E571" s="66"/>
      <c r="F571" s="66"/>
      <c r="G571" s="66"/>
      <c r="H571" s="66"/>
      <c r="I571" s="66"/>
      <c r="J571" s="66"/>
      <c r="K571" s="66"/>
      <c r="L571" s="66"/>
      <c r="M571" s="66"/>
    </row>
    <row r="572" spans="3:13">
      <c r="C572" s="66"/>
      <c r="D572" s="66"/>
      <c r="E572" s="66"/>
      <c r="F572" s="66"/>
      <c r="G572" s="66"/>
      <c r="H572" s="66"/>
      <c r="I572" s="66"/>
      <c r="J572" s="66"/>
      <c r="K572" s="66"/>
      <c r="L572" s="66"/>
      <c r="M572" s="66"/>
    </row>
    <row r="573" spans="3:13">
      <c r="C573" s="66"/>
      <c r="D573" s="66"/>
      <c r="E573" s="66"/>
      <c r="F573" s="66"/>
      <c r="G573" s="66"/>
      <c r="H573" s="66"/>
      <c r="I573" s="66"/>
      <c r="J573" s="66"/>
      <c r="K573" s="66"/>
      <c r="L573" s="66"/>
      <c r="M573" s="66"/>
    </row>
    <row r="574" spans="3:13">
      <c r="C574" s="66"/>
      <c r="D574" s="66"/>
      <c r="E574" s="66"/>
      <c r="F574" s="66"/>
      <c r="G574" s="66"/>
      <c r="H574" s="66"/>
      <c r="I574" s="66"/>
      <c r="J574" s="66"/>
      <c r="K574" s="66"/>
      <c r="L574" s="66"/>
      <c r="M574" s="66"/>
    </row>
    <row r="575" spans="3:13">
      <c r="C575" s="66"/>
      <c r="D575" s="66"/>
      <c r="E575" s="66"/>
      <c r="F575" s="66"/>
      <c r="G575" s="66"/>
      <c r="H575" s="66"/>
      <c r="I575" s="66"/>
      <c r="J575" s="66"/>
      <c r="K575" s="66"/>
      <c r="L575" s="66"/>
      <c r="M575" s="66"/>
    </row>
    <row r="576" spans="3:13">
      <c r="C576" s="66"/>
      <c r="D576" s="66"/>
      <c r="E576" s="66"/>
      <c r="F576" s="66"/>
      <c r="G576" s="66"/>
      <c r="H576" s="66"/>
      <c r="I576" s="66"/>
      <c r="J576" s="66"/>
      <c r="K576" s="66"/>
      <c r="L576" s="66"/>
      <c r="M576" s="66"/>
    </row>
    <row r="577" spans="3:13">
      <c r="C577" s="66"/>
      <c r="D577" s="66"/>
      <c r="E577" s="66"/>
      <c r="F577" s="66"/>
      <c r="G577" s="66"/>
      <c r="H577" s="66"/>
      <c r="I577" s="66"/>
      <c r="J577" s="66"/>
      <c r="K577" s="66"/>
      <c r="L577" s="66"/>
      <c r="M577" s="66"/>
    </row>
    <row r="578" spans="3:13">
      <c r="C578" s="66"/>
      <c r="D578" s="66"/>
      <c r="E578" s="66"/>
      <c r="F578" s="66"/>
      <c r="G578" s="66"/>
      <c r="H578" s="66"/>
      <c r="I578" s="66"/>
      <c r="J578" s="66"/>
      <c r="K578" s="66"/>
      <c r="L578" s="66"/>
      <c r="M578" s="66"/>
    </row>
    <row r="579" spans="3:13">
      <c r="C579" s="66"/>
      <c r="D579" s="66"/>
      <c r="E579" s="66"/>
      <c r="F579" s="66"/>
      <c r="G579" s="66"/>
      <c r="H579" s="66"/>
      <c r="I579" s="66"/>
      <c r="J579" s="66"/>
      <c r="K579" s="66"/>
      <c r="L579" s="66"/>
      <c r="M579" s="66"/>
    </row>
    <row r="580" spans="3:13">
      <c r="C580" s="66"/>
      <c r="D580" s="66"/>
      <c r="E580" s="66"/>
      <c r="F580" s="66"/>
      <c r="G580" s="66"/>
      <c r="H580" s="66"/>
      <c r="I580" s="66"/>
      <c r="J580" s="66"/>
      <c r="K580" s="66"/>
      <c r="L580" s="66"/>
      <c r="M580" s="66"/>
    </row>
    <row r="581" spans="3:13">
      <c r="C581" s="66"/>
      <c r="D581" s="66"/>
      <c r="E581" s="66"/>
      <c r="F581" s="66"/>
      <c r="G581" s="66"/>
      <c r="H581" s="66"/>
      <c r="I581" s="66"/>
      <c r="J581" s="66"/>
      <c r="K581" s="66"/>
      <c r="L581" s="66"/>
      <c r="M581" s="66"/>
    </row>
    <row r="582" spans="3:13">
      <c r="C582" s="66"/>
      <c r="D582" s="66"/>
      <c r="E582" s="66"/>
      <c r="F582" s="66"/>
      <c r="G582" s="66"/>
      <c r="H582" s="66"/>
      <c r="I582" s="66"/>
      <c r="J582" s="66"/>
      <c r="K582" s="66"/>
      <c r="L582" s="66"/>
      <c r="M582" s="66"/>
    </row>
    <row r="583" spans="3:13">
      <c r="C583" s="66"/>
      <c r="D583" s="66"/>
      <c r="E583" s="66"/>
      <c r="F583" s="66"/>
      <c r="G583" s="66"/>
      <c r="H583" s="66"/>
      <c r="I583" s="66"/>
      <c r="J583" s="66"/>
      <c r="K583" s="66"/>
      <c r="L583" s="66"/>
      <c r="M583" s="66"/>
    </row>
    <row r="584" spans="3:13">
      <c r="C584" s="66"/>
      <c r="D584" s="66"/>
      <c r="E584" s="66"/>
      <c r="F584" s="66"/>
      <c r="G584" s="66"/>
      <c r="H584" s="66"/>
      <c r="I584" s="66"/>
      <c r="J584" s="66"/>
      <c r="K584" s="66"/>
      <c r="L584" s="66"/>
      <c r="M584" s="66"/>
    </row>
  </sheetData>
  <printOptions horizontalCentered="1"/>
  <pageMargins left="0.75" right="0.75" top="0.75" bottom="0.5" header="0.25" footer="0.25"/>
  <pageSetup scale="45" orientation="portrait" blackAndWhite="1" r:id="rId1"/>
  <headerFooter alignWithMargins="0"/>
  <rowBreaks count="5" manualBreakCount="5">
    <brk id="58" max="12" man="1"/>
    <brk id="118" max="12" man="1"/>
    <brk id="189" max="12" man="1"/>
    <brk id="265" max="12" man="1"/>
    <brk id="327"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23</vt:i4>
      </vt:variant>
      <vt:variant>
        <vt:lpstr>Charts</vt:lpstr>
      </vt:variant>
      <vt:variant>
        <vt:i4>1</vt:i4>
      </vt:variant>
      <vt:variant>
        <vt:lpstr>Named Ranges</vt:lpstr>
      </vt:variant>
      <vt:variant>
        <vt:i4>133</vt:i4>
      </vt:variant>
    </vt:vector>
  </HeadingPairs>
  <TitlesOfParts>
    <vt:vector size="157" baseType="lpstr">
      <vt:lpstr>TX Cost</vt:lpstr>
      <vt:lpstr>New MW</vt:lpstr>
      <vt:lpstr>DEOK 23-24</vt:lpstr>
      <vt:lpstr>DEOK 22-23</vt:lpstr>
      <vt:lpstr>DEOK 21-22</vt:lpstr>
      <vt:lpstr>DEOK 20-21</vt:lpstr>
      <vt:lpstr>DEOK 19-20</vt:lpstr>
      <vt:lpstr>DEOK 18-19</vt:lpstr>
      <vt:lpstr>DEOK 17-18</vt:lpstr>
      <vt:lpstr>DEOK 16-17</vt:lpstr>
      <vt:lpstr>DEOK 15-16</vt:lpstr>
      <vt:lpstr>DEOK 14-15</vt:lpstr>
      <vt:lpstr>DEK 23-24</vt:lpstr>
      <vt:lpstr>DEK 22-23</vt:lpstr>
      <vt:lpstr>DEK 21-22</vt:lpstr>
      <vt:lpstr>DEK 20-21</vt:lpstr>
      <vt:lpstr>DEK 19-20</vt:lpstr>
      <vt:lpstr>DEK 18-19</vt:lpstr>
      <vt:lpstr>DEK 17-18</vt:lpstr>
      <vt:lpstr>DEK 16-17</vt:lpstr>
      <vt:lpstr>DEK 15-16</vt:lpstr>
      <vt:lpstr>DEK 14-15</vt:lpstr>
      <vt:lpstr>BLS Data Series</vt:lpstr>
      <vt:lpstr>TX rate chart</vt:lpstr>
      <vt:lpstr>'DEK 16-17'!DEK_1of6</vt:lpstr>
      <vt:lpstr>'DEK 17-18'!DEK_1of6</vt:lpstr>
      <vt:lpstr>'DEK 18-19'!DEK_1of6</vt:lpstr>
      <vt:lpstr>'DEK 19-20'!DEK_1of6</vt:lpstr>
      <vt:lpstr>'DEK 20-21'!DEK_1of6</vt:lpstr>
      <vt:lpstr>'DEK 21-22'!DEK_1of6</vt:lpstr>
      <vt:lpstr>'DEK 22-23'!DEK_1of6</vt:lpstr>
      <vt:lpstr>'DEK 23-24'!DEK_1of6</vt:lpstr>
      <vt:lpstr>DEK_1of6</vt:lpstr>
      <vt:lpstr>'DEK 16-17'!DEK_2of6</vt:lpstr>
      <vt:lpstr>'DEK 17-18'!DEK_2of6</vt:lpstr>
      <vt:lpstr>'DEK 18-19'!DEK_2of6</vt:lpstr>
      <vt:lpstr>'DEK 19-20'!DEK_2of6</vt:lpstr>
      <vt:lpstr>'DEK 20-21'!DEK_2of6</vt:lpstr>
      <vt:lpstr>'DEK 21-22'!DEK_2of6</vt:lpstr>
      <vt:lpstr>'DEK 22-23'!DEK_2of6</vt:lpstr>
      <vt:lpstr>'DEK 23-24'!DEK_2of6</vt:lpstr>
      <vt:lpstr>DEK_2of6</vt:lpstr>
      <vt:lpstr>'DEK 16-17'!DEK_3of6</vt:lpstr>
      <vt:lpstr>'DEK 17-18'!DEK_3of6</vt:lpstr>
      <vt:lpstr>'DEK 18-19'!DEK_3of6</vt:lpstr>
      <vt:lpstr>'DEK 19-20'!DEK_3of6</vt:lpstr>
      <vt:lpstr>'DEK 20-21'!DEK_3of6</vt:lpstr>
      <vt:lpstr>'DEK 21-22'!DEK_3of6</vt:lpstr>
      <vt:lpstr>'DEK 22-23'!DEK_3of6</vt:lpstr>
      <vt:lpstr>'DEK 23-24'!DEK_3of6</vt:lpstr>
      <vt:lpstr>DEK_3of6</vt:lpstr>
      <vt:lpstr>'DEK 16-17'!DEK_4of6</vt:lpstr>
      <vt:lpstr>'DEK 17-18'!DEK_4of6</vt:lpstr>
      <vt:lpstr>'DEK 18-19'!DEK_4of6</vt:lpstr>
      <vt:lpstr>'DEK 19-20'!DEK_4of6</vt:lpstr>
      <vt:lpstr>'DEK 20-21'!DEK_4of6</vt:lpstr>
      <vt:lpstr>'DEK 21-22'!DEK_4of6</vt:lpstr>
      <vt:lpstr>'DEK 22-23'!DEK_4of6</vt:lpstr>
      <vt:lpstr>'DEK 23-24'!DEK_4of6</vt:lpstr>
      <vt:lpstr>DEK_4of6</vt:lpstr>
      <vt:lpstr>'DEK 16-17'!DEK_5of6</vt:lpstr>
      <vt:lpstr>'DEK 17-18'!DEK_5of6</vt:lpstr>
      <vt:lpstr>'DEK 18-19'!DEK_5of6</vt:lpstr>
      <vt:lpstr>'DEK 19-20'!DEK_5of6</vt:lpstr>
      <vt:lpstr>'DEK 20-21'!DEK_5of6</vt:lpstr>
      <vt:lpstr>'DEK 21-22'!DEK_5of6</vt:lpstr>
      <vt:lpstr>'DEK 22-23'!DEK_5of6</vt:lpstr>
      <vt:lpstr>'DEK 23-24'!DEK_5of6</vt:lpstr>
      <vt:lpstr>DEK_5of6</vt:lpstr>
      <vt:lpstr>'DEK 16-17'!DEK_6of6</vt:lpstr>
      <vt:lpstr>'DEK 17-18'!DEK_6of6</vt:lpstr>
      <vt:lpstr>'DEK 18-19'!DEK_6of6</vt:lpstr>
      <vt:lpstr>'DEK 19-20'!DEK_6of6</vt:lpstr>
      <vt:lpstr>'DEK 20-21'!DEK_6of6</vt:lpstr>
      <vt:lpstr>'DEK 21-22'!DEK_6of6</vt:lpstr>
      <vt:lpstr>'DEK 22-23'!DEK_6of6</vt:lpstr>
      <vt:lpstr>'DEK 23-24'!DEK_6of6</vt:lpstr>
      <vt:lpstr>DEK_6of6</vt:lpstr>
      <vt:lpstr>'DEK 19-20'!DEK_CE_Alloc</vt:lpstr>
      <vt:lpstr>'DEK 20-21'!DEK_CE_Alloc</vt:lpstr>
      <vt:lpstr>'DEK 21-22'!DEK_CE_Alloc</vt:lpstr>
      <vt:lpstr>'DEK 22-23'!DEK_CE_Alloc</vt:lpstr>
      <vt:lpstr>'DEK 23-24'!DEK_CE_Alloc</vt:lpstr>
      <vt:lpstr>'DEK 19-20'!DEK_GP_Alloc</vt:lpstr>
      <vt:lpstr>'DEK 20-21'!DEK_GP_Alloc</vt:lpstr>
      <vt:lpstr>'DEK 21-22'!DEK_GP_Alloc</vt:lpstr>
      <vt:lpstr>'DEK 22-23'!DEK_GP_Alloc</vt:lpstr>
      <vt:lpstr>'DEK 23-24'!DEK_GP_Alloc</vt:lpstr>
      <vt:lpstr>'DEK 19-20'!DEK_NP_Alloc</vt:lpstr>
      <vt:lpstr>'DEK 20-21'!DEK_NP_Alloc</vt:lpstr>
      <vt:lpstr>'DEK 21-22'!DEK_NP_Alloc</vt:lpstr>
      <vt:lpstr>'DEK 22-23'!DEK_NP_Alloc</vt:lpstr>
      <vt:lpstr>'DEK 23-24'!DEK_NP_Alloc</vt:lpstr>
      <vt:lpstr>'DEK 19-20'!DEK_TE_Alloc</vt:lpstr>
      <vt:lpstr>'DEK 20-21'!DEK_TE_Alloc</vt:lpstr>
      <vt:lpstr>'DEK 21-22'!DEK_TE_Alloc</vt:lpstr>
      <vt:lpstr>'DEK 22-23'!DEK_TE_Alloc</vt:lpstr>
      <vt:lpstr>'DEK 23-24'!DEK_TE_Alloc</vt:lpstr>
      <vt:lpstr>'DEK 19-20'!DEK_TP_Alloc</vt:lpstr>
      <vt:lpstr>'DEK 20-21'!DEK_TP_Alloc</vt:lpstr>
      <vt:lpstr>'DEK 21-22'!DEK_TP_Alloc</vt:lpstr>
      <vt:lpstr>'DEK 22-23'!DEK_TP_Alloc</vt:lpstr>
      <vt:lpstr>'DEK 23-24'!DEK_TP_Alloc</vt:lpstr>
      <vt:lpstr>'DEK 19-20'!DEK_WS_Alloc</vt:lpstr>
      <vt:lpstr>'DEK 20-21'!DEK_WS_Alloc</vt:lpstr>
      <vt:lpstr>'DEK 21-22'!DEK_WS_Alloc</vt:lpstr>
      <vt:lpstr>'DEK 22-23'!DEK_WS_Alloc</vt:lpstr>
      <vt:lpstr>'DEK 23-24'!DEK_WS_Alloc</vt:lpstr>
      <vt:lpstr>'DEK 18-19'!DEKWagesAllocator</vt:lpstr>
      <vt:lpstr>'DEOK 18-19'!DEOK_1of1</vt:lpstr>
      <vt:lpstr>'DEOK 19-20'!DEOK_1of1</vt:lpstr>
      <vt:lpstr>'DEOK 20-21'!DEOK_1of1</vt:lpstr>
      <vt:lpstr>'DEOK 21-22'!DEOK_1of1</vt:lpstr>
      <vt:lpstr>'DEOK 22-23'!DEOK_1of1</vt:lpstr>
      <vt:lpstr>DEOK_1of1</vt:lpstr>
      <vt:lpstr>'DEOK 16-17'!DEOK_1of6</vt:lpstr>
      <vt:lpstr>DEOK_1of6</vt:lpstr>
      <vt:lpstr>'DEOK 16-17'!DEOK_2of6</vt:lpstr>
      <vt:lpstr>DEOK_2of6</vt:lpstr>
      <vt:lpstr>'DEOK 16-17'!DEOK_3of6</vt:lpstr>
      <vt:lpstr>DEOK_3of6</vt:lpstr>
      <vt:lpstr>'DEOK 16-17'!DEOK_4of6</vt:lpstr>
      <vt:lpstr>DEOK_4of6</vt:lpstr>
      <vt:lpstr>'DEOK 16-17'!DEOK_5of6</vt:lpstr>
      <vt:lpstr>DEOK_5of6</vt:lpstr>
      <vt:lpstr>'DEOK 16-17'!DEOK_6of6</vt:lpstr>
      <vt:lpstr>DEOK_6of6</vt:lpstr>
      <vt:lpstr>'DEK 14-15'!Print_Area</vt:lpstr>
      <vt:lpstr>'DEK 15-16'!Print_Area</vt:lpstr>
      <vt:lpstr>'DEK 16-17'!Print_Area</vt:lpstr>
      <vt:lpstr>'DEK 17-18'!Print_Area</vt:lpstr>
      <vt:lpstr>'DEK 18-19'!Print_Area</vt:lpstr>
      <vt:lpstr>'DEK 20-21'!Print_Area</vt:lpstr>
      <vt:lpstr>'DEK 21-22'!Print_Area</vt:lpstr>
      <vt:lpstr>'DEK 22-23'!Print_Area</vt:lpstr>
      <vt:lpstr>'DEK 23-24'!Print_Area</vt:lpstr>
      <vt:lpstr>'DEOK 14-15'!Print_Area</vt:lpstr>
      <vt:lpstr>'DEOK 15-16'!Print_Area</vt:lpstr>
      <vt:lpstr>'DEOK 16-17'!Print_Area</vt:lpstr>
      <vt:lpstr>'DEOK 17-18'!Print_Area</vt:lpstr>
      <vt:lpstr>'DEOK 18-19'!Print_Area</vt:lpstr>
      <vt:lpstr>'DEOK 20-21'!Print_Area</vt:lpstr>
      <vt:lpstr>'DEOK 21-22'!Print_Area</vt:lpstr>
      <vt:lpstr>'DEOK 22-23'!Print_Area</vt:lpstr>
      <vt:lpstr>'DEOK 23-24'!Print_Area</vt:lpstr>
      <vt:lpstr>'DEK 18-19'!R_DEK</vt:lpstr>
      <vt:lpstr>'DEK 19-20'!R_DEK</vt:lpstr>
      <vt:lpstr>'DEK 20-21'!R_DEK</vt:lpstr>
      <vt:lpstr>'DEK 21-22'!R_DEK</vt:lpstr>
      <vt:lpstr>'DEK 22-23'!R_DEK</vt:lpstr>
      <vt:lpstr>'DEK 23-24'!R_DEK</vt:lpstr>
      <vt:lpstr>'DEK 18-19'!WCLTD_DEK</vt:lpstr>
      <vt:lpstr>'DEK 19-20'!WCLTD_DEK</vt:lpstr>
      <vt:lpstr>'DEK 20-21'!WCLTD_DEK</vt:lpstr>
      <vt:lpstr>'DEK 21-22'!WCLTD_DEK</vt:lpstr>
      <vt:lpstr>'DEK 22-23'!WCLTD_DEK</vt:lpstr>
      <vt:lpstr>'DEK 23-24'!WCLTD_DEK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McCann</dc:creator>
  <cp:lastModifiedBy>Richard McCann</cp:lastModifiedBy>
  <dcterms:created xsi:type="dcterms:W3CDTF">2024-03-08T05:34:49Z</dcterms:created>
  <dcterms:modified xsi:type="dcterms:W3CDTF">2024-03-12T21:50:19Z</dcterms:modified>
</cp:coreProperties>
</file>