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Regulatory\Avoided_Cost\AvoidedCost2023\2_DataRequests\DR01\KYSEIA1\KUSEIA_1-10_CTOperatingCostSupport\"/>
    </mc:Choice>
  </mc:AlternateContent>
  <xr:revisionPtr revIDLastSave="0" documentId="13_ncr:1_{FBBA07F4-5671-4961-887A-C46C999DB8DE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" l="1"/>
  <c r="D54" i="1"/>
  <c r="D50" i="1"/>
  <c r="D52" i="1" l="1"/>
  <c r="D51" i="1"/>
  <c r="D47" i="1"/>
  <c r="F21" i="1"/>
  <c r="G21" i="1"/>
  <c r="H21" i="1"/>
  <c r="I21" i="1"/>
  <c r="E21" i="1"/>
  <c r="I41" i="1" l="1"/>
  <c r="I43" i="1" s="1"/>
  <c r="H41" i="1"/>
  <c r="H43" i="1" s="1"/>
  <c r="G41" i="1"/>
  <c r="G43" i="1" s="1"/>
  <c r="F41" i="1"/>
  <c r="F43" i="1" s="1"/>
  <c r="E41" i="1"/>
  <c r="E43" i="1" s="1"/>
  <c r="K33" i="1"/>
  <c r="K35" i="1" s="1"/>
  <c r="J33" i="1"/>
  <c r="J35" i="1" s="1"/>
  <c r="I33" i="1"/>
  <c r="I35" i="1" s="1"/>
  <c r="H33" i="1"/>
  <c r="H35" i="1" s="1"/>
  <c r="G33" i="1"/>
  <c r="G35" i="1" s="1"/>
  <c r="F33" i="1"/>
  <c r="F35" i="1" s="1"/>
  <c r="E33" i="1"/>
  <c r="E35" i="1" s="1"/>
  <c r="D30" i="1"/>
  <c r="K26" i="1"/>
  <c r="K28" i="1" s="1"/>
  <c r="J26" i="1"/>
  <c r="J28" i="1" s="1"/>
  <c r="I26" i="1"/>
  <c r="I28" i="1" s="1"/>
  <c r="H26" i="1"/>
  <c r="H28" i="1" s="1"/>
  <c r="G26" i="1"/>
  <c r="G28" i="1" s="1"/>
  <c r="F26" i="1"/>
  <c r="F28" i="1" s="1"/>
  <c r="E26" i="1"/>
  <c r="E28" i="1" s="1"/>
  <c r="D23" i="1"/>
  <c r="I18" i="1"/>
  <c r="I20" i="1" s="1"/>
  <c r="H18" i="1"/>
  <c r="H20" i="1" s="1"/>
  <c r="G18" i="1"/>
  <c r="G20" i="1" s="1"/>
  <c r="F18" i="1"/>
  <c r="F20" i="1" s="1"/>
  <c r="E18" i="1"/>
  <c r="E20" i="1" s="1"/>
  <c r="D15" i="1"/>
  <c r="K11" i="1"/>
  <c r="K13" i="1" s="1"/>
  <c r="J11" i="1"/>
  <c r="J13" i="1" s="1"/>
  <c r="I11" i="1"/>
  <c r="I13" i="1" s="1"/>
  <c r="H11" i="1"/>
  <c r="H13" i="1" s="1"/>
  <c r="G11" i="1"/>
  <c r="G13" i="1" s="1"/>
  <c r="F11" i="1"/>
  <c r="F13" i="1" s="1"/>
  <c r="E11" i="1"/>
  <c r="E13" i="1" s="1"/>
  <c r="K4" i="1"/>
  <c r="K6" i="1" s="1"/>
  <c r="J4" i="1"/>
  <c r="J6" i="1" s="1"/>
  <c r="I4" i="1"/>
  <c r="I6" i="1" s="1"/>
  <c r="H4" i="1"/>
  <c r="H6" i="1" s="1"/>
  <c r="G4" i="1"/>
  <c r="G6" i="1" s="1"/>
  <c r="F4" i="1"/>
  <c r="F6" i="1" s="1"/>
  <c r="E4" i="1"/>
  <c r="E6" i="1" s="1"/>
  <c r="D49" i="1" l="1"/>
  <c r="D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McKinney, Adam</author>
  </authors>
  <commentList>
    <comment ref="E47" authorId="0" shapeId="0" xr:uid="{3933EFEA-6E8B-447A-A182-D380F8F9F2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based on TETCO max rate grossed up by 10%, with the assumption that a marketer has capacity available for release and would expect a premium since the pipeline is fully subscribed</t>
        </r>
      </text>
    </comment>
  </commentList>
</comments>
</file>

<file path=xl/sharedStrings.xml><?xml version="1.0" encoding="utf-8"?>
<sst xmlns="http://schemas.openxmlformats.org/spreadsheetml/2006/main" count="86" uniqueCount="31">
  <si>
    <t>Trimble County Gas Turbines + Plant</t>
  </si>
  <si>
    <t>April</t>
  </si>
  <si>
    <t>May</t>
  </si>
  <si>
    <t>June</t>
  </si>
  <si>
    <t>July</t>
  </si>
  <si>
    <t>August</t>
  </si>
  <si>
    <t>September</t>
  </si>
  <si>
    <t>October</t>
  </si>
  <si>
    <t>Summer</t>
  </si>
  <si>
    <r>
      <rPr>
        <sz val="11"/>
        <color rgb="FFFF0000"/>
        <rFont val="Calibri"/>
        <family val="2"/>
        <scheme val="minor"/>
      </rPr>
      <t xml:space="preserve">SNS </t>
    </r>
    <r>
      <rPr>
        <sz val="11"/>
        <color theme="1"/>
        <rFont val="Calibri"/>
        <family val="2"/>
        <scheme val="minor"/>
      </rPr>
      <t>Capacity</t>
    </r>
  </si>
  <si>
    <t>Demand</t>
  </si>
  <si>
    <t>Daily Charge</t>
  </si>
  <si>
    <t>Days in Month</t>
  </si>
  <si>
    <t>Monthly Charge</t>
  </si>
  <si>
    <r>
      <rPr>
        <sz val="11"/>
        <color rgb="FFFF0000"/>
        <rFont val="Calibri"/>
        <family val="2"/>
        <scheme val="minor"/>
      </rPr>
      <t xml:space="preserve">STF </t>
    </r>
    <r>
      <rPr>
        <sz val="11"/>
        <color theme="1"/>
        <rFont val="Calibri"/>
        <family val="2"/>
        <scheme val="minor"/>
      </rPr>
      <t>Capacity</t>
    </r>
  </si>
  <si>
    <t>Jan</t>
  </si>
  <si>
    <t>Feb</t>
  </si>
  <si>
    <t>Mar</t>
  </si>
  <si>
    <t>Nov</t>
  </si>
  <si>
    <t>Dec</t>
  </si>
  <si>
    <t>Winter</t>
  </si>
  <si>
    <r>
      <rPr>
        <sz val="11"/>
        <color rgb="FFFF0000"/>
        <rFont val="Calibri"/>
        <family val="2"/>
        <scheme val="minor"/>
      </rPr>
      <t>WNS</t>
    </r>
    <r>
      <rPr>
        <sz val="11"/>
        <color theme="1"/>
        <rFont val="Calibri"/>
        <family val="2"/>
        <scheme val="minor"/>
      </rPr>
      <t xml:space="preserve"> Capacity</t>
    </r>
  </si>
  <si>
    <t>Cane Run + Paddys Run</t>
  </si>
  <si>
    <t>New NGCC Average Seasonal Max Capacity (MW)</t>
  </si>
  <si>
    <t>New SCCT Average Seasonal Max Capacity (MW)</t>
  </si>
  <si>
    <t>Trimble County FGT ($/MW, 2022$)</t>
  </si>
  <si>
    <t>Cane Run 7 FGT ($/MW, 2022$)</t>
  </si>
  <si>
    <t>New NGCC FGT Estimate ($/kW, 2022$)</t>
  </si>
  <si>
    <t>New SCCT FGT Estimate ($/kW, 2022$)</t>
  </si>
  <si>
    <t>New SCCT FGT Estimate ($/kW, 2032$)</t>
  </si>
  <si>
    <t>New NGCC FGT Estimate ($/year, 2022$)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</si>
</sst>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???_);_(@_)"/>
    <numFmt numFmtId="167" formatCode="_(&quot;$&quot;* #,##0_);_(&quot;$&quot;* \(#,##0\);_(&quot;$&quot;* &quot;-&quot;??_);_(@_)"/>
    <numFmt numFmtId="169" formatCode="_(&quot;$&quot;* #,##0.0_);_(&quot;$&quot;* \(#,##0.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5" fontId="0" fillId="0" borderId="0" xfId="0" applyNumberFormat="1"/>
    <xf numFmtId="0" fontId="0" fillId="0" borderId="0" xfId="0" applyBorder="1"/>
    <xf numFmtId="5" fontId="5" fillId="0" borderId="0" xfId="1" applyNumberFormat="1" applyFont="1" applyBorder="1"/>
    <xf numFmtId="5" fontId="5" fillId="0" borderId="0" xfId="1" applyNumberFormat="1" applyFont="1" applyFill="1" applyBorder="1"/>
    <xf numFmtId="0" fontId="0" fillId="0" borderId="0" xfId="0" applyFill="1" applyBorder="1"/>
    <xf numFmtId="164" fontId="9" fillId="0" borderId="1" xfId="1" applyNumberFormat="1" applyFont="1" applyFill="1" applyBorder="1"/>
    <xf numFmtId="169" fontId="0" fillId="0" borderId="0" xfId="2" applyNumberFormat="1" applyFont="1"/>
    <xf numFmtId="44" fontId="0" fillId="0" borderId="0" xfId="2" applyNumberFormat="1" applyFont="1"/>
    <xf numFmtId="164" fontId="7" fillId="0" borderId="1" xfId="1" applyNumberFormat="1" applyFont="1" applyFill="1" applyBorder="1"/>
    <xf numFmtId="0" fontId="8" fillId="0" borderId="0" xfId="0" applyFont="1" applyFill="1"/>
    <xf numFmtId="165" fontId="7" fillId="0" borderId="1" xfId="2" applyNumberFormat="1" applyFont="1" applyFill="1" applyBorder="1"/>
    <xf numFmtId="5" fontId="9" fillId="0" borderId="1" xfId="1" applyNumberFormat="1" applyFont="1" applyFill="1" applyBorder="1"/>
    <xf numFmtId="5" fontId="8" fillId="0" borderId="0" xfId="0" applyNumberFormat="1" applyFont="1" applyFill="1"/>
    <xf numFmtId="5" fontId="9" fillId="0" borderId="0" xfId="1" applyNumberFormat="1" applyFont="1" applyFill="1" applyBorder="1"/>
    <xf numFmtId="165" fontId="10" fillId="0" borderId="1" xfId="2" applyNumberFormat="1" applyFont="1" applyFill="1" applyBorder="1"/>
    <xf numFmtId="5" fontId="1" fillId="0" borderId="0" xfId="0" applyNumberFormat="1" applyFont="1" applyFill="1"/>
    <xf numFmtId="0" fontId="0" fillId="0" borderId="0" xfId="0" applyFill="1"/>
    <xf numFmtId="44" fontId="0" fillId="0" borderId="0" xfId="0" applyNumberFormat="1"/>
    <xf numFmtId="0" fontId="11" fillId="0" borderId="0" xfId="0" applyFont="1"/>
    <xf numFmtId="167" fontId="11" fillId="0" borderId="0" xfId="2" applyNumberFormat="1" applyFont="1" applyFill="1"/>
    <xf numFmtId="5" fontId="0" fillId="0" borderId="0" xfId="0" applyNumberFormat="1" applyFill="1"/>
    <xf numFmtId="0" fontId="2" fillId="0" borderId="0" xfId="0" applyFont="1"/>
  </cellXfs>
  <cellStyles count="5">
    <cellStyle name="Comma" xfId="1" builtinId="3"/>
    <cellStyle name="Currency" xfId="2" builtinId="4"/>
    <cellStyle name="Currency 2 2" xfId="4" xr:uid="{00000000-0005-0000-0000-000002000000}"/>
    <cellStyle name="Normal" xfId="0" builtinId="0"/>
    <cellStyle name="Normal 2 9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9"/>
  <sheetViews>
    <sheetView tabSelected="1" topLeftCell="A32" zoomScale="130" zoomScaleNormal="130" workbookViewId="0">
      <selection activeCell="D57" sqref="D57"/>
    </sheetView>
  </sheetViews>
  <sheetFormatPr defaultRowHeight="14.5" x14ac:dyDescent="0.35"/>
  <cols>
    <col min="3" max="3" width="19.1796875" customWidth="1"/>
    <col min="4" max="4" width="17.453125" customWidth="1"/>
    <col min="5" max="5" width="15.1796875" customWidth="1"/>
    <col min="6" max="6" width="13.453125" customWidth="1"/>
    <col min="7" max="7" width="12.54296875" customWidth="1"/>
    <col min="8" max="8" width="12.453125" customWidth="1"/>
    <col min="9" max="9" width="13" customWidth="1"/>
    <col min="10" max="10" width="14.453125" customWidth="1"/>
    <col min="11" max="11" width="13.81640625" customWidth="1"/>
    <col min="12" max="12" width="11.81640625" bestFit="1" customWidth="1"/>
    <col min="13" max="13" width="11.36328125" bestFit="1" customWidth="1"/>
  </cols>
  <sheetData>
    <row r="1" spans="1:12" x14ac:dyDescent="0.35">
      <c r="A1" s="1"/>
      <c r="C1" s="2" t="s">
        <v>0</v>
      </c>
      <c r="D1" s="3">
        <v>2022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</row>
    <row r="2" spans="1:12" ht="15.5" x14ac:dyDescent="0.35">
      <c r="C2" s="2" t="s">
        <v>8</v>
      </c>
      <c r="D2" s="4" t="s">
        <v>9</v>
      </c>
      <c r="E2" s="13">
        <v>100000</v>
      </c>
      <c r="F2" s="13">
        <v>100000</v>
      </c>
      <c r="G2" s="13">
        <v>100000</v>
      </c>
      <c r="H2" s="13">
        <v>100000</v>
      </c>
      <c r="I2" s="13">
        <v>100000</v>
      </c>
      <c r="J2" s="13">
        <v>100000</v>
      </c>
      <c r="K2" s="13">
        <v>100000</v>
      </c>
      <c r="L2" s="14"/>
    </row>
    <row r="3" spans="1:12" ht="15.5" x14ac:dyDescent="0.35">
      <c r="D3" s="4" t="s">
        <v>10</v>
      </c>
      <c r="E3" s="15">
        <v>0.36749999999999999</v>
      </c>
      <c r="F3" s="15">
        <v>0.36749999999999999</v>
      </c>
      <c r="G3" s="15">
        <v>0.36749999999999999</v>
      </c>
      <c r="H3" s="15">
        <v>0.36749999999999999</v>
      </c>
      <c r="I3" s="15">
        <v>0.36749999999999999</v>
      </c>
      <c r="J3" s="15">
        <v>0.36749999999999999</v>
      </c>
      <c r="K3" s="15">
        <v>0.36749999999999999</v>
      </c>
      <c r="L3" s="14"/>
    </row>
    <row r="4" spans="1:12" ht="15.5" x14ac:dyDescent="0.35">
      <c r="D4" s="4" t="s">
        <v>11</v>
      </c>
      <c r="E4" s="16">
        <f>E2*E3</f>
        <v>36750</v>
      </c>
      <c r="F4" s="16">
        <f t="shared" ref="F4:K4" si="0">F2*F3</f>
        <v>36750</v>
      </c>
      <c r="G4" s="16">
        <f t="shared" si="0"/>
        <v>36750</v>
      </c>
      <c r="H4" s="16">
        <f t="shared" si="0"/>
        <v>36750</v>
      </c>
      <c r="I4" s="16">
        <f t="shared" si="0"/>
        <v>36750</v>
      </c>
      <c r="J4" s="16">
        <f t="shared" si="0"/>
        <v>36750</v>
      </c>
      <c r="K4" s="16">
        <f t="shared" si="0"/>
        <v>36750</v>
      </c>
      <c r="L4" s="14"/>
    </row>
    <row r="5" spans="1:12" ht="15.5" x14ac:dyDescent="0.35">
      <c r="D5" s="4" t="s">
        <v>12</v>
      </c>
      <c r="E5" s="10">
        <v>30</v>
      </c>
      <c r="F5" s="10">
        <v>31</v>
      </c>
      <c r="G5" s="10">
        <v>30</v>
      </c>
      <c r="H5" s="10">
        <v>31</v>
      </c>
      <c r="I5" s="10">
        <v>31</v>
      </c>
      <c r="J5" s="10">
        <v>30</v>
      </c>
      <c r="K5" s="10">
        <v>31</v>
      </c>
      <c r="L5" s="14"/>
    </row>
    <row r="6" spans="1:12" ht="15.5" x14ac:dyDescent="0.35">
      <c r="D6" s="4" t="s">
        <v>13</v>
      </c>
      <c r="E6" s="16">
        <f>E4*E5</f>
        <v>1102500</v>
      </c>
      <c r="F6" s="16">
        <f t="shared" ref="F6:K6" si="1">F4*F5</f>
        <v>1139250</v>
      </c>
      <c r="G6" s="16">
        <f t="shared" si="1"/>
        <v>1102500</v>
      </c>
      <c r="H6" s="16">
        <f t="shared" si="1"/>
        <v>1139250</v>
      </c>
      <c r="I6" s="16">
        <f t="shared" si="1"/>
        <v>1139250</v>
      </c>
      <c r="J6" s="16">
        <f t="shared" si="1"/>
        <v>1102500</v>
      </c>
      <c r="K6" s="16">
        <f t="shared" si="1"/>
        <v>1139250</v>
      </c>
      <c r="L6" s="17"/>
    </row>
    <row r="7" spans="1:12" ht="15.5" x14ac:dyDescent="0.35">
      <c r="D7" s="6"/>
      <c r="E7" s="18"/>
      <c r="F7" s="18"/>
      <c r="G7" s="18"/>
      <c r="H7" s="18"/>
      <c r="I7" s="18"/>
      <c r="J7" s="18"/>
      <c r="K7" s="18"/>
      <c r="L7" s="17"/>
    </row>
    <row r="8" spans="1:12" ht="15.5" x14ac:dyDescent="0.35">
      <c r="D8" s="3">
        <v>2022</v>
      </c>
      <c r="E8" s="14" t="s">
        <v>1</v>
      </c>
      <c r="F8" s="14" t="s">
        <v>2</v>
      </c>
      <c r="G8" s="14" t="s">
        <v>3</v>
      </c>
      <c r="H8" s="14" t="s">
        <v>4</v>
      </c>
      <c r="I8" s="14" t="s">
        <v>5</v>
      </c>
      <c r="J8" s="14" t="s">
        <v>6</v>
      </c>
      <c r="K8" s="14" t="s">
        <v>7</v>
      </c>
      <c r="L8" s="17"/>
    </row>
    <row r="9" spans="1:12" ht="15.5" x14ac:dyDescent="0.35">
      <c r="D9" s="4" t="s">
        <v>14</v>
      </c>
      <c r="E9" s="13">
        <v>50000</v>
      </c>
      <c r="F9" s="13">
        <v>50000</v>
      </c>
      <c r="G9" s="13">
        <v>50000</v>
      </c>
      <c r="H9" s="13">
        <v>50000</v>
      </c>
      <c r="I9" s="13">
        <v>50000</v>
      </c>
      <c r="J9" s="13">
        <v>50000</v>
      </c>
      <c r="K9" s="13">
        <v>50000</v>
      </c>
      <c r="L9" s="17"/>
    </row>
    <row r="10" spans="1:12" ht="15.5" x14ac:dyDescent="0.35">
      <c r="D10" s="4" t="s">
        <v>10</v>
      </c>
      <c r="E10" s="15">
        <v>0.28249999999999997</v>
      </c>
      <c r="F10" s="15">
        <v>0.28249999999999997</v>
      </c>
      <c r="G10" s="15">
        <v>0.28249999999999997</v>
      </c>
      <c r="H10" s="15">
        <v>0.28249999999999997</v>
      </c>
      <c r="I10" s="15">
        <v>0.28249999999999997</v>
      </c>
      <c r="J10" s="15">
        <v>0.28249999999999997</v>
      </c>
      <c r="K10" s="15">
        <v>0.28249999999999997</v>
      </c>
      <c r="L10" s="17"/>
    </row>
    <row r="11" spans="1:12" ht="15.5" x14ac:dyDescent="0.35">
      <c r="D11" s="4" t="s">
        <v>11</v>
      </c>
      <c r="E11" s="16">
        <f>E9*E10</f>
        <v>14124.999999999998</v>
      </c>
      <c r="F11" s="16">
        <f t="shared" ref="F11:K11" si="2">F9*F10</f>
        <v>14124.999999999998</v>
      </c>
      <c r="G11" s="16">
        <f t="shared" si="2"/>
        <v>14124.999999999998</v>
      </c>
      <c r="H11" s="16">
        <f t="shared" si="2"/>
        <v>14124.999999999998</v>
      </c>
      <c r="I11" s="16">
        <f t="shared" si="2"/>
        <v>14124.999999999998</v>
      </c>
      <c r="J11" s="16">
        <f t="shared" si="2"/>
        <v>14124.999999999998</v>
      </c>
      <c r="K11" s="16">
        <f t="shared" si="2"/>
        <v>14124.999999999998</v>
      </c>
      <c r="L11" s="17"/>
    </row>
    <row r="12" spans="1:12" ht="15.5" x14ac:dyDescent="0.35">
      <c r="D12" s="4" t="s">
        <v>12</v>
      </c>
      <c r="E12" s="10">
        <v>30</v>
      </c>
      <c r="F12" s="10">
        <v>31</v>
      </c>
      <c r="G12" s="10">
        <v>30</v>
      </c>
      <c r="H12" s="10">
        <v>31</v>
      </c>
      <c r="I12" s="10">
        <v>31</v>
      </c>
      <c r="J12" s="10">
        <v>30</v>
      </c>
      <c r="K12" s="10">
        <v>31</v>
      </c>
      <c r="L12" s="17"/>
    </row>
    <row r="13" spans="1:12" ht="15.5" x14ac:dyDescent="0.35">
      <c r="D13" s="4" t="s">
        <v>13</v>
      </c>
      <c r="E13" s="16">
        <f>E11*E12</f>
        <v>423749.99999999994</v>
      </c>
      <c r="F13" s="16">
        <f t="shared" ref="F13:K13" si="3">F11*F12</f>
        <v>437874.99999999994</v>
      </c>
      <c r="G13" s="16">
        <f t="shared" si="3"/>
        <v>423749.99999999994</v>
      </c>
      <c r="H13" s="16">
        <f t="shared" si="3"/>
        <v>437874.99999999994</v>
      </c>
      <c r="I13" s="16">
        <f t="shared" si="3"/>
        <v>437874.99999999994</v>
      </c>
      <c r="J13" s="16">
        <f t="shared" si="3"/>
        <v>423749.99999999994</v>
      </c>
      <c r="K13" s="16">
        <f t="shared" si="3"/>
        <v>437874.99999999994</v>
      </c>
      <c r="L13" s="14"/>
    </row>
    <row r="14" spans="1:12" ht="15.5" x14ac:dyDescent="0.35">
      <c r="E14" s="14"/>
      <c r="F14" s="14"/>
      <c r="G14" s="14"/>
      <c r="H14" s="14"/>
      <c r="I14" s="14"/>
      <c r="J14" s="14"/>
      <c r="K14" s="14"/>
      <c r="L14" s="14"/>
    </row>
    <row r="15" spans="1:12" ht="15.5" x14ac:dyDescent="0.35">
      <c r="C15" s="2" t="s">
        <v>0</v>
      </c>
      <c r="D15" s="3">
        <f>D1</f>
        <v>2022</v>
      </c>
      <c r="E15" s="14" t="s">
        <v>15</v>
      </c>
      <c r="F15" s="14" t="s">
        <v>16</v>
      </c>
      <c r="G15" s="14" t="s">
        <v>17</v>
      </c>
      <c r="H15" s="14" t="s">
        <v>18</v>
      </c>
      <c r="I15" s="14" t="s">
        <v>19</v>
      </c>
      <c r="J15" s="14"/>
      <c r="K15" s="14"/>
      <c r="L15" s="14"/>
    </row>
    <row r="16" spans="1:12" ht="15.5" x14ac:dyDescent="0.35">
      <c r="C16" s="2" t="s">
        <v>20</v>
      </c>
      <c r="D16" s="4" t="s">
        <v>21</v>
      </c>
      <c r="E16" s="13">
        <v>229000</v>
      </c>
      <c r="F16" s="13">
        <v>229000</v>
      </c>
      <c r="G16" s="13">
        <v>114500</v>
      </c>
      <c r="H16" s="13">
        <v>114500</v>
      </c>
      <c r="I16" s="13">
        <v>229000</v>
      </c>
      <c r="J16" s="14"/>
      <c r="K16" s="14"/>
      <c r="L16" s="14"/>
    </row>
    <row r="17" spans="3:12" ht="15.5" x14ac:dyDescent="0.35">
      <c r="D17" s="4" t="s">
        <v>10</v>
      </c>
      <c r="E17" s="15">
        <v>0.5</v>
      </c>
      <c r="F17" s="15">
        <v>0.5</v>
      </c>
      <c r="G17" s="19">
        <v>0.185</v>
      </c>
      <c r="H17" s="19">
        <v>0.19500000000000001</v>
      </c>
      <c r="I17" s="15">
        <v>0.5</v>
      </c>
      <c r="J17" s="14"/>
      <c r="K17" s="14"/>
      <c r="L17" s="14"/>
    </row>
    <row r="18" spans="3:12" ht="15.5" x14ac:dyDescent="0.35">
      <c r="D18" s="4" t="s">
        <v>11</v>
      </c>
      <c r="E18" s="16">
        <f>E16*E17</f>
        <v>114500</v>
      </c>
      <c r="F18" s="16">
        <f t="shared" ref="F18:I18" si="4">F16*F17</f>
        <v>114500</v>
      </c>
      <c r="G18" s="16">
        <f t="shared" si="4"/>
        <v>21182.5</v>
      </c>
      <c r="H18" s="16">
        <f t="shared" si="4"/>
        <v>22327.5</v>
      </c>
      <c r="I18" s="16">
        <f t="shared" si="4"/>
        <v>114500</v>
      </c>
      <c r="J18" s="14"/>
      <c r="K18" s="14"/>
      <c r="L18" s="14"/>
    </row>
    <row r="19" spans="3:12" ht="15.5" x14ac:dyDescent="0.35">
      <c r="D19" s="4" t="s">
        <v>12</v>
      </c>
      <c r="E19" s="10">
        <v>31</v>
      </c>
      <c r="F19" s="10">
        <v>28</v>
      </c>
      <c r="G19" s="10">
        <v>31</v>
      </c>
      <c r="H19" s="10">
        <v>30</v>
      </c>
      <c r="I19" s="10">
        <v>31</v>
      </c>
      <c r="J19" s="14"/>
      <c r="K19" s="14"/>
      <c r="L19" s="14"/>
    </row>
    <row r="20" spans="3:12" ht="15.5" x14ac:dyDescent="0.35">
      <c r="D20" s="4" t="s">
        <v>13</v>
      </c>
      <c r="E20" s="16">
        <f>E18*E19</f>
        <v>3549500</v>
      </c>
      <c r="F20" s="16">
        <f t="shared" ref="F20:I20" si="5">F18*F19</f>
        <v>3206000</v>
      </c>
      <c r="G20" s="16">
        <f t="shared" si="5"/>
        <v>656657.5</v>
      </c>
      <c r="H20" s="16">
        <f t="shared" si="5"/>
        <v>669825</v>
      </c>
      <c r="I20" s="16">
        <f t="shared" si="5"/>
        <v>3549500</v>
      </c>
      <c r="J20" s="17"/>
      <c r="K20" s="14"/>
      <c r="L20" s="14"/>
    </row>
    <row r="21" spans="3:12" ht="15.5" x14ac:dyDescent="0.35">
      <c r="D21" s="6"/>
      <c r="E21" s="18">
        <f>E16*E19</f>
        <v>7099000</v>
      </c>
      <c r="F21" s="18">
        <f t="shared" ref="F21:I21" si="6">F16*F19</f>
        <v>6412000</v>
      </c>
      <c r="G21" s="18">
        <f t="shared" si="6"/>
        <v>3549500</v>
      </c>
      <c r="H21" s="18">
        <f t="shared" si="6"/>
        <v>3435000</v>
      </c>
      <c r="I21" s="18">
        <f t="shared" si="6"/>
        <v>7099000</v>
      </c>
      <c r="J21" s="17"/>
      <c r="K21" s="14"/>
      <c r="L21" s="14"/>
    </row>
    <row r="22" spans="3:12" ht="15.5" x14ac:dyDescent="0.35">
      <c r="E22" s="14"/>
      <c r="F22" s="14"/>
      <c r="G22" s="14"/>
      <c r="H22" s="14"/>
      <c r="I22" s="17"/>
      <c r="J22" s="14"/>
      <c r="K22" s="14"/>
      <c r="L22" s="14"/>
    </row>
    <row r="23" spans="3:12" ht="15.5" x14ac:dyDescent="0.35">
      <c r="C23" s="2" t="s">
        <v>22</v>
      </c>
      <c r="D23" s="3">
        <f>D1</f>
        <v>2022</v>
      </c>
      <c r="E23" s="14" t="s">
        <v>1</v>
      </c>
      <c r="F23" s="14" t="s">
        <v>2</v>
      </c>
      <c r="G23" s="14" t="s">
        <v>3</v>
      </c>
      <c r="H23" s="14" t="s">
        <v>4</v>
      </c>
      <c r="I23" s="14" t="s">
        <v>5</v>
      </c>
      <c r="J23" s="14" t="s">
        <v>6</v>
      </c>
      <c r="K23" s="14" t="s">
        <v>7</v>
      </c>
      <c r="L23" s="14"/>
    </row>
    <row r="24" spans="3:12" ht="15.5" x14ac:dyDescent="0.35">
      <c r="C24" s="2" t="s">
        <v>8</v>
      </c>
      <c r="D24" s="4" t="s">
        <v>9</v>
      </c>
      <c r="E24" s="13">
        <v>72000</v>
      </c>
      <c r="F24" s="13">
        <v>72000</v>
      </c>
      <c r="G24" s="13">
        <v>72000</v>
      </c>
      <c r="H24" s="13">
        <v>72000</v>
      </c>
      <c r="I24" s="13">
        <v>72000</v>
      </c>
      <c r="J24" s="13">
        <v>72000</v>
      </c>
      <c r="K24" s="13">
        <v>72000</v>
      </c>
      <c r="L24" s="14"/>
    </row>
    <row r="25" spans="3:12" ht="15.5" x14ac:dyDescent="0.35">
      <c r="D25" s="4" t="s">
        <v>10</v>
      </c>
      <c r="E25" s="15">
        <v>0.34250000000000003</v>
      </c>
      <c r="F25" s="15">
        <v>0.34250000000000003</v>
      </c>
      <c r="G25" s="15">
        <v>0.34250000000000003</v>
      </c>
      <c r="H25" s="15">
        <v>0.34250000000000003</v>
      </c>
      <c r="I25" s="15">
        <v>0.34250000000000003</v>
      </c>
      <c r="J25" s="15">
        <v>0.34250000000000003</v>
      </c>
      <c r="K25" s="15">
        <v>0.34250000000000003</v>
      </c>
      <c r="L25" s="14"/>
    </row>
    <row r="26" spans="3:12" ht="15.5" x14ac:dyDescent="0.35">
      <c r="D26" s="4" t="s">
        <v>11</v>
      </c>
      <c r="E26" s="16">
        <f>E24*E25</f>
        <v>24660.000000000004</v>
      </c>
      <c r="F26" s="16">
        <f t="shared" ref="F26:K26" si="7">F24*F25</f>
        <v>24660.000000000004</v>
      </c>
      <c r="G26" s="16">
        <f t="shared" si="7"/>
        <v>24660.000000000004</v>
      </c>
      <c r="H26" s="16">
        <f t="shared" si="7"/>
        <v>24660.000000000004</v>
      </c>
      <c r="I26" s="16">
        <f t="shared" si="7"/>
        <v>24660.000000000004</v>
      </c>
      <c r="J26" s="16">
        <f t="shared" si="7"/>
        <v>24660.000000000004</v>
      </c>
      <c r="K26" s="16">
        <f t="shared" si="7"/>
        <v>24660.000000000004</v>
      </c>
      <c r="L26" s="14"/>
    </row>
    <row r="27" spans="3:12" ht="15.5" x14ac:dyDescent="0.35">
      <c r="D27" s="4" t="s">
        <v>12</v>
      </c>
      <c r="E27" s="10">
        <v>30</v>
      </c>
      <c r="F27" s="10">
        <v>31</v>
      </c>
      <c r="G27" s="10">
        <v>30</v>
      </c>
      <c r="H27" s="10">
        <v>31</v>
      </c>
      <c r="I27" s="10">
        <v>31</v>
      </c>
      <c r="J27" s="10">
        <v>30</v>
      </c>
      <c r="K27" s="10">
        <v>31</v>
      </c>
      <c r="L27" s="14"/>
    </row>
    <row r="28" spans="3:12" ht="15.5" x14ac:dyDescent="0.35">
      <c r="D28" s="4" t="s">
        <v>13</v>
      </c>
      <c r="E28" s="16">
        <f>E26*E27</f>
        <v>739800.00000000012</v>
      </c>
      <c r="F28" s="16">
        <f t="shared" ref="F28:K28" si="8">F26*F27</f>
        <v>764460.00000000012</v>
      </c>
      <c r="G28" s="16">
        <f t="shared" si="8"/>
        <v>739800.00000000012</v>
      </c>
      <c r="H28" s="16">
        <f t="shared" si="8"/>
        <v>764460.00000000012</v>
      </c>
      <c r="I28" s="16">
        <f t="shared" si="8"/>
        <v>764460.00000000012</v>
      </c>
      <c r="J28" s="16">
        <f t="shared" si="8"/>
        <v>739800.00000000012</v>
      </c>
      <c r="K28" s="16">
        <f t="shared" si="8"/>
        <v>764460.00000000012</v>
      </c>
      <c r="L28" s="17"/>
    </row>
    <row r="29" spans="3:12" ht="15.5" x14ac:dyDescent="0.35">
      <c r="D29" s="6"/>
      <c r="E29" s="18"/>
      <c r="F29" s="18"/>
      <c r="G29" s="18"/>
      <c r="H29" s="18"/>
      <c r="I29" s="18"/>
      <c r="J29" s="18"/>
      <c r="K29" s="18"/>
      <c r="L29" s="14"/>
    </row>
    <row r="30" spans="3:12" ht="15.5" x14ac:dyDescent="0.35">
      <c r="C30" s="2" t="s">
        <v>22</v>
      </c>
      <c r="D30" s="3">
        <f>D1</f>
        <v>2022</v>
      </c>
      <c r="E30" s="14" t="s">
        <v>1</v>
      </c>
      <c r="F30" s="14" t="s">
        <v>2</v>
      </c>
      <c r="G30" s="14" t="s">
        <v>3</v>
      </c>
      <c r="H30" s="14" t="s">
        <v>4</v>
      </c>
      <c r="I30" s="14" t="s">
        <v>5</v>
      </c>
      <c r="J30" s="14" t="s">
        <v>6</v>
      </c>
      <c r="K30" s="14" t="s">
        <v>7</v>
      </c>
      <c r="L30" s="14"/>
    </row>
    <row r="31" spans="3:12" ht="15.5" x14ac:dyDescent="0.35">
      <c r="C31" s="2" t="s">
        <v>8</v>
      </c>
      <c r="D31" s="4" t="s">
        <v>14</v>
      </c>
      <c r="E31" s="13">
        <v>44000</v>
      </c>
      <c r="F31" s="13">
        <v>44000</v>
      </c>
      <c r="G31" s="13">
        <v>44000</v>
      </c>
      <c r="H31" s="13">
        <v>44000</v>
      </c>
      <c r="I31" s="13">
        <v>44000</v>
      </c>
      <c r="J31" s="13">
        <v>44000</v>
      </c>
      <c r="K31" s="13">
        <v>44000</v>
      </c>
      <c r="L31" s="14"/>
    </row>
    <row r="32" spans="3:12" ht="15.5" x14ac:dyDescent="0.35">
      <c r="D32" s="4" t="s">
        <v>10</v>
      </c>
      <c r="E32" s="15">
        <v>0.19320000000000001</v>
      </c>
      <c r="F32" s="15">
        <v>0.19320000000000001</v>
      </c>
      <c r="G32" s="15">
        <v>0.19320000000000001</v>
      </c>
      <c r="H32" s="15">
        <v>0.19320000000000001</v>
      </c>
      <c r="I32" s="15">
        <v>0.19320000000000001</v>
      </c>
      <c r="J32" s="15">
        <v>0.19320000000000001</v>
      </c>
      <c r="K32" s="15">
        <v>0.19320000000000001</v>
      </c>
      <c r="L32" s="14"/>
    </row>
    <row r="33" spans="3:22" ht="15.5" x14ac:dyDescent="0.35">
      <c r="D33" s="4" t="s">
        <v>11</v>
      </c>
      <c r="E33" s="16">
        <f>E31*E32</f>
        <v>8500.8000000000011</v>
      </c>
      <c r="F33" s="16">
        <f t="shared" ref="F33:K33" si="9">F31*F32</f>
        <v>8500.8000000000011</v>
      </c>
      <c r="G33" s="16">
        <f t="shared" si="9"/>
        <v>8500.8000000000011</v>
      </c>
      <c r="H33" s="16">
        <f t="shared" si="9"/>
        <v>8500.8000000000011</v>
      </c>
      <c r="I33" s="16">
        <f t="shared" si="9"/>
        <v>8500.8000000000011</v>
      </c>
      <c r="J33" s="16">
        <f t="shared" si="9"/>
        <v>8500.8000000000011</v>
      </c>
      <c r="K33" s="16">
        <f t="shared" si="9"/>
        <v>8500.8000000000011</v>
      </c>
      <c r="L33" s="14"/>
    </row>
    <row r="34" spans="3:22" ht="15.5" x14ac:dyDescent="0.35">
      <c r="D34" s="4" t="s">
        <v>12</v>
      </c>
      <c r="E34" s="10">
        <v>30</v>
      </c>
      <c r="F34" s="10">
        <v>31</v>
      </c>
      <c r="G34" s="10">
        <v>30</v>
      </c>
      <c r="H34" s="10">
        <v>31</v>
      </c>
      <c r="I34" s="10">
        <v>31</v>
      </c>
      <c r="J34" s="10">
        <v>30</v>
      </c>
      <c r="K34" s="10">
        <v>31</v>
      </c>
      <c r="L34" s="14"/>
    </row>
    <row r="35" spans="3:22" ht="15.5" x14ac:dyDescent="0.35">
      <c r="D35" s="4" t="s">
        <v>13</v>
      </c>
      <c r="E35" s="16">
        <f>E33*E34</f>
        <v>255024.00000000003</v>
      </c>
      <c r="F35" s="16">
        <f t="shared" ref="F35:K35" si="10">F33*F34</f>
        <v>263524.80000000005</v>
      </c>
      <c r="G35" s="16">
        <f t="shared" si="10"/>
        <v>255024.00000000003</v>
      </c>
      <c r="H35" s="16">
        <f t="shared" si="10"/>
        <v>263524.80000000005</v>
      </c>
      <c r="I35" s="16">
        <f t="shared" si="10"/>
        <v>263524.80000000005</v>
      </c>
      <c r="J35" s="16">
        <f t="shared" si="10"/>
        <v>255024.00000000003</v>
      </c>
      <c r="K35" s="16">
        <f t="shared" si="10"/>
        <v>263524.80000000005</v>
      </c>
      <c r="L35" s="17"/>
    </row>
    <row r="36" spans="3:22" ht="15.5" x14ac:dyDescent="0.35">
      <c r="E36" s="14"/>
      <c r="F36" s="14"/>
      <c r="G36" s="14"/>
      <c r="H36" s="14"/>
      <c r="I36" s="14"/>
      <c r="J36" s="14"/>
      <c r="K36" s="14"/>
      <c r="L36" s="14"/>
    </row>
    <row r="37" spans="3:22" ht="15.5" x14ac:dyDescent="0.35">
      <c r="E37" s="14"/>
      <c r="F37" s="14"/>
      <c r="G37" s="14"/>
      <c r="H37" s="14"/>
      <c r="I37" s="14"/>
      <c r="J37" s="14"/>
      <c r="K37" s="14"/>
      <c r="L37" s="14"/>
    </row>
    <row r="38" spans="3:22" ht="15.5" x14ac:dyDescent="0.35">
      <c r="C38" s="2" t="s">
        <v>22</v>
      </c>
      <c r="D38" s="3">
        <v>2022</v>
      </c>
      <c r="E38" s="14" t="s">
        <v>15</v>
      </c>
      <c r="F38" s="14" t="s">
        <v>16</v>
      </c>
      <c r="G38" s="14" t="s">
        <v>17</v>
      </c>
      <c r="H38" s="14" t="s">
        <v>18</v>
      </c>
      <c r="I38" s="14" t="s">
        <v>19</v>
      </c>
      <c r="J38" s="14"/>
      <c r="K38" s="14"/>
      <c r="L38" s="14"/>
    </row>
    <row r="39" spans="3:22" ht="15.5" x14ac:dyDescent="0.35">
      <c r="C39" s="2" t="s">
        <v>20</v>
      </c>
      <c r="D39" s="4" t="s">
        <v>21</v>
      </c>
      <c r="E39" s="13">
        <v>107000</v>
      </c>
      <c r="F39" s="13">
        <v>107000</v>
      </c>
      <c r="G39" s="13">
        <v>107000</v>
      </c>
      <c r="H39" s="13">
        <v>107000</v>
      </c>
      <c r="I39" s="13">
        <v>107000</v>
      </c>
      <c r="J39" s="14"/>
      <c r="K39" s="14"/>
      <c r="L39" s="14"/>
    </row>
    <row r="40" spans="3:22" ht="15.5" x14ac:dyDescent="0.35">
      <c r="D40" s="4" t="s">
        <v>10</v>
      </c>
      <c r="E40" s="15">
        <v>0.375</v>
      </c>
      <c r="F40" s="15">
        <v>0.375</v>
      </c>
      <c r="G40" s="15">
        <v>0.375</v>
      </c>
      <c r="H40" s="15">
        <v>0.375</v>
      </c>
      <c r="I40" s="15">
        <v>0.375</v>
      </c>
      <c r="J40" s="14"/>
      <c r="K40" s="14"/>
      <c r="L40" s="14"/>
    </row>
    <row r="41" spans="3:22" ht="15.5" x14ac:dyDescent="0.35">
      <c r="D41" s="4" t="s">
        <v>11</v>
      </c>
      <c r="E41" s="16">
        <f>E39*E40</f>
        <v>40125</v>
      </c>
      <c r="F41" s="16">
        <f t="shared" ref="F41:I41" si="11">F39*F40</f>
        <v>40125</v>
      </c>
      <c r="G41" s="16">
        <f t="shared" si="11"/>
        <v>40125</v>
      </c>
      <c r="H41" s="16">
        <f t="shared" si="11"/>
        <v>40125</v>
      </c>
      <c r="I41" s="16">
        <f t="shared" si="11"/>
        <v>40125</v>
      </c>
      <c r="J41" s="14"/>
      <c r="K41" s="14"/>
      <c r="L41" s="14"/>
    </row>
    <row r="42" spans="3:22" ht="15.5" x14ac:dyDescent="0.35">
      <c r="D42" s="4" t="s">
        <v>12</v>
      </c>
      <c r="E42" s="10">
        <v>31</v>
      </c>
      <c r="F42" s="10">
        <v>28</v>
      </c>
      <c r="G42" s="10">
        <v>31</v>
      </c>
      <c r="H42" s="10">
        <v>30</v>
      </c>
      <c r="I42" s="10">
        <v>31</v>
      </c>
      <c r="J42" s="14"/>
      <c r="K42" s="14"/>
      <c r="L42" s="14"/>
    </row>
    <row r="43" spans="3:22" ht="15.5" x14ac:dyDescent="0.35">
      <c r="D43" s="4" t="s">
        <v>13</v>
      </c>
      <c r="E43" s="16">
        <f>E41*E42</f>
        <v>1243875</v>
      </c>
      <c r="F43" s="16">
        <f t="shared" ref="F43:I43" si="12">F41*F42</f>
        <v>1123500</v>
      </c>
      <c r="G43" s="16">
        <f t="shared" si="12"/>
        <v>1243875</v>
      </c>
      <c r="H43" s="16">
        <f t="shared" si="12"/>
        <v>1203750</v>
      </c>
      <c r="I43" s="16">
        <f t="shared" si="12"/>
        <v>1243875</v>
      </c>
      <c r="J43" s="20"/>
      <c r="K43" s="14"/>
      <c r="L43" s="14"/>
    </row>
    <row r="44" spans="3:22" x14ac:dyDescent="0.35">
      <c r="D44" s="6"/>
      <c r="E44" s="7"/>
      <c r="F44" s="7"/>
      <c r="G44" s="7"/>
      <c r="H44" s="7"/>
      <c r="I44" s="7"/>
      <c r="J44" s="5"/>
    </row>
    <row r="45" spans="3:22" x14ac:dyDescent="0.35">
      <c r="D45" s="6"/>
      <c r="E45" s="7"/>
      <c r="F45" s="7"/>
      <c r="G45" s="7"/>
      <c r="H45" s="7"/>
      <c r="I45" s="7"/>
      <c r="J45" s="5"/>
    </row>
    <row r="46" spans="3:22" x14ac:dyDescent="0.35">
      <c r="D46" s="6"/>
      <c r="E46" s="7"/>
      <c r="F46" s="7"/>
      <c r="G46" s="7"/>
      <c r="H46" s="7"/>
      <c r="I46" s="7"/>
      <c r="J46" s="5"/>
    </row>
    <row r="47" spans="3:22" x14ac:dyDescent="0.35">
      <c r="D47" s="24">
        <f>10240000*1.1</f>
        <v>11264000</v>
      </c>
      <c r="E47" s="21" t="s">
        <v>30</v>
      </c>
      <c r="F47" s="8"/>
      <c r="G47" s="8"/>
      <c r="H47" s="8"/>
      <c r="I47" s="8"/>
      <c r="J47" s="25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3:22" x14ac:dyDescent="0.35">
      <c r="E48" s="26"/>
      <c r="F48" s="7"/>
      <c r="G48" s="7"/>
      <c r="H48" s="7"/>
      <c r="I48" s="7"/>
      <c r="J48" s="5"/>
    </row>
    <row r="49" spans="3:14" x14ac:dyDescent="0.35">
      <c r="D49" s="12">
        <f>SUM(E6:K6,E13:K13,E20:I20)/169/6</f>
        <v>22207.82297830375</v>
      </c>
      <c r="E49" t="s">
        <v>25</v>
      </c>
      <c r="F49" s="7"/>
      <c r="G49" s="7"/>
      <c r="H49" s="7"/>
      <c r="I49" s="7"/>
      <c r="J49" s="5"/>
    </row>
    <row r="50" spans="3:14" x14ac:dyDescent="0.35">
      <c r="D50" s="12">
        <f>SUM(E28:K28,E35:K35,E43:I43)/AVERAGE(662,683,691,683)</f>
        <v>19353.124236851781</v>
      </c>
      <c r="E50" t="s">
        <v>26</v>
      </c>
      <c r="F50" s="7"/>
      <c r="G50" s="7"/>
      <c r="H50" s="7"/>
      <c r="I50" s="7"/>
      <c r="J50" s="5"/>
    </row>
    <row r="51" spans="3:14" x14ac:dyDescent="0.35">
      <c r="D51" s="23">
        <f>AVERAGE(641,621)</f>
        <v>631</v>
      </c>
      <c r="E51" t="s">
        <v>23</v>
      </c>
      <c r="F51" s="7"/>
      <c r="G51" s="7"/>
      <c r="H51" s="7"/>
      <c r="I51" s="7"/>
      <c r="J51" s="5"/>
    </row>
    <row r="52" spans="3:14" x14ac:dyDescent="0.35">
      <c r="D52" s="23">
        <f>AVERAGE(257,243)</f>
        <v>250</v>
      </c>
      <c r="E52" t="s">
        <v>24</v>
      </c>
      <c r="F52" s="7"/>
      <c r="G52" s="7"/>
      <c r="H52" s="7"/>
      <c r="I52" s="7"/>
      <c r="J52" s="5"/>
    </row>
    <row r="53" spans="3:14" s="9" customFormat="1" x14ac:dyDescent="0.35">
      <c r="C53"/>
      <c r="D53" s="22"/>
      <c r="E53"/>
      <c r="F53" s="7"/>
      <c r="G53" s="7"/>
      <c r="H53" s="7"/>
      <c r="I53" s="7"/>
      <c r="J53" s="5"/>
      <c r="K53"/>
      <c r="L53"/>
      <c r="M53"/>
      <c r="N53"/>
    </row>
    <row r="54" spans="3:14" s="9" customFormat="1" x14ac:dyDescent="0.35">
      <c r="C54"/>
      <c r="D54" s="11">
        <f>D47/D51/1000</f>
        <v>17.851030110935021</v>
      </c>
      <c r="E54" t="s">
        <v>27</v>
      </c>
      <c r="F54" s="7"/>
      <c r="G54" s="7"/>
      <c r="H54" s="7"/>
      <c r="I54" s="7"/>
      <c r="J54" s="5"/>
      <c r="K54"/>
      <c r="L54"/>
      <c r="M54"/>
      <c r="N54"/>
    </row>
    <row r="55" spans="3:14" s="9" customFormat="1" x14ac:dyDescent="0.35">
      <c r="C55"/>
      <c r="D55" s="11">
        <f>D54/D50*D49</f>
        <v>20.484161204790752</v>
      </c>
      <c r="E55" t="s">
        <v>28</v>
      </c>
      <c r="F55" s="7"/>
      <c r="G55" s="7"/>
      <c r="H55" s="7"/>
      <c r="I55" s="7"/>
      <c r="J55" s="5"/>
      <c r="K55"/>
      <c r="L55"/>
      <c r="M55"/>
      <c r="N55"/>
    </row>
    <row r="56" spans="3:14" s="9" customFormat="1" x14ac:dyDescent="0.35">
      <c r="C56"/>
      <c r="D56" s="11">
        <f>D55*1.01^(2032-2022)</f>
        <v>22.627257687301704</v>
      </c>
      <c r="E56" t="s">
        <v>29</v>
      </c>
      <c r="F56" s="7"/>
      <c r="G56" s="7"/>
      <c r="H56" s="7"/>
      <c r="I56" s="7"/>
      <c r="J56" s="5"/>
      <c r="K56"/>
      <c r="L56"/>
      <c r="M56"/>
      <c r="N56"/>
    </row>
    <row r="57" spans="3:14" s="9" customFormat="1" x14ac:dyDescent="0.35">
      <c r="C57"/>
      <c r="D57" s="6"/>
      <c r="E57"/>
      <c r="F57" s="7"/>
      <c r="G57" s="7"/>
      <c r="H57" s="7"/>
      <c r="I57" s="7"/>
      <c r="J57" s="5"/>
      <c r="K57"/>
      <c r="L57"/>
      <c r="M57"/>
      <c r="N57"/>
    </row>
    <row r="58" spans="3:14" s="9" customFormat="1" x14ac:dyDescent="0.35">
      <c r="C58"/>
      <c r="D58" s="6"/>
      <c r="E58" s="7"/>
      <c r="F58" s="7"/>
      <c r="G58" s="7"/>
      <c r="H58" s="7"/>
      <c r="I58" s="7"/>
      <c r="J58" s="5"/>
      <c r="K58"/>
      <c r="L58"/>
      <c r="M58"/>
      <c r="N58"/>
    </row>
    <row r="59" spans="3:14" x14ac:dyDescent="0.35">
      <c r="D59" s="6"/>
      <c r="E59" s="7"/>
      <c r="F59" s="7"/>
      <c r="G59" s="7"/>
      <c r="H59" s="7"/>
      <c r="I59" s="7"/>
      <c r="J59" s="5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8305BB2C1AAF478FAEE47B0488278E" ma:contentTypeVersion="22" ma:contentTypeDescription="Create a new document." ma:contentTypeScope="" ma:versionID="4c52194f1f6ef8350cedad1d6c7518e5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5acb75340cce3cca56dabe0540e0b53e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3" ma:format="Dropdown" ma:internalName="Year">
      <xsd:simpleType>
        <xsd:restriction base="dms:Choice">
          <xsd:enumeration value="2023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Application"/>
          <xsd:enumeration value="First Round Data Requests"/>
          <xsd:enumeration value="Second Round Data Requests"/>
          <xsd:enumeration value="Notices, Motions, and Orders"/>
          <xsd:enumeration value="Intervenor Testimony and Data Requests"/>
          <xsd:enumeration value="Rebuttal Testimony"/>
          <xsd:enumeration value="Confidential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Conroy, Robert"/>
          <xsd:enumeration value="Jones, Tim"/>
          <xsd:enumeration value="Saunders, Eileen"/>
          <xsd:enumeration value="Schram, Chuck"/>
          <xsd:enumeration value="Sinclair, David"/>
          <xsd:enumeration value="Wilson, Stua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/Intervenor" ma:format="Dropdown" ma:internalName="Data_x0020_Request_x0020_Party">
      <xsd:simpleType>
        <xsd:restriction base="dms:Choice">
          <xsd:enumeration value="Kentucky Public Service Commission (KPSC)"/>
          <xsd:enumeration value="Attorney General (AG)"/>
          <xsd:enumeration value="Joint Intervenors (JI)"/>
          <xsd:enumeration value="Kentucky Solar Industries Association, Inc. (KYSEIA)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Wilson, Stuart</Witness_x0020_Testimony>
    <Year xmlns="65bfb563-8fe2-4d34-a09f-38a217d8feea">2023</Year>
    <Review_x0020_Case_x0020_Doc_x0020_Types xmlns="65bfb563-8fe2-4d34-a09f-38a217d8feea">First Round Data Requests</Review_x0020_Case_x0020_Doc_x0020_Types>
    <Case_x0020__x0023_ xmlns="f789fa03-9022-4931-acb2-79f11ac92edf" xsi:nil="true"/>
    <Data_x0020_Request_x0020_Party xmlns="f789fa03-9022-4931-acb2-79f11ac92edf">Kentucky Solar Industries Association, Inc. (KYSEIA)</Data_x0020_Request_x0020_Party>
    <Status_x0020__x0028_Internal_x0020_Use_x0020_Only_x0029_ xmlns="2ad705b9-adad-42ba-803b-2580de5ca47a"/>
    <Company xmlns="65bfb563-8fe2-4d34-a09f-38a217d8feea">
      <Value>KU</Value>
      <Value>LGE</Value>
    </Company>
  </documentManagement>
</p:properties>
</file>

<file path=customXml/itemProps1.xml><?xml version="1.0" encoding="utf-8"?>
<ds:datastoreItem xmlns:ds="http://schemas.openxmlformats.org/officeDocument/2006/customXml" ds:itemID="{17AA34A0-101F-4C7A-B58A-36A7974D1C00}"/>
</file>

<file path=customXml/itemProps2.xml><?xml version="1.0" encoding="utf-8"?>
<ds:datastoreItem xmlns:ds="http://schemas.openxmlformats.org/officeDocument/2006/customXml" ds:itemID="{493F4B2C-C7A0-4CC3-9A94-87BCC22E39D0}"/>
</file>

<file path=customXml/itemProps3.xml><?xml version="1.0" encoding="utf-8"?>
<ds:datastoreItem xmlns:ds="http://schemas.openxmlformats.org/officeDocument/2006/customXml" ds:itemID="{0EEB9232-9C7C-4D44-9CFA-4F77EBA0B0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KYSEIA DR1 LGE KU Attach to Q10 - CT FGT Costs</dc:title>
  <dc:creator>Freeman, Phoenix</dc:creator>
  <cp:lastModifiedBy>McKinney, Adam</cp:lastModifiedBy>
  <dcterms:created xsi:type="dcterms:W3CDTF">2018-03-14T13:19:24Z</dcterms:created>
  <dcterms:modified xsi:type="dcterms:W3CDTF">2024-01-16T20:59:13Z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{E00F860D-16F1-493E-B921-222C3A27B851}</vt:lpwstr>
  </property>
  <property fmtid="{D5CDD505-2E9C-101B-9397-08002B2CF9AE}" pid="3" name="MSIP_Label_0adee1c6-0c13-46fe-9f7d-d5b32ad2c571_Enabled">
    <vt:lpwstr>true</vt:lpwstr>
  </property>
  <property fmtid="{D5CDD505-2E9C-101B-9397-08002B2CF9AE}" pid="4" name="MSIP_Label_0adee1c6-0c13-46fe-9f7d-d5b32ad2c571_SetDate">
    <vt:lpwstr>2021-07-12T15:19:16Z</vt:lpwstr>
  </property>
  <property fmtid="{D5CDD505-2E9C-101B-9397-08002B2CF9AE}" pid="5" name="MSIP_Label_0adee1c6-0c13-46fe-9f7d-d5b32ad2c571_Method">
    <vt:lpwstr>Privileged</vt:lpwstr>
  </property>
  <property fmtid="{D5CDD505-2E9C-101B-9397-08002B2CF9AE}" pid="6" name="MSIP_Label_0adee1c6-0c13-46fe-9f7d-d5b32ad2c571_Name">
    <vt:lpwstr>0adee1c6-0c13-46fe-9f7d-d5b32ad2c571</vt:lpwstr>
  </property>
  <property fmtid="{D5CDD505-2E9C-101B-9397-08002B2CF9AE}" pid="7" name="MSIP_Label_0adee1c6-0c13-46fe-9f7d-d5b32ad2c571_SiteId">
    <vt:lpwstr>5ee3b0ba-a559-45ee-a69e-6d3e963a3e72</vt:lpwstr>
  </property>
  <property fmtid="{D5CDD505-2E9C-101B-9397-08002B2CF9AE}" pid="8" name="MSIP_Label_0adee1c6-0c13-46fe-9f7d-d5b32ad2c571_ActionId">
    <vt:lpwstr>ce75f3e4-73e5-41b0-bf6f-9601c892d03a</vt:lpwstr>
  </property>
  <property fmtid="{D5CDD505-2E9C-101B-9397-08002B2CF9AE}" pid="9" name="MSIP_Label_0adee1c6-0c13-46fe-9f7d-d5b32ad2c571_ContentBits">
    <vt:lpwstr>0</vt:lpwstr>
  </property>
  <property fmtid="{D5CDD505-2E9C-101B-9397-08002B2CF9AE}" pid="10" name="ContentTypeId">
    <vt:lpwstr>0x010100748305BB2C1AAF478FAEE47B0488278E</vt:lpwstr>
  </property>
</Properties>
</file>