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13_ncr:1_{A9D2E5F3-201D-4A88-8894-6E0603806462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Q5 - KU ROR Aug23" sheetId="1" r:id="rId1"/>
    <sheet name="Q5 - ECC Aug23" sheetId="12" r:id="rId2"/>
    <sheet name="Q5 - Tax Rate" sheetId="13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\\" localSheetId="2" hidden="1">#REF!</definedName>
    <definedName name="\\" hidden="1">#REF!</definedName>
    <definedName name="\\\" localSheetId="2" hidden="1">#REF!</definedName>
    <definedName name="\\\" hidden="1">#REF!</definedName>
    <definedName name="\\\\" hidden="1">#REF!</definedName>
    <definedName name="__123Graph_A" hidden="1">#REF!</definedName>
    <definedName name="__123Graph_B" hidden="1">#REF!</definedName>
    <definedName name="__123Graph_C" hidden="1">#REF!</definedName>
    <definedName name="__123Graph_D" hidden="1">#REF!</definedName>
    <definedName name="__123Graph_E" hidden="1">#REF!</definedName>
    <definedName name="__123Graph_F" hidden="1">#REF!</definedName>
    <definedName name="__123Graph_X" hidden="1">#REF!</definedName>
    <definedName name="_36__123Graph_BCHART_1" hidden="1">'[1]HOSPICE OPSUM'!#REF!</definedName>
    <definedName name="_Fill" hidden="1">#REF!</definedName>
    <definedName name="_Order1" hidden="1">0</definedName>
    <definedName name="_Order1a" hidden="1">0</definedName>
    <definedName name="_Order2" localSheetId="1" hidden="1">255</definedName>
    <definedName name="_Order2" hidden="1">0</definedName>
    <definedName name="_Order2a" hidden="1">0</definedName>
    <definedName name="_Table1_In1" hidden="1">#REF!</definedName>
    <definedName name="_Table1_Out" hidden="1">#REF!</definedName>
    <definedName name="_Table1_Out_2" hidden="1">#REF!</definedName>
    <definedName name="_Table2_In1" hidden="1">'[2]Bank Model'!#REF!</definedName>
    <definedName name="_Table2_In2" hidden="1">'[2]Bank Model'!#REF!</definedName>
    <definedName name="_Table2_Out" hidden="1">'[2]Bank Model'!#REF!</definedName>
    <definedName name="_Table2_Out_2" hidden="1">#REF!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CTUAL">"'Vol_Revs'!R5C3:R5C14"</definedName>
    <definedName name="asdfasdfasdfas" hidden="1">#REF!</definedName>
    <definedName name="BLPH1" hidden="1">'[3]Natural gas'!$A$3</definedName>
    <definedName name="BLPR1020040129204514642" hidden="1">'[4]Spread Sheet'!#REF!</definedName>
    <definedName name="BLPR1020040129204514642_1_5" hidden="1">'[4]Spread Sheet'!#REF!</definedName>
    <definedName name="BLPR1020040129204514642_2_5" hidden="1">'[4]Spread Sheet'!#REF!</definedName>
    <definedName name="BLPR1020040129204514642_3_5" hidden="1">'[4]Spread Sheet'!#REF!</definedName>
    <definedName name="BLPR1020040129204514642_4_5" hidden="1">'[4]Spread Sheet'!#REF!</definedName>
    <definedName name="BLPR1020040129204514642_5_5" hidden="1">'[4]Spread Sheet'!#REF!</definedName>
    <definedName name="BLPR1120040129204514642" hidden="1">'[4]Spread Sheet'!#REF!</definedName>
    <definedName name="BLPR1120040129204514642_1_5" hidden="1">'[4]Spread Sheet'!#REF!</definedName>
    <definedName name="BLPR1120040129204514642_2_5" hidden="1">'[4]Spread Sheet'!#REF!</definedName>
    <definedName name="BLPR1120040129204514642_3_5" hidden="1">'[4]Spread Sheet'!#REF!</definedName>
    <definedName name="BLPR1120040129204514642_4_5" hidden="1">'[4]Spread Sheet'!#REF!</definedName>
    <definedName name="BLPR1120040129204514642_5_5" hidden="1">'[4]Spread Sheet'!#REF!</definedName>
    <definedName name="BLPR120040129203645421" hidden="1">'[4]Spread Sheet'!#REF!</definedName>
    <definedName name="BLPR120040129203645421_1_4" hidden="1">'[4]Spread Sheet'!#REF!</definedName>
    <definedName name="BLPR120040129203645421_2_4" hidden="1">'[4]Spread Sheet'!#REF!</definedName>
    <definedName name="BLPR120040129203645421_3_4" hidden="1">'[4]Spread Sheet'!#REF!</definedName>
    <definedName name="BLPR120040129203645421_4_4" hidden="1">'[4]Spread Sheet'!#REF!</definedName>
    <definedName name="BLPR1220040129204514642" hidden="1">'[4]Spread Sheet'!#REF!</definedName>
    <definedName name="BLPR1220040129204514642_1_5" hidden="1">'[4]Spread Sheet'!#REF!</definedName>
    <definedName name="BLPR1220040129204514642_2_5" hidden="1">'[4]Spread Sheet'!#REF!</definedName>
    <definedName name="BLPR1220040129204514642_3_5" hidden="1">'[4]Spread Sheet'!#REF!</definedName>
    <definedName name="BLPR1220040129204514642_4_5" hidden="1">'[4]Spread Sheet'!#REF!</definedName>
    <definedName name="BLPR1220040129204514642_5_5" hidden="1">'[4]Spread Sheet'!#REF!</definedName>
    <definedName name="BLPR1320040129204514642" hidden="1">'[4]Spread Sheet'!#REF!</definedName>
    <definedName name="BLPR1320040129204514642_1_5" hidden="1">'[4]Spread Sheet'!#REF!</definedName>
    <definedName name="BLPR1320040129204514642_2_5" hidden="1">'[4]Spread Sheet'!#REF!</definedName>
    <definedName name="BLPR1320040129204514642_3_5" hidden="1">'[4]Spread Sheet'!#REF!</definedName>
    <definedName name="BLPR1320040129204514642_4_5" hidden="1">'[4]Spread Sheet'!#REF!</definedName>
    <definedName name="BLPR1320040129204514642_5_5" hidden="1">'[4]Spread Sheet'!#REF!</definedName>
    <definedName name="BLPR1420040129204514642" hidden="1">'[4]Spread Sheet'!#REF!</definedName>
    <definedName name="BLPR1420040129204514642_1_5" hidden="1">'[4]Spread Sheet'!#REF!</definedName>
    <definedName name="BLPR1420040129204514642_2_5" hidden="1">'[4]Spread Sheet'!#REF!</definedName>
    <definedName name="BLPR1420040129204514642_3_5" hidden="1">'[4]Spread Sheet'!#REF!</definedName>
    <definedName name="BLPR1420040129204514642_4_5" hidden="1">'[4]Spread Sheet'!#REF!</definedName>
    <definedName name="BLPR1420040129204514642_5_5" hidden="1">'[4]Spread Sheet'!#REF!</definedName>
    <definedName name="BLPR1520040129204514652" hidden="1">'[4]Spread Sheet'!#REF!</definedName>
    <definedName name="BLPR1520040129204514652_1_5" hidden="1">'[4]Spread Sheet'!#REF!</definedName>
    <definedName name="BLPR1520040129204514652_2_5" hidden="1">'[4]Spread Sheet'!#REF!</definedName>
    <definedName name="BLPR1520040129204514652_3_5" hidden="1">'[4]Spread Sheet'!#REF!</definedName>
    <definedName name="BLPR1520040129204514652_4_5" hidden="1">'[4]Spread Sheet'!#REF!</definedName>
    <definedName name="BLPR1520040129204514652_5_5" hidden="1">'[4]Spread Sheet'!#REF!</definedName>
    <definedName name="BLPR1620040129204514652" hidden="1">'[4]Spread Sheet'!#REF!</definedName>
    <definedName name="BLPR1620040129204514652_1_5" hidden="1">'[4]Spread Sheet'!#REF!</definedName>
    <definedName name="BLPR1620040129204514652_2_5" hidden="1">'[4]Spread Sheet'!#REF!</definedName>
    <definedName name="BLPR1620040129204514652_3_5" hidden="1">'[4]Spread Sheet'!#REF!</definedName>
    <definedName name="BLPR1620040129204514652_4_5" hidden="1">'[4]Spread Sheet'!#REF!</definedName>
    <definedName name="BLPR1620040129204514652_5_5" hidden="1">'[4]Spread Sheet'!#REF!</definedName>
    <definedName name="BLPR1720040129204514652" hidden="1">'[4]Spread Sheet'!#REF!</definedName>
    <definedName name="BLPR1720040129204514652_1_5" hidden="1">'[4]Spread Sheet'!#REF!</definedName>
    <definedName name="BLPR1720040129204514652_2_5" hidden="1">'[4]Spread Sheet'!#REF!</definedName>
    <definedName name="BLPR1720040129204514652_3_5" hidden="1">'[4]Spread Sheet'!#REF!</definedName>
    <definedName name="BLPR1720040129204514652_4_5" hidden="1">'[4]Spread Sheet'!#REF!</definedName>
    <definedName name="BLPR1720040129204514652_5_5" hidden="1">'[4]Spread Sheet'!#REF!</definedName>
    <definedName name="BLPR1820040129204514652" hidden="1">'[4]Spread Sheet'!#REF!</definedName>
    <definedName name="BLPR1820040129204514652_1_5" hidden="1">'[4]Spread Sheet'!#REF!</definedName>
    <definedName name="BLPR1820040129204514652_2_5" hidden="1">'[4]Spread Sheet'!#REF!</definedName>
    <definedName name="BLPR1820040129204514652_3_5" hidden="1">'[4]Spread Sheet'!#REF!</definedName>
    <definedName name="BLPR1820040129204514652_4_5" hidden="1">'[4]Spread Sheet'!#REF!</definedName>
    <definedName name="BLPR1820040129204514652_5_5" hidden="1">'[4]Spread Sheet'!#REF!</definedName>
    <definedName name="BLPR1920040129204514652" hidden="1">'[4]Spread Sheet'!#REF!</definedName>
    <definedName name="BLPR1920040129204514652_1_5" hidden="1">'[4]Spread Sheet'!#REF!</definedName>
    <definedName name="BLPR1920040129204514652_2_5" hidden="1">'[4]Spread Sheet'!#REF!</definedName>
    <definedName name="BLPR1920040129204514652_3_5" hidden="1">'[4]Spread Sheet'!#REF!</definedName>
    <definedName name="BLPR1920040129204514652_4_5" hidden="1">'[4]Spread Sheet'!#REF!</definedName>
    <definedName name="BLPR1920040129204514652_5_5" hidden="1">'[4]Spread Sheet'!#REF!</definedName>
    <definedName name="BLPR2020040129204514652" hidden="1">'[4]Spread Sheet'!#REF!</definedName>
    <definedName name="BLPR2020040129204514652_1_5" hidden="1">'[4]Spread Sheet'!#REF!</definedName>
    <definedName name="BLPR2020040129204514652_2_5" hidden="1">'[4]Spread Sheet'!#REF!</definedName>
    <definedName name="BLPR2020040129204514652_3_5" hidden="1">'[4]Spread Sheet'!#REF!</definedName>
    <definedName name="BLPR2020040129204514652_4_5" hidden="1">'[4]Spread Sheet'!#REF!</definedName>
    <definedName name="BLPR2020040129204514652_5_5" hidden="1">'[4]Spread Sheet'!#REF!</definedName>
    <definedName name="BLPR2120040129204514652" hidden="1">'[4]Spread Sheet'!#REF!</definedName>
    <definedName name="BLPR2120040129204514652_1_5" hidden="1">'[4]Spread Sheet'!#REF!</definedName>
    <definedName name="BLPR2120040129204514652_2_5" hidden="1">'[4]Spread Sheet'!#REF!</definedName>
    <definedName name="BLPR2120040129204514652_3_5" hidden="1">'[4]Spread Sheet'!#REF!</definedName>
    <definedName name="BLPR2120040129204514652_4_5" hidden="1">'[4]Spread Sheet'!#REF!</definedName>
    <definedName name="BLPR2120040129204514652_5_5" hidden="1">'[4]Spread Sheet'!#REF!</definedName>
    <definedName name="BLPR220040129203645421" hidden="1">'[4]Spread Sheet'!#REF!</definedName>
    <definedName name="BLPR220040129203645421_1_4" hidden="1">'[4]Spread Sheet'!#REF!</definedName>
    <definedName name="BLPR220040129203645421_2_4" hidden="1">'[4]Spread Sheet'!#REF!</definedName>
    <definedName name="BLPR220040129203645421_3_4" hidden="1">'[4]Spread Sheet'!#REF!</definedName>
    <definedName name="BLPR220040129203645421_4_4" hidden="1">'[4]Spread Sheet'!#REF!</definedName>
    <definedName name="BLPR2220040129204514652" hidden="1">'[4]Spread Sheet'!#REF!</definedName>
    <definedName name="BLPR2220040129204514652_1_5" hidden="1">'[4]Spread Sheet'!#REF!</definedName>
    <definedName name="BLPR2220040129204514652_2_5" hidden="1">'[4]Spread Sheet'!#REF!</definedName>
    <definedName name="BLPR2220040129204514652_3_5" hidden="1">'[4]Spread Sheet'!#REF!</definedName>
    <definedName name="BLPR2220040129204514652_4_5" hidden="1">'[4]Spread Sheet'!#REF!</definedName>
    <definedName name="BLPR2220040129204514652_5_5" hidden="1">'[4]Spread Sheet'!#REF!</definedName>
    <definedName name="BLPR2320040129204514662" hidden="1">'[4]Spread Sheet'!#REF!</definedName>
    <definedName name="BLPR2320040129204514662_1_5" hidden="1">'[4]Spread Sheet'!#REF!</definedName>
    <definedName name="BLPR2320040129204514662_2_5" hidden="1">'[4]Spread Sheet'!#REF!</definedName>
    <definedName name="BLPR2320040129204514662_3_5" hidden="1">'[4]Spread Sheet'!#REF!</definedName>
    <definedName name="BLPR2320040129204514662_4_5" hidden="1">'[4]Spread Sheet'!#REF!</definedName>
    <definedName name="BLPR2320040129204514662_5_5" hidden="1">'[4]Spread Sheet'!#REF!</definedName>
    <definedName name="BLPR2420040129204514662" hidden="1">'[4]Spread Sheet'!#REF!</definedName>
    <definedName name="BLPR2420040129204514662_1_5" hidden="1">'[4]Spread Sheet'!#REF!</definedName>
    <definedName name="BLPR2420040129204514662_2_5" hidden="1">'[4]Spread Sheet'!#REF!</definedName>
    <definedName name="BLPR2420040129204514662_3_5" hidden="1">'[4]Spread Sheet'!#REF!</definedName>
    <definedName name="BLPR2420040129204514662_4_5" hidden="1">'[4]Spread Sheet'!#REF!</definedName>
    <definedName name="BLPR2420040129204514662_5_5" hidden="1">'[4]Spread Sheet'!#REF!</definedName>
    <definedName name="BLPR2520040129204514662" hidden="1">'[4]Spread Sheet'!#REF!</definedName>
    <definedName name="BLPR2520040129204514662_1_5" hidden="1">'[4]Spread Sheet'!#REF!</definedName>
    <definedName name="BLPR2520040129204514662_2_5" hidden="1">'[4]Spread Sheet'!#REF!</definedName>
    <definedName name="BLPR2520040129204514662_3_5" hidden="1">'[4]Spread Sheet'!#REF!</definedName>
    <definedName name="BLPR2520040129204514662_4_5" hidden="1">'[4]Spread Sheet'!#REF!</definedName>
    <definedName name="BLPR2520040129204514662_5_5" hidden="1">'[4]Spread Sheet'!#REF!</definedName>
    <definedName name="BLPR2620040129204514662" hidden="1">'[4]Spread Sheet'!#REF!</definedName>
    <definedName name="BLPR2620040129204514662_1_5" hidden="1">'[4]Spread Sheet'!#REF!</definedName>
    <definedName name="BLPR2620040129204514662_2_5" hidden="1">'[4]Spread Sheet'!#REF!</definedName>
    <definedName name="BLPR2620040129204514662_3_5" hidden="1">'[4]Spread Sheet'!#REF!</definedName>
    <definedName name="BLPR2620040129204514662_4_5" hidden="1">'[4]Spread Sheet'!#REF!</definedName>
    <definedName name="BLPR2620040129204514662_5_5" hidden="1">'[4]Spread Sheet'!#REF!</definedName>
    <definedName name="BLPR2720040129204514662" hidden="1">'[4]Spread Sheet'!#REF!</definedName>
    <definedName name="BLPR2720040129204514662_1_5" hidden="1">'[4]Spread Sheet'!#REF!</definedName>
    <definedName name="BLPR2720040129204514662_2_5" hidden="1">'[4]Spread Sheet'!#REF!</definedName>
    <definedName name="BLPR2720040129204514662_3_5" hidden="1">'[4]Spread Sheet'!#REF!</definedName>
    <definedName name="BLPR2720040129204514662_4_5" hidden="1">'[4]Spread Sheet'!#REF!</definedName>
    <definedName name="BLPR2720040129204514662_5_5" hidden="1">'[4]Spread Sheet'!#REF!</definedName>
    <definedName name="BLPR2820040129204514662" hidden="1">'[4]Spread Sheet'!#REF!</definedName>
    <definedName name="BLPR2820040129204514662_1_5" hidden="1">'[4]Spread Sheet'!#REF!</definedName>
    <definedName name="BLPR2820040129204514662_2_5" hidden="1">'[4]Spread Sheet'!#REF!</definedName>
    <definedName name="BLPR2820040129204514662_3_5" hidden="1">'[4]Spread Sheet'!#REF!</definedName>
    <definedName name="BLPR2820040129204514662_4_5" hidden="1">'[4]Spread Sheet'!#REF!</definedName>
    <definedName name="BLPR2820040129204514662_5_5" hidden="1">'[4]Spread Sheet'!#REF!</definedName>
    <definedName name="BLPR2920040129204514662" hidden="1">'[4]Spread Sheet'!#REF!</definedName>
    <definedName name="BLPR2920040129204514662_1_5" hidden="1">'[4]Spread Sheet'!#REF!</definedName>
    <definedName name="BLPR2920040129204514662_2_5" hidden="1">'[4]Spread Sheet'!#REF!</definedName>
    <definedName name="BLPR2920040129204514662_3_5" hidden="1">'[4]Spread Sheet'!#REF!</definedName>
    <definedName name="BLPR2920040129204514662_4_5" hidden="1">'[4]Spread Sheet'!#REF!</definedName>
    <definedName name="BLPR2920040129204514662_5_5" hidden="1">'[4]Spread Sheet'!#REF!</definedName>
    <definedName name="BLPR3020040129204514672" hidden="1">'[4]Spread Sheet'!#REF!</definedName>
    <definedName name="BLPR3020040129204514672_1_5" hidden="1">'[4]Spread Sheet'!#REF!</definedName>
    <definedName name="BLPR3020040129204514672_2_5" hidden="1">'[4]Spread Sheet'!#REF!</definedName>
    <definedName name="BLPR3020040129204514672_3_5" hidden="1">'[4]Spread Sheet'!#REF!</definedName>
    <definedName name="BLPR3020040129204514672_4_5" hidden="1">'[4]Spread Sheet'!#REF!</definedName>
    <definedName name="BLPR3020040129204514672_5_5" hidden="1">'[4]Spread Sheet'!#REF!</definedName>
    <definedName name="BLPR3120040129204514692" hidden="1">'[4]Spread Sheet'!#REF!</definedName>
    <definedName name="BLPR3120040129204514692_1_1" hidden="1">'[4]Spread Sheet'!#REF!</definedName>
    <definedName name="BLPR320040129203645431" hidden="1">'[4]Spread Sheet'!#REF!</definedName>
    <definedName name="BLPR320040129203645431_1_4" hidden="1">'[4]Spread Sheet'!#REF!</definedName>
    <definedName name="BLPR320040129203645431_2_4" hidden="1">'[4]Spread Sheet'!#REF!</definedName>
    <definedName name="BLPR320040129203645431_3_4" hidden="1">'[4]Spread Sheet'!#REF!</definedName>
    <definedName name="BLPR320040129203645431_4_4" hidden="1">'[4]Spread Sheet'!#REF!</definedName>
    <definedName name="BLPR3220040129204514692" hidden="1">'[4]Spread Sheet'!#REF!</definedName>
    <definedName name="BLPR3220040129204514692_1_1" hidden="1">'[4]Spread Sheet'!#REF!</definedName>
    <definedName name="BLPR3320040129204514702" hidden="1">'[4]Spread Sheet'!#REF!</definedName>
    <definedName name="BLPR3320040129204514702_1_1" hidden="1">'[4]Spread Sheet'!#REF!</definedName>
    <definedName name="BLPR3420040129204514702" hidden="1">'[4]Spread Sheet'!#REF!</definedName>
    <definedName name="BLPR3420040129204514702_1_1" hidden="1">'[4]Spread Sheet'!#REF!</definedName>
    <definedName name="BLPR3520040129204514702" hidden="1">'[4]Spread Sheet'!#REF!</definedName>
    <definedName name="BLPR3520040129204514702_1_1" hidden="1">'[4]Spread Sheet'!#REF!</definedName>
    <definedName name="BLPR420040129203645431" hidden="1">'[4]Spread Sheet'!#REF!</definedName>
    <definedName name="BLPR420040129203645431_1_4" hidden="1">'[4]Spread Sheet'!#REF!</definedName>
    <definedName name="BLPR420040129203645431_2_4" hidden="1">'[4]Spread Sheet'!#REF!</definedName>
    <definedName name="BLPR420040129203645431_3_4" hidden="1">'[4]Spread Sheet'!#REF!</definedName>
    <definedName name="BLPR420040129203645431_4_4" hidden="1">'[4]Spread Sheet'!#REF!</definedName>
    <definedName name="BLPR520040129203645441" hidden="1">'[4]Spread Sheet'!#REF!</definedName>
    <definedName name="BLPR520040129203645441_1_4" hidden="1">'[4]Spread Sheet'!#REF!</definedName>
    <definedName name="BLPR520040129203645441_2_4" hidden="1">'[4]Spread Sheet'!#REF!</definedName>
    <definedName name="BLPR520040129203645441_3_4" hidden="1">'[4]Spread Sheet'!#REF!</definedName>
    <definedName name="BLPR520040129203645441_4_4" hidden="1">'[4]Spread Sheet'!#REF!</definedName>
    <definedName name="BLPR620040129204149993" hidden="1">'[4]Spread Sheet'!#REF!</definedName>
    <definedName name="BLPR620040129204149993_1_5" hidden="1">'[4]Spread Sheet'!#REF!</definedName>
    <definedName name="BLPR620040129204149993_2_5" hidden="1">'[4]Spread Sheet'!#REF!</definedName>
    <definedName name="BLPR620040129204149993_3_5" hidden="1">'[4]Spread Sheet'!#REF!</definedName>
    <definedName name="BLPR620040129204149993_4_5" hidden="1">'[4]Spread Sheet'!#REF!</definedName>
    <definedName name="BLPR620040129204149993_5_5" hidden="1">'[4]Spread Sheet'!#REF!</definedName>
    <definedName name="BLPR720040129204514631" hidden="1">'[4]Spread Sheet'!#REF!</definedName>
    <definedName name="BLPR720040129204514631_1_5" hidden="1">'[4]Spread Sheet'!#REF!</definedName>
    <definedName name="BLPR720040129204514631_2_5" hidden="1">'[4]Spread Sheet'!#REF!</definedName>
    <definedName name="BLPR720040129204514631_3_5" hidden="1">'[4]Spread Sheet'!#REF!</definedName>
    <definedName name="BLPR720040129204514631_4_5" hidden="1">'[4]Spread Sheet'!#REF!</definedName>
    <definedName name="BLPR720040129204514631_5_5" hidden="1">'[4]Spread Sheet'!#REF!</definedName>
    <definedName name="BLPR820040129204514642" hidden="1">'[4]Spread Sheet'!#REF!</definedName>
    <definedName name="BLPR820040129204514642_1_5" hidden="1">'[4]Spread Sheet'!#REF!</definedName>
    <definedName name="BLPR820040129204514642_2_5" hidden="1">'[4]Spread Sheet'!#REF!</definedName>
    <definedName name="BLPR820040129204514642_3_5" hidden="1">'[4]Spread Sheet'!#REF!</definedName>
    <definedName name="BLPR820040129204514642_4_5" hidden="1">'[4]Spread Sheet'!#REF!</definedName>
    <definedName name="BLPR820040129204514642_5_5" hidden="1">'[4]Spread Sheet'!#REF!</definedName>
    <definedName name="BLPR920040129204514642" hidden="1">'[4]Spread Sheet'!#REF!</definedName>
    <definedName name="BLPR920040129204514642_1_5" hidden="1">'[4]Spread Sheet'!#REF!</definedName>
    <definedName name="BLPR920040129204514642_2_5" hidden="1">'[4]Spread Sheet'!#REF!</definedName>
    <definedName name="BLPR920040129204514642_3_5" hidden="1">'[4]Spread Sheet'!#REF!</definedName>
    <definedName name="BLPR920040129204514642_4_5" hidden="1">'[4]Spread Sheet'!#REF!</definedName>
    <definedName name="BLPR920040129204514642_5_5" hidden="1">'[4]Spread Sheet'!#REF!</definedName>
    <definedName name="BNE_MESSAGES_HIDDEN" hidden="1">#REF!</definedName>
    <definedName name="cb_sChart41E9A35_opts" hidden="1">"1, 9, 1, False, 2, False, False, , 0, False, True, 1, 1"</definedName>
    <definedName name="cb_sChart68E08A4_opts" hidden="1">"1, 1, 1, False, 2, True, False, , 0, False, False, 2, 2"</definedName>
    <definedName name="cb_sChart6F544DD_opts" hidden="1">"1, 3, 1, False, 2, False, False, , 0, False, False, 2, 1"</definedName>
    <definedName name="cb_sChart74FE4B0_opts" hidden="1">"1, 4, 1, False, 2, True, False, , 0, False, False, 1, 1"</definedName>
    <definedName name="cb_sChart74FE8FC_opts" hidden="1">"1, 4, 1, False, 2, True, False, , 0, False, False, 1, 1"</definedName>
    <definedName name="cb_sChartF046D89_opts" hidden="1">"1, 1, 1, False, 2, True, False, , 1, False, False, 1, 1"</definedName>
    <definedName name="cb_sChartF048B26_opts" hidden="1">"1, 5, 1, False, 2, False, False, , 1, False, False, 1, 2"</definedName>
    <definedName name="cb_sChartF2B7B01_opts" hidden="1">"1, 1, 1, False, 2, True, False, , 1, False, False, 1, 1"</definedName>
    <definedName name="ccccc" localSheetId="2" hidden="1">{#N/A,#N/A,FALSE,"Costi per Gruppo ";#N/A,#N/A,FALSE,"New-RegularBevel";#N/A,#N/A,FALSE,"Optiva-Optiva2";#N/A,#N/A,FALSE,"Cathlon-Monoblok";#N/A,#N/A,FALSE,"Stylets";#N/A,#N/A,FALSE,"Totali"}</definedName>
    <definedName name="ccccc" hidden="1">{#N/A,#N/A,FALSE,"Costi per Gruppo ";#N/A,#N/A,FALSE,"New-RegularBevel";#N/A,#N/A,FALSE,"Optiva-Optiva2";#N/A,#N/A,FALSE,"Cathlon-Monoblok";#N/A,#N/A,FALSE,"Stylets";#N/A,#N/A,FALSE,"Totali"}</definedName>
    <definedName name="CheckDataCol_49">#REF!</definedName>
    <definedName name="CurBillMonth">#REF!</definedName>
    <definedName name="DataCol_01">#REF!</definedName>
    <definedName name="DataCol_01_02">#REF!</definedName>
    <definedName name="DataCol_02">#REF!</definedName>
    <definedName name="DataCol_02_02">#REF!</definedName>
    <definedName name="DataCol_03">#REF!</definedName>
    <definedName name="DataCol_03_02">#REF!</definedName>
    <definedName name="DataCol_04">#REF!</definedName>
    <definedName name="DataCol_05">#REF!</definedName>
    <definedName name="DataCol_06">#REF!</definedName>
    <definedName name="DataCol_07">#REF!</definedName>
    <definedName name="DataCol_08">#REF!</definedName>
    <definedName name="DataCol_09">#REF!</definedName>
    <definedName name="DataCol_10">#REF!</definedName>
    <definedName name="DataCol_11">#REF!</definedName>
    <definedName name="DataCol_12">#REF!</definedName>
    <definedName name="DataCol_13">#REF!</definedName>
    <definedName name="DataCol_14">#REF!</definedName>
    <definedName name="DataCol_15">#REF!</definedName>
    <definedName name="DataCol_16">#REF!</definedName>
    <definedName name="DataCol_17">#REF!</definedName>
    <definedName name="DataCol_18">#REF!</definedName>
    <definedName name="DataCol_19">#REF!</definedName>
    <definedName name="DataCol_20">#REF!</definedName>
    <definedName name="DataCol_21">#REF!</definedName>
    <definedName name="DataCol_22">#REF!</definedName>
    <definedName name="DataCol_23">#REF!</definedName>
    <definedName name="DataCol_24">#REF!</definedName>
    <definedName name="DataCol_25">#REF!</definedName>
    <definedName name="DataCol_26">#REF!</definedName>
    <definedName name="DataCol_27">#REF!</definedName>
    <definedName name="DataCol_28">#REF!</definedName>
    <definedName name="DataCol_29">#REF!</definedName>
    <definedName name="DataCol_30">#REF!</definedName>
    <definedName name="DataCol_31">#REF!</definedName>
    <definedName name="DataCol_32">#REF!</definedName>
    <definedName name="DataCol_33">#REF!</definedName>
    <definedName name="DataCol_34">#REF!</definedName>
    <definedName name="DataCol_35">#REF!</definedName>
    <definedName name="DataCol_36">#REF!</definedName>
    <definedName name="DataCol_37">#REF!</definedName>
    <definedName name="DataCol_38">#REF!</definedName>
    <definedName name="DataCol_39">#REF!</definedName>
    <definedName name="DataCol_40">#REF!</definedName>
    <definedName name="DataCol_41">#REF!</definedName>
    <definedName name="DataCol_42">#REF!</definedName>
    <definedName name="DataCol_43">#REF!</definedName>
    <definedName name="DataCol_44">#REF!</definedName>
    <definedName name="DataCol_45">#REF!</definedName>
    <definedName name="DataCol_46">#REF!</definedName>
    <definedName name="DataCol_47">#REF!</definedName>
    <definedName name="DataCol_48">#REF!</definedName>
    <definedName name="DataCol_49">#REF!</definedName>
    <definedName name="flowname_weekly" localSheetId="2" hidden="1">{#N/A,#N/A,TRUE,"Table1";#N/A,#N/A,TRUE,"Table2";#N/A,#N/A,TRUE,"Table3";#N/A,#N/A,TRUE,"Table4";#N/A,#N/A,TRUE,"Table5";#N/A,#N/A,TRUE,"Table6";#N/A,#N/A,TRUE,"Table7";#N/A,#N/A,TRUE,"Table8";#N/A,#N/A,TRUE,"Table9";#N/A,#N/A,TRUE,"Table10";#N/A,#N/A,TRUE,"Table11";#N/A,#N/A,TRUE,"Table12";#N/A,#N/A,TRUE,"Table13";#N/A,#N/A,TRUE,"Table14"}</definedName>
    <definedName name="flowname_weekly" hidden="1">{#N/A,#N/A,TRUE,"Table1";#N/A,#N/A,TRUE,"Table2";#N/A,#N/A,TRUE,"Table3";#N/A,#N/A,TRUE,"Table4";#N/A,#N/A,TRUE,"Table5";#N/A,#N/A,TRUE,"Table6";#N/A,#N/A,TRUE,"Table7";#N/A,#N/A,TRUE,"Table8";#N/A,#N/A,TRUE,"Table9";#N/A,#N/A,TRUE,"Table10";#N/A,#N/A,TRUE,"Table11";#N/A,#N/A,TRUE,"Table12";#N/A,#N/A,TRUE,"Table13";#N/A,#N/A,TRUE,"Table14"}</definedName>
    <definedName name="FORECAST">"'IFPSReport'!R5C3:R5C14"</definedName>
    <definedName name="HTML_CodePage" hidden="1">1252</definedName>
    <definedName name="HTML_Control" localSheetId="2" hidden="1">{"'SERC'!$E$1:$M$37"}</definedName>
    <definedName name="HTML_Control" hidden="1">{"'SERC'!$E$1:$M$37"}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"Z:\News_2001\kb01030515"</definedName>
    <definedName name="HTML_PathTemplate" hidden="1">"Z:\gochart.htm"</definedName>
    <definedName name="HTML1_1" hidden="1">"[TB9.XLS]St_tot_94_95!$A$1:$J$428"</definedName>
    <definedName name="HTML1_10" hidden="1">""</definedName>
    <definedName name="HTML1_11" hidden="1">1</definedName>
    <definedName name="HTML1_12" hidden="1">"F:\USERS\ECON\Census95\Int\T9ST.htm"</definedName>
    <definedName name="HTML1_2" hidden="1">1</definedName>
    <definedName name="HTML1_3" hidden="1">""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"2/17/98"</definedName>
    <definedName name="HTML1_9" hidden="1">"BPH"</definedName>
    <definedName name="HTML2_1" hidden="1">"[TB9.XLS]St_tot_94_95!$A$1:$J$427"</definedName>
    <definedName name="HTML2_10" hidden="1">""</definedName>
    <definedName name="HTML2_11" hidden="1">1</definedName>
    <definedName name="HTML2_12" hidden="1">"F:\USERS\ECON\Census95\Int\T9ST.htm"</definedName>
    <definedName name="HTML2_2" hidden="1">1</definedName>
    <definedName name="HTML2_3" hidden="1">""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"2/17/98"</definedName>
    <definedName name="HTML2_9" hidden="1">"BPH"</definedName>
    <definedName name="HTML3_1" hidden="1">"[TB9.XLS]St_tot_94_95!$A$1:$H$427"</definedName>
    <definedName name="HTML3_10" hidden="1">""</definedName>
    <definedName name="HTML3_11" hidden="1">1</definedName>
    <definedName name="HTML3_12" hidden="1">"F:\USERS\ECON\Census95\Int\T9st.htm"</definedName>
    <definedName name="HTML3_2" hidden="1">1</definedName>
    <definedName name="HTML3_3" hidden="1">""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"2/17/98"</definedName>
    <definedName name="HTML3_9" hidden="1">"BPH"</definedName>
    <definedName name="HTMLCount" hidden="1">3</definedName>
    <definedName name="InputSec_03A">#REF!</definedName>
    <definedName name="InputSec_03B">#REF!</definedName>
    <definedName name="InputSec_03D">#REF!</definedName>
    <definedName name="InputSec_03E">#REF!</definedName>
    <definedName name="InputSec_04">#REF!</definedName>
    <definedName name="INTERNET" localSheetId="2" hidden="1">{#N/A,#N/A,FALSE,"CONS-LIN";#N/A,#N/A,FALSE,"CONS-Analog";#N/A,#N/A,FALSE,"KXAN";#N/A,#N/A,FALSE,"WANE";#N/A,#N/A,FALSE,"WAVY";#N/A,#N/A,FALSE,"WISH";#N/A,#N/A,FALSE,"WNLO";#N/A,#N/A,FALSE,"WIVB";#N/A,#N/A,FALSE,"WLFI";#N/A,#N/A,FALSE,"WOOD";#N/A,#N/A,FALSE,"WTNH";#N/A,#N/A,FALSE,"WWLP";#N/A,#N/A,FALSE,"WWLP";#N/A,#N/A,FALSE,"WAPA";#N/A,#N/A,FALSE,"KNVA";#N/A,#N/A,FALSE,"WCTX";#N/A,#N/A,FALSE,"WXSP";#N/A,#N/A,FALSE,"WOTV";#N/A,#N/A,FALSE,"WVBT";#N/A,#N/A,FALSE,"WAND"}</definedName>
    <definedName name="INTERNET" hidden="1">{#N/A,#N/A,FALSE,"CONS-LIN";#N/A,#N/A,FALSE,"CONS-Analog";#N/A,#N/A,FALSE,"KXAN";#N/A,#N/A,FALSE,"WANE";#N/A,#N/A,FALSE,"WAVY";#N/A,#N/A,FALSE,"WISH";#N/A,#N/A,FALSE,"WNLO";#N/A,#N/A,FALSE,"WIVB";#N/A,#N/A,FALSE,"WLFI";#N/A,#N/A,FALSE,"WOOD";#N/A,#N/A,FALSE,"WTNH";#N/A,#N/A,FALSE,"WWLP";#N/A,#N/A,FALSE,"WWLP";#N/A,#N/A,FALSE,"WAPA";#N/A,#N/A,FALSE,"KNVA";#N/A,#N/A,FALSE,"WCTX";#N/A,#N/A,FALSE,"WXSP";#N/A,#N/A,FALSE,"WOTV";#N/A,#N/A,FALSE,"WVBT";#N/A,#N/A,FALSE,"WAND"}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"c2108"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AL_DIVIDEND" hidden="1">"c229"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"c1346"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IZ_SEG_ASSETS" hidden="1">"c90"</definedName>
    <definedName name="IQ_BIZ_SEG_EBT" hidden="1">"c91"</definedName>
    <definedName name="IQ_BIZ_SEG_GP" hidden="1">"c92"</definedName>
    <definedName name="IQ_BIZ_SEG_NI" hidden="1">"c93"</definedName>
    <definedName name="IQ_BIZ_SEG_OPER_INC" hidden="1">"c94"</definedName>
    <definedName name="IQ_BIZ_SEG_REV" hidden="1">"c95"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ONDRATING_FITCH" hidden="1">"c223"</definedName>
    <definedName name="IQ_BONDRATING_FITCH_DATE" hidden="1">"c241"</definedName>
    <definedName name="IQ_BONDRATING_SP" hidden="1">"c224"</definedName>
    <definedName name="IQ_BONDRATING_SP_DATE" hidden="1">"c242"</definedName>
    <definedName name="IQ_BOOK_VALUE" hidden="1">"c68"</definedName>
    <definedName name="IQ_BROK_COMISSION" hidden="1">"c98"</definedName>
    <definedName name="IQ_BROKERED_DEPOSITS_FDIC" hidden="1">"c6486"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LL_FEATURE" hidden="1">"c2197"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IN_PROCESS_FDIC" hidden="1">"c6386"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CE_FDIC" hidden="1">"c6296"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NET_OPER_ASSETS_BR" hidden="1">"c3595"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_FDIC" hidden="1">"c6522"</definedName>
    <definedName name="IQ_CONV_DATE" hidden="1">"c2191"</definedName>
    <definedName name="IQ_CONV_PREMIUM" hidden="1">"c2195"</definedName>
    <definedName name="IQ_CONV_PRICE" hidden="1">"c2193"</definedName>
    <definedName name="IQ_CONV_RATE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_DEBT" hidden="1">"c224"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CHARGE_OFFS_FDIC" hidden="1">"c6652"</definedName>
    <definedName name="IQ_CREDIT_CARD_FEE" hidden="1">"c231"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COVERAGE_NET_CHARGE_OFFS_FDIC" hidden="1">"c6735"</definedName>
    <definedName name="IQ_EBIT" hidden="1">"c352"</definedName>
    <definedName name="IQ_EBIT_10K" hidden="1">"IQ_EBIT_10K"</definedName>
    <definedName name="IQ_EBIT_10Q" hidden="1">"IQ_EBIT_10Q"</definedName>
    <definedName name="IQ_EBIT_10Q1" hidden="1">"IQ_EBIT_10Q1"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ST" hidden="1">"c1681"</definedName>
    <definedName name="IQ_EBIT_GROWTH_1" hidden="1">"c157"</definedName>
    <definedName name="IQ_EBIT_GROWTH_2" hidden="1">"c161"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ET_INT" hidden="1">"c360"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K" hidden="1">"IQ_EBITDA_10K"</definedName>
    <definedName name="IQ_EBITDA_10Q" hidden="1">"IQ_EBITDA_10Q"</definedName>
    <definedName name="IQ_EBITDA_10Q1" hidden="1">"IQ_EBITDA_10Q1"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NET_INT" hidden="1">"c368"</definedName>
    <definedName name="IQ_EBITDA_CAPEX_OVER_TOTAL_IE" hidden="1">"c1370"</definedName>
    <definedName name="IQ_EBITDA_EST" hidden="1">"c369"</definedName>
    <definedName name="IQ_EBITDA_GROWTH_1" hidden="1">"c156"</definedName>
    <definedName name="IQ_EBITDA_GROWTH_2" hidden="1">"c160"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ET_INT" hidden="1">"c373"</definedName>
    <definedName name="IQ_EBITDA_NUM_EST" hidden="1">"c374"</definedName>
    <definedName name="IQ_EBITDA_OVER_TOTAL_IE" hidden="1">"c1371"</definedName>
    <definedName name="IQ_EBITDA_STDDEV_EST" hidden="1">"c375"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"c1348"</definedName>
    <definedName name="IQ_EPS" hidden="1">"IQ_EPS"</definedName>
    <definedName name="IQ_EPS_10K" hidden="1">"IQ_EPS_10K"</definedName>
    <definedName name="IQ_EPS_10Q" hidden="1">"IQ_EPS_10Q"</definedName>
    <definedName name="IQ_EPS_10Q1" hidden="1">"IQ_EPS_10Q1"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EST_1" hidden="1">"c189"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" hidden="1">"c1635"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_OVER_REVENUE_EST" hidden="1">"c165"</definedName>
    <definedName name="IQ_EV_OVER_REVENUE_EST_1" hidden="1">"c166"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SCAL_Q" hidden="1">"c440"</definedName>
    <definedName name="IQ_FISCAL_Y" hidden="1">"c441"</definedName>
    <definedName name="IQ_FIVE_PERCENT_AMOUNT" hidden="1">"c240"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OWNER" hidden="1">"c239"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" hidden="1">"c225"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FY_DATE" hidden="1">"IQ_FY_DATE"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C" hidden="1">"c464"</definedName>
    <definedName name="IQ_GAIN_ASSETS_REC_BNK" hidden="1">"c465"</definedName>
    <definedName name="IQ_GAIN_ASSETS_REC_BR" hidden="1">"c466"</definedName>
    <definedName name="IQ_GAIN_ASSETS_REC_FIN" hidden="1">"c467"</definedName>
    <definedName name="IQ_GAIN_ASSETS_REC_INS" hidden="1">"c468"</definedName>
    <definedName name="IQ_GAIN_ASSETS_REC_REIT" hidden="1">"c469"</definedName>
    <definedName name="IQ_GAIN_ASSETS_REC_UTI" hidden="1">"c470"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C" hidden="1">"c487"</definedName>
    <definedName name="IQ_GAIN_INVEST_REC_BNK" hidden="1">"c488"</definedName>
    <definedName name="IQ_GAIN_INVEST_REC_BR" hidden="1">"c489"</definedName>
    <definedName name="IQ_GAIN_INVEST_REC_FIN" hidden="1">"c490"</definedName>
    <definedName name="IQ_GAIN_INVEST_REC_INS" hidden="1">"c491"</definedName>
    <definedName name="IQ_GAIN_INVEST_REC_REIT" hidden="1">"c492"</definedName>
    <definedName name="IQ_GAIN_INVEST_REC_UTI" hidden="1">"c493"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EO_SEG_ASSETS" hidden="1">"c505"</definedName>
    <definedName name="IQ_GEO_SEG_EBT" hidden="1">"c506"</definedName>
    <definedName name="IQ_GEO_SEG_GP" hidden="1">"c507"</definedName>
    <definedName name="IQ_GEO_SEG_NI" hidden="1">"c508"</definedName>
    <definedName name="IQ_GEO_SEG_OPER_INC" hidden="1">"c509"</definedName>
    <definedName name="IQ_GEO_SEG_REV" hidden="1">"c510"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GW" hidden="1">"c519"</definedName>
    <definedName name="IQ_GROSS_INTAN" hidden="1">"c520"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ROSS_SPRD" hidden="1">"c2155"</definedName>
    <definedName name="IQ_GW" hidden="1">"c530"</definedName>
    <definedName name="IQ_GW_AMORT" hidden="1">"c531"</definedName>
    <definedName name="IQ_GW_AMORT_BR" hidden="1">"c532"</definedName>
    <definedName name="IQ_GW_AMORT_CF" hidden="1">"c533"</definedName>
    <definedName name="IQ_GW_AMORT_CF_BNK" hidden="1">"c534"</definedName>
    <definedName name="IQ_GW_AMORT_CF_BR" hidden="1">"c535"</definedName>
    <definedName name="IQ_GW_AMORT_CF_FIN" hidden="1">"c536"</definedName>
    <definedName name="IQ_GW_AMORT_CF_INS" hidden="1">"c537"</definedName>
    <definedName name="IQ_GW_AMORT_CF_REIT" hidden="1">"c538"</definedName>
    <definedName name="IQ_GW_AMORT_CF_UTI" hidden="1">"c539"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ELD_MATURITY_FDIC" hidden="1">"c6408"</definedName>
    <definedName name="IQ_HIGH_TARGET_PRICE" hidden="1">"c1651"</definedName>
    <definedName name="IQ_HIGHPRICE" hidden="1">"c545"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" hidden="1">"c1534"</definedName>
    <definedName name="IQ_INSIDER_3MTH_BOUGHT_PCT" hidden="1">"c1534"</definedName>
    <definedName name="IQ_INSIDER_3MTH_NET" hidden="1">"c1535"</definedName>
    <definedName name="IQ_INSIDER_3MTH_NET_PCT" hidden="1">"c1535"</definedName>
    <definedName name="IQ_INSIDER_3MTH_SOLD" hidden="1">"c1533"</definedName>
    <definedName name="IQ_INSIDER_3MTH_SOLD_PCT" hidden="1">"c1533"</definedName>
    <definedName name="IQ_INSIDER_6MTH_BOUGHT" hidden="1">"c1537"</definedName>
    <definedName name="IQ_INSIDER_6MTH_BOUGHT_PCT" hidden="1">"c1537"</definedName>
    <definedName name="IQ_INSIDER_6MTH_NET" hidden="1">"c1538"</definedName>
    <definedName name="IQ_INSIDER_6MTH_NET_PCT" hidden="1">"c1538"</definedName>
    <definedName name="IQ_INSIDER_6MTH_SOLD" hidden="1">"c1536"</definedName>
    <definedName name="IQ_INSIDER_6MTH_SOLD_PCT" hidden="1">"c1536"</definedName>
    <definedName name="IQ_INSIDER_AMOUNT" hidden="1">"c238"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AMOUNT" hidden="1">"c236"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_AMORT" hidden="1">"c605"</definedName>
    <definedName name="IQ_INTAN_AMORT_BR" hidden="1">"c606"</definedName>
    <definedName name="IQ_INTAN_AMORT_CF" hidden="1">"c607"</definedName>
    <definedName name="IQ_INTAN_AMORT_CF_BNK" hidden="1">"c608"</definedName>
    <definedName name="IQ_INTAN_AMORT_CF_BR" hidden="1">"c609"</definedName>
    <definedName name="IQ_INTAN_AMORT_CF_FIN" hidden="1">"c610"</definedName>
    <definedName name="IQ_INTAN_AMORT_CF_INS" hidden="1">"c611"</definedName>
    <definedName name="IQ_INTAN_AMORT_CF_REIT" hidden="1">"c612"</definedName>
    <definedName name="IQ_INTAN_AMORT_CF_UTI" hidden="1">"c613"</definedName>
    <definedName name="IQ_INTAN_AMORT_FIN" hidden="1">"c614"</definedName>
    <definedName name="IQ_INTAN_AMORT_INS" hidden="1">"c615"</definedName>
    <definedName name="IQ_INTAN_AMORT_REIT" hidden="1">"c616"</definedName>
    <definedName name="IQ_INTAN_AMORT_UTI" hidden="1">"c617"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10K" hidden="1">"IQ_INTEREST_INC_10K"</definedName>
    <definedName name="IQ_INTEREST_INC_10Q" hidden="1">"IQ_INTEREST_INC_10Q"</definedName>
    <definedName name="IQ_INTEREST_INC_10Q1" hidden="1">"IQ_INTEREST_INC_10Q1"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PARENT" hidden="1">"c2144"</definedName>
    <definedName name="IQ_LAND" hidden="1">"c645"</definedName>
    <definedName name="IQ_LAST_EBIT_MARGIN" hidden="1">"c151"</definedName>
    <definedName name="IQ_LAST_EBITDA_MARGIN" hidden="1">"c150"</definedName>
    <definedName name="IQ_LAST_GROSS_MARGIN" hidden="1">"c149"</definedName>
    <definedName name="IQ_LAST_NET_INC_MARGIN" hidden="1">"c152"</definedName>
    <definedName name="IQ_LAST_PMT_DATE" hidden="1">"c2188"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" hidden="1">"1"</definedName>
    <definedName name="IQ_LATESTK" hidden="1">1000</definedName>
    <definedName name="IQ_LATESTKFR" hidden="1">"100"</definedName>
    <definedName name="IQ_LATESTQ" hidden="1">500</definedName>
    <definedName name="IQ_LATESTQFR" hidden="1">"50"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_SENIOR_DEBT" hidden="1">"c702"</definedName>
    <definedName name="IQ_LT_SUB_DEBT" hidden="1">"c703"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DATE" hidden="1">"IQ_LTM_DATE"</definedName>
    <definedName name="IQ_LTM_REVENUE_OVER_EMPLOYEES" hidden="1">"c1437"</definedName>
    <definedName name="IQ_LTMMONTH" hidden="1">120000</definedName>
    <definedName name="IQ_MACHINERY" hidden="1">"c711"</definedName>
    <definedName name="IQ_MAINT_REPAIR" hidden="1">"c2087"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41085.5125347222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10K" hidden="1">"IQ_NET_INC_10K"</definedName>
    <definedName name="IQ_NET_INC_10Q" hidden="1">"IQ_NET_INC_10Q"</definedName>
    <definedName name="IQ_NET_INC_10Q1" hidden="1">"IQ_NET_INC_10Q1"</definedName>
    <definedName name="IQ_NET_INC_BEFORE" hidden="1">"c1368"</definedName>
    <definedName name="IQ_NET_INC_CF" hidden="1">"c1397"</definedName>
    <definedName name="IQ_NET_INC_GROWTH_1" hidden="1">"c158"</definedName>
    <definedName name="IQ_NET_INC_GROWTH_2" hidden="1">"c162"</definedName>
    <definedName name="IQ_NET_INC_MARGIN" hidden="1">"c1398"</definedName>
    <definedName name="IQ_NET_INCOME_FDIC" hidden="1">"c6587"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PTIONS_OS" hidden="1">"c858"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_BR" hidden="1">"c5566"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NON_REC" hidden="1">"c968"</definedName>
    <definedName name="IQ_OTHER_NON_REC_BNK" hidden="1">"c969"</definedName>
    <definedName name="IQ_OTHER_NON_REC_BR" hidden="1">"c970"</definedName>
    <definedName name="IQ_OTHER_NON_REC_FIN" hidden="1">"c971"</definedName>
    <definedName name="IQ_OTHER_NON_REC_INS" hidden="1">"c972"</definedName>
    <definedName name="IQ_OTHER_NON_REC_REIT" hidden="1">"c973"</definedName>
    <definedName name="IQ_OTHER_NON_REC_SUPPL" hidden="1">"c974"</definedName>
    <definedName name="IQ_OTHER_NON_REC_SUPPL_BNK" hidden="1">"c975"</definedName>
    <definedName name="IQ_OTHER_NON_REC_SUPPL_BR" hidden="1">"c976"</definedName>
    <definedName name="IQ_OTHER_NON_REC_SUPPL_FIN" hidden="1">"c977"</definedName>
    <definedName name="IQ_OTHER_NON_REC_SUPPL_INS" hidden="1">"c978"</definedName>
    <definedName name="IQ_OTHER_NON_REC_SUPPL_REIT" hidden="1">"c979"</definedName>
    <definedName name="IQ_OTHER_NON_REC_SUPPL_UTI" hidden="1">"c980"</definedName>
    <definedName name="IQ_OTHER_NON_REC_UTI" hidden="1">"c981"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AVINGS_DEPOSITS_FDIC" hidden="1">"c6554"</definedName>
    <definedName name="IQ_OTHER_TRANSACTIONS_FDIC" hidden="1">"c6504"</definedName>
    <definedName name="IQ_OTHER_UNUSAL" hidden="1">"c998"</definedName>
    <definedName name="IQ_OTHER_UNUSAL_BNK" hidden="1">"c999"</definedName>
    <definedName name="IQ_OTHER_UNUSAL_BR" hidden="1">"c1000"</definedName>
    <definedName name="IQ_OTHER_UNUSAL_FIN" hidden="1">"c1001"</definedName>
    <definedName name="IQ_OTHER_UNUSAL_INS" hidden="1">"c1002"</definedName>
    <definedName name="IQ_OTHER_UNUSAL_REIT" hidden="1">"c1003"</definedName>
    <definedName name="IQ_OTHER_UNUSAL_SUPPL" hidden="1">"c1004"</definedName>
    <definedName name="IQ_OTHER_UNUSAL_SUPPL_BNK" hidden="1">"c1005"</definedName>
    <definedName name="IQ_OTHER_UNUSAL_SUPPL_BR" hidden="1">"c1006"</definedName>
    <definedName name="IQ_OTHER_UNUSAL_SUPPL_FIN" hidden="1">"c1007"</definedName>
    <definedName name="IQ_OTHER_UNUSAL_SUPPL_INS" hidden="1">"c1008"</definedName>
    <definedName name="IQ_OTHER_UNUSAL_SUPPL_REIT" hidden="1">"c1009"</definedName>
    <definedName name="IQ_OTHER_UNUSAL_SUPPL_UTI" hidden="1">"c1010"</definedName>
    <definedName name="IQ_OTHER_UNUSAL_UTI" hidden="1">"c1011"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CENT_FLOAT" hidden="1">"c227"</definedName>
    <definedName name="IQ_PERCENT_INSURED_FDIC" hidden="1">"c6374"</definedName>
    <definedName name="IQ_PERIODDATE" hidden="1">"c1414"</definedName>
    <definedName name="IQ_PERIODDATE_BS" hidden="1">"c1032"</definedName>
    <definedName name="IQ_PERIODDATE_CF" hidden="1">"c1033"</definedName>
    <definedName name="IQ_PERIODDATE_FDIC" hidden="1">"c13646"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LL" hidden="1">"c2114"</definedName>
    <definedName name="IQ_PMT_FREQ" hidden="1">"c2236"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" hidden="1">"c16"</definedName>
    <definedName name="IQ_PRETAX_INC_10K" hidden="1">"IQ_PRETAX_INC_10K"</definedName>
    <definedName name="IQ_PRETAX_INC_10Q" hidden="1">"IQ_PRETAX_INC_10Q"</definedName>
    <definedName name="IQ_PRETAX_INC_10Q1" hidden="1">"IQ_PRETAX_INC_10Q1"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ETAX_RETURN_ASSETS_FDIC" hidden="1">"c6731"</definedName>
    <definedName name="IQ_PRICE_CFPS_FWD" hidden="1">"c2237"</definedName>
    <definedName name="IQ_PRICE_OVER_BVPS" hidden="1">"c1412"</definedName>
    <definedName name="IQ_PRICE_OVER_EPS_EST" hidden="1">"c174"</definedName>
    <definedName name="IQ_PRICE_OVER_EPS_EST_1" hidden="1">"c175"</definedName>
    <definedName name="IQ_PRICE_OVER_LTM_EPS" hidden="1">"c1413"</definedName>
    <definedName name="IQ_PRICE_TARGET" hidden="1">"c82"</definedName>
    <definedName name="IQ_PRICEDATE" hidden="1">"c1069"</definedName>
    <definedName name="IQ_PRICEDATETIME" hidden="1">"IQ_PRICEDATETIME"</definedName>
    <definedName name="IQ_PRICING_DATE" hidden="1">"c1613"</definedName>
    <definedName name="IQ_PRIMARY_INDUSTRY" hidden="1">"c1070"</definedName>
    <definedName name="IQ_PRINCIPAL_AMT" hidden="1">"c2157"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DEPOSITS_FDIC" hidden="1">"c6488"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10K" hidden="1">"IQ_REVENUE_10K"</definedName>
    <definedName name="IQ_REVENUE_10Q" hidden="1">"IQ_REVENUE_10Q"</definedName>
    <definedName name="IQ_REVENUE_10Q1" hidden="1">"IQ_REVENUE_10Q1"</definedName>
    <definedName name="IQ_REVENUE_ACT_OR_EST" hidden="1">"c2214"</definedName>
    <definedName name="IQ_REVENUE_EST" hidden="1">"c1126"</definedName>
    <definedName name="IQ_REVENUE_EST_1" hidden="1">"c190"</definedName>
    <definedName name="IQ_REVENUE_GROWTH_1" hidden="1">"c155"</definedName>
    <definedName name="IQ_REVENUE_GROWTH_2" hidden="1">"c159"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ISK_WEIGHTED_ASSETS_FDIC" hidden="1">"c6370"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VING_DEP" hidden="1">"c1150"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INTEREST_VOLUME" hidden="1">"c228"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DATE" hidden="1">"c2172"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CF" hidden="1">"c1203"</definedName>
    <definedName name="IQ_STOCK_BASED_COMP" hidden="1">"c1204"</definedName>
    <definedName name="IQ_STRIKE_PRICE_ISSUED" hidden="1">"c1645"</definedName>
    <definedName name="IQ_STRIKE_PRICE_OS" hidden="1">"c1646"</definedName>
    <definedName name="IQ_STW" hidden="1">"c2166"</definedName>
    <definedName name="IQ_SUB_DEBT_FDIC" hidden="1">"c6346"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MPLATE_BS" hidden="1">"c1211"</definedName>
    <definedName name="IQ_TEMPLATE_CF" hidden="1">"c1212"</definedName>
    <definedName name="IQ_TEMPLATE_IS" hidden="1">"c1213"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ER_ONE_RATIO" hidden="1">"c1229"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"c1522"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PROVED_RESERVES_OIL" hidden="1">"c2040"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"c1424"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USAL" hidden="1">"c1308"</definedName>
    <definedName name="IQ_TOTAL_UNUSED_COMMITMENTS_FDIC" hidden="1">"c6536"</definedName>
    <definedName name="IQ_TOTAL_UNUSUAL" hidden="1">"c1508"</definedName>
    <definedName name="IQ_TOTAL_UNUSUAL_BR" hidden="1">"c5517"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ST_INC" hidden="1">"c1319"</definedName>
    <definedName name="IQ_TRUST_PREF" hidden="1">"c1320"</definedName>
    <definedName name="IQ_TWELVE_MONTHS_FIXED_AND_FLOATING_FDIC" hidden="1">"c6420"</definedName>
    <definedName name="IQ_TWELVE_MONTHS_MORTGAGE_PASS_THROUGHS_FDIC" hidden="1">"c6412"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DIVIDED_PROFITS_FDIC" hidden="1">"c6352"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HIGH" hidden="1">"c1337"</definedName>
    <definedName name="IQ_YEARLOW" hidden="1">"c1338"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NextBillMonth">#REF!</definedName>
    <definedName name="p" localSheetId="2" hidden="1">{#N/A,#N/A,TRUE,"Acq-Ass";#N/A,#N/A,TRUE,"Acq-IS";#N/A,#N/A,TRUE,"Acq-BS";#N/A,#N/A,TRUE,"Acq-CF"}</definedName>
    <definedName name="p" hidden="1">{#N/A,#N/A,TRUE,"Acq-Ass";#N/A,#N/A,TRUE,"Acq-IS";#N/A,#N/A,TRUE,"Acq-BS";#N/A,#N/A,TRUE,"Acq-CF"}</definedName>
    <definedName name="PopCache_GL_INTERFACE_REFERENCE7" localSheetId="2" hidden="1">[5]PopCache!$A$1:$A$2</definedName>
    <definedName name="PopCache_GL_INTERFACE_REFERENCE7" hidden="1">[5]PopCache!$A$1:$A$2</definedName>
    <definedName name="_xlnm.Print_Area" localSheetId="1">'Q5 - ECC Aug23'!$A$1:$R$85</definedName>
    <definedName name="_xlnm.Print_Area" localSheetId="0">'Q5 - KU ROR Aug23'!$A$1:$S$36</definedName>
    <definedName name="print4" localSheetId="2" hidden="1">{"Structure",#N/A,FALSE,"Structure";"Ownership",#N/A,FALSE,"Ownership";"Returns by Security",#N/A,FALSE,"Returns Summary";"Returns by Holder",#N/A,FALSE,"Returns Summary";"Returns Matrix",#N/A,FALSE,"Returns Summary";"Exit Summary",#N/A,FALSE,"Exit Summary";"Assumptions",#N/A,FALSE,"Projection Assumptions";"Income Statement",#N/A,FALSE,"Income Statement";"Cash Flows",#N/A,FALSE,"Cash Flow";"Balance Sheet",#N/A,FALSE,"Balance Sheet";"Debt Summary 1",#N/A,FALSE,"Debt Summary";"Debt Summary 2",#N/A,FALSE,"Debt Summary"}</definedName>
    <definedName name="print4" hidden="1">{"Structure",#N/A,FALSE,"Structure";"Ownership",#N/A,FALSE,"Ownership";"Returns by Security",#N/A,FALSE,"Returns Summary";"Returns by Holder",#N/A,FALSE,"Returns Summary";"Returns Matrix",#N/A,FALSE,"Returns Summary";"Exit Summary",#N/A,FALSE,"Exit Summary";"Assumptions",#N/A,FALSE,"Projection Assumptions";"Income Statement",#N/A,FALSE,"Income Statement";"Cash Flows",#N/A,FALSE,"Cash Flow";"Balance Sheet",#N/A,FALSE,"Balance Sheet";"Debt Summary 1",#N/A,FALSE,"Debt Summary";"Debt Summary 2",#N/A,FALSE,"Debt Summary"}</definedName>
    <definedName name="ratings1" localSheetId="2" hidden="1">{#N/A,#N/A,FALSE,"Capitaliztion Matrix";#N/A,#N/A,FALSE,"4YR P&amp;L";#N/A,#N/A,FALSE,"Program Contributions";#N/A,#N/A,FALSE,"P&amp;L Trans YR 2";#N/A,#N/A,FALSE,"Rev &amp; EBITDA YR2";#N/A,#N/A,FALSE,"P&amp;L Trans YR 1";#N/A,#N/A,FALSE,"Rev &amp; EBITDA YR1"}</definedName>
    <definedName name="ratings1" hidden="1">{#N/A,#N/A,FALSE,"Capitaliztion Matrix";#N/A,#N/A,FALSE,"4YR P&amp;L";#N/A,#N/A,FALSE,"Program Contributions";#N/A,#N/A,FALSE,"P&amp;L Trans YR 2";#N/A,#N/A,FALSE,"Rev &amp; EBITDA YR2";#N/A,#N/A,FALSE,"P&amp;L Trans YR 1";#N/A,#N/A,FALSE,"Rev &amp; EBITDA YR1"}</definedName>
    <definedName name="recoverystartlookup">#REF!</definedName>
    <definedName name="ReptItemsTableAll">#REF!</definedName>
    <definedName name="sdaf" localSheetId="2" hidden="1">{#N/A,#N/A,FALSE,"Capitaliztion Matrix";#N/A,#N/A,FALSE,"4YR P&amp;L";#N/A,#N/A,FALSE,"Program Contributions";#N/A,#N/A,FALSE,"P&amp;L Trans YR 2";#N/A,#N/A,FALSE,"Rev &amp; EBITDA YR2";#N/A,#N/A,FALSE,"P&amp;L Trans YR 1";#N/A,#N/A,FALSE,"Rev &amp; EBITDA YR1"}</definedName>
    <definedName name="sdaf" hidden="1">{#N/A,#N/A,FALSE,"Capitaliztion Matrix";#N/A,#N/A,FALSE,"4YR P&amp;L";#N/A,#N/A,FALSE,"Program Contributions";#N/A,#N/A,FALSE,"P&amp;L Trans YR 2";#N/A,#N/A,FALSE,"Rev &amp; EBITDA YR2";#N/A,#N/A,FALSE,"P&amp;L Trans YR 1";#N/A,#N/A,FALSE,"Rev &amp; EBITDA YR1"}</definedName>
    <definedName name="sencount" hidden="1">1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in" hidden="1">2</definedName>
    <definedName name="solver_neg" hidden="1">2</definedName>
    <definedName name="solver_num" hidden="1">0</definedName>
    <definedName name="solver_nwt" hidden="1">1</definedName>
    <definedName name="solver_opt" hidden="1">#REF!</definedName>
    <definedName name="solver_pre" hidden="1">0.000001</definedName>
    <definedName name="solver_scl" hidden="1">2</definedName>
    <definedName name="solver_sho" hidden="1">2</definedName>
    <definedName name="solver_tim" hidden="1">100</definedName>
    <definedName name="solver_tol" hidden="1">0.05</definedName>
    <definedName name="solver_typ" hidden="1">1</definedName>
    <definedName name="solver_val" hidden="1">0</definedName>
    <definedName name="vaffas" localSheetId="2" hidden="1">{#N/A,#N/A,FALSE,"New-RegularBevel";#N/A,#N/A,FALSE,"Optiva-Optiva2";#N/A,#N/A,FALSE,"Cathlon-Monoblok";#N/A,#N/A,FALSE,"Stylets"}</definedName>
    <definedName name="vaffas" hidden="1">{#N/A,#N/A,FALSE,"New-RegularBevel";#N/A,#N/A,FALSE,"Optiva-Optiva2";#N/A,#N/A,FALSE,"Cathlon-Monoblok";#N/A,#N/A,FALSE,"Stylets"}</definedName>
    <definedName name="vvvv" localSheetId="2" hidden="1">{#N/A,#N/A,FALSE,"New-RegularBevel";#N/A,#N/A,FALSE,"Optiva-Optiva2";#N/A,#N/A,FALSE,"Cathlon-Monoblok";#N/A,#N/A,FALSE,"Stylets"}</definedName>
    <definedName name="vvvv" hidden="1">{#N/A,#N/A,FALSE,"New-RegularBevel";#N/A,#N/A,FALSE,"Optiva-Optiva2";#N/A,#N/A,FALSE,"Cathlon-Monoblok";#N/A,#N/A,FALSE,"Stylets"}</definedName>
    <definedName name="vvvvv" localSheetId="2" hidden="1">{#N/A,#N/A,FALSE,"Costi per Gruppo ";#N/A,#N/A,FALSE,"New-RegularBevel";#N/A,#N/A,FALSE,"Optiva-Optiva2";#N/A,#N/A,FALSE,"Cathlon-Monoblok";#N/A,#N/A,FALSE,"Stylets";#N/A,#N/A,FALSE,"Totali"}</definedName>
    <definedName name="vvvvv" hidden="1">{#N/A,#N/A,FALSE,"Costi per Gruppo ";#N/A,#N/A,FALSE,"New-RegularBevel";#N/A,#N/A,FALSE,"Optiva-Optiva2";#N/A,#N/A,FALSE,"Cathlon-Monoblok";#N/A,#N/A,FALSE,"Stylets";#N/A,#N/A,FALSE,"Totali"}</definedName>
    <definedName name="wavylws" localSheetId="2" hidden="1">{#N/A,#N/A,FALSE,"CONS-LIN";#N/A,#N/A,FALSE,"CONS-Analog";#N/A,#N/A,FALSE,"KXAN";#N/A,#N/A,FALSE,"WANE";#N/A,#N/A,FALSE,"WAVY";#N/A,#N/A,FALSE,"WISH";#N/A,#N/A,FALSE,"WNLO";#N/A,#N/A,FALSE,"WIVB";#N/A,#N/A,FALSE,"WLFI";#N/A,#N/A,FALSE,"WOOD";#N/A,#N/A,FALSE,"WTNH";#N/A,#N/A,FALSE,"WWLP";#N/A,#N/A,FALSE,"WWLP";#N/A,#N/A,FALSE,"WAPA";#N/A,#N/A,FALSE,"KNVA";#N/A,#N/A,FALSE,"WCTX";#N/A,#N/A,FALSE,"WXSP";#N/A,#N/A,FALSE,"WOTV";#N/A,#N/A,FALSE,"WVBT";#N/A,#N/A,FALSE,"WAND"}</definedName>
    <definedName name="wavylws" hidden="1">{#N/A,#N/A,FALSE,"CONS-LIN";#N/A,#N/A,FALSE,"CONS-Analog";#N/A,#N/A,FALSE,"KXAN";#N/A,#N/A,FALSE,"WANE";#N/A,#N/A,FALSE,"WAVY";#N/A,#N/A,FALSE,"WISH";#N/A,#N/A,FALSE,"WNLO";#N/A,#N/A,FALSE,"WIVB";#N/A,#N/A,FALSE,"WLFI";#N/A,#N/A,FALSE,"WOOD";#N/A,#N/A,FALSE,"WTNH";#N/A,#N/A,FALSE,"WWLP";#N/A,#N/A,FALSE,"WWLP";#N/A,#N/A,FALSE,"WAPA";#N/A,#N/A,FALSE,"KNVA";#N/A,#N/A,FALSE,"WCTX";#N/A,#N/A,FALSE,"WXSP";#N/A,#N/A,FALSE,"WOTV";#N/A,#N/A,FALSE,"WVBT";#N/A,#N/A,FALSE,"WAND"}</definedName>
    <definedName name="wishlws" localSheetId="2" hidden="1">{#N/A,#N/A,FALSE,"CONS-LIN";#N/A,#N/A,FALSE,"CONS-Analog";#N/A,#N/A,FALSE,"KXAN";#N/A,#N/A,FALSE,"WANE";#N/A,#N/A,FALSE,"WAVY";#N/A,#N/A,FALSE,"WISH";#N/A,#N/A,FALSE,"WNLO";#N/A,#N/A,FALSE,"WIVB";#N/A,#N/A,FALSE,"WLFI";#N/A,#N/A,FALSE,"WOOD";#N/A,#N/A,FALSE,"WTNH";#N/A,#N/A,FALSE,"WWLP";#N/A,#N/A,FALSE,"WWLP";#N/A,#N/A,FALSE,"WAPA";#N/A,#N/A,FALSE,"KNVA";#N/A,#N/A,FALSE,"WCTX";#N/A,#N/A,FALSE,"WXSP";#N/A,#N/A,FALSE,"WOTV";#N/A,#N/A,FALSE,"WVBT";#N/A,#N/A,FALSE,"WAND"}</definedName>
    <definedName name="wishlws" hidden="1">{#N/A,#N/A,FALSE,"CONS-LIN";#N/A,#N/A,FALSE,"CONS-Analog";#N/A,#N/A,FALSE,"KXAN";#N/A,#N/A,FALSE,"WANE";#N/A,#N/A,FALSE,"WAVY";#N/A,#N/A,FALSE,"WISH";#N/A,#N/A,FALSE,"WNLO";#N/A,#N/A,FALSE,"WIVB";#N/A,#N/A,FALSE,"WLFI";#N/A,#N/A,FALSE,"WOOD";#N/A,#N/A,FALSE,"WTNH";#N/A,#N/A,FALSE,"WWLP";#N/A,#N/A,FALSE,"WWLP";#N/A,#N/A,FALSE,"WAPA";#N/A,#N/A,FALSE,"KNVA";#N/A,#N/A,FALSE,"WCTX";#N/A,#N/A,FALSE,"WXSP";#N/A,#N/A,FALSE,"WOTV";#N/A,#N/A,FALSE,"WVBT";#N/A,#N/A,FALSE,"WAND"}</definedName>
    <definedName name="wrn.AcqState." localSheetId="2" hidden="1">{#N/A,#N/A,TRUE,"Acq-Ass";#N/A,#N/A,TRUE,"Acq-IS";#N/A,#N/A,TRUE,"Acq-BS";#N/A,#N/A,TRUE,"Acq-CF"}</definedName>
    <definedName name="wrn.AcqState." hidden="1">{#N/A,#N/A,TRUE,"Acq-Ass";#N/A,#N/A,TRUE,"Acq-IS";#N/A,#N/A,TRUE,"Acq-BS";#N/A,#N/A,TRUE,"Acq-CF"}</definedName>
    <definedName name="wrn.AcqState._2" localSheetId="2" hidden="1">{#N/A,#N/A,TRUE,"Acq-Ass";#N/A,#N/A,TRUE,"Acq-IS";#N/A,#N/A,TRUE,"Acq-BS";#N/A,#N/A,TRUE,"Acq-CF"}</definedName>
    <definedName name="wrn.AcqState._2" hidden="1">{#N/A,#N/A,TRUE,"Acq-Ass";#N/A,#N/A,TRUE,"Acq-IS";#N/A,#N/A,TRUE,"Acq-BS";#N/A,#N/A,TRUE,"Acq-CF"}</definedName>
    <definedName name="wrn.AcqState._22" localSheetId="2" hidden="1">{#N/A,#N/A,TRUE,"Acq-Ass";#N/A,#N/A,TRUE,"Acq-IS";#N/A,#N/A,TRUE,"Acq-BS";#N/A,#N/A,TRUE,"Acq-CF"}</definedName>
    <definedName name="wrn.AcqState._22" hidden="1">{#N/A,#N/A,TRUE,"Acq-Ass";#N/A,#N/A,TRUE,"Acq-IS";#N/A,#N/A,TRUE,"Acq-BS";#N/A,#N/A,TRUE,"Acq-CF"}</definedName>
    <definedName name="wrn.AcqState.2" localSheetId="2" hidden="1">{#N/A,#N/A,TRUE,"Acq-Ass";#N/A,#N/A,TRUE,"Acq-IS";#N/A,#N/A,TRUE,"Acq-BS";#N/A,#N/A,TRUE,"Acq-CF"}</definedName>
    <definedName name="wrn.AcqState.2" hidden="1">{#N/A,#N/A,TRUE,"Acq-Ass";#N/A,#N/A,TRUE,"Acq-IS";#N/A,#N/A,TRUE,"Acq-BS";#N/A,#N/A,TRUE,"Acq-CF"}</definedName>
    <definedName name="wrn.Acquiror." localSheetId="2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.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._2" localSheetId="2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._2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._22" localSheetId="2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._22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.2" localSheetId="2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.2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Val." localSheetId="2" hidden="1">{#N/A,#N/A,FALSE,"Acq-Val";#N/A,#N/A,FALSE,"Acq-Mult Val"}</definedName>
    <definedName name="wrn.AcqVal." hidden="1">{#N/A,#N/A,FALSE,"Acq-Val";#N/A,#N/A,FALSE,"Acq-Mult Val"}</definedName>
    <definedName name="wrn.AcqVal._2" localSheetId="2" hidden="1">{#N/A,#N/A,FALSE,"Acq-Val";#N/A,#N/A,FALSE,"Acq-Mult Val"}</definedName>
    <definedName name="wrn.AcqVal._2" hidden="1">{#N/A,#N/A,FALSE,"Acq-Val";#N/A,#N/A,FALSE,"Acq-Mult Val"}</definedName>
    <definedName name="wrn.AcqVal._22" localSheetId="2" hidden="1">{#N/A,#N/A,FALSE,"Acq-Val";#N/A,#N/A,FALSE,"Acq-Mult Val"}</definedName>
    <definedName name="wrn.AcqVal._22" hidden="1">{#N/A,#N/A,FALSE,"Acq-Val";#N/A,#N/A,FALSE,"Acq-Mult Val"}</definedName>
    <definedName name="wrn.AcqVal.2" localSheetId="2" hidden="1">{#N/A,#N/A,FALSE,"Acq-Val";#N/A,#N/A,FALSE,"Acq-Mult Val"}</definedName>
    <definedName name="wrn.AcqVal.2" hidden="1">{#N/A,#N/A,FALSE,"Acq-Val";#N/A,#N/A,FALSE,"Acq-Mult Val"}</definedName>
    <definedName name="wrn.all." localSheetId="2" hidden="1">{#N/A,#N/A,FALSE,"Brad BANM_S";#N/A,#N/A,FALSE,"Brad SAM_BANM";#N/A,#N/A,FALSE,"Brad_LD";#N/A,#N/A,FALSE,"BANM-&gt;S";#N/A,#N/A,FALSE,"BANM_S";#N/A,#N/A,FALSE,"S-&gt;BANM";#N/A,#N/A,FALSE,"SAM_BANM";#N/A,#N/A,FALSE,"BANM";#N/A,#N/A,FALSE,"Sam"}</definedName>
    <definedName name="wrn.all." hidden="1">{#N/A,#N/A,FALSE,"Brad BANM_S";#N/A,#N/A,FALSE,"Brad SAM_BANM";#N/A,#N/A,FALSE,"Brad_LD";#N/A,#N/A,FALSE,"BANM-&gt;S";#N/A,#N/A,FALSE,"BANM_S";#N/A,#N/A,FALSE,"S-&gt;BANM";#N/A,#N/A,FALSE,"SAM_BANM";#N/A,#N/A,FALSE,"BANM";#N/A,#N/A,FALSE,"Sam"}</definedName>
    <definedName name="wrn.All._.Financials." localSheetId="2" hidden="1">{#N/A,#N/A,TRUE,"Assumptions";#N/A,#N/A,TRUE,"Op Projection";#N/A,#N/A,TRUE,"Capital";#N/A,#N/A,TRUE,"Income";#N/A,#N/A,TRUE,"Balance";#N/A,#N/A,TRUE,"Sources&amp;Uses"}</definedName>
    <definedName name="wrn.All._.Financials." hidden="1">{#N/A,#N/A,TRUE,"Assumptions";#N/A,#N/A,TRUE,"Op Projection";#N/A,#N/A,TRUE,"Capital";#N/A,#N/A,TRUE,"Income";#N/A,#N/A,TRUE,"Balance";#N/A,#N/A,TRUE,"Sources&amp;Uses"}</definedName>
    <definedName name="wrn.Balance._.Sheets." localSheetId="2" hidden="1">{#N/A,#N/A,FALSE,"Bal sht";"Qtrly Bal Sht",#N/A,FALSE,"Bal sht - QTR"}</definedName>
    <definedName name="wrn.Balance._.Sheets." hidden="1">{#N/A,#N/A,FALSE,"Bal sht";"Qtrly Bal Sht",#N/A,FALSE,"Bal sht - QTR"}</definedName>
    <definedName name="wrn.Board._.Forecast." localSheetId="2" hidden="1">{#N/A,#N/A,FALSE,"CONS";#N/A,#N/A,FALSE,"CONS-AN";#N/A,#N/A,FALSE,"CONS-INT";#N/A,#N/A,FALSE,"CONS-LWS";#N/A,#N/A,FALSE,"CONS-AFF";#N/A,#N/A,FALSE,"CONS-LMA";#N/A,#N/A,FALSE,"CONS-LP";#N/A,#N/A,FALSE,"KXAN";#N/A,#N/A,FALSE,"WANE";#N/A,#N/A,FALSE,"WAVY";#N/A,#N/A,FALSE,"WISH";#N/A,#N/A,FALSE,"WIVB";#N/A,#N/A,FALSE,"WLFI";#N/A,#N/A,FALSE,"WNLO";#N/A,#N/A,FALSE,"WOOD";#N/A,#N/A,FALSE,"WTNH";#N/A,#N/A,FALSE,"WWLP";#N/A,#N/A,FALSE,"WAPA";#N/A,#N/A,FALSE,"KNVA";#N/A,#N/A,FALSE,"WCTX";#N/A,#N/A,FALSE,"WOTV";#N/A,#N/A,FALSE,"WVBT";#N/A,#N/A,FALSE,"WXSP";#N/A,#N/A,FALSE,"WAND";#N/A,#N/A,FALSE,"iKXAN";#N/A,#N/A,FALSE,"iWANE";#N/A,#N/A,FALSE,"iWAPA";#N/A,#N/A,FALSE,"iWAVY";#N/A,#N/A,FALSE,"iWISH";#N/A,#N/A,FALSE,"iWIVB";#N/A,#N/A,FALSE,"iWOOD";#N/A,#N/A,FALSE,"iWTNH";#N/A,#N/A,FALSE,"iWWLP";#N/A,#N/A,FALSE,"iWCTX";#N/A,#N/A,FALSE,"WANE-LW";#N/A,#N/A,FALSE,"WAVY-LW";#N/A,#N/A,FALSE,"WISH-LW";#N/A,#N/A,FALSE,"CORP"}</definedName>
    <definedName name="wrn.Board._.Forecast." hidden="1">{#N/A,#N/A,FALSE,"CONS";#N/A,#N/A,FALSE,"CONS-AN";#N/A,#N/A,FALSE,"CONS-INT";#N/A,#N/A,FALSE,"CONS-LWS";#N/A,#N/A,FALSE,"CONS-AFF";#N/A,#N/A,FALSE,"CONS-LMA";#N/A,#N/A,FALSE,"CONS-LP";#N/A,#N/A,FALSE,"KXAN";#N/A,#N/A,FALSE,"WANE";#N/A,#N/A,FALSE,"WAVY";#N/A,#N/A,FALSE,"WISH";#N/A,#N/A,FALSE,"WIVB";#N/A,#N/A,FALSE,"WLFI";#N/A,#N/A,FALSE,"WNLO";#N/A,#N/A,FALSE,"WOOD";#N/A,#N/A,FALSE,"WTNH";#N/A,#N/A,FALSE,"WWLP";#N/A,#N/A,FALSE,"WAPA";#N/A,#N/A,FALSE,"KNVA";#N/A,#N/A,FALSE,"WCTX";#N/A,#N/A,FALSE,"WOTV";#N/A,#N/A,FALSE,"WVBT";#N/A,#N/A,FALSE,"WXSP";#N/A,#N/A,FALSE,"WAND";#N/A,#N/A,FALSE,"iKXAN";#N/A,#N/A,FALSE,"iWANE";#N/A,#N/A,FALSE,"iWAPA";#N/A,#N/A,FALSE,"iWAVY";#N/A,#N/A,FALSE,"iWISH";#N/A,#N/A,FALSE,"iWIVB";#N/A,#N/A,FALSE,"iWOOD";#N/A,#N/A,FALSE,"iWTNH";#N/A,#N/A,FALSE,"iWWLP";#N/A,#N/A,FALSE,"iWCTX";#N/A,#N/A,FALSE,"WANE-LW";#N/A,#N/A,FALSE,"WAVY-LW";#N/A,#N/A,FALSE,"WISH-LW";#N/A,#N/A,FALSE,"CORP"}</definedName>
    <definedName name="wrn.CANWEST._.GLOBAL." localSheetId="2" hidden="1">{"BS",#N/A,FALSE;"RE",#N/A,FALSE;"IS",#N/A,FALSE;"CASH",#N/A,FALSE}</definedName>
    <definedName name="wrn.CANWEST._.GLOBAL." hidden="1">{"BS",#N/A,FALSE;"RE",#N/A,FALSE;"IS",#N/A,FALSE;"CASH",#N/A,FALSE}</definedName>
    <definedName name="wrn.Combination." localSheetId="2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.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._2" localSheetId="2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._2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._22" localSheetId="2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._22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.2" localSheetId="2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.2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oResults." localSheetId="2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.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._2" localSheetId="2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._2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._22" localSheetId="2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._22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.2" localSheetId="2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.2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State." localSheetId="2" hidden="1">{#N/A,#N/A,FALSE,"Combo-Ass ";#N/A,#N/A,FALSE,"Combo-IS";#N/A,#N/A,FALSE,"Combo-BS";#N/A,#N/A,FALSE,"Combo-CF"}</definedName>
    <definedName name="wrn.ComboState." hidden="1">{#N/A,#N/A,FALSE,"Combo-Ass ";#N/A,#N/A,FALSE,"Combo-IS";#N/A,#N/A,FALSE,"Combo-BS";#N/A,#N/A,FALSE,"Combo-CF"}</definedName>
    <definedName name="wrn.ComboState._2" localSheetId="2" hidden="1">{#N/A,#N/A,FALSE,"Combo-Ass ";#N/A,#N/A,FALSE,"Combo-IS";#N/A,#N/A,FALSE,"Combo-BS";#N/A,#N/A,FALSE,"Combo-CF"}</definedName>
    <definedName name="wrn.ComboState._2" hidden="1">{#N/A,#N/A,FALSE,"Combo-Ass ";#N/A,#N/A,FALSE,"Combo-IS";#N/A,#N/A,FALSE,"Combo-BS";#N/A,#N/A,FALSE,"Combo-CF"}</definedName>
    <definedName name="wrn.ComboState._22" localSheetId="2" hidden="1">{#N/A,#N/A,FALSE,"Combo-Ass ";#N/A,#N/A,FALSE,"Combo-IS";#N/A,#N/A,FALSE,"Combo-BS";#N/A,#N/A,FALSE,"Combo-CF"}</definedName>
    <definedName name="wrn.ComboState._22" hidden="1">{#N/A,#N/A,FALSE,"Combo-Ass ";#N/A,#N/A,FALSE,"Combo-IS";#N/A,#N/A,FALSE,"Combo-BS";#N/A,#N/A,FALSE,"Combo-CF"}</definedName>
    <definedName name="wrn.ComboState.2" localSheetId="2" hidden="1">{#N/A,#N/A,FALSE,"Combo-Ass ";#N/A,#N/A,FALSE,"Combo-IS";#N/A,#N/A,FALSE,"Combo-BS";#N/A,#N/A,FALSE,"Combo-CF"}</definedName>
    <definedName name="wrn.ComboState.2" hidden="1">{#N/A,#N/A,FALSE,"Combo-Ass ";#N/A,#N/A,FALSE,"Combo-IS";#N/A,#N/A,FALSE,"Combo-BS";#N/A,#N/A,FALSE,"Combo-CF"}</definedName>
    <definedName name="wrn.DCF." localSheetId="2" hidden="1">{#N/A,#N/A,FALSE,"Brad_DCFM";#N/A,#N/A,FALSE,"Nick_DCFM";#N/A,#N/A,FALSE,"Mobile_DCFM"}</definedName>
    <definedName name="wrn.DCF." hidden="1">{#N/A,#N/A,FALSE,"Brad_DCFM";#N/A,#N/A,FALSE,"Nick_DCFM";#N/A,#N/A,FALSE,"Mobile_DCFM"}</definedName>
    <definedName name="wrn.Detail._.Income._.Statement." localSheetId="2" hidden="1">{"Facility Detail",#N/A,FALSE,"P&amp;L Detail"}</definedName>
    <definedName name="wrn.Detail._.Income._.Statement." hidden="1">{"Facility Detail",#N/A,FALSE,"P&amp;L Detail"}</definedName>
    <definedName name="wrn.Everything." localSheetId="2" hidden="1">{"Inc.St. Annual",#N/A,FALSE,"Inc.St.";"Inc.St. Qtr",#N/A,FALSE,"Inc.St.";#N/A,#N/A,FALSE,"Bal.Sht.";"Cash Flow Annual",#N/A,FALSE,"Cash Flow";"Cash Flow Qtr",#N/A,FALSE,"Cash Flow";#N/A,#N/A,FALSE,"Debt";#N/A,#N/A,FALSE,"DCF";"Summary Annual",#N/A,FALSE,"Summary";"Summary Qtr",#N/A,FALSE,"Summary"}</definedName>
    <definedName name="wrn.Everything." hidden="1">{"Inc.St. Annual",#N/A,FALSE,"Inc.St.";"Inc.St. Qtr",#N/A,FALSE,"Inc.St.";#N/A,#N/A,FALSE,"Bal.Sht.";"Cash Flow Annual",#N/A,FALSE,"Cash Flow";"Cash Flow Qtr",#N/A,FALSE,"Cash Flow";#N/A,#N/A,FALSE,"Debt";#N/A,#N/A,FALSE,"DCF";"Summary Annual",#N/A,FALSE,"Summary";"Summary Qtr",#N/A,FALSE,"Summary"}</definedName>
    <definedName name="wrn.Facility._.Profit._.and._.Loss." localSheetId="2" hidden="1">{"Domestic Prisons - Prior to 1998 - 1",#N/A,FALSE,"Domestic Prisons";"Domestic Prisons - Prior to 1998 - 2",#N/A,FALSE,"Domestic Prisons";"Domestic Prisons - 1998",#N/A,FALSE,"Domestic Prisons";"Domestic Prisons - 1999",#N/A,FALSE,"Domestic Prisons";"Domestic Prisons - 2000",#N/A,FALSE,"Domestic Prisons";"Domestic Prisons - 2001",#N/A,FALSE,"Domestic Prisons"}</definedName>
    <definedName name="wrn.Facility._.Profit._.and._.Loss." hidden="1">{"Domestic Prisons - Prior to 1998 - 1",#N/A,FALSE,"Domestic Prisons";"Domestic Prisons - Prior to 1998 - 2",#N/A,FALSE,"Domestic Prisons";"Domestic Prisons - 1998",#N/A,FALSE,"Domestic Prisons";"Domestic Prisons - 1999",#N/A,FALSE,"Domestic Prisons";"Domestic Prisons - 2000",#N/A,FALSE,"Domestic Prisons";"Domestic Prisons - 2001",#N/A,FALSE,"Domestic Prisons"}</definedName>
    <definedName name="wrn.Financial._.Statements." localSheetId="2" hidden="1">{"Stmt of Ops",#N/A,FALSE,"Statement of Operations";"Stmt of Ops - non-GAAP",#N/A,FALSE,"Stmt of Ops_non GAAP analysis";"BS &amp; CF",#N/A,FALSE,"Balsheet &amp; Cashflow";"CapEx buildup",#N/A,FALSE,"CapEx Buildup";"headcount buildup",#N/A,FALSE,"Headcount Buildup";"expense summary",#N/A,FALSE,"Expense Summary"}</definedName>
    <definedName name="wrn.Financial._.Statements." hidden="1">{"Stmt of Ops",#N/A,FALSE,"Statement of Operations";"Stmt of Ops - non-GAAP",#N/A,FALSE,"Stmt of Ops_non GAAP analysis";"BS &amp; CF",#N/A,FALSE,"Balsheet &amp; Cashflow";"CapEx buildup",#N/A,FALSE,"CapEx Buildup";"headcount buildup",#N/A,FALSE,"Headcount Buildup";"expense summary",#N/A,FALSE,"Expense Summary"}</definedName>
    <definedName name="wrn.ICP." localSheetId="2" hidden="1">{#N/A,#N/A,FALSE,"ICP Europa";#N/A,#N/A,FALSE,"ICP Francia";#N/A,#N/A,FALSE,"ICP Oriente";#N/A,#N/A,FALSE,"ICP Giappone";#N/A,#N/A,FALSE,"ICP Korea";#N/A,#N/A,FALSE,"ICP Riepilogo"}</definedName>
    <definedName name="wrn.ICP." hidden="1">{#N/A,#N/A,FALSE,"ICP Europa";#N/A,#N/A,FALSE,"ICP Francia";#N/A,#N/A,FALSE,"ICP Oriente";#N/A,#N/A,FALSE,"ICP Giappone";#N/A,#N/A,FALSE,"ICP Korea";#N/A,#N/A,FALSE,"ICP Riepilogo"}</definedName>
    <definedName name="wrn.Income._.Statements." localSheetId="2" hidden="1">{"Income Statement",#N/A,FALSE,"P&amp;L - $";"Quarterly Income Statement",#N/A,FALSE,"P&amp;L Detail"}</definedName>
    <definedName name="wrn.Income._.Statements." hidden="1">{"Income Statement",#N/A,FALSE,"P&amp;L - $";"Quarterly Income Statement",#N/A,FALSE,"P&amp;L Detail"}</definedName>
    <definedName name="wrn.LUXCOS." localSheetId="2" hidden="1">{"LUX_ASSET",#N/A,FALSE,"CII-Q494.XLS";"LUX_LIAB",#N/A,FALSE,"CII-Q494.XLS";"LUX_INC",#N/A,FALSE,"CII-Q494.XLS";"LUXje",#N/A,FALSE,"CII-Q494.XLS"}</definedName>
    <definedName name="wrn.LUXCOS." hidden="1">{"LUX_ASSET",#N/A,FALSE,"CII-Q494.XLS";"LUX_LIAB",#N/A,FALSE,"CII-Q494.XLS";"LUX_INC",#N/A,FALSE,"CII-Q494.XLS";"LUXje",#N/A,FALSE,"CII-Q494.XLS"}</definedName>
    <definedName name="wrn.Market._.Share._.Report." localSheetId="2" hidden="1">{#N/A,#N/A,FALSE,"Summary";#N/A,#N/A,FALSE,"CONS";#N/A,#N/A,FALSE,"Aff";#N/A,#N/A,FALSE,"LMA";#N/A,#N/A,FALSE,"WAPA";#N/A,#N/A,FALSE,"WISH";#N/A,#N/A,FALSE,"Hartford";#N/A,#N/A,FALSE,"WTNH";#N/A,#N/A,FALSE,"WCTX";#N/A,#N/A,FALSE,"Battle Creek";#N/A,#N/A,FALSE,"WOOD";#N/A,#N/A,FALSE,"WOTV";#N/A,#N/A,FALSE,"WXSP";#N/A,#N/A,FALSE,"Norfolk";#N/A,#N/A,FALSE,"WAVY";#N/A,#N/A,FALSE,"WVBT";#N/A,#N/A,FALSE,"Buffalo";#N/A,#N/A,FALSE,"WIVB";#N/A,#N/A,FALSE,"WNLO";#N/A,#N/A,FALSE,"Austin";#N/A,#N/A,FALSE,"KXAN";#N/A,#N/A,FALSE,"KNVA";#N/A,#N/A,FALSE,"WANE";#N/A,#N/A,FALSE,"WWLP";#N/A,#N/A,FALSE,"WLFI"}</definedName>
    <definedName name="wrn.Market._.Share._.Report." hidden="1">{#N/A,#N/A,FALSE,"Summary";#N/A,#N/A,FALSE,"CONS";#N/A,#N/A,FALSE,"Aff";#N/A,#N/A,FALSE,"LMA";#N/A,#N/A,FALSE,"WAPA";#N/A,#N/A,FALSE,"WISH";#N/A,#N/A,FALSE,"Hartford";#N/A,#N/A,FALSE,"WTNH";#N/A,#N/A,FALSE,"WCTX";#N/A,#N/A,FALSE,"Battle Creek";#N/A,#N/A,FALSE,"WOOD";#N/A,#N/A,FALSE,"WOTV";#N/A,#N/A,FALSE,"WXSP";#N/A,#N/A,FALSE,"Norfolk";#N/A,#N/A,FALSE,"WAVY";#N/A,#N/A,FALSE,"WVBT";#N/A,#N/A,FALSE,"Buffalo";#N/A,#N/A,FALSE,"WIVB";#N/A,#N/A,FALSE,"WNLO";#N/A,#N/A,FALSE,"Austin";#N/A,#N/A,FALSE,"KXAN";#N/A,#N/A,FALSE,"KNVA";#N/A,#N/A,FALSE,"WANE";#N/A,#N/A,FALSE,"WWLP";#N/A,#N/A,FALSE,"WLFI"}</definedName>
    <definedName name="wrn.Phase._.in." localSheetId="2" hidden="1">{"Phase in summary",#N/A,FALSE,"P&amp;L Phased"}</definedName>
    <definedName name="wrn.Phase._.in." hidden="1">{"Phase in summary",#N/A,FALSE,"P&amp;L Phased"}</definedName>
    <definedName name="wrn.PL._.Detail." localSheetId="2" hidden="1">{#N/A,#N/A,FALSE,"P&amp;L Detail";#N/A,#N/A,FALSE,"P&amp;L Detail";#N/A,#N/A,FALSE,"P&amp;L Detail"}</definedName>
    <definedName name="wrn.PL._.Detail." hidden="1">{#N/A,#N/A,FALSE,"P&amp;L Detail";#N/A,#N/A,FALSE,"P&amp;L Detail";#N/A,#N/A,FALSE,"P&amp;L Detail"}</definedName>
    <definedName name="wrn.Print." localSheetId="2" hidden="1">{"Structure",#N/A,FALSE,"Structure";"Ownership",#N/A,FALSE,"Ownership";"Returns by Security",#N/A,FALSE,"Returns Summary";"Returns by Holder",#N/A,FALSE,"Returns Summary";"Returns Matrix",#N/A,FALSE,"Returns Summary";"Exit Summary",#N/A,FALSE,"Exit Summary";"Assumptions",#N/A,FALSE,"Projection Assumptions";"Income Statement",#N/A,FALSE,"Income Statement";"Cash Flows",#N/A,FALSE,"Cash Flow";"Balance Sheet",#N/A,FALSE,"Balance Sheet";"Debt Summary 1",#N/A,FALSE,"Debt Summary";"Debt Summary 2",#N/A,FALSE,"Debt Summary"}</definedName>
    <definedName name="wrn.Print." hidden="1">{"Structure",#N/A,FALSE,"Structure";"Ownership",#N/A,FALSE,"Ownership";"Returns by Security",#N/A,FALSE,"Returns Summary";"Returns by Holder",#N/A,FALSE,"Returns Summary";"Returns Matrix",#N/A,FALSE,"Returns Summary";"Exit Summary",#N/A,FALSE,"Exit Summary";"Assumptions",#N/A,FALSE,"Projection Assumptions";"Income Statement",#N/A,FALSE,"Income Statement";"Cash Flows",#N/A,FALSE,"Cash Flow";"Balance Sheet",#N/A,FALSE,"Balance Sheet";"Debt Summary 1",#N/A,FALSE,"Debt Summary";"Debt Summary 2",#N/A,FALSE,"Debt Summary"}</definedName>
    <definedName name="wrn.Print._.All._.Worksheets." localSheetId="2" hidden="1">{#N/A,#N/A,FALSE,"Capitaliztion Matrix";#N/A,#N/A,FALSE,"4YR P&amp;L";#N/A,#N/A,FALSE,"Program Contributions";#N/A,#N/A,FALSE,"P&amp;L Trans YR 2";#N/A,#N/A,FALSE,"Rev &amp; EBITDA YR2";#N/A,#N/A,FALSE,"P&amp;L Trans YR 1";#N/A,#N/A,FALSE,"Rev &amp; EBITDA YR1"}</definedName>
    <definedName name="wrn.Print._.All._.Worksheets." hidden="1">{#N/A,#N/A,FALSE,"Capitaliztion Matrix";#N/A,#N/A,FALSE,"4YR P&amp;L";#N/A,#N/A,FALSE,"Program Contributions";#N/A,#N/A,FALSE,"P&amp;L Trans YR 2";#N/A,#N/A,FALSE,"Rev &amp; EBITDA YR2";#N/A,#N/A,FALSE,"P&amp;L Trans YR 1";#N/A,#N/A,FALSE,"Rev &amp; EBITDA YR1"}</definedName>
    <definedName name="wrn.Print2." localSheetId="2" hidden="1">{"Structure",#N/A,FALSE,"Structure";"Ownership",#N/A,FALSE,"Ownership";"Returns by Security",#N/A,FALSE,"Returns Summary";"Returns by Holder",#N/A,FALSE,"Returns Summary";"Returns Matrix",#N/A,FALSE,"Returns Summary";"Exit Summary",#N/A,FALSE,"Exit Summary";"Assumptions",#N/A,FALSE,"Projection Assumptions";"Income Statement",#N/A,FALSE,"Income Statement";"Cash Flows",#N/A,FALSE,"Cash Flow";"Balance Sheet",#N/A,FALSE,"Balance Sheet";"Debt Summary 1",#N/A,FALSE,"Debt Summary";"Debt Summary 2",#N/A,FALSE,"Debt Summary"}</definedName>
    <definedName name="wrn.Print2." hidden="1">{"Structure",#N/A,FALSE,"Structure";"Ownership",#N/A,FALSE,"Ownership";"Returns by Security",#N/A,FALSE,"Returns Summary";"Returns by Holder",#N/A,FALSE,"Returns Summary";"Returns Matrix",#N/A,FALSE,"Returns Summary";"Exit Summary",#N/A,FALSE,"Exit Summary";"Assumptions",#N/A,FALSE,"Projection Assumptions";"Income Statement",#N/A,FALSE,"Income Statement";"Cash Flows",#N/A,FALSE,"Cash Flow";"Balance Sheet",#N/A,FALSE,"Balance Sheet";"Debt Summary 1",#N/A,FALSE,"Debt Summary";"Debt Summary 2",#N/A,FALSE,"Debt Summary"}</definedName>
    <definedName name="wrn.print3." localSheetId="2" hidden="1">{"Structure",#N/A,FALSE,"Structure";"Ownership",#N/A,FALSE,"Ownership";"Returns by Security",#N/A,FALSE,"Returns Summary";"Returns by Holder",#N/A,FALSE,"Returns Summary";"Returns Matrix",#N/A,FALSE,"Returns Summary";"Exit Summary",#N/A,FALSE,"Exit Summary";"Assumptions",#N/A,FALSE,"Projection Assumptions";"Income Statement",#N/A,FALSE,"Income Statement";"Cash Flows",#N/A,FALSE,"Cash Flow";"Balance Sheet",#N/A,FALSE,"Balance Sheet";"Debt Summary 1",#N/A,FALSE,"Debt Summary";"Debt Summary 2",#N/A,FALSE,"Debt Summary"}</definedName>
    <definedName name="wrn.print3." hidden="1">{"Structure",#N/A,FALSE,"Structure";"Ownership",#N/A,FALSE,"Ownership";"Returns by Security",#N/A,FALSE,"Returns Summary";"Returns by Holder",#N/A,FALSE,"Returns Summary";"Returns Matrix",#N/A,FALSE,"Returns Summary";"Exit Summary",#N/A,FALSE,"Exit Summary";"Assumptions",#N/A,FALSE,"Projection Assumptions";"Income Statement",#N/A,FALSE,"Income Statement";"Cash Flows",#N/A,FALSE,"Cash Flow";"Balance Sheet",#N/A,FALSE,"Balance Sheet";"Debt Summary 1",#N/A,FALSE,"Debt Summary";"Debt Summary 2",#N/A,FALSE,"Debt Summary"}</definedName>
    <definedName name="wrn.printac." localSheetId="2" hidden="1">{#N/A,#N/A,FALSE,"Op-BS";#N/A,#N/A,FALSE,"Assum";#N/A,#N/A,FALSE,"IS";#N/A,#N/A,FALSE,"Syn+Elim";#N/A,#N/A,FALSE,"BSCF";#N/A,#N/A,FALSE,"Blue_IS";#N/A,#N/A,FALSE,"Blue_BSCF";#N/A,#N/A,FALSE,"Ratings"}</definedName>
    <definedName name="wrn.printac." hidden="1">{#N/A,#N/A,FALSE,"Op-BS";#N/A,#N/A,FALSE,"Assum";#N/A,#N/A,FALSE,"IS";#N/A,#N/A,FALSE,"Syn+Elim";#N/A,#N/A,FALSE,"BSCF";#N/A,#N/A,FALSE,"Blue_IS";#N/A,#N/A,FALSE,"Blue_BSCF";#N/A,#N/A,FALSE,"Ratings"}</definedName>
    <definedName name="wrn.Produzione." localSheetId="2" hidden="1">{#N/A,#N/A,FALSE,"Produzione 1";#N/A,#N/A,FALSE,"Rettifica 1";#N/A,#N/A,FALSE,"Produzione 2";#N/A,#N/A,FALSE,"Rettifica 2";#N/A,#N/A,FALSE,"Produzione 3"}</definedName>
    <definedName name="wrn.Produzione." hidden="1">{#N/A,#N/A,FALSE,"Produzione 1";#N/A,#N/A,FALSE,"Rettifica 1";#N/A,#N/A,FALSE,"Produzione 2";#N/A,#N/A,FALSE,"Rettifica 2";#N/A,#N/A,FALSE,"Produzione 3"}</definedName>
    <definedName name="wrn.Quarterly._.Income._.Statement." localSheetId="2" hidden="1">{"Quarterly Income Statement",#N/A,FALSE,"P&amp;L Detail"}</definedName>
    <definedName name="wrn.Quarterly._.Income._.Statement." hidden="1">{"Quarterly Income Statement",#N/A,FALSE,"P&amp;L Detail"}</definedName>
    <definedName name="wrn.Report." localSheetId="2" hidden="1">{#N/A,#N/A,FALSE,"Cost Comparison";#N/A,#N/A,FALSE,"ICP Comparison "}</definedName>
    <definedName name="wrn.Report." hidden="1">{#N/A,#N/A,FALSE,"Cost Comparison";#N/A,#N/A,FALSE,"ICP Comparison "}</definedName>
    <definedName name="wrn.Report._.2." localSheetId="2" hidden="1">{#N/A,#N/A,TRUE,"Pivots-Employee";#N/A,"Scenerio2",TRUE,"Assumptions Summary"}</definedName>
    <definedName name="wrn.Report._.2." hidden="1">{#N/A,#N/A,TRUE,"Pivots-Employee";#N/A,"Scenerio2",TRUE,"Assumptions Summary"}</definedName>
    <definedName name="wrn.Report1." localSheetId="2" hidden="1">{#N/A,#N/A,TRUE,"Pivots-Employee";#N/A,"Scenario1",TRUE,"Assumptions Summary"}</definedName>
    <definedName name="wrn.Report1." hidden="1">{#N/A,#N/A,TRUE,"Pivots-Employee";#N/A,"Scenario1",TRUE,"Assumptions Summary"}</definedName>
    <definedName name="wrn.Research._.Dept." localSheetId="2" hidden="1">{"hc buildup",#N/A,FALSE,"Headcount Build-up";"7xx - ops summary - hc",#N/A,FALSE,"7xx_Research Summary";"7xx operations summary",#N/A,FALSE,"7xx_Research Summary";"720 custom research",#N/A,FALSE,"720_Custom Research";"730 syn research",#N/A,FALSE,"730_Syndicated Research"}</definedName>
    <definedName name="wrn.Research._.Dept." hidden="1">{"hc buildup",#N/A,FALSE,"Headcount Build-up";"7xx - ops summary - hc",#N/A,FALSE,"7xx_Research Summary";"7xx operations summary",#N/A,FALSE,"7xx_Research Summary";"720 custom research",#N/A,FALSE,"720_Custom Research";"730 syn research",#N/A,FALSE,"730_Syndicated Research"}</definedName>
    <definedName name="wrn.Revenue._.Cost._.Model." localSheetId="2" hidden="1">{"revenue buildup",#N/A,FALSE,"Revenue_Cost Model";"hc buildup",#N/A,FALSE,"Headcount Build-up";"1xx summary ops - HC",#N/A,FALSE,"1xx_Operations Summary";"1xx ops summary - expense",#N/A,FALSE,"1xx_Operations Summary";"110 admin ops",#N/A,FALSE,"110_Admin";"120 survey ops",#N/A,FALSE,"120_Survey Research";"130 resorce mgmt",#N/A,FALSE,"130_Resource Mgmt.";"140 panel member",#N/A,FALSE,"140_Panel Member"}</definedName>
    <definedName name="wrn.Revenue._.Cost._.Model." hidden="1">{"revenue buildup",#N/A,FALSE,"Revenue_Cost Model";"hc buildup",#N/A,FALSE,"Headcount Build-up";"1xx summary ops - HC",#N/A,FALSE,"1xx_Operations Summary";"1xx ops summary - expense",#N/A,FALSE,"1xx_Operations Summary";"110 admin ops",#N/A,FALSE,"110_Admin";"120 survey ops",#N/A,FALSE,"120_Survey Research";"130 resorce mgmt",#N/A,FALSE,"130_Resource Mgmt.";"140 panel member",#N/A,FALSE,"140_Panel Member"}</definedName>
    <definedName name="wrn.review." localSheetId="2" hidden="1">{"review",#N/A,FALSE,"FACTSHT"}</definedName>
    <definedName name="wrn.review." hidden="1">{"review",#N/A,FALSE,"FACTSHT"}</definedName>
    <definedName name="wrn.review1." localSheetId="2" hidden="1">{"review",#N/A,FALSE,"FACTSHT"}</definedName>
    <definedName name="wrn.review1." hidden="1">{"review",#N/A,FALSE,"FACTSHT"}</definedName>
    <definedName name="wrn.SBEI." localSheetId="2" hidden="1">{#N/A,#N/A,TRUE,"Table1";#N/A,#N/A,TRUE,"Table2";#N/A,#N/A,TRUE,"Table3";#N/A,#N/A,TRUE,"Table4";#N/A,#N/A,TRUE,"Table5";#N/A,#N/A,TRUE,"Table6";#N/A,#N/A,TRUE,"Table7";#N/A,#N/A,TRUE,"Table8";#N/A,#N/A,TRUE,"Table9";#N/A,#N/A,TRUE,"Table10";#N/A,#N/A,TRUE,"Table11";#N/A,#N/A,TRUE,"Table12";#N/A,#N/A,TRUE,"Table13";#N/A,#N/A,TRUE,"Table14"}</definedName>
    <definedName name="wrn.SBEI." hidden="1">{#N/A,#N/A,TRUE,"Table1";#N/A,#N/A,TRUE,"Table2";#N/A,#N/A,TRUE,"Table3";#N/A,#N/A,TRUE,"Table4";#N/A,#N/A,TRUE,"Table5";#N/A,#N/A,TRUE,"Table6";#N/A,#N/A,TRUE,"Table7";#N/A,#N/A,TRUE,"Table8";#N/A,#N/A,TRUE,"Table9";#N/A,#N/A,TRUE,"Table10";#N/A,#N/A,TRUE,"Table11";#N/A,#N/A,TRUE,"Table12";#N/A,#N/A,TRUE,"Table13";#N/A,#N/A,TRUE,"Table14"}</definedName>
    <definedName name="wrn.Statistics." localSheetId="2" hidden="1">{"Std Poor",#N/A,FALSE,"S&amp;P";"Sum Stats",#N/A,FALSE,"Stats"}</definedName>
    <definedName name="wrn.Statistics." hidden="1">{"Std Poor",#N/A,FALSE,"S&amp;P";"Sum Stats",#N/A,FALSE,"Stats"}</definedName>
    <definedName name="wrn.Target." localSheetId="2" hidden="1">{#N/A,#N/A,TRUE,"Tar-Ass";#N/A,#N/A,TRUE,"Tar-IS";#N/A,#N/A,TRUE,"Tar-BS";#N/A,#N/A,TRUE,"Tar-CF";#N/A,#N/A,TRUE,"Tar-Adg BS";#N/A,#N/A,TRUE,"Tar-Proj";#N/A,#N/A,TRUE,"Tar-CapEx";#N/A,#N/A,TRUE,"Tar-Debt";#N/A,#N/A,TRUE,"Tar-Int";#N/A,#N/A,TRUE,"Tar-BD";#N/A,#N/A,TRUE,"Tar-TD";#N/A,#N/A,TRUE,"Tar-Taxes";#N/A,#N/A,TRUE,"Tar-Credit";#N/A,#N/A,TRUE,"Val - sum";#N/A,#N/A,TRUE,"Val - Sum1";#N/A,#N/A,TRUE,"Val - sum2";#N/A,#N/A,TRUE,"Val - Sum3";#N/A,#N/A,TRUE,"Tar-DCF";#N/A,#N/A,TRUE,"Tar-Val LBO";#N/A,#N/A,TRUE,"Tar-Mult Val"}</definedName>
    <definedName name="wrn.Target." hidden="1">{#N/A,#N/A,TRUE,"Tar-Ass";#N/A,#N/A,TRUE,"Tar-IS";#N/A,#N/A,TRUE,"Tar-BS";#N/A,#N/A,TRUE,"Tar-CF";#N/A,#N/A,TRUE,"Tar-Adg BS";#N/A,#N/A,TRUE,"Tar-Proj";#N/A,#N/A,TRUE,"Tar-CapEx";#N/A,#N/A,TRUE,"Tar-Debt";#N/A,#N/A,TRUE,"Tar-Int";#N/A,#N/A,TRUE,"Tar-BD";#N/A,#N/A,TRUE,"Tar-TD";#N/A,#N/A,TRUE,"Tar-Taxes";#N/A,#N/A,TRUE,"Tar-Credit";#N/A,#N/A,TRUE,"Val - sum";#N/A,#N/A,TRUE,"Val - Sum1";#N/A,#N/A,TRUE,"Val - sum2";#N/A,#N/A,TRUE,"Val - Sum3";#N/A,#N/A,TRUE,"Tar-DCF";#N/A,#N/A,TRUE,"Tar-Val LBO";#N/A,#N/A,TRUE,"Tar-Mult Val"}</definedName>
    <definedName name="wrn.Target._2" localSheetId="2" hidden="1">{#N/A,#N/A,TRUE,"Tar-Ass";#N/A,#N/A,TRUE,"Tar-IS";#N/A,#N/A,TRUE,"Tar-BS";#N/A,#N/A,TRUE,"Tar-CF";#N/A,#N/A,TRUE,"Tar-Adg BS";#N/A,#N/A,TRUE,"Tar-Proj";#N/A,#N/A,TRUE,"Tar-CapEx";#N/A,#N/A,TRUE,"Tar-Debt";#N/A,#N/A,TRUE,"Tar-Int";#N/A,#N/A,TRUE,"Tar-BD";#N/A,#N/A,TRUE,"Tar-TD";#N/A,#N/A,TRUE,"Tar-Taxes";#N/A,#N/A,TRUE,"Tar-Credit";#N/A,#N/A,TRUE,"Val - sum";#N/A,#N/A,TRUE,"Val - Sum1";#N/A,#N/A,TRUE,"Val - sum2";#N/A,#N/A,TRUE,"Val - Sum3";#N/A,#N/A,TRUE,"Tar-DCF";#N/A,#N/A,TRUE,"Tar-Val LBO";#N/A,#N/A,TRUE,"Tar-Mult Val"}</definedName>
    <definedName name="wrn.Target._2" hidden="1">{#N/A,#N/A,TRUE,"Tar-Ass";#N/A,#N/A,TRUE,"Tar-IS";#N/A,#N/A,TRUE,"Tar-BS";#N/A,#N/A,TRUE,"Tar-CF";#N/A,#N/A,TRUE,"Tar-Adg BS";#N/A,#N/A,TRUE,"Tar-Proj";#N/A,#N/A,TRUE,"Tar-CapEx";#N/A,#N/A,TRUE,"Tar-Debt";#N/A,#N/A,TRUE,"Tar-Int";#N/A,#N/A,TRUE,"Tar-BD";#N/A,#N/A,TRUE,"Tar-TD";#N/A,#N/A,TRUE,"Tar-Taxes";#N/A,#N/A,TRUE,"Tar-Credit";#N/A,#N/A,TRUE,"Val - sum";#N/A,#N/A,TRUE,"Val - Sum1";#N/A,#N/A,TRUE,"Val - sum2";#N/A,#N/A,TRUE,"Val - Sum3";#N/A,#N/A,TRUE,"Tar-DCF";#N/A,#N/A,TRUE,"Tar-Val LBO";#N/A,#N/A,TRUE,"Tar-Mult Val"}</definedName>
    <definedName name="wrn.Target._22" localSheetId="2" hidden="1">{#N/A,#N/A,TRUE,"Tar-Ass";#N/A,#N/A,TRUE,"Tar-IS";#N/A,#N/A,TRUE,"Tar-BS";#N/A,#N/A,TRUE,"Tar-CF";#N/A,#N/A,TRUE,"Tar-Adg BS";#N/A,#N/A,TRUE,"Tar-Proj";#N/A,#N/A,TRUE,"Tar-CapEx";#N/A,#N/A,TRUE,"Tar-Debt";#N/A,#N/A,TRUE,"Tar-Int";#N/A,#N/A,TRUE,"Tar-BD";#N/A,#N/A,TRUE,"Tar-TD";#N/A,#N/A,TRUE,"Tar-Taxes";#N/A,#N/A,TRUE,"Tar-Credit";#N/A,#N/A,TRUE,"Val - sum";#N/A,#N/A,TRUE,"Val - Sum1";#N/A,#N/A,TRUE,"Val - sum2";#N/A,#N/A,TRUE,"Val - Sum3";#N/A,#N/A,TRUE,"Tar-DCF";#N/A,#N/A,TRUE,"Tar-Val LBO";#N/A,#N/A,TRUE,"Tar-Mult Val"}</definedName>
    <definedName name="wrn.Target._22" hidden="1">{#N/A,#N/A,TRUE,"Tar-Ass";#N/A,#N/A,TRUE,"Tar-IS";#N/A,#N/A,TRUE,"Tar-BS";#N/A,#N/A,TRUE,"Tar-CF";#N/A,#N/A,TRUE,"Tar-Adg BS";#N/A,#N/A,TRUE,"Tar-Proj";#N/A,#N/A,TRUE,"Tar-CapEx";#N/A,#N/A,TRUE,"Tar-Debt";#N/A,#N/A,TRUE,"Tar-Int";#N/A,#N/A,TRUE,"Tar-BD";#N/A,#N/A,TRUE,"Tar-TD";#N/A,#N/A,TRUE,"Tar-Taxes";#N/A,#N/A,TRUE,"Tar-Credit";#N/A,#N/A,TRUE,"Val - sum";#N/A,#N/A,TRUE,"Val - Sum1";#N/A,#N/A,TRUE,"Val - sum2";#N/A,#N/A,TRUE,"Val - Sum3";#N/A,#N/A,TRUE,"Tar-DCF";#N/A,#N/A,TRUE,"Tar-Val LBO";#N/A,#N/A,TRUE,"Tar-Mult Val"}</definedName>
    <definedName name="wrn.Target.2" localSheetId="2" hidden="1">{#N/A,#N/A,TRUE,"Tar-Ass";#N/A,#N/A,TRUE,"Tar-IS";#N/A,#N/A,TRUE,"Tar-BS";#N/A,#N/A,TRUE,"Tar-CF";#N/A,#N/A,TRUE,"Tar-Adg BS";#N/A,#N/A,TRUE,"Tar-Proj";#N/A,#N/A,TRUE,"Tar-CapEx";#N/A,#N/A,TRUE,"Tar-Debt";#N/A,#N/A,TRUE,"Tar-Int";#N/A,#N/A,TRUE,"Tar-BD";#N/A,#N/A,TRUE,"Tar-TD";#N/A,#N/A,TRUE,"Tar-Taxes";#N/A,#N/A,TRUE,"Tar-Credit";#N/A,#N/A,TRUE,"Val - sum";#N/A,#N/A,TRUE,"Val - Sum1";#N/A,#N/A,TRUE,"Val - sum2";#N/A,#N/A,TRUE,"Val - Sum3";#N/A,#N/A,TRUE,"Tar-DCF";#N/A,#N/A,TRUE,"Tar-Val LBO";#N/A,#N/A,TRUE,"Tar-Mult Val"}</definedName>
    <definedName name="wrn.Target.2" hidden="1">{#N/A,#N/A,TRUE,"Tar-Ass";#N/A,#N/A,TRUE,"Tar-IS";#N/A,#N/A,TRUE,"Tar-BS";#N/A,#N/A,TRUE,"Tar-CF";#N/A,#N/A,TRUE,"Tar-Adg BS";#N/A,#N/A,TRUE,"Tar-Proj";#N/A,#N/A,TRUE,"Tar-CapEx";#N/A,#N/A,TRUE,"Tar-Debt";#N/A,#N/A,TRUE,"Tar-Int";#N/A,#N/A,TRUE,"Tar-BD";#N/A,#N/A,TRUE,"Tar-TD";#N/A,#N/A,TRUE,"Tar-Taxes";#N/A,#N/A,TRUE,"Tar-Credit";#N/A,#N/A,TRUE,"Val - sum";#N/A,#N/A,TRUE,"Val - Sum1";#N/A,#N/A,TRUE,"Val - sum2";#N/A,#N/A,TRUE,"Val - Sum3";#N/A,#N/A,TRUE,"Tar-DCF";#N/A,#N/A,TRUE,"Tar-Val LBO";#N/A,#N/A,TRUE,"Tar-Mult Val"}</definedName>
    <definedName name="wrn.TargetLBO." localSheetId="2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TargetLBO.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TargetLBO._2" localSheetId="2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TargetLBO._2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TargetLBO._22" localSheetId="2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TargetLBO._22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TargetLBO.2" localSheetId="2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TargetLBO.2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TargetState." localSheetId="2" hidden="1">{#N/A,#N/A,FALSE,"Tar-Ass";#N/A,#N/A,FALSE,"Tar-IS";#N/A,#N/A,FALSE,"Tar-BS";#N/A,#N/A,FALSE,"Tar-Adg BS";#N/A,#N/A,FALSE,"Tar-CF"}</definedName>
    <definedName name="wrn.TargetState." hidden="1">{#N/A,#N/A,FALSE,"Tar-Ass";#N/A,#N/A,FALSE,"Tar-IS";#N/A,#N/A,FALSE,"Tar-BS";#N/A,#N/A,FALSE,"Tar-Adg BS";#N/A,#N/A,FALSE,"Tar-CF"}</definedName>
    <definedName name="wrn.TargetState._2" localSheetId="2" hidden="1">{#N/A,#N/A,FALSE,"Tar-Ass";#N/A,#N/A,FALSE,"Tar-IS";#N/A,#N/A,FALSE,"Tar-BS";#N/A,#N/A,FALSE,"Tar-Adg BS";#N/A,#N/A,FALSE,"Tar-CF"}</definedName>
    <definedName name="wrn.TargetState._2" hidden="1">{#N/A,#N/A,FALSE,"Tar-Ass";#N/A,#N/A,FALSE,"Tar-IS";#N/A,#N/A,FALSE,"Tar-BS";#N/A,#N/A,FALSE,"Tar-Adg BS";#N/A,#N/A,FALSE,"Tar-CF"}</definedName>
    <definedName name="wrn.TargetState._22" localSheetId="2" hidden="1">{#N/A,#N/A,FALSE,"Tar-Ass";#N/A,#N/A,FALSE,"Tar-IS";#N/A,#N/A,FALSE,"Tar-BS";#N/A,#N/A,FALSE,"Tar-Adg BS";#N/A,#N/A,FALSE,"Tar-CF"}</definedName>
    <definedName name="wrn.TargetState._22" hidden="1">{#N/A,#N/A,FALSE,"Tar-Ass";#N/A,#N/A,FALSE,"Tar-IS";#N/A,#N/A,FALSE,"Tar-BS";#N/A,#N/A,FALSE,"Tar-Adg BS";#N/A,#N/A,FALSE,"Tar-CF"}</definedName>
    <definedName name="wrn.TargetState.2" localSheetId="2" hidden="1">{#N/A,#N/A,FALSE,"Tar-Ass";#N/A,#N/A,FALSE,"Tar-IS";#N/A,#N/A,FALSE,"Tar-BS";#N/A,#N/A,FALSE,"Tar-Adg BS";#N/A,#N/A,FALSE,"Tar-CF"}</definedName>
    <definedName name="wrn.TargetState.2" hidden="1">{#N/A,#N/A,FALSE,"Tar-Ass";#N/A,#N/A,FALSE,"Tar-IS";#N/A,#N/A,FALSE,"Tar-BS";#N/A,#N/A,FALSE,"Tar-Adg BS";#N/A,#N/A,FALSE,"Tar-CF"}</definedName>
    <definedName name="wrn.TargetVal." localSheetId="2" hidden="1">{#N/A,#N/A,TRUE,"Val - sum";#N/A,#N/A,TRUE,"Val - Sum1";#N/A,#N/A,TRUE,"Val - sum2";#N/A,#N/A,TRUE,"Val - Sum3";#N/A,#N/A,TRUE,"Tar-DCF";#N/A,#N/A,TRUE,"Tar-Val LBO";#N/A,#N/A,TRUE,"Tar-Mult Val"}</definedName>
    <definedName name="wrn.TargetVal." hidden="1">{#N/A,#N/A,TRUE,"Val - sum";#N/A,#N/A,TRUE,"Val - Sum1";#N/A,#N/A,TRUE,"Val - sum2";#N/A,#N/A,TRUE,"Val - Sum3";#N/A,#N/A,TRUE,"Tar-DCF";#N/A,#N/A,TRUE,"Tar-Val LBO";#N/A,#N/A,TRUE,"Tar-Mult Val"}</definedName>
    <definedName name="wrn.TargetVal._2" localSheetId="2" hidden="1">{#N/A,#N/A,TRUE,"Val - sum";#N/A,#N/A,TRUE,"Val - Sum1";#N/A,#N/A,TRUE,"Val - sum2";#N/A,#N/A,TRUE,"Val - Sum3";#N/A,#N/A,TRUE,"Tar-DCF";#N/A,#N/A,TRUE,"Tar-Val LBO";#N/A,#N/A,TRUE,"Tar-Mult Val"}</definedName>
    <definedName name="wrn.TargetVal._2" hidden="1">{#N/A,#N/A,TRUE,"Val - sum";#N/A,#N/A,TRUE,"Val - Sum1";#N/A,#N/A,TRUE,"Val - sum2";#N/A,#N/A,TRUE,"Val - Sum3";#N/A,#N/A,TRUE,"Tar-DCF";#N/A,#N/A,TRUE,"Tar-Val LBO";#N/A,#N/A,TRUE,"Tar-Mult Val"}</definedName>
    <definedName name="wrn.TargetVal._22" localSheetId="2" hidden="1">{#N/A,#N/A,TRUE,"Val - sum";#N/A,#N/A,TRUE,"Val - Sum1";#N/A,#N/A,TRUE,"Val - sum2";#N/A,#N/A,TRUE,"Val - Sum3";#N/A,#N/A,TRUE,"Tar-DCF";#N/A,#N/A,TRUE,"Tar-Val LBO";#N/A,#N/A,TRUE,"Tar-Mult Val"}</definedName>
    <definedName name="wrn.TargetVal._22" hidden="1">{#N/A,#N/A,TRUE,"Val - sum";#N/A,#N/A,TRUE,"Val - Sum1";#N/A,#N/A,TRUE,"Val - sum2";#N/A,#N/A,TRUE,"Val - Sum3";#N/A,#N/A,TRUE,"Tar-DCF";#N/A,#N/A,TRUE,"Tar-Val LBO";#N/A,#N/A,TRUE,"Tar-Mult Val"}</definedName>
    <definedName name="wrn.TargetVal.2" localSheetId="2" hidden="1">{#N/A,#N/A,TRUE,"Val - sum";#N/A,#N/A,TRUE,"Val - Sum1";#N/A,#N/A,TRUE,"Val - sum2";#N/A,#N/A,TRUE,"Val - Sum3";#N/A,#N/A,TRUE,"Tar-DCF";#N/A,#N/A,TRUE,"Tar-Val LBO";#N/A,#N/A,TRUE,"Tar-Mult Val"}</definedName>
    <definedName name="wrn.TargetVal.2" hidden="1">{#N/A,#N/A,TRUE,"Val - sum";#N/A,#N/A,TRUE,"Val - Sum1";#N/A,#N/A,TRUE,"Val - sum2";#N/A,#N/A,TRUE,"Val - Sum3";#N/A,#N/A,TRUE,"Tar-DCF";#N/A,#N/A,TRUE,"Tar-Val LBO";#N/A,#N/A,TRUE,"Tar-Mult Val"}</definedName>
    <definedName name="wrn.Vendite." localSheetId="2" hidden="1">{#N/A,#N/A,FALSE,"Vendite Europa";#N/A,#N/A,FALSE,"Vendite Francia";#N/A,#N/A,FALSE,"Vendite Korea";#N/A,#N/A,FALSE,"Vendite Oriente";#N/A,#N/A,FALSE,"Vendite Giappone";#N/A,#N/A,FALSE,"Vendite Riepilogo"}</definedName>
    <definedName name="wrn.Vendite." hidden="1">{#N/A,#N/A,FALSE,"Vendite Europa";#N/A,#N/A,FALSE,"Vendite Francia";#N/A,#N/A,FALSE,"Vendite Korea";#N/A,#N/A,FALSE,"Vendite Oriente";#N/A,#N/A,FALSE,"Vendite Giappone";#N/A,#N/A,FALSE,"Vendite Riepilogo"}</definedName>
    <definedName name="xxxx" localSheetId="2" hidden="1">{#N/A,#N/A,FALSE,"New-RegularBevel";#N/A,#N/A,FALSE,"Optiva-Optiva2";#N/A,#N/A,FALSE,"Cathlon-Monoblok";#N/A,#N/A,FALSE,"Stylets"}</definedName>
    <definedName name="xxxx" hidden="1">{#N/A,#N/A,FALSE,"New-RegularBevel";#N/A,#N/A,FALSE,"Optiva-Optiva2";#N/A,#N/A,FALSE,"Cathlon-Monoblok";#N/A,#N/A,FALSE,"Stylets"}</definedName>
    <definedName name="xxxxxxxxxxx" localSheetId="2" hidden="1">{#N/A,#N/A,FALSE,"Costi per Gruppo ";#N/A,#N/A,FALSE,"New-RegularBevel";#N/A,#N/A,FALSE,"Optiva-Optiva2";#N/A,#N/A,FALSE,"Cathlon-Monoblok";#N/A,#N/A,FALSE,"Stylets";#N/A,#N/A,FALSE,"Totali"}</definedName>
    <definedName name="xxxxxxxxxxx" hidden="1">{#N/A,#N/A,FALSE,"Costi per Gruppo ";#N/A,#N/A,FALSE,"New-RegularBevel";#N/A,#N/A,FALSE,"Optiva-Optiva2";#N/A,#N/A,FALSE,"Cathlon-Monoblok";#N/A,#N/A,FALSE,"Stylets";#N/A,#N/A,FALSE,"Totali"}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13" l="1"/>
  <c r="E13" i="13"/>
  <c r="E15" i="13" s="1"/>
  <c r="F17" i="1" l="1"/>
  <c r="F18" i="1" s="1"/>
  <c r="P18" i="1" l="1"/>
  <c r="J19" i="1"/>
  <c r="P31" i="1"/>
  <c r="P30" i="1"/>
  <c r="C17" i="1"/>
  <c r="C16" i="1"/>
  <c r="N74" i="12"/>
  <c r="L74" i="12"/>
  <c r="I74" i="12"/>
  <c r="R72" i="12"/>
  <c r="R71" i="12"/>
  <c r="G69" i="12"/>
  <c r="P69" i="12" s="1"/>
  <c r="G57" i="12"/>
  <c r="E57" i="12"/>
  <c r="P56" i="12"/>
  <c r="P55" i="12"/>
  <c r="N57" i="12"/>
  <c r="L57" i="12"/>
  <c r="N51" i="12"/>
  <c r="L51" i="12"/>
  <c r="P48" i="12"/>
  <c r="C48" i="12"/>
  <c r="P45" i="12"/>
  <c r="R45" i="12" s="1"/>
  <c r="C45" i="12"/>
  <c r="P43" i="12"/>
  <c r="P42" i="12"/>
  <c r="P41" i="12"/>
  <c r="C41" i="12"/>
  <c r="C42" i="12" s="1"/>
  <c r="P39" i="12"/>
  <c r="P38" i="12"/>
  <c r="C38" i="12"/>
  <c r="P36" i="12"/>
  <c r="P35" i="12"/>
  <c r="C35" i="12"/>
  <c r="P33" i="12"/>
  <c r="C33" i="12"/>
  <c r="P31" i="12"/>
  <c r="C31" i="12"/>
  <c r="N27" i="12"/>
  <c r="L27" i="12"/>
  <c r="I27" i="12"/>
  <c r="E27" i="12"/>
  <c r="P20" i="12"/>
  <c r="G18" i="12"/>
  <c r="G13" i="12"/>
  <c r="G10" i="12"/>
  <c r="E22" i="12" l="1"/>
  <c r="N22" i="12"/>
  <c r="N59" i="12" s="1"/>
  <c r="N77" i="12" s="1"/>
  <c r="R38" i="12"/>
  <c r="G32" i="12"/>
  <c r="P32" i="12" s="1"/>
  <c r="R32" i="12" s="1"/>
  <c r="P53" i="12"/>
  <c r="G72" i="12"/>
  <c r="P72" i="12" s="1"/>
  <c r="G14" i="12"/>
  <c r="P14" i="12" s="1"/>
  <c r="R14" i="12" s="1"/>
  <c r="G16" i="12"/>
  <c r="P16" i="12" s="1"/>
  <c r="R16" i="12" s="1"/>
  <c r="G30" i="12"/>
  <c r="P30" i="12" s="1"/>
  <c r="R33" i="12"/>
  <c r="G25" i="12"/>
  <c r="G27" i="12" s="1"/>
  <c r="G37" i="12"/>
  <c r="P37" i="12" s="1"/>
  <c r="R37" i="12" s="1"/>
  <c r="G71" i="12"/>
  <c r="P71" i="12" s="1"/>
  <c r="G17" i="12"/>
  <c r="P17" i="12" s="1"/>
  <c r="R17" i="12" s="1"/>
  <c r="G15" i="12"/>
  <c r="P15" i="12" s="1"/>
  <c r="R15" i="12" s="1"/>
  <c r="G12" i="12"/>
  <c r="P12" i="12" s="1"/>
  <c r="R12" i="12" s="1"/>
  <c r="P18" i="12"/>
  <c r="R18" i="12" s="1"/>
  <c r="I51" i="12"/>
  <c r="G44" i="12"/>
  <c r="P44" i="12" s="1"/>
  <c r="R44" i="12" s="1"/>
  <c r="G70" i="12"/>
  <c r="P70" i="12" s="1"/>
  <c r="P74" i="12" s="1"/>
  <c r="G19" i="12"/>
  <c r="P19" i="12" s="1"/>
  <c r="R19" i="12" s="1"/>
  <c r="R35" i="12"/>
  <c r="E51" i="12"/>
  <c r="R41" i="12"/>
  <c r="G11" i="12"/>
  <c r="P11" i="12" s="1"/>
  <c r="R11" i="12" s="1"/>
  <c r="R48" i="12"/>
  <c r="I57" i="12"/>
  <c r="E74" i="12"/>
  <c r="R42" i="12"/>
  <c r="P13" i="12"/>
  <c r="R13" i="12" s="1"/>
  <c r="I22" i="12"/>
  <c r="G40" i="12"/>
  <c r="P40" i="12" s="1"/>
  <c r="R40" i="12" s="1"/>
  <c r="I59" i="12"/>
  <c r="I77" i="12" s="1"/>
  <c r="P10" i="12"/>
  <c r="L22" i="12"/>
  <c r="L59" i="12" s="1"/>
  <c r="L77" i="12" s="1"/>
  <c r="G47" i="12"/>
  <c r="P47" i="12" s="1"/>
  <c r="R47" i="12" s="1"/>
  <c r="R69" i="12"/>
  <c r="P54" i="12"/>
  <c r="P57" i="12" s="1"/>
  <c r="G34" i="12"/>
  <c r="P34" i="12" s="1"/>
  <c r="R34" i="12" s="1"/>
  <c r="H18" i="1"/>
  <c r="P17" i="1"/>
  <c r="E59" i="12" l="1"/>
  <c r="E77" i="12" s="1"/>
  <c r="E78" i="12" s="1"/>
  <c r="P25" i="12"/>
  <c r="R74" i="12"/>
  <c r="G74" i="12"/>
  <c r="R70" i="12"/>
  <c r="G22" i="12"/>
  <c r="P22" i="12"/>
  <c r="P27" i="12"/>
  <c r="R27" i="12" s="1"/>
  <c r="R25" i="12"/>
  <c r="P51" i="12"/>
  <c r="R51" i="12" s="1"/>
  <c r="G51" i="12"/>
  <c r="E24" i="13"/>
  <c r="A10" i="13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R57" i="12" l="1"/>
  <c r="G59" i="12"/>
  <c r="G77" i="12" s="1"/>
  <c r="P59" i="12"/>
  <c r="R22" i="12"/>
  <c r="C19" i="1"/>
  <c r="J17" i="1" s="1"/>
  <c r="L17" i="1" s="1"/>
  <c r="N17" i="1" s="1"/>
  <c r="R17" i="1" s="1"/>
  <c r="C31" i="1" s="1"/>
  <c r="P77" i="12" l="1"/>
  <c r="R77" i="12" s="1"/>
  <c r="R80" i="12" s="1"/>
  <c r="R59" i="12"/>
  <c r="F16" i="1"/>
  <c r="E23" i="13"/>
  <c r="E25" i="13" s="1"/>
  <c r="E27" i="13" s="1"/>
  <c r="E18" i="13"/>
  <c r="E20" i="13" s="1"/>
  <c r="F19" i="1" l="1"/>
  <c r="J16" i="1"/>
  <c r="L16" i="1" l="1"/>
  <c r="J18" i="1"/>
  <c r="L18" i="1" s="1"/>
  <c r="N18" i="1" s="1"/>
  <c r="R18" i="1" s="1"/>
  <c r="C32" i="1" s="1"/>
  <c r="L19" i="1" l="1"/>
  <c r="N16" i="1"/>
  <c r="N19" i="1" l="1"/>
  <c r="R16" i="1"/>
  <c r="R19" i="1" l="1"/>
  <c r="C30" i="1"/>
  <c r="C33" i="1" s="1"/>
  <c r="F31" i="1" l="1"/>
  <c r="J31" i="1" s="1"/>
  <c r="F30" i="1"/>
  <c r="H30" i="1" s="1"/>
  <c r="H31" i="1"/>
  <c r="L31" i="1" s="1"/>
  <c r="J30" i="1" l="1"/>
  <c r="J32" i="1" s="1"/>
  <c r="F32" i="1"/>
  <c r="F33" i="1" s="1"/>
  <c r="H32" i="1"/>
  <c r="L30" i="1" l="1"/>
  <c r="L32" i="1"/>
  <c r="L33" i="1" l="1"/>
  <c r="N31" i="1" s="1"/>
  <c r="R31" i="1" s="1"/>
  <c r="N30" i="1" l="1"/>
  <c r="N32" i="1"/>
  <c r="R32" i="1" s="1"/>
  <c r="R30" i="1" l="1"/>
  <c r="R33" i="1" s="1"/>
  <c r="R34" i="1" s="1"/>
  <c r="N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N12" authorId="0" shapeId="0" xr:uid="{246548B4-E60A-449F-949B-C8FBC587761A}">
      <text>
        <r>
          <rPr>
            <b/>
            <sz val="8"/>
            <color indexed="81"/>
            <rFont val="Tahoma"/>
            <family val="2"/>
          </rPr>
          <t>Elliott Horne:</t>
        </r>
        <r>
          <rPr>
            <sz val="8"/>
            <color indexed="81"/>
            <rFont val="Tahoma"/>
            <family val="2"/>
          </rPr>
          <t xml:space="preserve">
Annual Ins Prem - $5,142.94 plus 25 basis points</t>
        </r>
      </text>
    </comment>
    <comment ref="N13" authorId="0" shapeId="0" xr:uid="{AF58CCDA-9AED-456D-B814-9783681CD0A4}">
      <text>
        <r>
          <rPr>
            <b/>
            <sz val="8"/>
            <color indexed="81"/>
            <rFont val="Tahoma"/>
            <family val="2"/>
          </rPr>
          <t>Elliott Horne:</t>
        </r>
        <r>
          <rPr>
            <sz val="8"/>
            <color indexed="81"/>
            <rFont val="Tahoma"/>
            <family val="2"/>
          </rPr>
          <t xml:space="preserve">
Annual Ins Prem - $5,142.94 plus 25 basis points</t>
        </r>
      </text>
    </comment>
    <comment ref="N14" authorId="0" shapeId="0" xr:uid="{E646C739-04DF-4726-B962-8D5D2A0A91E4}">
      <text>
        <r>
          <rPr>
            <b/>
            <sz val="8"/>
            <color indexed="81"/>
            <rFont val="Tahoma"/>
            <family val="2"/>
          </rPr>
          <t>Elliott Horne:</t>
        </r>
        <r>
          <rPr>
            <sz val="8"/>
            <color indexed="81"/>
            <rFont val="Tahoma"/>
            <family val="2"/>
          </rPr>
          <t xml:space="preserve">
Annual Ins Prem - $5,142.94 plus 25 basis points</t>
        </r>
      </text>
    </comment>
  </commentList>
</comments>
</file>

<file path=xl/sharedStrings.xml><?xml version="1.0" encoding="utf-8"?>
<sst xmlns="http://schemas.openxmlformats.org/spreadsheetml/2006/main" count="197" uniqueCount="149">
  <si>
    <t>KENTUCKY UTILITIES</t>
  </si>
  <si>
    <t>Adjustments</t>
  </si>
  <si>
    <t>to</t>
  </si>
  <si>
    <t>Adjusted Total</t>
  </si>
  <si>
    <t>Kentucky</t>
  </si>
  <si>
    <t>Investments in</t>
  </si>
  <si>
    <t>Total Co.</t>
  </si>
  <si>
    <t>Company</t>
  </si>
  <si>
    <t>Jurisdictional</t>
  </si>
  <si>
    <t>Balance at</t>
  </si>
  <si>
    <t xml:space="preserve">Capital </t>
  </si>
  <si>
    <t>OVEC and Other</t>
  </si>
  <si>
    <t>Capitalization</t>
  </si>
  <si>
    <t>Rate Base</t>
  </si>
  <si>
    <t>Structure</t>
  </si>
  <si>
    <t>(Col 2 x Col 4 Line 4)</t>
  </si>
  <si>
    <t>(Sum of Col 3 - Col 4)</t>
  </si>
  <si>
    <t>(Col 1 + Col 5)</t>
  </si>
  <si>
    <t>Percentage</t>
  </si>
  <si>
    <t>(Col 6 x Col 7)</t>
  </si>
  <si>
    <t>1.</t>
  </si>
  <si>
    <t>Short Term Debt</t>
  </si>
  <si>
    <t>2.</t>
  </si>
  <si>
    <t>Long Term Debt</t>
  </si>
  <si>
    <t>3.</t>
  </si>
  <si>
    <t>Common Equity</t>
  </si>
  <si>
    <t>4.</t>
  </si>
  <si>
    <t>Total Capitalization</t>
  </si>
  <si>
    <t>Adjusted</t>
  </si>
  <si>
    <t>Cost</t>
  </si>
  <si>
    <t>Environmental</t>
  </si>
  <si>
    <t>DSM</t>
  </si>
  <si>
    <t>Annual</t>
  </si>
  <si>
    <t>of</t>
  </si>
  <si>
    <t>Surcharge</t>
  </si>
  <si>
    <t>Capital</t>
  </si>
  <si>
    <t>(Col 9 x Col 10 Line 4)</t>
  </si>
  <si>
    <t>(Col 9 x Col 11 Line 4)</t>
  </si>
  <si>
    <t>(Col 8 + Col 10 + Col 11)</t>
  </si>
  <si>
    <t>Rate</t>
  </si>
  <si>
    <t>(Col 13 x Col 14)</t>
  </si>
  <si>
    <t>5.</t>
  </si>
  <si>
    <t>Weighted Cost of Capital Grossed up for Income Tax Effect {ROR + (ROR - DR) x [TR / (1 - TR)]}</t>
  </si>
  <si>
    <t>ANALYSIS OF THE EMBEDDED COST OF CAPITAL AT</t>
  </si>
  <si>
    <r>
      <t>LONG-TERM DEBT</t>
    </r>
    <r>
      <rPr>
        <b/>
        <sz val="16"/>
        <rFont val="Arial"/>
        <family val="2"/>
      </rPr>
      <t xml:space="preserve"> </t>
    </r>
  </si>
  <si>
    <t>Annualized Cost</t>
  </si>
  <si>
    <t>Embedded</t>
  </si>
  <si>
    <t>Due</t>
  </si>
  <si>
    <t>Principal</t>
  </si>
  <si>
    <t>Interest/(Income)</t>
  </si>
  <si>
    <t>Total</t>
  </si>
  <si>
    <t>Mercer Co. 2000 Series A</t>
  </si>
  <si>
    <t>*</t>
  </si>
  <si>
    <t>Carroll Co. 2002 Series A</t>
  </si>
  <si>
    <t>Carroll Co. 2002 Series B</t>
  </si>
  <si>
    <t>Muhlenberg Co. 2002 Series A</t>
  </si>
  <si>
    <t>Mercer Co. 2002 Series A</t>
  </si>
  <si>
    <t>Carroll Co. 2004 Series A</t>
  </si>
  <si>
    <t>Carroll Co. 2006 Series B</t>
  </si>
  <si>
    <t>Carroll Co. 2008 Series A</t>
  </si>
  <si>
    <t>Carroll Co. 2016 Series A</t>
  </si>
  <si>
    <t>Total Pollution Control Bond Debt</t>
  </si>
  <si>
    <t>2010 due 2020</t>
  </si>
  <si>
    <t>**</t>
  </si>
  <si>
    <t xml:space="preserve">   Debt discount on FMB</t>
  </si>
  <si>
    <t>2010 due 2040</t>
  </si>
  <si>
    <t>2013 due 2043</t>
  </si>
  <si>
    <t>2015 due 2025</t>
  </si>
  <si>
    <t>2015 due 2045</t>
  </si>
  <si>
    <t>Revolving Credit Facility</t>
  </si>
  <si>
    <t>Letter of Credit Facility</t>
  </si>
  <si>
    <t>Total First Mortgage Bond Debt</t>
  </si>
  <si>
    <t>Notes Payable to PPL</t>
  </si>
  <si>
    <t>SHORT-TERM DEBT</t>
  </si>
  <si>
    <t>Maturity</t>
  </si>
  <si>
    <r>
      <t>Rate</t>
    </r>
    <r>
      <rPr>
        <sz val="12"/>
        <rFont val="Arial"/>
        <family val="2"/>
      </rPr>
      <t xml:space="preserve"> </t>
    </r>
  </si>
  <si>
    <r>
      <t>Principal</t>
    </r>
    <r>
      <rPr>
        <sz val="12"/>
        <rFont val="Arial"/>
        <family val="2"/>
      </rPr>
      <t xml:space="preserve">  </t>
    </r>
  </si>
  <si>
    <r>
      <t>Interest</t>
    </r>
    <r>
      <rPr>
        <sz val="12"/>
        <rFont val="Arial"/>
        <family val="2"/>
      </rPr>
      <t xml:space="preserve">  </t>
    </r>
  </si>
  <si>
    <r>
      <t>Expense</t>
    </r>
    <r>
      <rPr>
        <sz val="12"/>
        <rFont val="Arial"/>
        <family val="2"/>
      </rPr>
      <t xml:space="preserve">  </t>
    </r>
  </si>
  <si>
    <r>
      <t>Loss</t>
    </r>
    <r>
      <rPr>
        <sz val="12"/>
        <rFont val="Arial"/>
        <family val="2"/>
      </rPr>
      <t xml:space="preserve"> </t>
    </r>
  </si>
  <si>
    <t>Premium</t>
  </si>
  <si>
    <r>
      <t>Total</t>
    </r>
    <r>
      <rPr>
        <sz val="12"/>
        <rFont val="Arial"/>
        <family val="2"/>
      </rPr>
      <t xml:space="preserve"> </t>
    </r>
  </si>
  <si>
    <r>
      <t>Cost</t>
    </r>
    <r>
      <rPr>
        <sz val="12"/>
        <rFont val="Arial"/>
        <family val="2"/>
      </rPr>
      <t xml:space="preserve"> </t>
    </r>
  </si>
  <si>
    <t>Revolving Credit Facility Payable</t>
  </si>
  <si>
    <t>Commercial Paper Program</t>
  </si>
  <si>
    <t>Embedded Cost of Total Debt</t>
  </si>
  <si>
    <t>Other Debt:</t>
  </si>
  <si>
    <t>Total Other Debt</t>
  </si>
  <si>
    <t>Pollution Control Bonds:</t>
  </si>
  <si>
    <t>First Mortgage Bonds:</t>
  </si>
  <si>
    <t xml:space="preserve">   Regulatory Liability - Swap Hedging FMB
   (Terminated 2013)</t>
  </si>
  <si>
    <t xml:space="preserve">   Regulatory Asset - Swap Hedging FMB
   (Terminated 2015)</t>
  </si>
  <si>
    <t>ECR - Gross-up Revenue Factor &amp;</t>
  </si>
  <si>
    <t>Composite Income Tax Calculation</t>
  </si>
  <si>
    <t>Tax Rate Included</t>
  </si>
  <si>
    <t xml:space="preserve">Assume pre-tax income of </t>
  </si>
  <si>
    <t>State income tax (see below)</t>
  </si>
  <si>
    <t>(1)-(3)</t>
  </si>
  <si>
    <t>Taxable income for Federal income tax</t>
  </si>
  <si>
    <t>Federal income tax</t>
  </si>
  <si>
    <t xml:space="preserve">Total State and Federal income taxes </t>
  </si>
  <si>
    <t>Gross-up Revenue Factor</t>
  </si>
  <si>
    <t>Therefore, the composite rate is:</t>
  </si>
  <si>
    <t xml:space="preserve">            Federal</t>
  </si>
  <si>
    <t xml:space="preserve">            State</t>
  </si>
  <si>
    <t>(3)/100</t>
  </si>
  <si>
    <t xml:space="preserve">            Total</t>
  </si>
  <si>
    <t>State Income Tax Calculation</t>
  </si>
  <si>
    <t>State Tax Rate</t>
  </si>
  <si>
    <t>State Income Tax</t>
  </si>
  <si>
    <t>Adjusted Electric Rate of Return on Common Equity - All ECR Plans</t>
  </si>
  <si>
    <t>Carroll Co. 2018 Series A</t>
  </si>
  <si>
    <t xml:space="preserve">   Debt premium on FMB</t>
  </si>
  <si>
    <t>**  Debt discount/(premium) shown on separate line.</t>
  </si>
  <si>
    <t xml:space="preserve"> Amortized Debt Issuance Exp./Discount/
(Premium)</t>
  </si>
  <si>
    <t>Amortized Loss on Reacquired Debt</t>
  </si>
  <si>
    <t>Other Fees</t>
  </si>
  <si>
    <t xml:space="preserve">  Embedded
Cost  </t>
  </si>
  <si>
    <t>Term Loans:</t>
  </si>
  <si>
    <t>Kentucky Utilities Term Loan 2022</t>
  </si>
  <si>
    <t>Total Term Debt</t>
  </si>
  <si>
    <t>2020 due 2050</t>
  </si>
  <si>
    <t>Notes Payable to Associated Company-LG&amp;E</t>
  </si>
  <si>
    <t>On Demand</t>
  </si>
  <si>
    <t>Notes Payable to Associated Company-LKE</t>
  </si>
  <si>
    <t>USING ENDING BALANCES AND INTEREST RATES</t>
  </si>
  <si>
    <t>Called Bonds / Term Loans</t>
  </si>
  <si>
    <t>2023 due 2033</t>
  </si>
  <si>
    <t>Varies</t>
  </si>
  <si>
    <t>Rounding</t>
  </si>
  <si>
    <t>G/L Balance</t>
  </si>
  <si>
    <t>Change</t>
  </si>
  <si>
    <t>AUGUST 31, 2023</t>
  </si>
  <si>
    <t>Avg. Balance</t>
  </si>
  <si>
    <t>As of August 31, 2023</t>
  </si>
  <si>
    <t>W/ 5% 2023 State</t>
  </si>
  <si>
    <t>08-31-23</t>
  </si>
  <si>
    <r>
      <rPr>
        <b/>
        <sz val="12"/>
        <rFont val="Arial"/>
        <family val="2"/>
      </rPr>
      <t xml:space="preserve">1   </t>
    </r>
    <r>
      <rPr>
        <sz val="12"/>
        <rFont val="Arial"/>
        <family val="2"/>
      </rPr>
      <t>Remarketing fee = 10 basis points</t>
    </r>
  </si>
  <si>
    <r>
      <rPr>
        <b/>
        <sz val="12"/>
        <rFont val="Arial"/>
        <family val="2"/>
      </rPr>
      <t>2</t>
    </r>
    <r>
      <rPr>
        <sz val="12"/>
        <rFont val="Arial"/>
        <family val="2"/>
      </rPr>
      <t xml:space="preserve">   Revolving Credit Facility fee = 10 basis points (unused)</t>
    </r>
  </si>
  <si>
    <t>(5)*21%</t>
  </si>
  <si>
    <t>(3)+(7)</t>
  </si>
  <si>
    <t>100-(10)</t>
  </si>
  <si>
    <t>(7)/100</t>
  </si>
  <si>
    <t>(15)+(16)</t>
  </si>
  <si>
    <t>(24)*(26)</t>
  </si>
  <si>
    <t xml:space="preserve">Federal Tax Rate </t>
  </si>
  <si>
    <t>Reserved for</t>
  </si>
  <si>
    <t>Future Use</t>
  </si>
  <si>
    <t>*   Variable rate debt; rate represents a daily weighted average.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</si>
</sst>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00%"/>
    <numFmt numFmtId="167" formatCode="0.0000%"/>
    <numFmt numFmtId="168" formatCode="0.000"/>
    <numFmt numFmtId="169" formatCode="0.00000%"/>
    <numFmt numFmtId="170" formatCode="#,##0.0000_);\(#,##0.0000\)"/>
    <numFmt numFmtId="171" formatCode="mm/dd/yy_)"/>
    <numFmt numFmtId="172" formatCode="0_);\(0\)"/>
    <numFmt numFmtId="173" formatCode="0.000_)"/>
    <numFmt numFmtId="174" formatCode="#,##0.000_);\(#,##0.000\)"/>
    <numFmt numFmtId="175" formatCode="_(&quot;$&quot;* #,##0.0000_);_(&quot;$&quot;* \(#,##0.0000\);_(&quot;$&quot;* &quot;-&quot;??_);_(@_)"/>
    <numFmt numFmtId="176" formatCode="_(* #,##0.0000_);_(* \(#,##0.0000\);_(* &quot;-&quot;??_);_(@_)"/>
    <numFmt numFmtId="177" formatCode="mmmm\ d\,\ yyyy"/>
  </numFmts>
  <fonts count="28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2"/>
      <name val="Times New Roman"/>
      <family val="1"/>
    </font>
    <font>
      <sz val="12"/>
      <name val="Times New Roman"/>
      <family val="1"/>
    </font>
    <font>
      <b/>
      <u/>
      <sz val="12"/>
      <name val="Times New Roman"/>
      <family val="1"/>
    </font>
    <font>
      <sz val="10"/>
      <name val="Arial"/>
      <family val="2"/>
    </font>
    <font>
      <u val="singleAccounting"/>
      <sz val="12"/>
      <name val="Times New Roman"/>
      <family val="1"/>
    </font>
    <font>
      <sz val="8"/>
      <name val="Times New Roman"/>
      <family val="1"/>
    </font>
    <font>
      <sz val="12"/>
      <color indexed="12"/>
      <name val="Times New Roman"/>
      <family val="1"/>
    </font>
    <font>
      <b/>
      <sz val="12"/>
      <name val="Arial"/>
      <family val="2"/>
    </font>
    <font>
      <b/>
      <u/>
      <sz val="16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1"/>
      <name val="Arial"/>
      <family val="2"/>
    </font>
    <font>
      <u/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name val="Times New Roman"/>
      <family val="1"/>
    </font>
    <font>
      <u/>
      <sz val="12"/>
      <name val="Times New Roman"/>
      <family val="1"/>
    </font>
    <font>
      <b/>
      <sz val="13"/>
      <name val="Arial"/>
      <family val="2"/>
    </font>
    <font>
      <i/>
      <sz val="11"/>
      <name val="Arial"/>
      <family val="2"/>
    </font>
    <font>
      <sz val="11"/>
      <color rgb="FF006100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name val="Calibri"/>
      <family val="2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6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37" fontId="1" fillId="0" borderId="0"/>
    <xf numFmtId="0" fontId="5" fillId="0" borderId="0"/>
    <xf numFmtId="0" fontId="16" fillId="0" borderId="0"/>
    <xf numFmtId="37" fontId="1" fillId="0" borderId="0"/>
    <xf numFmtId="0" fontId="17" fillId="0" borderId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37" fontId="1" fillId="0" borderId="0"/>
    <xf numFmtId="0" fontId="5" fillId="0" borderId="0"/>
    <xf numFmtId="0" fontId="23" fillId="3" borderId="0" applyNumberFormat="0" applyBorder="0" applyAlignment="0" applyProtection="0"/>
    <xf numFmtId="44" fontId="5" fillId="0" borderId="0" applyFont="0" applyFill="0" applyBorder="0" applyAlignment="0" applyProtection="0"/>
  </cellStyleXfs>
  <cellXfs count="215">
    <xf numFmtId="0" fontId="0" fillId="0" borderId="0" xfId="0"/>
    <xf numFmtId="37" fontId="2" fillId="0" borderId="0" xfId="4" applyFont="1" applyAlignment="1">
      <alignment horizontal="left"/>
    </xf>
    <xf numFmtId="37" fontId="2" fillId="0" borderId="0" xfId="4" applyFont="1"/>
    <xf numFmtId="37" fontId="3" fillId="0" borderId="0" xfId="4" applyFont="1"/>
    <xf numFmtId="37" fontId="3" fillId="0" borderId="0" xfId="4" applyFont="1" applyBorder="1"/>
    <xf numFmtId="37" fontId="4" fillId="0" borderId="0" xfId="4" applyFont="1" applyAlignment="1">
      <alignment horizontal="centerContinuous"/>
    </xf>
    <xf numFmtId="37" fontId="4" fillId="0" borderId="0" xfId="4" applyFont="1" applyAlignment="1">
      <alignment horizontal="left"/>
    </xf>
    <xf numFmtId="37" fontId="4" fillId="0" borderId="0" xfId="4" applyFont="1" applyAlignment="1">
      <alignment horizontal="center"/>
    </xf>
    <xf numFmtId="37" fontId="4" fillId="0" borderId="0" xfId="4" applyFont="1" applyAlignment="1"/>
    <xf numFmtId="37" fontId="2" fillId="0" borderId="0" xfId="4" applyFont="1" applyAlignment="1">
      <alignment horizontal="centerContinuous"/>
    </xf>
    <xf numFmtId="37" fontId="4" fillId="0" borderId="0" xfId="4" quotePrefix="1" applyFont="1" applyAlignment="1">
      <alignment horizontal="center"/>
    </xf>
    <xf numFmtId="43" fontId="2" fillId="0" borderId="0" xfId="1" applyFont="1" applyFill="1" applyAlignment="1">
      <alignment horizontal="center"/>
    </xf>
    <xf numFmtId="43" fontId="6" fillId="0" borderId="0" xfId="1" applyFont="1" applyAlignment="1">
      <alignment horizontal="center"/>
    </xf>
    <xf numFmtId="37" fontId="3" fillId="0" borderId="0" xfId="4" applyFont="1" applyAlignment="1">
      <alignment horizontal="center"/>
    </xf>
    <xf numFmtId="37" fontId="3" fillId="0" borderId="0" xfId="4" applyFont="1" applyBorder="1" applyAlignment="1">
      <alignment horizontal="center"/>
    </xf>
    <xf numFmtId="37" fontId="7" fillId="0" borderId="0" xfId="4" quotePrefix="1" applyFont="1" applyFill="1" applyAlignment="1">
      <alignment horizontal="center"/>
    </xf>
    <xf numFmtId="37" fontId="7" fillId="0" borderId="0" xfId="4" quotePrefix="1" applyFont="1" applyAlignment="1">
      <alignment horizontal="center"/>
    </xf>
    <xf numFmtId="37" fontId="3" fillId="0" borderId="1" xfId="4" applyFont="1" applyBorder="1" applyAlignment="1">
      <alignment horizontal="center"/>
    </xf>
    <xf numFmtId="37" fontId="3" fillId="0" borderId="1" xfId="4" applyFont="1" applyFill="1" applyBorder="1" applyAlignment="1">
      <alignment horizontal="center"/>
    </xf>
    <xf numFmtId="37" fontId="3" fillId="0" borderId="0" xfId="4" quotePrefix="1" applyFont="1" applyAlignment="1">
      <alignment horizontal="left"/>
    </xf>
    <xf numFmtId="164" fontId="3" fillId="0" borderId="0" xfId="2" applyNumberFormat="1" applyFont="1" applyFill="1"/>
    <xf numFmtId="37" fontId="3" fillId="0" borderId="0" xfId="4" quotePrefix="1" applyFont="1"/>
    <xf numFmtId="10" fontId="3" fillId="0" borderId="0" xfId="3" applyNumberFormat="1" applyFont="1" applyFill="1"/>
    <xf numFmtId="164" fontId="3" fillId="0" borderId="0" xfId="2" applyNumberFormat="1" applyFont="1" applyFill="1" applyBorder="1"/>
    <xf numFmtId="10" fontId="3" fillId="0" borderId="0" xfId="3" applyNumberFormat="1" applyFont="1" applyFill="1" applyAlignment="1">
      <alignment horizontal="center"/>
    </xf>
    <xf numFmtId="37" fontId="3" fillId="0" borderId="0" xfId="4" applyFont="1" applyFill="1"/>
    <xf numFmtId="165" fontId="3" fillId="0" borderId="0" xfId="1" applyNumberFormat="1" applyFont="1" applyFill="1"/>
    <xf numFmtId="37" fontId="3" fillId="0" borderId="0" xfId="4" applyFont="1" applyFill="1" applyBorder="1"/>
    <xf numFmtId="10" fontId="3" fillId="0" borderId="0" xfId="3" applyNumberFormat="1" applyFont="1" applyAlignment="1">
      <alignment horizontal="center"/>
    </xf>
    <xf numFmtId="10" fontId="3" fillId="0" borderId="0" xfId="3" applyNumberFormat="1" applyFont="1"/>
    <xf numFmtId="164" fontId="3" fillId="0" borderId="2" xfId="2" applyNumberFormat="1" applyFont="1" applyBorder="1"/>
    <xf numFmtId="166" fontId="3" fillId="0" borderId="2" xfId="3" applyNumberFormat="1" applyFont="1" applyBorder="1"/>
    <xf numFmtId="164" fontId="3" fillId="0" borderId="2" xfId="2" applyNumberFormat="1" applyFont="1" applyFill="1" applyBorder="1"/>
    <xf numFmtId="164" fontId="3" fillId="0" borderId="0" xfId="2" applyNumberFormat="1" applyFont="1"/>
    <xf numFmtId="0" fontId="3" fillId="0" borderId="0" xfId="4" applyNumberFormat="1" applyFont="1" applyAlignment="1">
      <alignment horizontal="center"/>
    </xf>
    <xf numFmtId="37" fontId="3" fillId="0" borderId="0" xfId="4" applyFont="1" applyFill="1" applyAlignment="1">
      <alignment horizontal="center"/>
    </xf>
    <xf numFmtId="43" fontId="6" fillId="0" borderId="0" xfId="1" applyFont="1" applyBorder="1" applyAlignment="1">
      <alignment horizontal="center"/>
    </xf>
    <xf numFmtId="37" fontId="3" fillId="0" borderId="0" xfId="4" quotePrefix="1" applyFont="1" applyBorder="1" applyAlignment="1">
      <alignment horizontal="center"/>
    </xf>
    <xf numFmtId="37" fontId="4" fillId="0" borderId="0" xfId="4" applyFont="1"/>
    <xf numFmtId="37" fontId="2" fillId="0" borderId="0" xfId="4" applyFont="1" applyBorder="1"/>
    <xf numFmtId="164" fontId="3" fillId="0" borderId="0" xfId="2" applyNumberFormat="1" applyFont="1" applyFill="1" applyBorder="1" applyAlignment="1">
      <alignment horizontal="center"/>
    </xf>
    <xf numFmtId="10" fontId="3" fillId="0" borderId="0" xfId="3" applyNumberFormat="1" applyFont="1" applyFill="1" applyBorder="1"/>
    <xf numFmtId="10" fontId="3" fillId="0" borderId="0" xfId="4" applyNumberFormat="1" applyFont="1" applyBorder="1"/>
    <xf numFmtId="10" fontId="3" fillId="0" borderId="0" xfId="4" applyNumberFormat="1" applyFont="1"/>
    <xf numFmtId="166" fontId="8" fillId="0" borderId="0" xfId="3" applyNumberFormat="1" applyFont="1" applyBorder="1"/>
    <xf numFmtId="10" fontId="3" fillId="0" borderId="0" xfId="3" applyNumberFormat="1" applyFont="1" applyBorder="1"/>
    <xf numFmtId="165" fontId="3" fillId="0" borderId="0" xfId="1" applyNumberFormat="1" applyFont="1" applyFill="1" applyBorder="1" applyAlignment="1">
      <alignment horizontal="center"/>
    </xf>
    <xf numFmtId="37" fontId="1" fillId="0" borderId="0" xfId="4"/>
    <xf numFmtId="37" fontId="1" fillId="2" borderId="0" xfId="4" quotePrefix="1" applyFill="1" applyAlignment="1"/>
    <xf numFmtId="166" fontId="3" fillId="0" borderId="2" xfId="3" applyNumberFormat="1" applyFont="1" applyFill="1" applyBorder="1"/>
    <xf numFmtId="10" fontId="3" fillId="0" borderId="2" xfId="3" quotePrefix="1" applyNumberFormat="1" applyFont="1" applyFill="1" applyBorder="1" applyAlignment="1">
      <alignment horizontal="center"/>
    </xf>
    <xf numFmtId="10" fontId="3" fillId="0" borderId="3" xfId="3" applyNumberFormat="1" applyFont="1" applyFill="1" applyBorder="1" applyAlignment="1">
      <alignment horizontal="center"/>
    </xf>
    <xf numFmtId="166" fontId="3" fillId="0" borderId="0" xfId="3" applyNumberFormat="1" applyFont="1" applyBorder="1"/>
    <xf numFmtId="168" fontId="3" fillId="0" borderId="0" xfId="3" applyNumberFormat="1" applyFont="1" applyBorder="1"/>
    <xf numFmtId="169" fontId="3" fillId="0" borderId="0" xfId="3" applyNumberFormat="1" applyFont="1" applyBorder="1"/>
    <xf numFmtId="43" fontId="12" fillId="0" borderId="7" xfId="1" applyFont="1" applyFill="1" applyBorder="1"/>
    <xf numFmtId="43" fontId="12" fillId="0" borderId="0" xfId="1" applyFont="1" applyFill="1" applyBorder="1" applyAlignment="1">
      <alignment horizontal="center"/>
    </xf>
    <xf numFmtId="37" fontId="18" fillId="0" borderId="0" xfId="7" applyFont="1" applyFill="1" applyAlignment="1">
      <alignment horizontal="center"/>
    </xf>
    <xf numFmtId="37" fontId="2" fillId="0" borderId="0" xfId="7" applyFont="1" applyFill="1" applyAlignment="1"/>
    <xf numFmtId="37" fontId="3" fillId="0" borderId="0" xfId="7" applyFont="1" applyFill="1"/>
    <xf numFmtId="0" fontId="19" fillId="0" borderId="0" xfId="8" applyFont="1" applyFill="1"/>
    <xf numFmtId="37" fontId="2" fillId="0" borderId="0" xfId="7" applyFont="1" applyFill="1" applyAlignment="1">
      <alignment horizontal="center"/>
    </xf>
    <xf numFmtId="37" fontId="4" fillId="0" borderId="0" xfId="7" applyFont="1" applyFill="1" applyAlignment="1">
      <alignment horizontal="centerContinuous"/>
    </xf>
    <xf numFmtId="37" fontId="3" fillId="0" borderId="0" xfId="7" applyFont="1" applyFill="1" applyAlignment="1">
      <alignment horizontal="centerContinuous"/>
    </xf>
    <xf numFmtId="37" fontId="3" fillId="0" borderId="0" xfId="7" applyFont="1" applyFill="1" applyBorder="1" applyAlignment="1">
      <alignment horizontal="center"/>
    </xf>
    <xf numFmtId="172" fontId="2" fillId="0" borderId="0" xfId="7" applyNumberFormat="1" applyFont="1" applyFill="1" applyAlignment="1">
      <alignment horizontal="center"/>
    </xf>
    <xf numFmtId="37" fontId="3" fillId="0" borderId="0" xfId="7" applyFont="1" applyFill="1" applyBorder="1"/>
    <xf numFmtId="165" fontId="3" fillId="0" borderId="0" xfId="9" applyNumberFormat="1" applyFont="1" applyFill="1" applyBorder="1"/>
    <xf numFmtId="37" fontId="3" fillId="0" borderId="0" xfId="7" quotePrefix="1" applyFont="1" applyFill="1" applyAlignment="1">
      <alignment horizontal="center"/>
    </xf>
    <xf numFmtId="174" fontId="3" fillId="0" borderId="0" xfId="7" quotePrefix="1" applyNumberFormat="1" applyFont="1" applyFill="1" applyAlignment="1">
      <alignment horizontal="center"/>
    </xf>
    <xf numFmtId="174" fontId="20" fillId="0" borderId="0" xfId="7" applyNumberFormat="1" applyFont="1" applyFill="1" applyAlignment="1">
      <alignment horizontal="center"/>
    </xf>
    <xf numFmtId="164" fontId="3" fillId="0" borderId="0" xfId="11" applyNumberFormat="1" applyFont="1" applyFill="1" applyBorder="1"/>
    <xf numFmtId="175" fontId="3" fillId="0" borderId="0" xfId="11" applyNumberFormat="1" applyFont="1" applyFill="1"/>
    <xf numFmtId="37" fontId="3" fillId="0" borderId="0" xfId="7" applyFont="1" applyFill="1" applyBorder="1" applyAlignment="1">
      <alignment horizontal="left"/>
    </xf>
    <xf numFmtId="175" fontId="3" fillId="0" borderId="0" xfId="7" applyNumberFormat="1" applyFont="1" applyFill="1" applyProtection="1"/>
    <xf numFmtId="176" fontId="3" fillId="0" borderId="1" xfId="9" applyNumberFormat="1" applyFont="1" applyFill="1" applyBorder="1" applyProtection="1"/>
    <xf numFmtId="176" fontId="3" fillId="0" borderId="0" xfId="9" applyNumberFormat="1" applyFont="1" applyFill="1" applyProtection="1"/>
    <xf numFmtId="37" fontId="3" fillId="0" borderId="0" xfId="7" quotePrefix="1" applyFont="1" applyFill="1" applyBorder="1" applyAlignment="1">
      <alignment horizontal="left"/>
    </xf>
    <xf numFmtId="10" fontId="19" fillId="0" borderId="0" xfId="10" applyNumberFormat="1" applyFont="1" applyFill="1"/>
    <xf numFmtId="175" fontId="3" fillId="0" borderId="1" xfId="7" applyNumberFormat="1" applyFont="1" applyFill="1" applyBorder="1"/>
    <xf numFmtId="174" fontId="3" fillId="0" borderId="0" xfId="7" applyNumberFormat="1" applyFont="1" applyFill="1" applyProtection="1"/>
    <xf numFmtId="175" fontId="3" fillId="0" borderId="3" xfId="7" applyNumberFormat="1" applyFont="1" applyFill="1" applyBorder="1"/>
    <xf numFmtId="167" fontId="3" fillId="0" borderId="0" xfId="10" applyNumberFormat="1" applyFont="1" applyFill="1" applyBorder="1"/>
    <xf numFmtId="167" fontId="3" fillId="0" borderId="1" xfId="10" applyNumberFormat="1" applyFont="1" applyFill="1" applyBorder="1"/>
    <xf numFmtId="167" fontId="3" fillId="0" borderId="2" xfId="10" applyNumberFormat="1" applyFont="1" applyFill="1" applyBorder="1"/>
    <xf numFmtId="174" fontId="3" fillId="0" borderId="0" xfId="7" applyNumberFormat="1" applyFont="1" applyFill="1"/>
    <xf numFmtId="10" fontId="3" fillId="0" borderId="0" xfId="10" applyNumberFormat="1" applyFont="1" applyFill="1"/>
    <xf numFmtId="0" fontId="3" fillId="0" borderId="0" xfId="8" applyFont="1" applyFill="1"/>
    <xf numFmtId="37" fontId="20" fillId="0" borderId="0" xfId="7" applyFont="1" applyFill="1"/>
    <xf numFmtId="167" fontId="3" fillId="0" borderId="1" xfId="10" applyNumberFormat="1" applyFont="1" applyFill="1" applyBorder="1" applyProtection="1"/>
    <xf numFmtId="166" fontId="12" fillId="0" borderId="8" xfId="3" applyNumberFormat="1" applyFont="1" applyFill="1" applyBorder="1"/>
    <xf numFmtId="166" fontId="12" fillId="0" borderId="9" xfId="3" applyNumberFormat="1" applyFont="1" applyFill="1" applyBorder="1"/>
    <xf numFmtId="166" fontId="12" fillId="0" borderId="0" xfId="3" applyNumberFormat="1" applyFont="1" applyFill="1"/>
    <xf numFmtId="37" fontId="3" fillId="0" borderId="0" xfId="12" quotePrefix="1" applyFont="1" applyAlignment="1">
      <alignment horizontal="center"/>
    </xf>
    <xf numFmtId="164" fontId="12" fillId="0" borderId="0" xfId="2" applyNumberFormat="1" applyFont="1" applyFill="1" applyBorder="1"/>
    <xf numFmtId="164" fontId="12" fillId="0" borderId="0" xfId="2" applyNumberFormat="1" applyFont="1" applyFill="1" applyBorder="1" applyAlignment="1">
      <alignment horizontal="center"/>
    </xf>
    <xf numFmtId="165" fontId="12" fillId="0" borderId="0" xfId="1" applyNumberFormat="1" applyFont="1" applyFill="1" applyBorder="1" applyAlignment="1">
      <alignment horizontal="center"/>
    </xf>
    <xf numFmtId="165" fontId="12" fillId="0" borderId="1" xfId="1" applyNumberFormat="1" applyFont="1" applyFill="1" applyBorder="1" applyAlignment="1">
      <alignment horizontal="center"/>
    </xf>
    <xf numFmtId="164" fontId="3" fillId="0" borderId="2" xfId="15" applyNumberFormat="1" applyFont="1" applyFill="1" applyBorder="1"/>
    <xf numFmtId="166" fontId="12" fillId="0" borderId="0" xfId="3" applyNumberFormat="1" applyFont="1" applyFill="1" applyBorder="1"/>
    <xf numFmtId="166" fontId="9" fillId="0" borderId="11" xfId="3" applyNumberFormat="1" applyFont="1" applyFill="1" applyBorder="1"/>
    <xf numFmtId="166" fontId="9" fillId="0" borderId="8" xfId="3" applyNumberFormat="1" applyFont="1" applyFill="1" applyBorder="1"/>
    <xf numFmtId="164" fontId="12" fillId="0" borderId="0" xfId="2" applyNumberFormat="1" applyFont="1" applyFill="1" applyBorder="1" applyAlignment="1"/>
    <xf numFmtId="166" fontId="12" fillId="0" borderId="8" xfId="3" applyNumberFormat="1" applyFont="1" applyFill="1" applyBorder="1" applyAlignment="1"/>
    <xf numFmtId="43" fontId="12" fillId="0" borderId="0" xfId="1" applyFont="1" applyFill="1" applyBorder="1" applyAlignment="1">
      <alignment vertical="top"/>
    </xf>
    <xf numFmtId="166" fontId="12" fillId="0" borderId="8" xfId="3" applyNumberFormat="1" applyFont="1" applyFill="1" applyBorder="1" applyAlignment="1">
      <alignment vertical="top"/>
    </xf>
    <xf numFmtId="165" fontId="12" fillId="0" borderId="0" xfId="1" applyNumberFormat="1" applyFont="1" applyFill="1" applyBorder="1"/>
    <xf numFmtId="165" fontId="12" fillId="0" borderId="1" xfId="1" applyNumberFormat="1" applyFont="1" applyFill="1" applyBorder="1"/>
    <xf numFmtId="164" fontId="12" fillId="0" borderId="3" xfId="2" applyNumberFormat="1" applyFont="1" applyFill="1" applyBorder="1"/>
    <xf numFmtId="164" fontId="12" fillId="0" borderId="3" xfId="2" applyNumberFormat="1" applyFont="1" applyFill="1" applyBorder="1" applyAlignment="1">
      <alignment horizontal="center"/>
    </xf>
    <xf numFmtId="166" fontId="9" fillId="0" borderId="13" xfId="3" applyNumberFormat="1" applyFont="1" applyFill="1" applyBorder="1"/>
    <xf numFmtId="43" fontId="12" fillId="0" borderId="0" xfId="2" applyNumberFormat="1" applyFont="1" applyFill="1" applyBorder="1"/>
    <xf numFmtId="166" fontId="15" fillId="0" borderId="0" xfId="3" applyNumberFormat="1" applyFont="1" applyFill="1"/>
    <xf numFmtId="0" fontId="9" fillId="0" borderId="0" xfId="0" applyFont="1" applyFill="1"/>
    <xf numFmtId="0" fontId="9" fillId="0" borderId="7" xfId="0" applyFont="1" applyFill="1" applyBorder="1" applyAlignment="1">
      <alignment horizontal="left"/>
    </xf>
    <xf numFmtId="0" fontId="12" fillId="0" borderId="0" xfId="0" applyFont="1" applyFill="1" applyAlignment="1">
      <alignment horizontal="center"/>
    </xf>
    <xf numFmtId="0" fontId="12" fillId="0" borderId="0" xfId="0" applyFont="1" applyFill="1"/>
    <xf numFmtId="0" fontId="5" fillId="0" borderId="0" xfId="0" applyFont="1" applyFill="1" applyAlignment="1">
      <alignment horizontal="right"/>
    </xf>
    <xf numFmtId="0" fontId="13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12" fillId="0" borderId="0" xfId="0" applyFont="1" applyFill="1" applyAlignment="1">
      <alignment horizontal="left"/>
    </xf>
    <xf numFmtId="170" fontId="12" fillId="0" borderId="8" xfId="0" applyNumberFormat="1" applyFont="1" applyFill="1" applyBorder="1"/>
    <xf numFmtId="0" fontId="12" fillId="0" borderId="0" xfId="0" applyFont="1" applyFill="1" applyAlignment="1">
      <alignment horizontal="right"/>
    </xf>
    <xf numFmtId="170" fontId="12" fillId="0" borderId="8" xfId="0" applyNumberFormat="1" applyFont="1" applyFill="1" applyBorder="1" applyAlignment="1">
      <alignment horizontal="center"/>
    </xf>
    <xf numFmtId="0" fontId="12" fillId="0" borderId="7" xfId="0" applyFont="1" applyFill="1" applyBorder="1"/>
    <xf numFmtId="0" fontId="14" fillId="0" borderId="0" xfId="0" applyFont="1" applyFill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right" wrapText="1"/>
    </xf>
    <xf numFmtId="170" fontId="12" fillId="0" borderId="9" xfId="0" applyNumberFormat="1" applyFont="1" applyFill="1" applyBorder="1" applyAlignment="1">
      <alignment horizontal="center" wrapText="1"/>
    </xf>
    <xf numFmtId="0" fontId="9" fillId="0" borderId="7" xfId="0" applyFont="1" applyFill="1" applyBorder="1"/>
    <xf numFmtId="171" fontId="12" fillId="0" borderId="0" xfId="0" applyNumberFormat="1" applyFont="1" applyFill="1" applyAlignment="1">
      <alignment horizontal="center"/>
    </xf>
    <xf numFmtId="167" fontId="12" fillId="0" borderId="0" xfId="0" applyNumberFormat="1" applyFont="1" applyFill="1"/>
    <xf numFmtId="37" fontId="12" fillId="0" borderId="0" xfId="0" applyNumberFormat="1" applyFont="1" applyFill="1"/>
    <xf numFmtId="165" fontId="12" fillId="0" borderId="0" xfId="0" applyNumberFormat="1" applyFont="1" applyFill="1"/>
    <xf numFmtId="165" fontId="12" fillId="0" borderId="0" xfId="0" applyNumberFormat="1" applyFont="1" applyFill="1" applyAlignment="1">
      <alignment horizontal="left"/>
    </xf>
    <xf numFmtId="37" fontId="12" fillId="0" borderId="0" xfId="0" applyNumberFormat="1" applyFont="1" applyFill="1" applyAlignment="1">
      <alignment horizontal="right"/>
    </xf>
    <xf numFmtId="37" fontId="12" fillId="0" borderId="0" xfId="0" applyNumberFormat="1" applyFont="1" applyFill="1" applyAlignment="1">
      <alignment horizontal="left"/>
    </xf>
    <xf numFmtId="42" fontId="12" fillId="0" borderId="0" xfId="0" applyNumberFormat="1" applyFont="1" applyFill="1"/>
    <xf numFmtId="172" fontId="12" fillId="0" borderId="0" xfId="0" applyNumberFormat="1" applyFont="1" applyFill="1" applyAlignment="1">
      <alignment horizontal="left"/>
    </xf>
    <xf numFmtId="41" fontId="12" fillId="0" borderId="0" xfId="0" applyNumberFormat="1" applyFont="1" applyFill="1"/>
    <xf numFmtId="0" fontId="9" fillId="0" borderId="0" xfId="0" applyFont="1" applyFill="1" applyAlignment="1">
      <alignment horizontal="left"/>
    </xf>
    <xf numFmtId="166" fontId="12" fillId="0" borderId="0" xfId="0" applyNumberFormat="1" applyFont="1" applyFill="1"/>
    <xf numFmtId="173" fontId="12" fillId="0" borderId="0" xfId="0" applyNumberFormat="1" applyFont="1" applyFill="1"/>
    <xf numFmtId="42" fontId="12" fillId="0" borderId="10" xfId="0" applyNumberFormat="1" applyFont="1" applyFill="1" applyBorder="1"/>
    <xf numFmtId="42" fontId="12" fillId="0" borderId="0" xfId="0" applyNumberFormat="1" applyFont="1" applyFill="1" applyAlignment="1">
      <alignment horizontal="left"/>
    </xf>
    <xf numFmtId="42" fontId="12" fillId="0" borderId="0" xfId="0" applyNumberFormat="1" applyFont="1" applyFill="1" applyAlignment="1">
      <alignment horizontal="right"/>
    </xf>
    <xf numFmtId="42" fontId="12" fillId="0" borderId="10" xfId="0" applyNumberFormat="1" applyFont="1" applyFill="1" applyBorder="1" applyAlignment="1">
      <alignment horizontal="right"/>
    </xf>
    <xf numFmtId="0" fontId="21" fillId="0" borderId="7" xfId="0" applyFont="1" applyFill="1" applyBorder="1"/>
    <xf numFmtId="42" fontId="13" fillId="0" borderId="0" xfId="0" applyNumberFormat="1" applyFont="1" applyFill="1" applyAlignment="1">
      <alignment horizontal="right"/>
    </xf>
    <xf numFmtId="41" fontId="12" fillId="0" borderId="0" xfId="0" applyNumberFormat="1" applyFont="1" applyFill="1" applyAlignment="1">
      <alignment horizontal="right"/>
    </xf>
    <xf numFmtId="0" fontId="12" fillId="0" borderId="7" xfId="0" applyFont="1" applyFill="1" applyBorder="1" applyAlignment="1">
      <alignment vertical="top"/>
    </xf>
    <xf numFmtId="171" fontId="12" fillId="0" borderId="0" xfId="0" applyNumberFormat="1" applyFont="1" applyFill="1" applyAlignment="1">
      <alignment horizontal="center" vertical="top"/>
    </xf>
    <xf numFmtId="166" fontId="12" fillId="0" borderId="0" xfId="0" applyNumberFormat="1" applyFont="1" applyFill="1" applyAlignment="1">
      <alignment vertical="top"/>
    </xf>
    <xf numFmtId="0" fontId="12" fillId="0" borderId="0" xfId="0" applyFont="1" applyFill="1" applyAlignment="1">
      <alignment horizontal="right" vertical="top"/>
    </xf>
    <xf numFmtId="0" fontId="13" fillId="0" borderId="0" xfId="0" applyFont="1" applyFill="1" applyAlignment="1">
      <alignment horizontal="left" vertical="top"/>
    </xf>
    <xf numFmtId="41" fontId="12" fillId="0" borderId="0" xfId="0" applyNumberFormat="1" applyFont="1" applyFill="1" applyAlignment="1">
      <alignment vertical="top"/>
    </xf>
    <xf numFmtId="165" fontId="12" fillId="0" borderId="0" xfId="0" applyNumberFormat="1" applyFont="1" applyFill="1" applyAlignment="1">
      <alignment horizontal="left" vertical="top"/>
    </xf>
    <xf numFmtId="165" fontId="12" fillId="0" borderId="0" xfId="0" applyNumberFormat="1" applyFont="1" applyFill="1" applyAlignment="1">
      <alignment vertical="top"/>
    </xf>
    <xf numFmtId="41" fontId="12" fillId="0" borderId="0" xfId="0" applyNumberFormat="1" applyFont="1" applyFill="1" applyAlignment="1">
      <alignment horizontal="right" vertical="top"/>
    </xf>
    <xf numFmtId="0" fontId="12" fillId="0" borderId="0" xfId="0" applyFont="1" applyFill="1" applyAlignment="1">
      <alignment horizontal="left" vertical="top"/>
    </xf>
    <xf numFmtId="0" fontId="12" fillId="0" borderId="0" xfId="0" applyFont="1" applyFill="1" applyAlignment="1">
      <alignment vertical="top"/>
    </xf>
    <xf numFmtId="0" fontId="12" fillId="0" borderId="7" xfId="0" applyFont="1" applyFill="1" applyBorder="1" applyAlignment="1">
      <alignment vertical="top" wrapText="1"/>
    </xf>
    <xf numFmtId="167" fontId="12" fillId="0" borderId="0" xfId="0" applyNumberFormat="1" applyFont="1" applyFill="1" applyAlignment="1">
      <alignment vertical="top"/>
    </xf>
    <xf numFmtId="0" fontId="26" fillId="0" borderId="0" xfId="0" applyFont="1" applyFill="1"/>
    <xf numFmtId="169" fontId="12" fillId="0" borderId="0" xfId="0" applyNumberFormat="1" applyFont="1" applyFill="1"/>
    <xf numFmtId="41" fontId="12" fillId="0" borderId="0" xfId="0" applyNumberFormat="1" applyFont="1" applyFill="1" applyAlignment="1">
      <alignment horizontal="center"/>
    </xf>
    <xf numFmtId="0" fontId="12" fillId="0" borderId="7" xfId="0" applyFont="1" applyFill="1" applyBorder="1" applyAlignment="1">
      <alignment horizontal="left"/>
    </xf>
    <xf numFmtId="43" fontId="12" fillId="0" borderId="0" xfId="0" applyNumberFormat="1" applyFont="1" applyFill="1" applyAlignment="1">
      <alignment horizontal="left"/>
    </xf>
    <xf numFmtId="43" fontId="12" fillId="0" borderId="0" xfId="0" applyNumberFormat="1" applyFont="1" applyFill="1"/>
    <xf numFmtId="42" fontId="12" fillId="0" borderId="3" xfId="0" applyNumberFormat="1" applyFont="1" applyFill="1" applyBorder="1"/>
    <xf numFmtId="0" fontId="12" fillId="0" borderId="12" xfId="0" applyFont="1" applyFill="1" applyBorder="1"/>
    <xf numFmtId="173" fontId="12" fillId="0" borderId="1" xfId="0" applyNumberFormat="1" applyFont="1" applyFill="1" applyBorder="1"/>
    <xf numFmtId="0" fontId="12" fillId="0" borderId="1" xfId="0" applyFont="1" applyFill="1" applyBorder="1" applyAlignment="1">
      <alignment horizontal="right"/>
    </xf>
    <xf numFmtId="37" fontId="12" fillId="0" borderId="1" xfId="0" applyNumberFormat="1" applyFont="1" applyFill="1" applyBorder="1"/>
    <xf numFmtId="0" fontId="12" fillId="0" borderId="1" xfId="0" applyFont="1" applyFill="1" applyBorder="1" applyAlignment="1">
      <alignment horizontal="left"/>
    </xf>
    <xf numFmtId="37" fontId="12" fillId="0" borderId="1" xfId="0" applyNumberFormat="1" applyFont="1" applyFill="1" applyBorder="1" applyAlignment="1">
      <alignment horizontal="left"/>
    </xf>
    <xf numFmtId="0" fontId="12" fillId="0" borderId="1" xfId="0" applyFont="1" applyFill="1" applyBorder="1"/>
    <xf numFmtId="170" fontId="12" fillId="0" borderId="9" xfId="0" applyNumberFormat="1" applyFont="1" applyFill="1" applyBorder="1"/>
    <xf numFmtId="0" fontId="27" fillId="0" borderId="0" xfId="0" applyFont="1" applyFill="1" applyAlignment="1">
      <alignment horizontal="right"/>
    </xf>
    <xf numFmtId="0" fontId="13" fillId="0" borderId="0" xfId="0" applyFont="1" applyFill="1" applyAlignment="1">
      <alignment horizontal="center"/>
    </xf>
    <xf numFmtId="37" fontId="5" fillId="0" borderId="0" xfId="0" applyNumberFormat="1" applyFont="1" applyFill="1" applyAlignment="1">
      <alignment horizontal="right"/>
    </xf>
    <xf numFmtId="170" fontId="12" fillId="0" borderId="0" xfId="0" applyNumberFormat="1" applyFont="1" applyFill="1"/>
    <xf numFmtId="37" fontId="5" fillId="0" borderId="0" xfId="0" applyNumberFormat="1" applyFont="1" applyFill="1" applyAlignment="1">
      <alignment horizontal="left"/>
    </xf>
    <xf numFmtId="0" fontId="14" fillId="0" borderId="0" xfId="0" applyFont="1" applyFill="1" applyAlignment="1">
      <alignment horizontal="right"/>
    </xf>
    <xf numFmtId="170" fontId="14" fillId="0" borderId="8" xfId="0" applyNumberFormat="1" applyFont="1" applyFill="1" applyBorder="1" applyAlignment="1">
      <alignment horizontal="center"/>
    </xf>
    <xf numFmtId="42" fontId="12" fillId="0" borderId="0" xfId="0" applyNumberFormat="1" applyFont="1" applyFill="1" applyAlignment="1">
      <alignment horizontal="center"/>
    </xf>
    <xf numFmtId="165" fontId="12" fillId="0" borderId="1" xfId="0" applyNumberFormat="1" applyFont="1" applyFill="1" applyBorder="1"/>
    <xf numFmtId="165" fontId="12" fillId="0" borderId="1" xfId="0" applyNumberFormat="1" applyFont="1" applyFill="1" applyBorder="1" applyAlignment="1">
      <alignment horizontal="right"/>
    </xf>
    <xf numFmtId="42" fontId="12" fillId="0" borderId="5" xfId="0" applyNumberFormat="1" applyFont="1" applyFill="1" applyBorder="1"/>
    <xf numFmtId="42" fontId="12" fillId="0" borderId="2" xfId="0" applyNumberFormat="1" applyFont="1" applyFill="1" applyBorder="1"/>
    <xf numFmtId="170" fontId="9" fillId="0" borderId="0" xfId="0" applyNumberFormat="1" applyFont="1" applyFill="1" applyAlignment="1">
      <alignment horizontal="center"/>
    </xf>
    <xf numFmtId="0" fontId="22" fillId="0" borderId="0" xfId="0" applyFont="1" applyFill="1" applyAlignment="1">
      <alignment horizontal="right"/>
    </xf>
    <xf numFmtId="37" fontId="12" fillId="0" borderId="0" xfId="0" applyNumberFormat="1" applyFont="1" applyFill="1" applyAlignment="1">
      <alignment horizontal="center"/>
    </xf>
    <xf numFmtId="0" fontId="12" fillId="0" borderId="0" xfId="0" applyFont="1" applyFill="1" applyAlignment="1">
      <alignment horizontal="center" vertical="top"/>
    </xf>
    <xf numFmtId="170" fontId="12" fillId="0" borderId="0" xfId="0" applyNumberFormat="1" applyFont="1" applyFill="1" applyAlignment="1">
      <alignment vertical="top"/>
    </xf>
    <xf numFmtId="37" fontId="18" fillId="0" borderId="0" xfId="7" applyFont="1" applyAlignment="1">
      <alignment horizontal="center"/>
    </xf>
    <xf numFmtId="37" fontId="18" fillId="0" borderId="0" xfId="7" quotePrefix="1" applyFont="1" applyAlignment="1">
      <alignment horizontal="center"/>
    </xf>
    <xf numFmtId="37" fontId="4" fillId="0" borderId="0" xfId="4" quotePrefix="1" applyFont="1" applyAlignment="1">
      <alignment horizontal="center"/>
    </xf>
    <xf numFmtId="37" fontId="4" fillId="0" borderId="0" xfId="4" applyFont="1" applyFill="1" applyAlignment="1">
      <alignment horizontal="center"/>
    </xf>
    <xf numFmtId="37" fontId="4" fillId="0" borderId="0" xfId="4" applyFont="1" applyAlignment="1">
      <alignment horizontal="center"/>
    </xf>
    <xf numFmtId="0" fontId="12" fillId="0" borderId="0" xfId="0" applyFont="1" applyFill="1" applyAlignment="1">
      <alignment horizontal="left" vertical="top" wrapText="1"/>
    </xf>
    <xf numFmtId="0" fontId="9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177" fontId="9" fillId="0" borderId="0" xfId="14" applyNumberFormat="1" applyFont="1" applyFill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11" fillId="0" borderId="5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/>
    </xf>
    <xf numFmtId="37" fontId="2" fillId="0" borderId="0" xfId="7" applyFont="1" applyFill="1" applyAlignment="1"/>
    <xf numFmtId="172" fontId="2" fillId="0" borderId="0" xfId="7" applyNumberFormat="1" applyFont="1" applyFill="1" applyAlignment="1">
      <alignment horizontal="left"/>
    </xf>
  </cellXfs>
  <cellStyles count="16">
    <cellStyle name="Comma" xfId="1" builtinId="3"/>
    <cellStyle name="Comma 31 2" xfId="9" xr:uid="{00000000-0005-0000-0000-000001000000}"/>
    <cellStyle name="Currency" xfId="2" builtinId="4"/>
    <cellStyle name="Currency 10" xfId="15" xr:uid="{1F2EC529-B541-4B12-8E25-E697341C2F02}"/>
    <cellStyle name="Currency 7 2" xfId="11" xr:uid="{00000000-0005-0000-0000-000003000000}"/>
    <cellStyle name="Good" xfId="14" builtinId="26"/>
    <cellStyle name="Normal" xfId="0" builtinId="0"/>
    <cellStyle name="Normal 10" xfId="5" xr:uid="{00000000-0005-0000-0000-000006000000}"/>
    <cellStyle name="Normal 12" xfId="13" xr:uid="{85BDF452-9120-4775-A4C2-7EBAC3DE10A8}"/>
    <cellStyle name="Normal 2" xfId="6" xr:uid="{00000000-0005-0000-0000-000007000000}"/>
    <cellStyle name="Normal 30 2" xfId="8" xr:uid="{00000000-0005-0000-0000-000008000000}"/>
    <cellStyle name="Normal_Composite Tax Rates" xfId="7" xr:uid="{00000000-0005-0000-0000-000009000000}"/>
    <cellStyle name="Normal_KU Attachment 1 ECR Review (revised) (4)" xfId="4" xr:uid="{00000000-0005-0000-0000-00000A000000}"/>
    <cellStyle name="Normal_LGE Attachment 1 ECR Review (revised) (3)" xfId="12" xr:uid="{00000000-0005-0000-0000-00000B000000}"/>
    <cellStyle name="Percent" xfId="3" builtinId="5"/>
    <cellStyle name="Percent 6 2" xfId="10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orate\data\USERS\CSpitz\Trends\Con-OpSu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Pure%20Fishing\MODEL%20TO%20BANKS\Pure%20Fishing%20Base%20Case%202003%20Monthly%20Model%200312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everaged%20Finance\Diversified%20Industries\Manufacturing%20and%20Ind.%20Tech\P&amp;L%20Coal\P&amp;L%20Coal%202002%20Deal\Credit\Natural%20Gas%20and%20GDP%20dat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v_grad\Energy\RV%20Secondary%20Energy%202005%20Jan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Journal%20Entries/KU/2013/J529%20DSM%20Over%20Under/J529%20KU%20Reclass%20DSM%20Upload%202013.0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SPICE OPSUM"/>
      <sheetName val="HOSPICE OPSUM BY MON"/>
      <sheetName val="RN &amp; Aides Graph"/>
      <sheetName val="HOSPICE FTE's BY MON"/>
      <sheetName val="CONSOL OPSUM"/>
      <sheetName val="HQ OPSUM"/>
      <sheetName val="FTE'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nk Model"/>
      <sheetName val="Bank Case - Blair"/>
      <sheetName val="Bank Case Buildup"/>
      <sheetName val="Net Sales"/>
      <sheetName val="Gross Profit"/>
      <sheetName val="expenses"/>
      <sheetName val="monthly - base case"/>
      <sheetName val="Standalone Base C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l GDP"/>
      <sheetName val="Real GDP (2)"/>
      <sheetName val="Natural gas"/>
      <sheetName val="Consumption vs. GDP"/>
    </sheetNames>
    <sheetDataSet>
      <sheetData sheetId="0" refreshError="1"/>
      <sheetData sheetId="1" refreshError="1"/>
      <sheetData sheetId="2">
        <row r="3">
          <cell r="A3" t="e">
            <v>#NAME?</v>
          </cell>
        </row>
      </sheetData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read Sheet"/>
      <sheetName val="Tenor Adjustments"/>
      <sheetName val="Secondary"/>
      <sheetName val="Secondary ENB"/>
    </sheetNames>
    <sheetDataSet>
      <sheetData sheetId="0"/>
      <sheetData sheetId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pCache"/>
      <sheetName val="BneWorkBookProperties"/>
      <sheetName val="J529"/>
    </sheetNames>
    <sheetDataSet>
      <sheetData sheetId="0">
        <row r="1">
          <cell r="A1" t="str">
            <v>No</v>
          </cell>
        </row>
        <row r="2">
          <cell r="A2" t="str">
            <v>Yes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AB40"/>
  <sheetViews>
    <sheetView showGridLines="0" tabSelected="1" zoomScale="80" zoomScaleNormal="80" workbookViewId="0"/>
  </sheetViews>
  <sheetFormatPr defaultColWidth="17.85546875" defaultRowHeight="15.75" x14ac:dyDescent="0.25"/>
  <cols>
    <col min="1" max="1" width="5.42578125" style="4" customWidth="1"/>
    <col min="2" max="2" width="33.28515625" style="4" customWidth="1"/>
    <col min="3" max="3" width="19" style="4" customWidth="1"/>
    <col min="4" max="4" width="4" style="4" bestFit="1" customWidth="1"/>
    <col min="5" max="5" width="1.7109375" style="4" customWidth="1"/>
    <col min="6" max="6" width="16" style="4" bestFit="1" customWidth="1"/>
    <col min="7" max="7" width="2" style="4" customWidth="1"/>
    <col min="8" max="8" width="25.5703125" style="4" bestFit="1" customWidth="1"/>
    <col min="9" max="9" width="2" style="4" customWidth="1"/>
    <col min="10" max="10" width="19" style="4" customWidth="1"/>
    <col min="11" max="11" width="2" style="4" customWidth="1"/>
    <col min="12" max="12" width="19" style="4" customWidth="1"/>
    <col min="13" max="13" width="2.28515625" style="4" customWidth="1"/>
    <col min="14" max="14" width="19" style="4" customWidth="1"/>
    <col min="15" max="15" width="2.28515625" style="4" customWidth="1"/>
    <col min="16" max="16" width="19" style="4" customWidth="1"/>
    <col min="17" max="17" width="1.85546875" style="4" customWidth="1"/>
    <col min="18" max="18" width="19" style="4" customWidth="1"/>
    <col min="19" max="20" width="1.85546875" style="4" customWidth="1"/>
    <col min="21" max="21" width="19" style="4" customWidth="1"/>
    <col min="22" max="22" width="2.28515625" style="4" customWidth="1"/>
    <col min="23" max="23" width="18.28515625" style="4" customWidth="1"/>
    <col min="24" max="24" width="2.42578125" style="4" customWidth="1"/>
    <col min="25" max="25" width="16.42578125" style="4" customWidth="1"/>
    <col min="26" max="26" width="2.85546875" style="4" customWidth="1"/>
    <col min="27" max="27" width="18.140625" style="4" customWidth="1"/>
    <col min="28" max="16384" width="17.85546875" style="4"/>
  </cols>
  <sheetData>
    <row r="1" spans="1:27" x14ac:dyDescent="0.25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V1" s="3"/>
      <c r="X1" s="3"/>
      <c r="Y1" s="3"/>
      <c r="Z1" s="3"/>
    </row>
    <row r="2" spans="1:27" x14ac:dyDescent="0.25">
      <c r="A2" s="1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V2" s="3"/>
      <c r="X2" s="3"/>
      <c r="Y2" s="3"/>
      <c r="Z2" s="3"/>
    </row>
    <row r="3" spans="1:27" x14ac:dyDescent="0.25">
      <c r="A3" s="2"/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X3" s="3"/>
      <c r="Y3" s="3"/>
    </row>
    <row r="4" spans="1:27" x14ac:dyDescent="0.25">
      <c r="A4" s="200" t="s">
        <v>0</v>
      </c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5"/>
      <c r="T4" s="6"/>
      <c r="U4" s="6"/>
      <c r="V4" s="6"/>
      <c r="W4" s="7"/>
      <c r="X4" s="8"/>
      <c r="Y4" s="8"/>
      <c r="Z4" s="8"/>
      <c r="AA4" s="8"/>
    </row>
    <row r="5" spans="1:27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3"/>
      <c r="Y5" s="3"/>
      <c r="Z5" s="3"/>
      <c r="AA5" s="3"/>
    </row>
    <row r="6" spans="1:27" x14ac:dyDescent="0.25">
      <c r="A6" s="199" t="s">
        <v>110</v>
      </c>
      <c r="B6" s="199"/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5"/>
      <c r="T6" s="7"/>
      <c r="U6" s="7"/>
      <c r="V6" s="7"/>
      <c r="W6" s="7"/>
      <c r="X6" s="8"/>
      <c r="Y6" s="8"/>
      <c r="Z6" s="8"/>
      <c r="AA6" s="8"/>
    </row>
    <row r="7" spans="1:27" x14ac:dyDescent="0.25">
      <c r="A7" s="198" t="s">
        <v>134</v>
      </c>
      <c r="B7" s="198"/>
      <c r="C7" s="198"/>
      <c r="D7" s="198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198"/>
      <c r="S7" s="5"/>
      <c r="T7" s="7"/>
      <c r="U7" s="7"/>
      <c r="V7" s="7"/>
      <c r="W7" s="9"/>
    </row>
    <row r="8" spans="1:27" x14ac:dyDescent="0.25">
      <c r="A8" s="10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11"/>
      <c r="S8" s="7"/>
      <c r="T8" s="7"/>
      <c r="U8" s="7"/>
      <c r="V8" s="7"/>
      <c r="W8" s="9"/>
    </row>
    <row r="9" spans="1:27" ht="18" x14ac:dyDescent="0.4">
      <c r="A9" s="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</row>
    <row r="10" spans="1:27" x14ac:dyDescent="0.25">
      <c r="A10" s="2"/>
      <c r="B10" s="2"/>
      <c r="C10" s="3"/>
      <c r="D10" s="3"/>
      <c r="E10" s="3"/>
      <c r="H10" s="3"/>
      <c r="I10" s="3"/>
      <c r="J10" s="3"/>
      <c r="K10" s="3"/>
      <c r="L10" s="13" t="s">
        <v>1</v>
      </c>
      <c r="O10" s="3"/>
      <c r="P10" s="3"/>
      <c r="Q10" s="3"/>
      <c r="R10" s="3"/>
      <c r="T10" s="13"/>
    </row>
    <row r="11" spans="1:27" x14ac:dyDescent="0.25">
      <c r="A11" s="2"/>
      <c r="B11" s="2"/>
      <c r="C11" s="13"/>
      <c r="D11" s="13"/>
      <c r="E11" s="13"/>
      <c r="H11" s="13"/>
      <c r="I11" s="13"/>
      <c r="J11" s="13"/>
      <c r="K11" s="13"/>
      <c r="L11" s="13" t="s">
        <v>2</v>
      </c>
      <c r="M11" s="13"/>
      <c r="N11" s="13" t="s">
        <v>3</v>
      </c>
      <c r="Q11" s="13"/>
      <c r="R11" s="14" t="s">
        <v>4</v>
      </c>
      <c r="T11" s="14"/>
      <c r="V11" s="13"/>
      <c r="W11" s="13"/>
    </row>
    <row r="12" spans="1:27" x14ac:dyDescent="0.25">
      <c r="A12" s="2"/>
      <c r="B12" s="2"/>
      <c r="C12" s="13"/>
      <c r="D12" s="13"/>
      <c r="E12" s="13"/>
      <c r="F12" s="13"/>
      <c r="H12" s="13"/>
      <c r="I12" s="13"/>
      <c r="J12" s="13" t="s">
        <v>5</v>
      </c>
      <c r="K12" s="13"/>
      <c r="L12" s="13" t="s">
        <v>6</v>
      </c>
      <c r="M12" s="13"/>
      <c r="N12" s="13" t="s">
        <v>7</v>
      </c>
      <c r="O12" s="14"/>
      <c r="P12" s="13" t="s">
        <v>8</v>
      </c>
      <c r="Q12" s="13"/>
      <c r="R12" s="13" t="s">
        <v>8</v>
      </c>
    </row>
    <row r="13" spans="1:27" x14ac:dyDescent="0.25">
      <c r="A13" s="2"/>
      <c r="B13" s="3"/>
      <c r="C13" s="13" t="s">
        <v>9</v>
      </c>
      <c r="D13" s="13"/>
      <c r="E13" s="13"/>
      <c r="F13" s="14" t="s">
        <v>10</v>
      </c>
      <c r="H13" s="13" t="s">
        <v>146</v>
      </c>
      <c r="I13" s="13"/>
      <c r="J13" s="13" t="s">
        <v>11</v>
      </c>
      <c r="K13" s="13"/>
      <c r="L13" s="13" t="s">
        <v>12</v>
      </c>
      <c r="M13" s="13"/>
      <c r="N13" s="13" t="s">
        <v>12</v>
      </c>
      <c r="O13" s="14"/>
      <c r="P13" s="13" t="s">
        <v>13</v>
      </c>
      <c r="Q13" s="13"/>
      <c r="R13" s="14" t="s">
        <v>12</v>
      </c>
    </row>
    <row r="14" spans="1:27" x14ac:dyDescent="0.25">
      <c r="A14" s="3"/>
      <c r="B14" s="3"/>
      <c r="C14" s="93" t="s">
        <v>136</v>
      </c>
      <c r="D14" s="13"/>
      <c r="E14" s="13"/>
      <c r="F14" s="14" t="s">
        <v>14</v>
      </c>
      <c r="H14" s="13" t="s">
        <v>147</v>
      </c>
      <c r="I14" s="13"/>
      <c r="J14" s="15" t="s">
        <v>15</v>
      </c>
      <c r="K14" s="13"/>
      <c r="L14" s="15" t="s">
        <v>16</v>
      </c>
      <c r="M14" s="13"/>
      <c r="N14" s="16" t="s">
        <v>17</v>
      </c>
      <c r="O14" s="14"/>
      <c r="P14" s="13" t="s">
        <v>18</v>
      </c>
      <c r="Q14" s="13"/>
      <c r="R14" s="15" t="s">
        <v>19</v>
      </c>
    </row>
    <row r="15" spans="1:27" x14ac:dyDescent="0.25">
      <c r="A15" s="3"/>
      <c r="B15" s="3"/>
      <c r="C15" s="17">
        <v>-1</v>
      </c>
      <c r="D15" s="13"/>
      <c r="E15" s="14"/>
      <c r="F15" s="17">
        <v>-2</v>
      </c>
      <c r="H15" s="17">
        <v>-3</v>
      </c>
      <c r="I15" s="13"/>
      <c r="J15" s="18">
        <v>-4</v>
      </c>
      <c r="K15" s="13"/>
      <c r="L15" s="18">
        <v>-5</v>
      </c>
      <c r="M15" s="13"/>
      <c r="N15" s="17">
        <v>-6</v>
      </c>
      <c r="O15" s="13"/>
      <c r="P15" s="17">
        <v>-7</v>
      </c>
      <c r="Q15" s="13"/>
      <c r="R15" s="17">
        <v>-8</v>
      </c>
    </row>
    <row r="16" spans="1:27" ht="30" customHeight="1" x14ac:dyDescent="0.25">
      <c r="A16" s="19" t="s">
        <v>20</v>
      </c>
      <c r="B16" s="3" t="s">
        <v>21</v>
      </c>
      <c r="C16" s="20">
        <f>'Q5 - ECC Aug23'!E74</f>
        <v>4121286.0100000002</v>
      </c>
      <c r="D16" s="21"/>
      <c r="E16" s="3"/>
      <c r="F16" s="22">
        <f>ROUND(+C16/$C$19,4)</f>
        <v>5.9999999999999995E-4</v>
      </c>
      <c r="H16" s="20">
        <v>0</v>
      </c>
      <c r="I16" s="3"/>
      <c r="J16" s="20">
        <f>ROUND(+F16*$J$19,0)</f>
        <v>-257</v>
      </c>
      <c r="K16" s="3"/>
      <c r="L16" s="20">
        <f>SUM(H16:K16)</f>
        <v>-257</v>
      </c>
      <c r="M16" s="3"/>
      <c r="N16" s="23">
        <f>+C16+L16</f>
        <v>4121029.0100000002</v>
      </c>
      <c r="P16" s="24">
        <v>0.93620000000000003</v>
      </c>
      <c r="Q16" s="3"/>
      <c r="R16" s="23">
        <f>ROUND(+N16*P16,0)</f>
        <v>3858107</v>
      </c>
    </row>
    <row r="17" spans="1:28" ht="30" customHeight="1" x14ac:dyDescent="0.25">
      <c r="A17" s="19" t="s">
        <v>22</v>
      </c>
      <c r="B17" s="3" t="s">
        <v>23</v>
      </c>
      <c r="C17" s="25">
        <f>'Q5 - ECC Aug23'!E59</f>
        <v>3024453729.71</v>
      </c>
      <c r="D17" s="21"/>
      <c r="E17" s="3"/>
      <c r="F17" s="22">
        <f>ROUND(+C17/$C$19,4)</f>
        <v>0.45989999999999998</v>
      </c>
      <c r="H17" s="26">
        <v>0</v>
      </c>
      <c r="I17" s="3"/>
      <c r="J17" s="25">
        <f>ROUND(+F17*$J$19,0)</f>
        <v>-196658</v>
      </c>
      <c r="K17" s="3"/>
      <c r="L17" s="25">
        <f>SUM(H17:K17)</f>
        <v>-196658</v>
      </c>
      <c r="M17" s="3"/>
      <c r="N17" s="27">
        <f>+C17+L17</f>
        <v>3024257071.71</v>
      </c>
      <c r="P17" s="28">
        <f>+P16</f>
        <v>0.93620000000000003</v>
      </c>
      <c r="Q17" s="3"/>
      <c r="R17" s="27">
        <f>ROUND(+N17*P17,0)</f>
        <v>2831309471</v>
      </c>
    </row>
    <row r="18" spans="1:28" ht="30" customHeight="1" x14ac:dyDescent="0.25">
      <c r="A18" s="19" t="s">
        <v>24</v>
      </c>
      <c r="B18" s="3" t="s">
        <v>25</v>
      </c>
      <c r="C18" s="25">
        <v>3548308791.9699998</v>
      </c>
      <c r="D18" s="3"/>
      <c r="E18" s="3"/>
      <c r="F18" s="29">
        <f>ROUND(1-F16-F17,4)</f>
        <v>0.53949999999999998</v>
      </c>
      <c r="H18" s="26">
        <f>H19</f>
        <v>0</v>
      </c>
      <c r="I18" s="3"/>
      <c r="J18" s="26">
        <f>+J19-J16-J17</f>
        <v>-230694.89</v>
      </c>
      <c r="K18" s="3"/>
      <c r="L18" s="26">
        <f>SUM(H18:K18)</f>
        <v>-230694.89</v>
      </c>
      <c r="M18" s="3"/>
      <c r="N18" s="27">
        <f>+C18+L18</f>
        <v>3548078097.0799999</v>
      </c>
      <c r="P18" s="28">
        <f>+P16</f>
        <v>0.93620000000000003</v>
      </c>
      <c r="Q18" s="3"/>
      <c r="R18" s="27">
        <f>ROUND(+N18*P18,0)</f>
        <v>3321710714</v>
      </c>
    </row>
    <row r="19" spans="1:28" ht="30" customHeight="1" thickBot="1" x14ac:dyDescent="0.3">
      <c r="A19" s="19" t="s">
        <v>26</v>
      </c>
      <c r="B19" s="3" t="s">
        <v>27</v>
      </c>
      <c r="C19" s="30">
        <f>SUM(C16:C18)</f>
        <v>6576883807.6900005</v>
      </c>
      <c r="D19" s="3"/>
      <c r="E19" s="3"/>
      <c r="F19" s="31">
        <f>SUM(F16:F18)</f>
        <v>1</v>
      </c>
      <c r="H19" s="32">
        <v>0</v>
      </c>
      <c r="I19" s="3"/>
      <c r="J19" s="98">
        <f>-250000-177609.89</f>
        <v>-427609.89</v>
      </c>
      <c r="K19" s="3"/>
      <c r="L19" s="32">
        <f>SUM(L16:L18)</f>
        <v>-427609.89</v>
      </c>
      <c r="M19" s="3"/>
      <c r="N19" s="32">
        <f>SUM(N16:N18)</f>
        <v>6576456197.8000002</v>
      </c>
      <c r="Q19" s="3"/>
      <c r="R19" s="32">
        <f>SUM(R16:R18)</f>
        <v>6156878292</v>
      </c>
    </row>
    <row r="20" spans="1:28" ht="16.5" thickTop="1" x14ac:dyDescent="0.25">
      <c r="A20" s="3"/>
      <c r="B20" s="3"/>
      <c r="C20" s="3"/>
      <c r="D20" s="3"/>
      <c r="E20" s="3"/>
      <c r="F20" s="3"/>
      <c r="H20" s="3"/>
      <c r="I20" s="3"/>
      <c r="J20" s="3"/>
      <c r="K20" s="3"/>
      <c r="L20" s="3"/>
      <c r="M20" s="3"/>
      <c r="N20" s="3"/>
      <c r="O20" s="3"/>
      <c r="Q20" s="3"/>
      <c r="S20" s="3"/>
    </row>
    <row r="21" spans="1:28" x14ac:dyDescent="0.25">
      <c r="A21" s="3"/>
      <c r="B21" s="3"/>
      <c r="C21" s="33"/>
      <c r="D21" s="3"/>
      <c r="E21" s="3"/>
      <c r="F21" s="3"/>
      <c r="H21" s="3"/>
      <c r="I21" s="3"/>
      <c r="J21" s="3"/>
      <c r="K21" s="3"/>
      <c r="L21" s="3"/>
      <c r="M21" s="3"/>
      <c r="N21" s="3"/>
      <c r="O21" s="3"/>
      <c r="P21" s="3"/>
      <c r="Q21" s="3"/>
      <c r="T21" s="3"/>
    </row>
    <row r="22" spans="1:28" ht="18" x14ac:dyDescent="0.4">
      <c r="A22" s="3"/>
      <c r="B22" s="3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3"/>
    </row>
    <row r="23" spans="1:28" ht="18" x14ac:dyDescent="0.4">
      <c r="A23" s="3"/>
      <c r="B23" s="3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3"/>
    </row>
    <row r="24" spans="1:28" ht="18" x14ac:dyDescent="0.4">
      <c r="A24" s="3"/>
      <c r="B24" s="3"/>
      <c r="C24" s="12"/>
      <c r="D24" s="12"/>
      <c r="E24" s="12"/>
      <c r="F24" s="12"/>
      <c r="G24" s="12"/>
      <c r="H24" s="34"/>
      <c r="I24" s="12"/>
      <c r="J24" s="34"/>
      <c r="K24" s="12"/>
      <c r="L24" s="34" t="s">
        <v>28</v>
      </c>
      <c r="M24" s="12"/>
      <c r="N24" s="12"/>
      <c r="O24" s="12"/>
      <c r="R24" s="3"/>
      <c r="S24" s="3"/>
      <c r="X24" s="3"/>
      <c r="AB24" s="14"/>
    </row>
    <row r="25" spans="1:28" ht="18" x14ac:dyDescent="0.4">
      <c r="A25" s="3"/>
      <c r="B25" s="3"/>
      <c r="C25" s="12"/>
      <c r="D25" s="12"/>
      <c r="E25" s="12"/>
      <c r="F25" s="12"/>
      <c r="G25" s="12"/>
      <c r="H25" s="34"/>
      <c r="I25" s="12"/>
      <c r="J25" s="34"/>
      <c r="K25" s="12"/>
      <c r="L25" s="14" t="s">
        <v>4</v>
      </c>
      <c r="M25" s="12"/>
      <c r="P25" s="13"/>
      <c r="Q25" s="13"/>
      <c r="R25" s="13" t="s">
        <v>29</v>
      </c>
      <c r="X25" s="3"/>
      <c r="AB25" s="14"/>
    </row>
    <row r="26" spans="1:28" x14ac:dyDescent="0.25">
      <c r="A26" s="3"/>
      <c r="B26" s="3"/>
      <c r="C26" s="14" t="s">
        <v>4</v>
      </c>
      <c r="D26" s="3"/>
      <c r="E26" s="3"/>
      <c r="F26" s="3"/>
      <c r="H26" s="34" t="s">
        <v>30</v>
      </c>
      <c r="J26" s="35" t="s">
        <v>31</v>
      </c>
      <c r="L26" s="13" t="s">
        <v>8</v>
      </c>
      <c r="M26" s="3"/>
      <c r="N26" s="14" t="s">
        <v>28</v>
      </c>
      <c r="P26" s="13" t="s">
        <v>32</v>
      </c>
      <c r="Q26" s="13"/>
      <c r="R26" s="13" t="s">
        <v>33</v>
      </c>
      <c r="X26" s="3"/>
      <c r="AA26" s="14"/>
      <c r="AB26" s="14"/>
    </row>
    <row r="27" spans="1:28" ht="18" x14ac:dyDescent="0.4">
      <c r="C27" s="13" t="s">
        <v>8</v>
      </c>
      <c r="D27" s="36"/>
      <c r="E27" s="36"/>
      <c r="F27" s="14" t="s">
        <v>10</v>
      </c>
      <c r="H27" s="13" t="s">
        <v>34</v>
      </c>
      <c r="J27" s="35" t="s">
        <v>13</v>
      </c>
      <c r="L27" s="14" t="s">
        <v>12</v>
      </c>
      <c r="M27" s="36"/>
      <c r="N27" s="14" t="s">
        <v>10</v>
      </c>
      <c r="P27" s="13" t="s">
        <v>29</v>
      </c>
      <c r="Q27" s="13"/>
      <c r="R27" s="13" t="s">
        <v>35</v>
      </c>
      <c r="X27" s="36"/>
      <c r="AA27" s="14"/>
      <c r="AB27" s="37"/>
    </row>
    <row r="28" spans="1:28" x14ac:dyDescent="0.25">
      <c r="A28" s="38"/>
      <c r="B28" s="39"/>
      <c r="C28" s="14" t="s">
        <v>12</v>
      </c>
      <c r="F28" s="14" t="s">
        <v>14</v>
      </c>
      <c r="H28" s="15" t="s">
        <v>36</v>
      </c>
      <c r="J28" s="15" t="s">
        <v>37</v>
      </c>
      <c r="L28" s="15" t="s">
        <v>38</v>
      </c>
      <c r="N28" s="14" t="s">
        <v>14</v>
      </c>
      <c r="P28" s="13" t="s">
        <v>39</v>
      </c>
      <c r="Q28" s="13"/>
      <c r="R28" s="16" t="s">
        <v>40</v>
      </c>
      <c r="X28" s="14"/>
      <c r="AA28" s="14"/>
      <c r="AB28" s="37"/>
    </row>
    <row r="29" spans="1:28" x14ac:dyDescent="0.25">
      <c r="A29" s="39"/>
      <c r="B29" s="39"/>
      <c r="C29" s="17">
        <v>-8</v>
      </c>
      <c r="D29" s="14"/>
      <c r="E29" s="14"/>
      <c r="F29" s="17">
        <v>-9</v>
      </c>
      <c r="H29" s="17">
        <v>-10</v>
      </c>
      <c r="J29" s="18">
        <v>-11</v>
      </c>
      <c r="L29" s="17">
        <v>-12</v>
      </c>
      <c r="M29" s="14"/>
      <c r="N29" s="17">
        <v>-13</v>
      </c>
      <c r="P29" s="17">
        <v>-14</v>
      </c>
      <c r="Q29" s="13"/>
      <c r="R29" s="17">
        <v>-15</v>
      </c>
      <c r="X29" s="14"/>
      <c r="AA29" s="14"/>
      <c r="AB29" s="14"/>
    </row>
    <row r="30" spans="1:28" ht="30" customHeight="1" x14ac:dyDescent="0.25">
      <c r="A30" s="19" t="s">
        <v>20</v>
      </c>
      <c r="B30" s="3" t="s">
        <v>21</v>
      </c>
      <c r="C30" s="20">
        <f>+R16</f>
        <v>3858107</v>
      </c>
      <c r="D30" s="25"/>
      <c r="E30" s="3"/>
      <c r="F30" s="22">
        <f>IFERROR(ROUND(+C30/$C$33,4),0)</f>
        <v>5.9999999999999995E-4</v>
      </c>
      <c r="H30" s="20">
        <f>ROUND(+F30*$H$33,0)</f>
        <v>-371529</v>
      </c>
      <c r="J30" s="20">
        <f>ROUND(+F30*$J$33,0)</f>
        <v>-3100</v>
      </c>
      <c r="L30" s="40">
        <f>+C30+H30+J30</f>
        <v>3483478</v>
      </c>
      <c r="M30" s="14"/>
      <c r="N30" s="41">
        <f>IFERROR(ROUND(+L30/$L$33,4),0)</f>
        <v>5.9999999999999995E-4</v>
      </c>
      <c r="O30" s="42"/>
      <c r="P30" s="24">
        <f>'Q5 - ECC Aug23'!R74</f>
        <v>5.5899999999999998E-2</v>
      </c>
      <c r="Q30" s="43"/>
      <c r="R30" s="24">
        <f>ROUND(+$N$30*$P$30,4)</f>
        <v>0</v>
      </c>
      <c r="X30" s="14"/>
      <c r="AA30" s="44"/>
      <c r="AB30" s="45"/>
    </row>
    <row r="31" spans="1:28" ht="30" customHeight="1" x14ac:dyDescent="0.25">
      <c r="A31" s="19" t="s">
        <v>22</v>
      </c>
      <c r="B31" s="3" t="s">
        <v>23</v>
      </c>
      <c r="C31" s="25">
        <f>+R17</f>
        <v>2831309471</v>
      </c>
      <c r="D31" s="25"/>
      <c r="E31" s="3"/>
      <c r="F31" s="22">
        <f>IFERROR(ROUND(+C31/$C$33,4),0)</f>
        <v>0.45989999999999998</v>
      </c>
      <c r="H31" s="25">
        <f>ROUND(+F31*$H$33,0)</f>
        <v>-284776835</v>
      </c>
      <c r="J31" s="25">
        <f>ROUND(+F31*$J$33,0)</f>
        <v>-2376236</v>
      </c>
      <c r="L31" s="46">
        <f>+C31+H31+J31</f>
        <v>2544156400</v>
      </c>
      <c r="M31" s="14"/>
      <c r="N31" s="41">
        <f>IFERROR(ROUND(+L31/$L$33,4),0)</f>
        <v>0.45989999999999998</v>
      </c>
      <c r="O31" s="42"/>
      <c r="P31" s="24">
        <f>'Q5 - ECC Aug23'!R59</f>
        <v>4.36E-2</v>
      </c>
      <c r="Q31" s="43"/>
      <c r="R31" s="24">
        <f>ROUND(+$N$31*$P$31,4)</f>
        <v>2.01E-2</v>
      </c>
      <c r="U31" s="47"/>
      <c r="V31" s="47"/>
      <c r="W31" s="47"/>
      <c r="X31" s="47"/>
      <c r="Z31" s="47"/>
      <c r="AA31" s="44"/>
      <c r="AB31" s="45"/>
    </row>
    <row r="32" spans="1:28" ht="30" customHeight="1" x14ac:dyDescent="0.25">
      <c r="A32" s="19" t="s">
        <v>24</v>
      </c>
      <c r="B32" s="3" t="s">
        <v>25</v>
      </c>
      <c r="C32" s="25">
        <f>+R18</f>
        <v>3321710714</v>
      </c>
      <c r="D32" s="25"/>
      <c r="E32" s="3"/>
      <c r="F32" s="22">
        <f>ROUND(1-F30-F31,4)</f>
        <v>0.53949999999999998</v>
      </c>
      <c r="H32" s="25">
        <f>+H33-H30-H31</f>
        <v>-334066324.63740003</v>
      </c>
      <c r="J32" s="25">
        <f>+J33-J30-J31</f>
        <v>-2787518</v>
      </c>
      <c r="L32" s="46">
        <f>+C32+H32+J32</f>
        <v>2984856871.3625998</v>
      </c>
      <c r="N32" s="22">
        <f>ROUND(1-N30-N31,4)</f>
        <v>0.53949999999999998</v>
      </c>
      <c r="O32" s="42"/>
      <c r="P32" s="24">
        <v>9.35E-2</v>
      </c>
      <c r="Q32" s="43"/>
      <c r="R32" s="24">
        <f>ROUND(+$N$32*$P$32,4)</f>
        <v>5.04E-2</v>
      </c>
      <c r="AA32" s="48"/>
      <c r="AB32" s="45"/>
    </row>
    <row r="33" spans="1:28" ht="30" customHeight="1" thickBot="1" x14ac:dyDescent="0.3">
      <c r="A33" s="19" t="s">
        <v>26</v>
      </c>
      <c r="B33" s="3" t="s">
        <v>27</v>
      </c>
      <c r="C33" s="32">
        <f>SUM(C30:C32)</f>
        <v>6156878292</v>
      </c>
      <c r="D33" s="25"/>
      <c r="E33" s="3"/>
      <c r="F33" s="49">
        <f>SUM(F30:F32)</f>
        <v>1</v>
      </c>
      <c r="H33" s="32">
        <v>-619214688.63740003</v>
      </c>
      <c r="J33" s="32">
        <v>-5166854</v>
      </c>
      <c r="L33" s="32">
        <f>SUM(L30:L32)</f>
        <v>5532496749.3626003</v>
      </c>
      <c r="N33" s="49">
        <f>SUM(N30:N32)</f>
        <v>1</v>
      </c>
      <c r="P33" s="45"/>
      <c r="Q33" s="3"/>
      <c r="R33" s="50">
        <f>ROUND(SUM(R30:R32),4)</f>
        <v>7.0499999999999993E-2</v>
      </c>
      <c r="AB33" s="45"/>
    </row>
    <row r="34" spans="1:28" ht="35.1" customHeight="1" thickTop="1" thickBot="1" x14ac:dyDescent="0.3">
      <c r="A34" s="19" t="s">
        <v>41</v>
      </c>
      <c r="B34" s="3" t="s">
        <v>42</v>
      </c>
      <c r="R34" s="51">
        <f>ROUND(R33+(R33-R31-R30)*(24.95%/(1-24.95%)),4)</f>
        <v>8.7300000000000003E-2</v>
      </c>
    </row>
    <row r="35" spans="1:28" ht="16.5" thickTop="1" x14ac:dyDescent="0.25"/>
    <row r="39" spans="1:28" x14ac:dyDescent="0.25">
      <c r="L39" s="52"/>
      <c r="N39" s="53"/>
      <c r="P39" s="54"/>
    </row>
    <row r="40" spans="1:28" x14ac:dyDescent="0.25">
      <c r="L40" s="52"/>
      <c r="N40" s="53"/>
    </row>
  </sheetData>
  <mergeCells count="3">
    <mergeCell ref="A7:R7"/>
    <mergeCell ref="A6:R6"/>
    <mergeCell ref="A4:R4"/>
  </mergeCells>
  <printOptions horizontalCentered="1" gridLinesSet="0"/>
  <pageMargins left="0.32" right="0.33" top="0.75" bottom="0.5" header="0.5" footer="0"/>
  <pageSetup scale="61" orientation="landscape" r:id="rId1"/>
  <headerFooter scaleWithDoc="0">
    <oddHeader>&amp;R&amp;"Times New Roman,Bold"Attachment to Response to Question No. 5
Page 1 of 3
Fackler</oddHeader>
    <oddFooter>&amp;R&amp;"Times New Roman,Bold"&amp;12&amp;K000000Attachment to Response to Question No. 5
Page 1 of 3
Fackler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90"/>
  <sheetViews>
    <sheetView showGridLines="0" zoomScale="80" zoomScaleNormal="80" zoomScaleSheetLayoutView="80" workbookViewId="0">
      <selection sqref="A1:R1"/>
    </sheetView>
  </sheetViews>
  <sheetFormatPr defaultColWidth="9.7109375" defaultRowHeight="15" x14ac:dyDescent="0.2"/>
  <cols>
    <col min="1" max="1" width="49.140625" style="116" customWidth="1"/>
    <col min="2" max="2" width="15.85546875" style="115" customWidth="1"/>
    <col min="3" max="3" width="12.7109375" style="116" bestFit="1" customWidth="1"/>
    <col min="4" max="4" width="5.5703125" style="117" customWidth="1"/>
    <col min="5" max="5" width="22.42578125" style="116" customWidth="1"/>
    <col min="6" max="6" width="5.5703125" style="118" customWidth="1"/>
    <col min="7" max="7" width="19.85546875" style="116" customWidth="1"/>
    <col min="8" max="8" width="5.5703125" style="117" customWidth="1"/>
    <col min="9" max="9" width="16.85546875" style="116" customWidth="1"/>
    <col min="10" max="10" width="5.5703125" style="119" customWidth="1"/>
    <col min="11" max="11" width="5" style="116" customWidth="1"/>
    <col min="12" max="12" width="16" style="116" customWidth="1"/>
    <col min="13" max="13" width="5.5703125" style="117" customWidth="1"/>
    <col min="14" max="14" width="16.5703125" style="116" customWidth="1"/>
    <col min="15" max="15" width="5.7109375" style="120" bestFit="1" customWidth="1"/>
    <col min="16" max="16" width="17.42578125" style="116" bestFit="1" customWidth="1"/>
    <col min="17" max="17" width="1" style="116" customWidth="1"/>
    <col min="18" max="18" width="15.42578125" style="182" bestFit="1" customWidth="1"/>
    <col min="19" max="16384" width="9.7109375" style="116"/>
  </cols>
  <sheetData>
    <row r="1" spans="1:18" s="113" customFormat="1" ht="15.75" x14ac:dyDescent="0.25">
      <c r="A1" s="202" t="s">
        <v>0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</row>
    <row r="2" spans="1:18" s="113" customFormat="1" ht="15.75" x14ac:dyDescent="0.25">
      <c r="A2" s="202" t="s">
        <v>43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</row>
    <row r="3" spans="1:18" s="113" customFormat="1" ht="15.75" x14ac:dyDescent="0.25">
      <c r="A3" s="204" t="s">
        <v>132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</row>
    <row r="4" spans="1:18" s="113" customFormat="1" ht="15.75" x14ac:dyDescent="0.25">
      <c r="A4" s="209" t="s">
        <v>125</v>
      </c>
      <c r="B4" s="210"/>
      <c r="C4" s="210"/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</row>
    <row r="5" spans="1:18" s="113" customFormat="1" ht="20.25" x14ac:dyDescent="0.3">
      <c r="A5" s="205" t="s">
        <v>44</v>
      </c>
      <c r="B5" s="211"/>
      <c r="C5" s="211"/>
      <c r="D5" s="211"/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211"/>
      <c r="P5" s="211"/>
      <c r="Q5" s="211"/>
      <c r="R5" s="212"/>
    </row>
    <row r="6" spans="1:18" ht="15.75" x14ac:dyDescent="0.25">
      <c r="A6" s="114"/>
      <c r="R6" s="121"/>
    </row>
    <row r="7" spans="1:18" x14ac:dyDescent="0.2">
      <c r="A7" s="55"/>
      <c r="D7" s="122"/>
      <c r="F7" s="120"/>
      <c r="G7" s="208" t="s">
        <v>45</v>
      </c>
      <c r="H7" s="208"/>
      <c r="I7" s="208"/>
      <c r="J7" s="208"/>
      <c r="K7" s="208"/>
      <c r="L7" s="208"/>
      <c r="M7" s="208"/>
      <c r="N7" s="208"/>
      <c r="O7" s="208"/>
      <c r="P7" s="208"/>
      <c r="Q7" s="115"/>
      <c r="R7" s="123"/>
    </row>
    <row r="8" spans="1:18" ht="60" x14ac:dyDescent="0.2">
      <c r="A8" s="124"/>
      <c r="B8" s="125" t="s">
        <v>47</v>
      </c>
      <c r="C8" s="125" t="s">
        <v>39</v>
      </c>
      <c r="D8" s="122"/>
      <c r="E8" s="125" t="s">
        <v>48</v>
      </c>
      <c r="F8" s="120"/>
      <c r="G8" s="126" t="s">
        <v>49</v>
      </c>
      <c r="H8" s="122"/>
      <c r="I8" s="127" t="s">
        <v>114</v>
      </c>
      <c r="J8" s="120"/>
      <c r="K8" s="115"/>
      <c r="L8" s="127" t="s">
        <v>115</v>
      </c>
      <c r="M8" s="128"/>
      <c r="N8" s="127" t="s">
        <v>116</v>
      </c>
      <c r="P8" s="126" t="s">
        <v>50</v>
      </c>
      <c r="Q8" s="115"/>
      <c r="R8" s="129" t="s">
        <v>117</v>
      </c>
    </row>
    <row r="9" spans="1:18" ht="15.75" x14ac:dyDescent="0.25">
      <c r="A9" s="130" t="s">
        <v>88</v>
      </c>
      <c r="B9" s="131"/>
      <c r="C9" s="132"/>
      <c r="D9" s="122"/>
      <c r="E9" s="133"/>
      <c r="F9" s="120"/>
      <c r="G9" s="133"/>
      <c r="H9" s="122"/>
      <c r="I9" s="134"/>
      <c r="J9" s="135"/>
      <c r="K9" s="134"/>
      <c r="L9" s="133"/>
      <c r="M9" s="136"/>
      <c r="N9" s="133"/>
      <c r="O9" s="137"/>
      <c r="P9" s="133"/>
      <c r="R9" s="121"/>
    </row>
    <row r="10" spans="1:18" ht="17.25" customHeight="1" x14ac:dyDescent="0.25">
      <c r="A10" s="124" t="s">
        <v>51</v>
      </c>
      <c r="B10" s="131">
        <v>45047</v>
      </c>
      <c r="C10" s="99">
        <v>0</v>
      </c>
      <c r="D10" s="120"/>
      <c r="E10" s="138">
        <v>0</v>
      </c>
      <c r="F10" s="139"/>
      <c r="G10" s="138">
        <f t="shared" ref="G10:G17" si="0">ROUND(C10*E10,0)</f>
        <v>0</v>
      </c>
      <c r="H10" s="122"/>
      <c r="I10" s="140">
        <v>0</v>
      </c>
      <c r="K10" s="122"/>
      <c r="L10" s="138">
        <v>0</v>
      </c>
      <c r="M10" s="122"/>
      <c r="N10" s="138"/>
      <c r="O10" s="141"/>
      <c r="P10" s="138">
        <f>G10+I10+L10+N10</f>
        <v>0</v>
      </c>
      <c r="R10" s="90">
        <v>0</v>
      </c>
    </row>
    <row r="11" spans="1:18" ht="17.25" customHeight="1" x14ac:dyDescent="0.25">
      <c r="A11" s="124" t="s">
        <v>53</v>
      </c>
      <c r="B11" s="131">
        <v>11720</v>
      </c>
      <c r="C11" s="142">
        <v>3.95E-2</v>
      </c>
      <c r="D11" s="120" t="s">
        <v>52</v>
      </c>
      <c r="E11" s="140">
        <v>20930000</v>
      </c>
      <c r="F11" s="120"/>
      <c r="G11" s="140">
        <f>ROUND(C11*E11,0)</f>
        <v>826735</v>
      </c>
      <c r="H11" s="122"/>
      <c r="I11" s="140">
        <v>4137.2161290322574</v>
      </c>
      <c r="K11" s="122"/>
      <c r="L11" s="140">
        <v>36268.401612903224</v>
      </c>
      <c r="M11" s="122"/>
      <c r="N11" s="140">
        <v>20930</v>
      </c>
      <c r="O11" s="141">
        <v>1</v>
      </c>
      <c r="P11" s="140">
        <f>G11+I11+L11+N11</f>
        <v>888070.61774193554</v>
      </c>
      <c r="R11" s="90">
        <f t="shared" ref="R11:R19" si="1">ROUND((P11/E11),4)</f>
        <v>4.24E-2</v>
      </c>
    </row>
    <row r="12" spans="1:18" ht="17.25" customHeight="1" x14ac:dyDescent="0.25">
      <c r="A12" s="124" t="s">
        <v>54</v>
      </c>
      <c r="B12" s="131">
        <v>11720</v>
      </c>
      <c r="C12" s="142">
        <v>3.95E-2</v>
      </c>
      <c r="D12" s="120" t="s">
        <v>52</v>
      </c>
      <c r="E12" s="140">
        <v>2400000</v>
      </c>
      <c r="F12" s="120"/>
      <c r="G12" s="140">
        <f>ROUND(C12*E12,0)</f>
        <v>94800</v>
      </c>
      <c r="H12" s="122"/>
      <c r="I12" s="140">
        <v>2880.2032258064519</v>
      </c>
      <c r="K12" s="122"/>
      <c r="L12" s="140">
        <v>4152.0516129032258</v>
      </c>
      <c r="M12" s="122"/>
      <c r="N12" s="140">
        <v>2400</v>
      </c>
      <c r="O12" s="141">
        <v>1</v>
      </c>
      <c r="P12" s="140">
        <f t="shared" ref="P12:P45" si="2">G12+I12+L12+N12</f>
        <v>104232.25483870969</v>
      </c>
      <c r="R12" s="90">
        <f t="shared" si="1"/>
        <v>4.3400000000000001E-2</v>
      </c>
    </row>
    <row r="13" spans="1:18" ht="17.25" customHeight="1" x14ac:dyDescent="0.25">
      <c r="A13" s="124" t="s">
        <v>55</v>
      </c>
      <c r="B13" s="131">
        <v>11720</v>
      </c>
      <c r="C13" s="142">
        <v>3.95E-2</v>
      </c>
      <c r="D13" s="120" t="s">
        <v>52</v>
      </c>
      <c r="E13" s="140">
        <v>2400000</v>
      </c>
      <c r="F13" s="120"/>
      <c r="G13" s="140">
        <f t="shared" si="0"/>
        <v>94800</v>
      </c>
      <c r="H13" s="122"/>
      <c r="I13" s="140">
        <v>1157.7564516129032</v>
      </c>
      <c r="K13" s="122"/>
      <c r="L13" s="140">
        <v>12893.212903225805</v>
      </c>
      <c r="M13" s="122"/>
      <c r="N13" s="140">
        <v>2400</v>
      </c>
      <c r="O13" s="141">
        <v>1</v>
      </c>
      <c r="P13" s="140">
        <f t="shared" si="2"/>
        <v>111250.96935483871</v>
      </c>
      <c r="R13" s="90">
        <f t="shared" si="1"/>
        <v>4.6399999999999997E-2</v>
      </c>
    </row>
    <row r="14" spans="1:18" ht="17.25" customHeight="1" x14ac:dyDescent="0.25">
      <c r="A14" s="124" t="s">
        <v>56</v>
      </c>
      <c r="B14" s="131">
        <v>11720</v>
      </c>
      <c r="C14" s="142">
        <v>3.95E-2</v>
      </c>
      <c r="D14" s="120" t="s">
        <v>52</v>
      </c>
      <c r="E14" s="140">
        <v>7400000</v>
      </c>
      <c r="F14" s="120"/>
      <c r="G14" s="140">
        <f t="shared" si="0"/>
        <v>292300</v>
      </c>
      <c r="H14" s="122"/>
      <c r="I14" s="140">
        <v>3207.8790322580649</v>
      </c>
      <c r="K14" s="122"/>
      <c r="L14" s="140">
        <v>12742.385483870969</v>
      </c>
      <c r="M14" s="122"/>
      <c r="N14" s="140">
        <v>7400</v>
      </c>
      <c r="O14" s="141">
        <v>1</v>
      </c>
      <c r="P14" s="140">
        <f t="shared" si="2"/>
        <v>315650.26451612904</v>
      </c>
      <c r="R14" s="90">
        <f t="shared" si="1"/>
        <v>4.2700000000000002E-2</v>
      </c>
    </row>
    <row r="15" spans="1:18" ht="17.25" customHeight="1" x14ac:dyDescent="0.25">
      <c r="A15" s="124" t="s">
        <v>57</v>
      </c>
      <c r="B15" s="131">
        <v>49218</v>
      </c>
      <c r="C15" s="142">
        <v>1.7500000000000002E-2</v>
      </c>
      <c r="D15" s="120"/>
      <c r="E15" s="140">
        <v>50000000</v>
      </c>
      <c r="F15" s="120"/>
      <c r="G15" s="140">
        <f t="shared" si="0"/>
        <v>875000</v>
      </c>
      <c r="H15" s="122"/>
      <c r="I15" s="140">
        <v>44126.262903225805</v>
      </c>
      <c r="K15" s="122"/>
      <c r="L15" s="140">
        <v>105217.72580645161</v>
      </c>
      <c r="M15" s="122"/>
      <c r="N15" s="140"/>
      <c r="O15" s="141"/>
      <c r="P15" s="140">
        <f t="shared" si="2"/>
        <v>1024343.9887096775</v>
      </c>
      <c r="R15" s="90">
        <f t="shared" si="1"/>
        <v>2.0500000000000001E-2</v>
      </c>
    </row>
    <row r="16" spans="1:18" ht="17.25" customHeight="1" x14ac:dyDescent="0.25">
      <c r="A16" s="124" t="s">
        <v>58</v>
      </c>
      <c r="B16" s="131">
        <v>49218</v>
      </c>
      <c r="C16" s="142">
        <v>2.1250000000000002E-2</v>
      </c>
      <c r="D16" s="120"/>
      <c r="E16" s="140">
        <v>54000000</v>
      </c>
      <c r="F16" s="120"/>
      <c r="G16" s="140">
        <f t="shared" si="0"/>
        <v>1147500</v>
      </c>
      <c r="H16" s="122"/>
      <c r="I16" s="140">
        <v>32782.769354838711</v>
      </c>
      <c r="K16" s="122"/>
      <c r="L16" s="140">
        <v>61941.206451612896</v>
      </c>
      <c r="M16" s="122"/>
      <c r="N16" s="140"/>
      <c r="O16" s="141"/>
      <c r="P16" s="140">
        <f t="shared" si="2"/>
        <v>1242223.9758064516</v>
      </c>
      <c r="R16" s="90">
        <f t="shared" si="1"/>
        <v>2.3E-2</v>
      </c>
    </row>
    <row r="17" spans="1:18" ht="17.25" customHeight="1" x14ac:dyDescent="0.25">
      <c r="A17" s="124" t="s">
        <v>59</v>
      </c>
      <c r="B17" s="131">
        <v>11720</v>
      </c>
      <c r="C17" s="142">
        <v>0.02</v>
      </c>
      <c r="D17" s="120"/>
      <c r="E17" s="140">
        <v>77947405</v>
      </c>
      <c r="F17" s="120"/>
      <c r="G17" s="140">
        <f t="shared" si="0"/>
        <v>1558948</v>
      </c>
      <c r="H17" s="122"/>
      <c r="I17" s="140">
        <v>40992.208064516133</v>
      </c>
      <c r="K17" s="122"/>
      <c r="L17" s="140">
        <v>126183.5612903226</v>
      </c>
      <c r="M17" s="122"/>
      <c r="N17" s="140"/>
      <c r="O17" s="141"/>
      <c r="P17" s="140">
        <f t="shared" si="2"/>
        <v>1726123.7693548386</v>
      </c>
      <c r="R17" s="90">
        <f t="shared" si="1"/>
        <v>2.2100000000000002E-2</v>
      </c>
    </row>
    <row r="18" spans="1:18" ht="17.25" customHeight="1" x14ac:dyDescent="0.2">
      <c r="A18" s="124" t="s">
        <v>60</v>
      </c>
      <c r="B18" s="131">
        <v>15585</v>
      </c>
      <c r="C18" s="142">
        <v>1.55E-2</v>
      </c>
      <c r="D18" s="120"/>
      <c r="E18" s="140">
        <v>96000000</v>
      </c>
      <c r="F18" s="120"/>
      <c r="G18" s="140">
        <f>ROUND(C18*E18,0)</f>
        <v>1488000</v>
      </c>
      <c r="H18" s="122"/>
      <c r="I18" s="140">
        <v>72033.220967741945</v>
      </c>
      <c r="K18" s="122"/>
      <c r="L18" s="140">
        <v>160690.19032258063</v>
      </c>
      <c r="M18" s="122"/>
      <c r="N18" s="140"/>
      <c r="P18" s="140">
        <f>G18+I18+L18+N18</f>
        <v>1720723.4112903224</v>
      </c>
      <c r="R18" s="90">
        <f t="shared" si="1"/>
        <v>1.7899999999999999E-2</v>
      </c>
    </row>
    <row r="19" spans="1:18" ht="17.25" customHeight="1" x14ac:dyDescent="0.25">
      <c r="A19" s="124" t="s">
        <v>111</v>
      </c>
      <c r="B19" s="131">
        <v>46054</v>
      </c>
      <c r="C19" s="142">
        <v>3.3750000000000002E-2</v>
      </c>
      <c r="D19" s="120"/>
      <c r="E19" s="140">
        <v>17875000</v>
      </c>
      <c r="F19" s="120"/>
      <c r="G19" s="140">
        <f t="shared" ref="G19" si="3">ROUND(C19*E19,0)</f>
        <v>603281</v>
      </c>
      <c r="H19" s="122"/>
      <c r="I19" s="140">
        <v>77673.766129032258</v>
      </c>
      <c r="K19" s="122"/>
      <c r="L19" s="140">
        <v>33306.720967741938</v>
      </c>
      <c r="M19" s="122"/>
      <c r="N19" s="140"/>
      <c r="O19" s="141"/>
      <c r="P19" s="140">
        <f t="shared" ref="P19" si="4">G19+I19+L19+N19</f>
        <v>714261.48709677416</v>
      </c>
      <c r="R19" s="90">
        <f t="shared" si="1"/>
        <v>0.04</v>
      </c>
    </row>
    <row r="20" spans="1:18" ht="17.25" customHeight="1" x14ac:dyDescent="0.2">
      <c r="A20" s="124" t="s">
        <v>126</v>
      </c>
      <c r="B20" s="131"/>
      <c r="C20" s="132"/>
      <c r="D20" s="122"/>
      <c r="E20" s="140"/>
      <c r="F20" s="120"/>
      <c r="G20" s="140"/>
      <c r="H20" s="122"/>
      <c r="I20" s="140"/>
      <c r="K20" s="122"/>
      <c r="L20" s="140">
        <v>39049.819354838713</v>
      </c>
      <c r="M20" s="122"/>
      <c r="N20" s="140"/>
      <c r="P20" s="140">
        <f t="shared" si="2"/>
        <v>39049.819354838713</v>
      </c>
      <c r="R20" s="90"/>
    </row>
    <row r="21" spans="1:18" ht="17.25" customHeight="1" thickBot="1" x14ac:dyDescent="0.25">
      <c r="A21" s="124"/>
      <c r="B21" s="131"/>
      <c r="C21" s="132"/>
      <c r="D21" s="122"/>
      <c r="E21" s="140"/>
      <c r="F21" s="120"/>
      <c r="G21" s="140"/>
      <c r="H21" s="122"/>
      <c r="I21" s="140"/>
      <c r="J21" s="120"/>
      <c r="L21" s="140"/>
      <c r="M21" s="122"/>
      <c r="N21" s="140"/>
      <c r="P21" s="140"/>
      <c r="R21" s="90"/>
    </row>
    <row r="22" spans="1:18" ht="16.5" thickBot="1" x14ac:dyDescent="0.3">
      <c r="A22" s="130" t="s">
        <v>61</v>
      </c>
      <c r="B22" s="56"/>
      <c r="C22" s="143"/>
      <c r="D22" s="122"/>
      <c r="E22" s="144">
        <f>SUM(E10:E21)</f>
        <v>328952405</v>
      </c>
      <c r="F22" s="145"/>
      <c r="G22" s="144">
        <f>SUM(G10:G21)</f>
        <v>6981364</v>
      </c>
      <c r="H22" s="146"/>
      <c r="I22" s="144">
        <f>SUM(I10:I21)</f>
        <v>278991.28225806454</v>
      </c>
      <c r="J22" s="145"/>
      <c r="K22" s="138"/>
      <c r="L22" s="144">
        <f>SUM(L10:L21)</f>
        <v>592445.27580645157</v>
      </c>
      <c r="M22" s="147"/>
      <c r="N22" s="144">
        <f>SUM(N10:N21)</f>
        <v>33130</v>
      </c>
      <c r="O22" s="145"/>
      <c r="P22" s="144">
        <f>SUM(P10:P21)</f>
        <v>7885930.5580645166</v>
      </c>
      <c r="R22" s="100">
        <f>ROUND(P22/E22,4)</f>
        <v>2.4E-2</v>
      </c>
    </row>
    <row r="23" spans="1:18" ht="15.75" x14ac:dyDescent="0.25">
      <c r="A23" s="130"/>
      <c r="B23" s="56"/>
      <c r="C23" s="143"/>
      <c r="D23" s="122"/>
      <c r="E23" s="138"/>
      <c r="F23" s="145"/>
      <c r="G23" s="138"/>
      <c r="H23" s="146"/>
      <c r="I23" s="138"/>
      <c r="J23" s="145"/>
      <c r="K23" s="138"/>
      <c r="L23" s="138"/>
      <c r="M23" s="146"/>
      <c r="N23" s="138"/>
      <c r="O23" s="145"/>
      <c r="P23" s="138"/>
      <c r="R23" s="101"/>
    </row>
    <row r="24" spans="1:18" ht="16.5" hidden="1" x14ac:dyDescent="0.25">
      <c r="A24" s="148" t="s">
        <v>118</v>
      </c>
      <c r="B24" s="56"/>
      <c r="C24" s="143"/>
      <c r="D24" s="122"/>
      <c r="E24" s="138"/>
      <c r="F24" s="145"/>
      <c r="G24" s="138"/>
      <c r="H24" s="146"/>
      <c r="I24" s="138"/>
      <c r="J24" s="145"/>
      <c r="K24" s="138"/>
      <c r="L24" s="138"/>
      <c r="M24" s="146"/>
      <c r="N24" s="138"/>
      <c r="O24" s="145"/>
      <c r="P24" s="138"/>
      <c r="R24" s="101"/>
    </row>
    <row r="25" spans="1:18" hidden="1" x14ac:dyDescent="0.2">
      <c r="A25" s="124" t="s">
        <v>119</v>
      </c>
      <c r="B25" s="131">
        <v>45502</v>
      </c>
      <c r="C25" s="142">
        <v>0</v>
      </c>
      <c r="D25" s="122"/>
      <c r="E25" s="140">
        <v>0</v>
      </c>
      <c r="F25" s="145"/>
      <c r="G25" s="140">
        <f t="shared" ref="G25" si="5">ROUND(C25*E25,0)</f>
        <v>0</v>
      </c>
      <c r="H25" s="146"/>
      <c r="I25" s="138">
        <v>0</v>
      </c>
      <c r="J25" s="145"/>
      <c r="K25" s="138"/>
      <c r="L25" s="138"/>
      <c r="M25" s="146"/>
      <c r="N25" s="138"/>
      <c r="O25" s="145"/>
      <c r="P25" s="138">
        <f>G25+I25+L25+N25</f>
        <v>0</v>
      </c>
      <c r="R25" s="90" t="e">
        <f t="shared" ref="R25" si="6">ROUND((P25/E25),4)</f>
        <v>#DIV/0!</v>
      </c>
    </row>
    <row r="26" spans="1:18" ht="15.75" hidden="1" x14ac:dyDescent="0.25">
      <c r="A26" s="130"/>
      <c r="B26" s="56"/>
      <c r="C26" s="143"/>
      <c r="D26" s="122"/>
      <c r="E26" s="138"/>
      <c r="F26" s="145"/>
      <c r="G26" s="138"/>
      <c r="H26" s="146"/>
      <c r="I26" s="138"/>
      <c r="J26" s="145"/>
      <c r="K26" s="138"/>
      <c r="L26" s="138"/>
      <c r="M26" s="146"/>
      <c r="N26" s="138"/>
      <c r="O26" s="145"/>
      <c r="P26" s="138"/>
      <c r="R26" s="101"/>
    </row>
    <row r="27" spans="1:18" ht="17.25" hidden="1" thickBot="1" x14ac:dyDescent="0.3">
      <c r="A27" s="148" t="s">
        <v>120</v>
      </c>
      <c r="B27" s="56"/>
      <c r="C27" s="143"/>
      <c r="D27" s="122"/>
      <c r="E27" s="144">
        <f>_xlfn.AGGREGATE(9,,E25:E26)</f>
        <v>0</v>
      </c>
      <c r="F27" s="149"/>
      <c r="G27" s="144">
        <f>_xlfn.AGGREGATE(9,,G25:G26)</f>
        <v>0</v>
      </c>
      <c r="H27" s="149"/>
      <c r="I27" s="144">
        <f>_xlfn.AGGREGATE(9,,I25:I26)</f>
        <v>0</v>
      </c>
      <c r="J27" s="145"/>
      <c r="K27" s="138"/>
      <c r="L27" s="144">
        <f>_xlfn.AGGREGATE(9,,L25:L26)</f>
        <v>0</v>
      </c>
      <c r="M27" s="146"/>
      <c r="N27" s="144">
        <f>_xlfn.AGGREGATE(9,,N25:N26)</f>
        <v>0</v>
      </c>
      <c r="O27" s="145"/>
      <c r="P27" s="144">
        <f>_xlfn.AGGREGATE(9,,P25:P26)</f>
        <v>0</v>
      </c>
      <c r="R27" s="100" t="e">
        <f>ROUND((P27/E27),4)</f>
        <v>#DIV/0!</v>
      </c>
    </row>
    <row r="28" spans="1:18" ht="15.75" hidden="1" x14ac:dyDescent="0.25">
      <c r="A28" s="130"/>
      <c r="B28" s="56"/>
      <c r="C28" s="143"/>
      <c r="D28" s="122"/>
      <c r="E28" s="138"/>
      <c r="F28" s="145"/>
      <c r="G28" s="138"/>
      <c r="H28" s="146"/>
      <c r="I28" s="138"/>
      <c r="J28" s="145"/>
      <c r="K28" s="138"/>
      <c r="L28" s="138"/>
      <c r="M28" s="146"/>
      <c r="N28" s="138"/>
      <c r="O28" s="145"/>
      <c r="P28" s="138"/>
      <c r="R28" s="101"/>
    </row>
    <row r="29" spans="1:18" ht="30" customHeight="1" x14ac:dyDescent="0.25">
      <c r="A29" s="130" t="s">
        <v>89</v>
      </c>
      <c r="B29" s="131"/>
      <c r="C29" s="132"/>
      <c r="D29" s="122"/>
      <c r="E29" s="140"/>
      <c r="F29" s="120"/>
      <c r="G29" s="140"/>
      <c r="H29" s="122"/>
      <c r="I29" s="140"/>
      <c r="J29" s="135"/>
      <c r="K29" s="134"/>
      <c r="L29" s="140"/>
      <c r="M29" s="150"/>
      <c r="N29" s="140"/>
      <c r="P29" s="140"/>
      <c r="R29" s="90"/>
    </row>
    <row r="30" spans="1:18" ht="15.75" hidden="1" x14ac:dyDescent="0.25">
      <c r="A30" s="124" t="s">
        <v>62</v>
      </c>
      <c r="B30" s="131">
        <v>44136</v>
      </c>
      <c r="C30" s="142">
        <v>0</v>
      </c>
      <c r="D30" s="122"/>
      <c r="E30" s="102">
        <v>0</v>
      </c>
      <c r="F30" s="141"/>
      <c r="G30" s="102">
        <f>ROUND(C30*E30,0)</f>
        <v>0</v>
      </c>
      <c r="H30" s="122"/>
      <c r="I30" s="102">
        <v>0</v>
      </c>
      <c r="J30" s="135"/>
      <c r="K30" s="134"/>
      <c r="L30" s="140"/>
      <c r="M30" s="150"/>
      <c r="N30" s="140"/>
      <c r="P30" s="102">
        <f t="shared" si="2"/>
        <v>0</v>
      </c>
      <c r="R30" s="103"/>
    </row>
    <row r="31" spans="1:18" hidden="1" x14ac:dyDescent="0.2">
      <c r="A31" s="151" t="s">
        <v>64</v>
      </c>
      <c r="B31" s="152">
        <v>44136</v>
      </c>
      <c r="C31" s="153">
        <f>+C30</f>
        <v>0</v>
      </c>
      <c r="D31" s="154"/>
      <c r="E31" s="104">
        <v>0</v>
      </c>
      <c r="F31" s="155"/>
      <c r="G31" s="156"/>
      <c r="H31" s="154"/>
      <c r="I31" s="104">
        <v>0</v>
      </c>
      <c r="J31" s="157" t="s">
        <v>63</v>
      </c>
      <c r="K31" s="158"/>
      <c r="L31" s="156"/>
      <c r="M31" s="159"/>
      <c r="N31" s="156"/>
      <c r="O31" s="160"/>
      <c r="P31" s="104">
        <f t="shared" si="2"/>
        <v>0</v>
      </c>
      <c r="Q31" s="161"/>
      <c r="R31" s="105"/>
    </row>
    <row r="32" spans="1:18" ht="24.95" customHeight="1" x14ac:dyDescent="0.2">
      <c r="A32" s="124" t="s">
        <v>65</v>
      </c>
      <c r="B32" s="131">
        <v>51441</v>
      </c>
      <c r="C32" s="142">
        <v>5.1249999999999997E-2</v>
      </c>
      <c r="D32" s="122"/>
      <c r="E32" s="140">
        <v>750000000</v>
      </c>
      <c r="G32" s="140">
        <f>ROUND(C32*E32,0)</f>
        <v>38437500</v>
      </c>
      <c r="H32" s="122"/>
      <c r="I32" s="140">
        <v>245306.25645161289</v>
      </c>
      <c r="J32" s="135"/>
      <c r="K32" s="134"/>
      <c r="L32" s="140"/>
      <c r="M32" s="150"/>
      <c r="N32" s="140"/>
      <c r="P32" s="140">
        <f t="shared" si="2"/>
        <v>38682806.256451614</v>
      </c>
      <c r="R32" s="103">
        <f t="shared" ref="R32:R34" si="7">ROUND((P32/E32),4)</f>
        <v>5.16E-2</v>
      </c>
    </row>
    <row r="33" spans="1:18" ht="17.25" customHeight="1" x14ac:dyDescent="0.2">
      <c r="A33" s="151" t="s">
        <v>64</v>
      </c>
      <c r="B33" s="152">
        <v>51441</v>
      </c>
      <c r="C33" s="153">
        <f>+C32</f>
        <v>5.1249999999999997E-2</v>
      </c>
      <c r="D33" s="154"/>
      <c r="E33" s="156">
        <v>-4662934.63</v>
      </c>
      <c r="F33" s="155"/>
      <c r="G33" s="156"/>
      <c r="H33" s="154"/>
      <c r="I33" s="156">
        <v>266516.05322580645</v>
      </c>
      <c r="J33" s="157" t="s">
        <v>63</v>
      </c>
      <c r="K33" s="158"/>
      <c r="L33" s="156"/>
      <c r="M33" s="159"/>
      <c r="N33" s="156"/>
      <c r="O33" s="160"/>
      <c r="P33" s="156">
        <f t="shared" si="2"/>
        <v>266516.05322580645</v>
      </c>
      <c r="Q33" s="161"/>
      <c r="R33" s="105">
        <f>ROUND((P33/SUM(E32:E33)),4)</f>
        <v>4.0000000000000002E-4</v>
      </c>
    </row>
    <row r="34" spans="1:18" ht="24.95" customHeight="1" x14ac:dyDescent="0.2">
      <c r="A34" s="124" t="s">
        <v>66</v>
      </c>
      <c r="B34" s="131">
        <v>52550</v>
      </c>
      <c r="C34" s="142">
        <v>4.65E-2</v>
      </c>
      <c r="D34" s="122"/>
      <c r="E34" s="140">
        <v>250000000</v>
      </c>
      <c r="G34" s="140">
        <f>ROUND(C34*E34,0)</f>
        <v>11625000</v>
      </c>
      <c r="H34" s="122"/>
      <c r="I34" s="140">
        <v>90577.458064516133</v>
      </c>
      <c r="J34" s="135"/>
      <c r="K34" s="134"/>
      <c r="L34" s="140"/>
      <c r="M34" s="150"/>
      <c r="N34" s="140"/>
      <c r="P34" s="140">
        <f t="shared" si="2"/>
        <v>11715577.458064517</v>
      </c>
      <c r="R34" s="103">
        <f t="shared" si="7"/>
        <v>4.6899999999999997E-2</v>
      </c>
    </row>
    <row r="35" spans="1:18" ht="17.25" customHeight="1" x14ac:dyDescent="0.2">
      <c r="A35" s="151" t="s">
        <v>64</v>
      </c>
      <c r="B35" s="152">
        <v>52550</v>
      </c>
      <c r="C35" s="153">
        <f>+C34</f>
        <v>4.65E-2</v>
      </c>
      <c r="D35" s="154"/>
      <c r="E35" s="156">
        <v>-1212221.0899999992</v>
      </c>
      <c r="F35" s="155"/>
      <c r="G35" s="156"/>
      <c r="H35" s="154"/>
      <c r="I35" s="156">
        <v>58865.551612903226</v>
      </c>
      <c r="J35" s="157" t="s">
        <v>63</v>
      </c>
      <c r="K35" s="158"/>
      <c r="L35" s="156"/>
      <c r="M35" s="159"/>
      <c r="N35" s="156"/>
      <c r="O35" s="160"/>
      <c r="P35" s="156">
        <f t="shared" si="2"/>
        <v>58865.551612903226</v>
      </c>
      <c r="Q35" s="161"/>
      <c r="R35" s="105">
        <f>ROUND((P35/SUM(E34:E35)),4)</f>
        <v>2.0000000000000001E-4</v>
      </c>
    </row>
    <row r="36" spans="1:18" ht="30" x14ac:dyDescent="0.2">
      <c r="A36" s="162" t="s">
        <v>90</v>
      </c>
      <c r="B36" s="152">
        <v>52550</v>
      </c>
      <c r="C36" s="153"/>
      <c r="D36" s="154"/>
      <c r="E36" s="156"/>
      <c r="F36" s="155"/>
      <c r="G36" s="156">
        <v>-1433703.9870967742</v>
      </c>
      <c r="H36" s="154"/>
      <c r="I36" s="156"/>
      <c r="J36" s="157"/>
      <c r="K36" s="158"/>
      <c r="L36" s="156"/>
      <c r="M36" s="159"/>
      <c r="N36" s="156"/>
      <c r="O36" s="160"/>
      <c r="P36" s="156">
        <f t="shared" si="2"/>
        <v>-1433703.9870967742</v>
      </c>
      <c r="Q36" s="161"/>
      <c r="R36" s="105"/>
    </row>
    <row r="37" spans="1:18" ht="24.95" customHeight="1" x14ac:dyDescent="0.2">
      <c r="A37" s="124" t="s">
        <v>67</v>
      </c>
      <c r="B37" s="131">
        <v>45931</v>
      </c>
      <c r="C37" s="142">
        <v>3.3000000000000002E-2</v>
      </c>
      <c r="D37" s="122"/>
      <c r="E37" s="140">
        <v>250000000</v>
      </c>
      <c r="G37" s="140">
        <f>ROUND(C37*E37,0)</f>
        <v>8250000</v>
      </c>
      <c r="H37" s="122"/>
      <c r="I37" s="140">
        <v>197857.78709677421</v>
      </c>
      <c r="J37" s="135"/>
      <c r="K37" s="134"/>
      <c r="L37" s="140"/>
      <c r="M37" s="150"/>
      <c r="N37" s="140"/>
      <c r="P37" s="140">
        <f t="shared" si="2"/>
        <v>8447857.7870967742</v>
      </c>
      <c r="R37" s="103">
        <f t="shared" ref="R37" si="8">ROUND((P37/E37),4)</f>
        <v>3.3799999999999997E-2</v>
      </c>
    </row>
    <row r="38" spans="1:18" ht="17.25" customHeight="1" x14ac:dyDescent="0.2">
      <c r="A38" s="151" t="s">
        <v>64</v>
      </c>
      <c r="B38" s="152">
        <v>45931</v>
      </c>
      <c r="C38" s="153">
        <f>+C37</f>
        <v>3.3000000000000002E-2</v>
      </c>
      <c r="D38" s="154"/>
      <c r="E38" s="156">
        <v>-22377.190000000024</v>
      </c>
      <c r="F38" s="155"/>
      <c r="G38" s="156"/>
      <c r="H38" s="154"/>
      <c r="I38" s="156">
        <v>10538.845161290323</v>
      </c>
      <c r="J38" s="157" t="s">
        <v>63</v>
      </c>
      <c r="K38" s="158"/>
      <c r="L38" s="156"/>
      <c r="M38" s="159"/>
      <c r="N38" s="156"/>
      <c r="O38" s="160"/>
      <c r="P38" s="156">
        <f t="shared" si="2"/>
        <v>10538.845161290323</v>
      </c>
      <c r="Q38" s="161"/>
      <c r="R38" s="105">
        <f>ROUND((P38/SUM(E37:E38)),4)</f>
        <v>0</v>
      </c>
    </row>
    <row r="39" spans="1:18" ht="30" x14ac:dyDescent="0.2">
      <c r="A39" s="162" t="s">
        <v>91</v>
      </c>
      <c r="B39" s="152">
        <v>45931</v>
      </c>
      <c r="C39" s="153"/>
      <c r="D39" s="154"/>
      <c r="E39" s="156"/>
      <c r="F39" s="155"/>
      <c r="G39" s="156">
        <v>1405379.7516129033</v>
      </c>
      <c r="H39" s="154"/>
      <c r="I39" s="156"/>
      <c r="J39" s="157"/>
      <c r="K39" s="158"/>
      <c r="L39" s="156"/>
      <c r="M39" s="159"/>
      <c r="N39" s="156"/>
      <c r="O39" s="160"/>
      <c r="P39" s="156">
        <f t="shared" si="2"/>
        <v>1405379.7516129033</v>
      </c>
      <c r="Q39" s="161"/>
      <c r="R39" s="105"/>
    </row>
    <row r="40" spans="1:18" ht="24.95" customHeight="1" x14ac:dyDescent="0.25">
      <c r="A40" s="124" t="s">
        <v>68</v>
      </c>
      <c r="B40" s="131">
        <v>53236</v>
      </c>
      <c r="C40" s="142">
        <v>4.3749999999999997E-2</v>
      </c>
      <c r="D40" s="122"/>
      <c r="E40" s="140">
        <v>550000000</v>
      </c>
      <c r="F40" s="141"/>
      <c r="G40" s="140">
        <f>ROUND(C40*E40,0)</f>
        <v>24062500</v>
      </c>
      <c r="H40" s="122"/>
      <c r="I40" s="140">
        <v>207656.27096774196</v>
      </c>
      <c r="J40" s="135"/>
      <c r="K40" s="134"/>
      <c r="L40" s="140"/>
      <c r="M40" s="150"/>
      <c r="N40" s="140"/>
      <c r="P40" s="140">
        <f t="shared" si="2"/>
        <v>24270156.270967741</v>
      </c>
      <c r="R40" s="103">
        <f t="shared" ref="R40" si="9">ROUND((P40/E40),4)</f>
        <v>4.41E-2</v>
      </c>
    </row>
    <row r="41" spans="1:18" ht="17.25" customHeight="1" x14ac:dyDescent="0.2">
      <c r="A41" s="151" t="s">
        <v>64</v>
      </c>
      <c r="B41" s="152">
        <v>53236</v>
      </c>
      <c r="C41" s="153">
        <f>+C40</f>
        <v>4.3749999999999997E-2</v>
      </c>
      <c r="D41" s="154"/>
      <c r="E41" s="156">
        <v>-152700.63999999975</v>
      </c>
      <c r="F41" s="155"/>
      <c r="G41" s="156"/>
      <c r="H41" s="154"/>
      <c r="I41" s="156">
        <v>6784.6435483870973</v>
      </c>
      <c r="J41" s="157" t="s">
        <v>63</v>
      </c>
      <c r="K41" s="158"/>
      <c r="L41" s="156"/>
      <c r="M41" s="159"/>
      <c r="N41" s="156"/>
      <c r="O41" s="160"/>
      <c r="P41" s="156">
        <f t="shared" si="2"/>
        <v>6784.6435483870973</v>
      </c>
      <c r="Q41" s="161"/>
      <c r="R41" s="105">
        <f>ROUND((P41/SUM(E40:E41)),4)</f>
        <v>0</v>
      </c>
    </row>
    <row r="42" spans="1:18" ht="17.25" customHeight="1" x14ac:dyDescent="0.2">
      <c r="A42" s="151" t="s">
        <v>112</v>
      </c>
      <c r="B42" s="152">
        <v>53236</v>
      </c>
      <c r="C42" s="153">
        <f>+C41</f>
        <v>4.3749999999999997E-2</v>
      </c>
      <c r="D42" s="154"/>
      <c r="E42" s="156">
        <v>4612499.9999999963</v>
      </c>
      <c r="F42" s="155"/>
      <c r="G42" s="156"/>
      <c r="H42" s="154"/>
      <c r="I42" s="156">
        <v>-204937.60967741936</v>
      </c>
      <c r="J42" s="157" t="s">
        <v>63</v>
      </c>
      <c r="K42" s="158"/>
      <c r="L42" s="156"/>
      <c r="M42" s="159"/>
      <c r="N42" s="156"/>
      <c r="O42" s="160"/>
      <c r="P42" s="156">
        <f t="shared" si="2"/>
        <v>-204937.60967741936</v>
      </c>
      <c r="Q42" s="161"/>
      <c r="R42" s="105">
        <f>ROUND((P42/SUM(E40,E42)),4)</f>
        <v>-4.0000000000000002E-4</v>
      </c>
    </row>
    <row r="43" spans="1:18" ht="30" x14ac:dyDescent="0.2">
      <c r="A43" s="162" t="s">
        <v>91</v>
      </c>
      <c r="B43" s="152">
        <v>53236</v>
      </c>
      <c r="C43" s="163"/>
      <c r="D43" s="154"/>
      <c r="E43" s="156"/>
      <c r="F43" s="160"/>
      <c r="G43" s="156">
        <v>986056.21290322579</v>
      </c>
      <c r="H43" s="154"/>
      <c r="I43" s="156"/>
      <c r="J43" s="157"/>
      <c r="K43" s="158"/>
      <c r="L43" s="156"/>
      <c r="M43" s="159"/>
      <c r="N43" s="156"/>
      <c r="O43" s="160"/>
      <c r="P43" s="156">
        <f t="shared" si="2"/>
        <v>986056.21290322579</v>
      </c>
      <c r="Q43" s="161"/>
      <c r="R43" s="105"/>
    </row>
    <row r="44" spans="1:18" ht="24.95" customHeight="1" x14ac:dyDescent="0.25">
      <c r="A44" s="124" t="s">
        <v>121</v>
      </c>
      <c r="B44" s="131">
        <v>54940</v>
      </c>
      <c r="C44" s="142">
        <v>3.3000000000000002E-2</v>
      </c>
      <c r="D44" s="122"/>
      <c r="E44" s="140">
        <v>500000000</v>
      </c>
      <c r="F44" s="141"/>
      <c r="G44" s="140">
        <f>ROUND(C44*E44,0)</f>
        <v>16500000</v>
      </c>
      <c r="H44" s="122"/>
      <c r="I44" s="140">
        <v>179447.54032258064</v>
      </c>
      <c r="J44" s="135"/>
      <c r="K44" s="134"/>
      <c r="L44" s="140"/>
      <c r="M44" s="150"/>
      <c r="N44" s="140"/>
      <c r="P44" s="140">
        <f t="shared" si="2"/>
        <v>16679447.540322581</v>
      </c>
      <c r="R44" s="103">
        <f t="shared" ref="R44" si="10">ROUND((P44/E44),4)</f>
        <v>3.3399999999999999E-2</v>
      </c>
    </row>
    <row r="45" spans="1:18" ht="17.25" customHeight="1" x14ac:dyDescent="0.2">
      <c r="A45" s="124" t="s">
        <v>64</v>
      </c>
      <c r="B45" s="131">
        <v>54940</v>
      </c>
      <c r="C45" s="153">
        <f>+C44</f>
        <v>3.3000000000000002E-2</v>
      </c>
      <c r="D45" s="154"/>
      <c r="E45" s="156">
        <v>-2189447.1199999996</v>
      </c>
      <c r="F45" s="155"/>
      <c r="G45" s="156"/>
      <c r="H45" s="154"/>
      <c r="I45" s="156">
        <v>80308.359677419357</v>
      </c>
      <c r="J45" s="157" t="s">
        <v>63</v>
      </c>
      <c r="K45" s="158"/>
      <c r="L45" s="156"/>
      <c r="M45" s="159"/>
      <c r="N45" s="156"/>
      <c r="O45" s="160"/>
      <c r="P45" s="156">
        <f t="shared" si="2"/>
        <v>80308.359677419357</v>
      </c>
      <c r="Q45" s="161"/>
      <c r="R45" s="105">
        <f>ROUND((P45/SUM(E44:E45)),4)</f>
        <v>2.0000000000000001E-4</v>
      </c>
    </row>
    <row r="46" spans="1:18" ht="17.25" customHeight="1" x14ac:dyDescent="0.25">
      <c r="A46" s="124"/>
      <c r="B46" s="131"/>
      <c r="C46" s="142"/>
      <c r="D46" s="122"/>
      <c r="E46" s="140"/>
      <c r="F46" s="120"/>
      <c r="G46" s="140"/>
      <c r="H46" s="122"/>
      <c r="I46" s="140"/>
      <c r="J46" s="135"/>
      <c r="K46" s="134"/>
      <c r="L46" s="140"/>
      <c r="M46" s="164"/>
      <c r="N46" s="140"/>
      <c r="P46" s="140"/>
      <c r="R46" s="90"/>
    </row>
    <row r="47" spans="1:18" ht="24.95" customHeight="1" x14ac:dyDescent="0.25">
      <c r="A47" s="124" t="s">
        <v>127</v>
      </c>
      <c r="B47" s="131">
        <v>48684</v>
      </c>
      <c r="C47" s="142">
        <v>5.45E-2</v>
      </c>
      <c r="D47" s="122"/>
      <c r="E47" s="140">
        <v>400000000</v>
      </c>
      <c r="F47" s="141"/>
      <c r="G47" s="140">
        <f>ROUND(C47*E47,0)</f>
        <v>21800000</v>
      </c>
      <c r="H47" s="122"/>
      <c r="I47" s="140">
        <v>343273.66935483873</v>
      </c>
      <c r="J47" s="135"/>
      <c r="K47" s="134"/>
      <c r="L47" s="140"/>
      <c r="M47" s="150"/>
      <c r="N47" s="140"/>
      <c r="P47" s="140">
        <f t="shared" ref="P47:P48" si="11">G47+I47+L47+N47</f>
        <v>22143273.669354837</v>
      </c>
      <c r="R47" s="103">
        <f t="shared" ref="R47" si="12">ROUND((P47/E47),4)</f>
        <v>5.5399999999999998E-2</v>
      </c>
    </row>
    <row r="48" spans="1:18" ht="17.25" customHeight="1" x14ac:dyDescent="0.2">
      <c r="A48" s="124" t="s">
        <v>64</v>
      </c>
      <c r="B48" s="131">
        <v>48684</v>
      </c>
      <c r="C48" s="153">
        <f>+C47</f>
        <v>5.45E-2</v>
      </c>
      <c r="D48" s="154"/>
      <c r="E48" s="156">
        <v>-871494.62000000011</v>
      </c>
      <c r="F48" s="155"/>
      <c r="G48" s="156"/>
      <c r="H48" s="154"/>
      <c r="I48" s="156">
        <v>88866.785483870961</v>
      </c>
      <c r="J48" s="157" t="s">
        <v>63</v>
      </c>
      <c r="K48" s="158"/>
      <c r="L48" s="156"/>
      <c r="M48" s="159"/>
      <c r="N48" s="156"/>
      <c r="O48" s="160"/>
      <c r="P48" s="156">
        <f t="shared" si="11"/>
        <v>88866.785483870961</v>
      </c>
      <c r="Q48" s="161"/>
      <c r="R48" s="105">
        <f>ROUND((P48/SUM(E47:E48)),4)</f>
        <v>2.0000000000000001E-4</v>
      </c>
    </row>
    <row r="49" spans="1:18" ht="17.25" customHeight="1" x14ac:dyDescent="0.25">
      <c r="A49" s="124"/>
      <c r="B49" s="131"/>
      <c r="C49" s="142"/>
      <c r="D49" s="122"/>
      <c r="E49" s="140"/>
      <c r="F49" s="120"/>
      <c r="G49" s="140"/>
      <c r="H49" s="122"/>
      <c r="I49" s="140"/>
      <c r="J49" s="135"/>
      <c r="K49" s="134"/>
      <c r="L49" s="140"/>
      <c r="M49" s="164"/>
      <c r="N49" s="140"/>
      <c r="P49" s="140"/>
      <c r="R49" s="90"/>
    </row>
    <row r="50" spans="1:18" ht="17.25" customHeight="1" thickBot="1" x14ac:dyDescent="0.3">
      <c r="A50" s="124"/>
      <c r="B50" s="131"/>
      <c r="C50" s="142"/>
      <c r="D50" s="122"/>
      <c r="E50" s="140"/>
      <c r="F50" s="120"/>
      <c r="G50" s="140"/>
      <c r="H50" s="122"/>
      <c r="I50" s="140"/>
      <c r="J50" s="135"/>
      <c r="K50" s="134"/>
      <c r="L50" s="140"/>
      <c r="M50" s="164"/>
      <c r="N50" s="140"/>
      <c r="P50" s="140"/>
      <c r="R50" s="90"/>
    </row>
    <row r="51" spans="1:18" ht="16.5" thickBot="1" x14ac:dyDescent="0.3">
      <c r="A51" s="130" t="s">
        <v>71</v>
      </c>
      <c r="B51" s="56"/>
      <c r="C51" s="143"/>
      <c r="D51" s="122"/>
      <c r="E51" s="144">
        <f>SUM(E30:E49)</f>
        <v>2695501324.71</v>
      </c>
      <c r="F51" s="145"/>
      <c r="G51" s="144">
        <f>SUM(G30:G49)</f>
        <v>121632731.97741936</v>
      </c>
      <c r="H51" s="146"/>
      <c r="I51" s="144">
        <f>SUM(I30:I49)</f>
        <v>1571061.6112903226</v>
      </c>
      <c r="J51" s="145"/>
      <c r="K51" s="138"/>
      <c r="L51" s="144">
        <f>SUM(L30:L49)</f>
        <v>0</v>
      </c>
      <c r="M51" s="164"/>
      <c r="N51" s="144">
        <f>SUM(N30:N49)</f>
        <v>0</v>
      </c>
      <c r="O51" s="145"/>
      <c r="P51" s="144">
        <f>SUM(P30:P49)</f>
        <v>123203793.5887097</v>
      </c>
      <c r="R51" s="100">
        <f>ROUND(P51/E51,4)</f>
        <v>4.5699999999999998E-2</v>
      </c>
    </row>
    <row r="52" spans="1:18" ht="24.95" customHeight="1" x14ac:dyDescent="0.25">
      <c r="A52" s="130" t="s">
        <v>86</v>
      </c>
      <c r="B52" s="56"/>
      <c r="C52" s="143"/>
      <c r="D52" s="122"/>
      <c r="E52" s="134"/>
      <c r="F52" s="135"/>
      <c r="G52" s="134"/>
      <c r="H52" s="122"/>
      <c r="I52" s="134"/>
      <c r="J52" s="135"/>
      <c r="K52" s="134"/>
      <c r="L52" s="133"/>
      <c r="M52" s="164"/>
      <c r="N52" s="133"/>
      <c r="P52" s="133"/>
      <c r="R52" s="90"/>
    </row>
    <row r="53" spans="1:18" ht="17.25" customHeight="1" x14ac:dyDescent="0.25">
      <c r="A53" s="124" t="s">
        <v>69</v>
      </c>
      <c r="B53" s="131">
        <v>46362</v>
      </c>
      <c r="C53" s="165"/>
      <c r="D53" s="122"/>
      <c r="E53" s="94"/>
      <c r="F53" s="120"/>
      <c r="G53" s="140"/>
      <c r="H53" s="122"/>
      <c r="I53" s="166">
        <v>307919.29838709679</v>
      </c>
      <c r="J53" s="141"/>
      <c r="L53" s="140">
        <v>8104.7661290322585</v>
      </c>
      <c r="M53" s="164"/>
      <c r="N53" s="140">
        <v>405555.55555555556</v>
      </c>
      <c r="O53" s="141">
        <v>2</v>
      </c>
      <c r="P53" s="140">
        <f>G53+I53+L53+N53</f>
        <v>721579.62007168459</v>
      </c>
      <c r="R53" s="90"/>
    </row>
    <row r="54" spans="1:18" ht="17.25" customHeight="1" x14ac:dyDescent="0.25">
      <c r="A54" s="167" t="s">
        <v>70</v>
      </c>
      <c r="B54" s="131">
        <v>44105</v>
      </c>
      <c r="C54" s="165"/>
      <c r="D54" s="122"/>
      <c r="E54" s="140"/>
      <c r="F54" s="120"/>
      <c r="G54" s="140"/>
      <c r="H54" s="122"/>
      <c r="I54" s="166">
        <v>0</v>
      </c>
      <c r="J54" s="141"/>
      <c r="K54" s="115"/>
      <c r="L54" s="140"/>
      <c r="M54" s="164"/>
      <c r="N54" s="140"/>
      <c r="P54" s="140">
        <f>G54+I54+L54+N54</f>
        <v>0</v>
      </c>
      <c r="R54" s="90"/>
    </row>
    <row r="55" spans="1:18" ht="15.75" x14ac:dyDescent="0.25">
      <c r="A55" s="124" t="s">
        <v>72</v>
      </c>
      <c r="B55" s="131"/>
      <c r="C55" s="142"/>
      <c r="D55" s="122"/>
      <c r="E55" s="138">
        <v>0</v>
      </c>
      <c r="F55" s="145"/>
      <c r="G55" s="138">
        <v>0</v>
      </c>
      <c r="H55" s="146"/>
      <c r="I55" s="138">
        <v>0</v>
      </c>
      <c r="J55" s="145"/>
      <c r="K55" s="138"/>
      <c r="L55" s="138">
        <v>0</v>
      </c>
      <c r="M55" s="164"/>
      <c r="N55" s="138">
        <v>0</v>
      </c>
      <c r="O55" s="145"/>
      <c r="P55" s="138">
        <f>SUM(G55,I55,N55)</f>
        <v>0</v>
      </c>
      <c r="R55" s="90"/>
    </row>
    <row r="56" spans="1:18" ht="16.5" thickBot="1" x14ac:dyDescent="0.3">
      <c r="A56" s="124"/>
      <c r="B56" s="131"/>
      <c r="C56" s="142"/>
      <c r="D56" s="122"/>
      <c r="E56" s="140"/>
      <c r="F56" s="120"/>
      <c r="G56" s="133"/>
      <c r="H56" s="122"/>
      <c r="I56" s="140">
        <v>0</v>
      </c>
      <c r="J56" s="168"/>
      <c r="K56" s="169"/>
      <c r="L56" s="140">
        <v>0</v>
      </c>
      <c r="M56" s="164"/>
      <c r="N56" s="140">
        <v>0</v>
      </c>
      <c r="P56" s="140">
        <f>SUM(G56,I56,N56)</f>
        <v>0</v>
      </c>
      <c r="R56" s="90"/>
    </row>
    <row r="57" spans="1:18" ht="16.5" thickBot="1" x14ac:dyDescent="0.3">
      <c r="A57" s="130" t="s">
        <v>87</v>
      </c>
      <c r="B57" s="131"/>
      <c r="C57" s="132"/>
      <c r="D57" s="122"/>
      <c r="E57" s="144">
        <f>SUM(E53:E56)</f>
        <v>0</v>
      </c>
      <c r="F57" s="145"/>
      <c r="G57" s="144">
        <f>SUM(G53:G56)</f>
        <v>0</v>
      </c>
      <c r="H57" s="146"/>
      <c r="I57" s="144">
        <f>SUM(I53:I56)</f>
        <v>307919.29838709679</v>
      </c>
      <c r="J57" s="145"/>
      <c r="K57" s="138"/>
      <c r="L57" s="144">
        <f>SUM(L53:L56)</f>
        <v>8104.7661290322585</v>
      </c>
      <c r="M57" s="164"/>
      <c r="N57" s="144">
        <f>SUM(N53:N56)</f>
        <v>405555.55555555556</v>
      </c>
      <c r="O57" s="145"/>
      <c r="P57" s="144">
        <f>SUM(P53:P56)</f>
        <v>721579.62007168459</v>
      </c>
      <c r="R57" s="100">
        <f>ROUND(P57/E59,4)</f>
        <v>2.0000000000000001E-4</v>
      </c>
    </row>
    <row r="58" spans="1:18" ht="16.5" thickBot="1" x14ac:dyDescent="0.3">
      <c r="A58" s="124"/>
      <c r="C58" s="143"/>
      <c r="D58" s="122"/>
      <c r="E58" s="133"/>
      <c r="F58" s="120"/>
      <c r="G58" s="133"/>
      <c r="H58" s="122"/>
      <c r="I58" s="134"/>
      <c r="J58" s="135"/>
      <c r="K58" s="134"/>
      <c r="L58" s="133"/>
      <c r="M58" s="164"/>
      <c r="N58" s="133"/>
      <c r="O58" s="137"/>
      <c r="P58" s="133"/>
      <c r="R58" s="90"/>
    </row>
    <row r="59" spans="1:18" ht="16.5" thickBot="1" x14ac:dyDescent="0.3">
      <c r="A59" s="124"/>
      <c r="C59" s="143" t="s">
        <v>50</v>
      </c>
      <c r="D59" s="122"/>
      <c r="E59" s="170">
        <f>E22+E27+E51+E57</f>
        <v>3024453729.71</v>
      </c>
      <c r="F59" s="145"/>
      <c r="G59" s="170">
        <f>G22+G27+G51+G57</f>
        <v>128614095.97741936</v>
      </c>
      <c r="H59" s="146"/>
      <c r="I59" s="170">
        <f>I22+I27+I51+I57</f>
        <v>2157972.1919354838</v>
      </c>
      <c r="J59" s="145"/>
      <c r="K59" s="138"/>
      <c r="L59" s="170">
        <f>L22+L27+L51+L57</f>
        <v>600550.04193548381</v>
      </c>
      <c r="M59" s="164"/>
      <c r="N59" s="170">
        <f>N22+N27+N51+N57</f>
        <v>438685.55555555556</v>
      </c>
      <c r="O59" s="145"/>
      <c r="P59" s="170">
        <f>P22+P27+P51+P57</f>
        <v>131811303.7668459</v>
      </c>
      <c r="R59" s="100">
        <f>IFERROR(ROUND(P59/E59,4),0)</f>
        <v>4.36E-2</v>
      </c>
    </row>
    <row r="60" spans="1:18" ht="15.75" thickTop="1" x14ac:dyDescent="0.2">
      <c r="A60" s="171"/>
      <c r="B60" s="126"/>
      <c r="C60" s="172"/>
      <c r="D60" s="173"/>
      <c r="E60" s="174"/>
      <c r="F60" s="175"/>
      <c r="G60" s="174"/>
      <c r="H60" s="173"/>
      <c r="I60" s="174"/>
      <c r="J60" s="176"/>
      <c r="K60" s="174"/>
      <c r="L60" s="126"/>
      <c r="M60" s="173"/>
      <c r="N60" s="174"/>
      <c r="O60" s="176"/>
      <c r="P60" s="174"/>
      <c r="Q60" s="177"/>
      <c r="R60" s="178"/>
    </row>
    <row r="61" spans="1:18" x14ac:dyDescent="0.2">
      <c r="C61" s="143"/>
      <c r="E61" s="133"/>
      <c r="G61" s="133"/>
      <c r="H61" s="179"/>
      <c r="I61" s="133"/>
      <c r="K61" s="180"/>
      <c r="L61" s="133"/>
      <c r="M61" s="181"/>
      <c r="N61" s="133"/>
      <c r="O61" s="137"/>
      <c r="P61" s="133"/>
    </row>
    <row r="62" spans="1:18" x14ac:dyDescent="0.2">
      <c r="C62" s="143"/>
      <c r="E62" s="133"/>
      <c r="G62" s="133"/>
      <c r="I62" s="133"/>
      <c r="J62" s="183"/>
      <c r="K62" s="133"/>
      <c r="L62" s="133"/>
      <c r="M62" s="181"/>
      <c r="N62" s="133"/>
      <c r="O62" s="137"/>
      <c r="P62" s="133"/>
    </row>
    <row r="63" spans="1:18" ht="20.25" x14ac:dyDescent="0.3">
      <c r="A63" s="205" t="s">
        <v>73</v>
      </c>
      <c r="B63" s="206"/>
      <c r="C63" s="206"/>
      <c r="D63" s="206"/>
      <c r="E63" s="206"/>
      <c r="F63" s="206"/>
      <c r="G63" s="206"/>
      <c r="H63" s="206"/>
      <c r="I63" s="206"/>
      <c r="J63" s="206"/>
      <c r="K63" s="206"/>
      <c r="L63" s="206"/>
      <c r="M63" s="206"/>
      <c r="N63" s="206"/>
      <c r="O63" s="206"/>
      <c r="P63" s="206"/>
      <c r="Q63" s="206"/>
      <c r="R63" s="207"/>
    </row>
    <row r="64" spans="1:18" x14ac:dyDescent="0.2">
      <c r="A64" s="124"/>
      <c r="R64" s="121"/>
    </row>
    <row r="65" spans="1:18" x14ac:dyDescent="0.2">
      <c r="A65" s="124"/>
      <c r="D65" s="122"/>
      <c r="F65" s="120"/>
      <c r="G65" s="208" t="s">
        <v>45</v>
      </c>
      <c r="H65" s="208"/>
      <c r="I65" s="208"/>
      <c r="J65" s="208"/>
      <c r="K65" s="208"/>
      <c r="L65" s="208"/>
      <c r="M65" s="208"/>
      <c r="N65" s="208"/>
      <c r="O65" s="208"/>
      <c r="P65" s="208"/>
      <c r="R65" s="121"/>
    </row>
    <row r="66" spans="1:18" x14ac:dyDescent="0.2">
      <c r="A66" s="124"/>
      <c r="D66" s="122"/>
      <c r="F66" s="120"/>
      <c r="H66" s="122"/>
      <c r="J66" s="120"/>
      <c r="M66" s="122"/>
      <c r="R66" s="123" t="s">
        <v>46</v>
      </c>
    </row>
    <row r="67" spans="1:18" x14ac:dyDescent="0.2">
      <c r="A67" s="124"/>
      <c r="B67" s="115" t="s">
        <v>74</v>
      </c>
      <c r="C67" s="125" t="s">
        <v>75</v>
      </c>
      <c r="D67" s="122"/>
      <c r="E67" s="125" t="s">
        <v>76</v>
      </c>
      <c r="F67" s="120"/>
      <c r="G67" s="125" t="s">
        <v>77</v>
      </c>
      <c r="H67" s="122"/>
      <c r="I67" s="125" t="s">
        <v>78</v>
      </c>
      <c r="J67" s="120"/>
      <c r="K67" s="115"/>
      <c r="L67" s="125" t="s">
        <v>79</v>
      </c>
      <c r="M67" s="184"/>
      <c r="N67" s="125" t="s">
        <v>80</v>
      </c>
      <c r="P67" s="125" t="s">
        <v>81</v>
      </c>
      <c r="R67" s="185" t="s">
        <v>82</v>
      </c>
    </row>
    <row r="68" spans="1:18" x14ac:dyDescent="0.2">
      <c r="A68" s="124"/>
      <c r="D68" s="122"/>
      <c r="F68" s="120"/>
      <c r="H68" s="122"/>
      <c r="J68" s="120"/>
      <c r="M68" s="122"/>
      <c r="R68" s="121"/>
    </row>
    <row r="69" spans="1:18" x14ac:dyDescent="0.2">
      <c r="A69" s="124" t="s">
        <v>122</v>
      </c>
      <c r="B69" s="115" t="s">
        <v>123</v>
      </c>
      <c r="C69" s="142">
        <v>5.5899999999999998E-2</v>
      </c>
      <c r="D69" s="120"/>
      <c r="E69" s="94">
        <v>4069289.87</v>
      </c>
      <c r="F69" s="145"/>
      <c r="G69" s="94">
        <f>ROUND(C69*E69,0)</f>
        <v>227473</v>
      </c>
      <c r="H69" s="146"/>
      <c r="I69" s="95">
        <v>0</v>
      </c>
      <c r="J69" s="145"/>
      <c r="K69" s="186"/>
      <c r="L69" s="95">
        <v>0</v>
      </c>
      <c r="M69" s="146"/>
      <c r="N69" s="95">
        <v>0</v>
      </c>
      <c r="O69" s="145"/>
      <c r="P69" s="94">
        <f>SUM(G69:N69)</f>
        <v>227473</v>
      </c>
      <c r="R69" s="90">
        <f>IF(E69=0,0,(ROUND((P69/E69),4)))</f>
        <v>5.5899999999999998E-2</v>
      </c>
    </row>
    <row r="70" spans="1:18" x14ac:dyDescent="0.2">
      <c r="A70" s="124" t="s">
        <v>124</v>
      </c>
      <c r="B70" s="115" t="s">
        <v>123</v>
      </c>
      <c r="C70" s="142">
        <v>5.5899999999999998E-2</v>
      </c>
      <c r="D70" s="120"/>
      <c r="E70" s="106">
        <v>51996.14</v>
      </c>
      <c r="F70" s="145"/>
      <c r="G70" s="106">
        <f>ROUND(C70*E70,0)</f>
        <v>2907</v>
      </c>
      <c r="H70" s="146"/>
      <c r="I70" s="96">
        <v>0</v>
      </c>
      <c r="J70" s="145"/>
      <c r="K70" s="186"/>
      <c r="L70" s="96">
        <v>0</v>
      </c>
      <c r="M70" s="146"/>
      <c r="N70" s="96">
        <v>0</v>
      </c>
      <c r="O70" s="145"/>
      <c r="P70" s="106">
        <f>SUM(G70:N70)</f>
        <v>2907</v>
      </c>
      <c r="R70" s="90">
        <f>IF(E70=0,0,(ROUND((P70/E70),4)))</f>
        <v>5.5899999999999998E-2</v>
      </c>
    </row>
    <row r="71" spans="1:18" x14ac:dyDescent="0.2">
      <c r="A71" s="124" t="s">
        <v>83</v>
      </c>
      <c r="C71" s="142">
        <v>0</v>
      </c>
      <c r="D71" s="122"/>
      <c r="E71" s="106">
        <v>0</v>
      </c>
      <c r="F71" s="145"/>
      <c r="G71" s="106">
        <f>ROUND(C71*E71,0)</f>
        <v>0</v>
      </c>
      <c r="H71" s="146"/>
      <c r="I71" s="96">
        <v>0</v>
      </c>
      <c r="J71" s="145"/>
      <c r="K71" s="186"/>
      <c r="L71" s="96">
        <v>0</v>
      </c>
      <c r="M71" s="150"/>
      <c r="N71" s="96">
        <v>0</v>
      </c>
      <c r="O71" s="145"/>
      <c r="P71" s="106">
        <f>SUM(G71:N71)</f>
        <v>0</v>
      </c>
      <c r="R71" s="90">
        <f>IF(E71=0,0,(ROUND((P71/E71),4)))</f>
        <v>0</v>
      </c>
    </row>
    <row r="72" spans="1:18" ht="15.75" x14ac:dyDescent="0.25">
      <c r="A72" s="124" t="s">
        <v>84</v>
      </c>
      <c r="B72" s="115" t="s">
        <v>128</v>
      </c>
      <c r="C72" s="142">
        <v>0</v>
      </c>
      <c r="D72" s="122"/>
      <c r="E72" s="107">
        <v>0</v>
      </c>
      <c r="F72" s="120"/>
      <c r="G72" s="107">
        <f>E72*C72</f>
        <v>0</v>
      </c>
      <c r="H72" s="122"/>
      <c r="I72" s="97">
        <v>0</v>
      </c>
      <c r="J72" s="120"/>
      <c r="L72" s="97">
        <v>0</v>
      </c>
      <c r="M72" s="164"/>
      <c r="N72" s="97">
        <v>0</v>
      </c>
      <c r="P72" s="107">
        <f>SUM(G72:N72)</f>
        <v>0</v>
      </c>
      <c r="R72" s="91">
        <f>IF(E72=0,0,(ROUND((P72/E72),4)))</f>
        <v>0</v>
      </c>
    </row>
    <row r="73" spans="1:18" ht="16.5" thickBot="1" x14ac:dyDescent="0.3">
      <c r="A73" s="124"/>
      <c r="D73" s="122"/>
      <c r="E73" s="134"/>
      <c r="F73" s="120"/>
      <c r="G73" s="134"/>
      <c r="H73" s="122"/>
      <c r="J73" s="120"/>
      <c r="L73" s="134"/>
      <c r="M73" s="164"/>
      <c r="N73" s="134"/>
      <c r="P73" s="134"/>
      <c r="R73" s="90"/>
    </row>
    <row r="74" spans="1:18" ht="16.5" thickBot="1" x14ac:dyDescent="0.3">
      <c r="A74" s="124"/>
      <c r="C74" s="116" t="s">
        <v>50</v>
      </c>
      <c r="D74" s="122"/>
      <c r="E74" s="108">
        <f>SUM(E69:E73)</f>
        <v>4121286.0100000002</v>
      </c>
      <c r="F74" s="145"/>
      <c r="G74" s="108">
        <f>SUM(G69:G73)</f>
        <v>230380</v>
      </c>
      <c r="H74" s="146"/>
      <c r="I74" s="109">
        <f>SUM(I69:I73)</f>
        <v>0</v>
      </c>
      <c r="J74" s="145"/>
      <c r="K74" s="186"/>
      <c r="L74" s="109">
        <f>SUM(L69:L73)</f>
        <v>0</v>
      </c>
      <c r="M74" s="164"/>
      <c r="N74" s="109">
        <f>SUM(N69:N73)</f>
        <v>0</v>
      </c>
      <c r="O74" s="145"/>
      <c r="P74" s="108">
        <f>SUM(P69:P73)</f>
        <v>230380</v>
      </c>
      <c r="R74" s="110">
        <f>IFERROR(ROUND(P74/E74,4),0)</f>
        <v>5.5899999999999998E-2</v>
      </c>
    </row>
    <row r="75" spans="1:18" ht="15.75" thickTop="1" x14ac:dyDescent="0.2">
      <c r="A75" s="171"/>
      <c r="B75" s="126"/>
      <c r="C75" s="177"/>
      <c r="D75" s="173"/>
      <c r="E75" s="177"/>
      <c r="F75" s="175"/>
      <c r="G75" s="187"/>
      <c r="H75" s="173"/>
      <c r="I75" s="177"/>
      <c r="J75" s="175"/>
      <c r="K75" s="177"/>
      <c r="L75" s="187"/>
      <c r="M75" s="188"/>
      <c r="N75" s="187"/>
      <c r="O75" s="175"/>
      <c r="P75" s="177"/>
      <c r="Q75" s="177"/>
      <c r="R75" s="91"/>
    </row>
    <row r="76" spans="1:18" ht="15.75" thickBot="1" x14ac:dyDescent="0.25">
      <c r="C76" s="143"/>
      <c r="D76" s="122"/>
      <c r="E76" s="133"/>
      <c r="F76" s="120"/>
      <c r="G76" s="133"/>
      <c r="H76" s="122"/>
      <c r="J76" s="120"/>
      <c r="M76" s="122"/>
      <c r="P76" s="133"/>
      <c r="R76" s="92"/>
    </row>
    <row r="77" spans="1:18" ht="16.5" thickBot="1" x14ac:dyDescent="0.3">
      <c r="A77" s="116" t="s">
        <v>85</v>
      </c>
      <c r="C77" s="143"/>
      <c r="D77" s="122"/>
      <c r="E77" s="189">
        <f>E59+E74</f>
        <v>3028575015.7200003</v>
      </c>
      <c r="F77" s="145"/>
      <c r="G77" s="190">
        <f>G59+G74</f>
        <v>128844475.97741936</v>
      </c>
      <c r="H77" s="146"/>
      <c r="I77" s="190">
        <f>I59+I74</f>
        <v>2157972.1919354838</v>
      </c>
      <c r="J77" s="145"/>
      <c r="K77" s="138"/>
      <c r="L77" s="190">
        <f>L59+L74</f>
        <v>600550.04193548381</v>
      </c>
      <c r="M77" s="164"/>
      <c r="N77" s="190">
        <f>N59+N74</f>
        <v>438685.55555555556</v>
      </c>
      <c r="O77" s="145"/>
      <c r="P77" s="190">
        <f>P59+P74</f>
        <v>132041683.7668459</v>
      </c>
      <c r="R77" s="110">
        <f>IFERROR(ROUND(P77/E77,4),0)</f>
        <v>4.36E-2</v>
      </c>
    </row>
    <row r="78" spans="1:18" ht="18.75" customHeight="1" thickTop="1" x14ac:dyDescent="0.25">
      <c r="A78" s="116" t="s">
        <v>129</v>
      </c>
      <c r="C78" s="143"/>
      <c r="D78" s="122"/>
      <c r="E78" s="106">
        <f>E79-E77</f>
        <v>0</v>
      </c>
      <c r="F78" s="145"/>
      <c r="G78" s="138"/>
      <c r="H78" s="146"/>
      <c r="I78" s="138"/>
      <c r="J78" s="145"/>
      <c r="K78" s="138"/>
      <c r="L78" s="138"/>
      <c r="M78" s="146"/>
      <c r="N78" s="138"/>
      <c r="O78" s="145"/>
      <c r="R78" s="191"/>
    </row>
    <row r="79" spans="1:18" ht="21.75" customHeight="1" thickBot="1" x14ac:dyDescent="0.25">
      <c r="A79" s="116" t="s">
        <v>130</v>
      </c>
      <c r="C79" s="143"/>
      <c r="D79" s="122"/>
      <c r="E79" s="190">
        <v>3028575015.7199998</v>
      </c>
      <c r="F79" s="145"/>
      <c r="G79" s="138"/>
      <c r="H79" s="146"/>
      <c r="I79" s="138"/>
      <c r="J79" s="145"/>
      <c r="K79" s="138"/>
      <c r="L79" s="138"/>
      <c r="M79" s="146"/>
      <c r="N79" s="138"/>
      <c r="O79" s="145"/>
      <c r="P79" s="192" t="s">
        <v>133</v>
      </c>
      <c r="R79" s="112">
        <v>4.36E-2</v>
      </c>
    </row>
    <row r="80" spans="1:18" ht="15.75" thickTop="1" x14ac:dyDescent="0.2">
      <c r="C80" s="143"/>
      <c r="D80" s="122"/>
      <c r="E80" s="111"/>
      <c r="F80" s="145"/>
      <c r="G80" s="138"/>
      <c r="H80" s="146"/>
      <c r="I80" s="138"/>
      <c r="J80" s="145"/>
      <c r="K80" s="138"/>
      <c r="L80" s="138"/>
      <c r="M80" s="146"/>
      <c r="N80" s="138"/>
      <c r="O80" s="145"/>
      <c r="P80" s="192" t="s">
        <v>131</v>
      </c>
      <c r="R80" s="112">
        <f>+R77-R79</f>
        <v>0</v>
      </c>
    </row>
    <row r="81" spans="1:18" x14ac:dyDescent="0.2">
      <c r="A81" s="116" t="s">
        <v>148</v>
      </c>
      <c r="C81" s="143"/>
      <c r="D81" s="122"/>
      <c r="E81" s="133"/>
      <c r="F81" s="120"/>
      <c r="G81" s="133"/>
      <c r="H81" s="122"/>
      <c r="J81" s="120"/>
      <c r="M81" s="122"/>
      <c r="P81" s="193"/>
      <c r="R81" s="116"/>
    </row>
    <row r="82" spans="1:18" x14ac:dyDescent="0.2">
      <c r="A82" s="116" t="s">
        <v>113</v>
      </c>
      <c r="D82" s="122"/>
      <c r="F82" s="120"/>
      <c r="H82" s="122"/>
      <c r="J82" s="120"/>
      <c r="M82" s="122"/>
      <c r="R82" s="116"/>
    </row>
    <row r="83" spans="1:18" x14ac:dyDescent="0.2">
      <c r="D83" s="122"/>
      <c r="F83" s="120"/>
      <c r="H83" s="122"/>
      <c r="J83" s="120"/>
      <c r="M83" s="122"/>
    </row>
    <row r="84" spans="1:18" s="161" customFormat="1" ht="30" customHeight="1" x14ac:dyDescent="0.25">
      <c r="A84" s="201" t="s">
        <v>137</v>
      </c>
      <c r="B84" s="201"/>
      <c r="C84" s="201"/>
      <c r="D84" s="201"/>
      <c r="E84" s="201"/>
      <c r="F84" s="201"/>
      <c r="G84" s="201"/>
      <c r="H84" s="201"/>
      <c r="I84" s="201"/>
      <c r="J84" s="201"/>
      <c r="K84" s="201"/>
      <c r="L84" s="201"/>
      <c r="M84" s="201"/>
      <c r="N84" s="201"/>
      <c r="O84" s="201"/>
      <c r="P84" s="194"/>
      <c r="R84" s="195"/>
    </row>
    <row r="85" spans="1:18" s="161" customFormat="1" ht="30" customHeight="1" x14ac:dyDescent="0.25">
      <c r="A85" s="201" t="s">
        <v>138</v>
      </c>
      <c r="B85" s="201"/>
      <c r="C85" s="201"/>
      <c r="D85" s="201"/>
      <c r="E85" s="201"/>
      <c r="F85" s="201"/>
      <c r="G85" s="201"/>
      <c r="H85" s="201"/>
      <c r="I85" s="201"/>
      <c r="J85" s="201"/>
      <c r="K85" s="201"/>
      <c r="L85" s="201"/>
      <c r="M85" s="201"/>
      <c r="N85" s="201"/>
      <c r="O85" s="201"/>
      <c r="R85" s="195"/>
    </row>
    <row r="86" spans="1:18" s="161" customFormat="1" ht="30" customHeight="1" x14ac:dyDescent="0.25">
      <c r="A86" s="201"/>
      <c r="B86" s="201"/>
      <c r="C86" s="201"/>
      <c r="D86" s="201"/>
      <c r="E86" s="201"/>
      <c r="F86" s="201"/>
      <c r="G86" s="201"/>
      <c r="H86" s="201"/>
      <c r="I86" s="201"/>
      <c r="J86" s="201"/>
      <c r="K86" s="201"/>
      <c r="L86" s="201"/>
      <c r="M86" s="201"/>
      <c r="N86" s="201"/>
      <c r="O86" s="201"/>
      <c r="R86" s="195"/>
    </row>
    <row r="87" spans="1:18" s="161" customFormat="1" ht="30" customHeight="1" x14ac:dyDescent="0.25">
      <c r="A87" s="201"/>
      <c r="B87" s="201"/>
      <c r="C87" s="201"/>
      <c r="D87" s="201"/>
      <c r="E87" s="201"/>
      <c r="F87" s="201"/>
      <c r="G87" s="201"/>
      <c r="H87" s="201"/>
      <c r="I87" s="201"/>
      <c r="J87" s="201"/>
      <c r="K87" s="201"/>
      <c r="L87" s="201"/>
      <c r="M87" s="201"/>
      <c r="N87" s="201"/>
      <c r="O87" s="201"/>
      <c r="R87" s="195"/>
    </row>
    <row r="88" spans="1:18" x14ac:dyDescent="0.2">
      <c r="D88" s="122"/>
      <c r="F88" s="120"/>
      <c r="H88" s="122"/>
      <c r="J88" s="120"/>
      <c r="M88" s="122"/>
    </row>
    <row r="89" spans="1:18" x14ac:dyDescent="0.2">
      <c r="D89" s="122"/>
      <c r="F89" s="120"/>
      <c r="H89" s="122"/>
      <c r="J89" s="120"/>
      <c r="M89" s="122"/>
    </row>
    <row r="90" spans="1:18" x14ac:dyDescent="0.2">
      <c r="D90" s="122"/>
      <c r="F90" s="120"/>
      <c r="H90" s="122"/>
      <c r="J90" s="120"/>
      <c r="M90" s="122"/>
    </row>
  </sheetData>
  <mergeCells count="12">
    <mergeCell ref="A85:O85"/>
    <mergeCell ref="A87:O87"/>
    <mergeCell ref="A84:O84"/>
    <mergeCell ref="A86:O86"/>
    <mergeCell ref="A1:R1"/>
    <mergeCell ref="A2:R2"/>
    <mergeCell ref="A3:R3"/>
    <mergeCell ref="A63:R63"/>
    <mergeCell ref="G65:P65"/>
    <mergeCell ref="A4:R4"/>
    <mergeCell ref="A5:R5"/>
    <mergeCell ref="G7:P7"/>
  </mergeCells>
  <printOptions horizontalCentered="1"/>
  <pageMargins left="0.5" right="0.5" top="0.75" bottom="0.75" header="0.5" footer="0.25"/>
  <pageSetup scale="39" orientation="portrait" r:id="rId1"/>
  <headerFooter scaleWithDoc="0">
    <oddHeader>&amp;R&amp;"Times New Roman,Bold"Attachment to Response to Question No. 5
Page 2 of 3
Kent</oddHeader>
  </headerFooter>
  <colBreaks count="1" manualBreakCount="1">
    <brk id="16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showGridLines="0" zoomScale="90" zoomScaleNormal="90" workbookViewId="0"/>
  </sheetViews>
  <sheetFormatPr defaultColWidth="9.140625" defaultRowHeight="15.75" x14ac:dyDescent="0.25"/>
  <cols>
    <col min="1" max="1" width="9.140625" style="60"/>
    <col min="2" max="2" width="9.140625" style="87"/>
    <col min="3" max="3" width="29.5703125" style="87" customWidth="1"/>
    <col min="4" max="4" width="2.140625" style="87" customWidth="1"/>
    <col min="5" max="5" width="17.7109375" style="87" bestFit="1" customWidth="1"/>
    <col min="6" max="6" width="1.140625" style="60" customWidth="1"/>
    <col min="7" max="7" width="11.7109375" style="60" customWidth="1"/>
    <col min="8" max="16384" width="9.140625" style="60"/>
  </cols>
  <sheetData>
    <row r="1" spans="1:14" x14ac:dyDescent="0.25">
      <c r="A1" s="57"/>
      <c r="B1" s="213" t="s">
        <v>92</v>
      </c>
      <c r="C1" s="213"/>
      <c r="D1" s="58"/>
      <c r="E1" s="59"/>
      <c r="G1" s="57"/>
    </row>
    <row r="2" spans="1:14" x14ac:dyDescent="0.25">
      <c r="A2" s="57"/>
      <c r="B2" s="213" t="s">
        <v>93</v>
      </c>
      <c r="C2" s="213"/>
      <c r="D2" s="58"/>
      <c r="E2" s="59"/>
      <c r="G2" s="57"/>
    </row>
    <row r="3" spans="1:14" x14ac:dyDescent="0.25">
      <c r="A3" s="57"/>
      <c r="B3" s="214">
        <v>2023</v>
      </c>
      <c r="C3" s="214"/>
      <c r="D3" s="58"/>
      <c r="E3" s="61"/>
      <c r="G3" s="57"/>
    </row>
    <row r="4" spans="1:14" x14ac:dyDescent="0.25">
      <c r="A4" s="57"/>
      <c r="B4" s="62"/>
      <c r="C4" s="62"/>
      <c r="D4" s="63"/>
      <c r="E4" s="63"/>
      <c r="G4" s="57"/>
    </row>
    <row r="5" spans="1:14" x14ac:dyDescent="0.25">
      <c r="A5" s="57"/>
      <c r="B5" s="59"/>
      <c r="C5" s="59"/>
      <c r="D5" s="64"/>
      <c r="E5" s="65">
        <v>2023</v>
      </c>
      <c r="G5" s="57"/>
    </row>
    <row r="6" spans="1:14" x14ac:dyDescent="0.25">
      <c r="A6" s="57"/>
      <c r="B6" s="66"/>
      <c r="C6" s="66"/>
      <c r="D6" s="67"/>
      <c r="E6" s="68" t="s">
        <v>145</v>
      </c>
      <c r="G6" s="57"/>
    </row>
    <row r="7" spans="1:14" x14ac:dyDescent="0.25">
      <c r="A7" s="57"/>
      <c r="B7" s="59"/>
      <c r="C7" s="59"/>
      <c r="D7" s="64"/>
      <c r="E7" s="69" t="s">
        <v>135</v>
      </c>
      <c r="G7" s="57"/>
    </row>
    <row r="8" spans="1:14" x14ac:dyDescent="0.25">
      <c r="A8" s="57"/>
      <c r="B8" s="66"/>
      <c r="C8" s="66"/>
      <c r="D8" s="67"/>
      <c r="E8" s="70" t="s">
        <v>94</v>
      </c>
      <c r="G8" s="57"/>
    </row>
    <row r="9" spans="1:14" x14ac:dyDescent="0.25">
      <c r="A9" s="57">
        <v>-1</v>
      </c>
      <c r="B9" s="66" t="s">
        <v>95</v>
      </c>
      <c r="C9" s="66"/>
      <c r="D9" s="71"/>
      <c r="E9" s="72">
        <v>100</v>
      </c>
      <c r="G9" s="57"/>
    </row>
    <row r="10" spans="1:14" x14ac:dyDescent="0.25">
      <c r="A10" s="57">
        <f>+A9-1</f>
        <v>-2</v>
      </c>
      <c r="B10" s="73"/>
      <c r="C10" s="66"/>
      <c r="D10" s="67"/>
      <c r="E10" s="74"/>
      <c r="G10" s="57"/>
    </row>
    <row r="11" spans="1:14" x14ac:dyDescent="0.25">
      <c r="A11" s="57">
        <f>+A10-1</f>
        <v>-3</v>
      </c>
      <c r="B11" s="73" t="s">
        <v>96</v>
      </c>
      <c r="C11" s="66"/>
      <c r="D11" s="67"/>
      <c r="E11" s="75">
        <v>5</v>
      </c>
      <c r="G11" s="196">
        <v>-28</v>
      </c>
    </row>
    <row r="12" spans="1:14" x14ac:dyDescent="0.25">
      <c r="A12" s="57">
        <f t="shared" ref="A12:A36" si="0">+A11-1</f>
        <v>-4</v>
      </c>
      <c r="B12" s="77"/>
      <c r="C12" s="66"/>
      <c r="D12" s="67"/>
      <c r="E12" s="76"/>
      <c r="G12" s="196"/>
      <c r="N12" s="78"/>
    </row>
    <row r="13" spans="1:14" x14ac:dyDescent="0.25">
      <c r="A13" s="57">
        <f t="shared" si="0"/>
        <v>-5</v>
      </c>
      <c r="B13" s="73" t="s">
        <v>98</v>
      </c>
      <c r="C13" s="66"/>
      <c r="D13" s="67"/>
      <c r="E13" s="76">
        <f>+E9-E11</f>
        <v>95</v>
      </c>
      <c r="G13" s="197" t="s">
        <v>97</v>
      </c>
    </row>
    <row r="14" spans="1:14" x14ac:dyDescent="0.25">
      <c r="A14" s="57">
        <f t="shared" si="0"/>
        <v>-6</v>
      </c>
      <c r="B14" s="77"/>
      <c r="C14" s="66"/>
      <c r="D14" s="67"/>
      <c r="E14" s="76"/>
      <c r="G14" s="196"/>
    </row>
    <row r="15" spans="1:14" x14ac:dyDescent="0.25">
      <c r="A15" s="57">
        <f t="shared" si="0"/>
        <v>-7</v>
      </c>
      <c r="B15" s="73" t="s">
        <v>99</v>
      </c>
      <c r="C15" s="66"/>
      <c r="D15" s="67"/>
      <c r="E15" s="79">
        <f>+E13*0.21</f>
        <v>19.95</v>
      </c>
      <c r="G15" s="197" t="s">
        <v>139</v>
      </c>
    </row>
    <row r="16" spans="1:14" x14ac:dyDescent="0.25">
      <c r="A16" s="57">
        <f t="shared" si="0"/>
        <v>-8</v>
      </c>
      <c r="B16" s="77"/>
      <c r="C16" s="66"/>
      <c r="D16" s="67"/>
      <c r="E16" s="74"/>
      <c r="G16" s="196"/>
    </row>
    <row r="17" spans="1:7" x14ac:dyDescent="0.25">
      <c r="A17" s="57">
        <f t="shared" si="0"/>
        <v>-9</v>
      </c>
      <c r="B17" s="73"/>
      <c r="C17" s="66"/>
      <c r="D17" s="67"/>
      <c r="E17" s="74"/>
      <c r="G17" s="196"/>
    </row>
    <row r="18" spans="1:7" x14ac:dyDescent="0.25">
      <c r="A18" s="57">
        <f t="shared" si="0"/>
        <v>-10</v>
      </c>
      <c r="B18" s="73" t="s">
        <v>100</v>
      </c>
      <c r="C18" s="66"/>
      <c r="D18" s="67"/>
      <c r="E18" s="79">
        <f>+E11+E15</f>
        <v>24.95</v>
      </c>
      <c r="G18" s="197" t="s">
        <v>140</v>
      </c>
    </row>
    <row r="19" spans="1:7" x14ac:dyDescent="0.25">
      <c r="A19" s="57">
        <f t="shared" si="0"/>
        <v>-11</v>
      </c>
      <c r="B19" s="59"/>
      <c r="C19" s="66"/>
      <c r="D19" s="67"/>
      <c r="E19" s="80"/>
      <c r="G19" s="196"/>
    </row>
    <row r="20" spans="1:7" ht="16.5" thickBot="1" x14ac:dyDescent="0.3">
      <c r="A20" s="57">
        <f t="shared" si="0"/>
        <v>-12</v>
      </c>
      <c r="B20" s="66" t="s">
        <v>101</v>
      </c>
      <c r="C20" s="66"/>
      <c r="D20" s="67"/>
      <c r="E20" s="81">
        <f>100-E18</f>
        <v>75.05</v>
      </c>
      <c r="G20" s="197" t="s">
        <v>141</v>
      </c>
    </row>
    <row r="21" spans="1:7" ht="16.5" thickTop="1" x14ac:dyDescent="0.25">
      <c r="A21" s="57">
        <f t="shared" si="0"/>
        <v>-13</v>
      </c>
      <c r="B21" s="66"/>
      <c r="C21" s="66"/>
      <c r="D21" s="67"/>
      <c r="E21" s="80"/>
      <c r="G21" s="196"/>
    </row>
    <row r="22" spans="1:7" x14ac:dyDescent="0.25">
      <c r="A22" s="57">
        <f t="shared" si="0"/>
        <v>-14</v>
      </c>
      <c r="B22" s="73" t="s">
        <v>102</v>
      </c>
      <c r="C22" s="66"/>
      <c r="D22" s="67"/>
      <c r="E22" s="80"/>
      <c r="G22" s="196"/>
    </row>
    <row r="23" spans="1:7" x14ac:dyDescent="0.25">
      <c r="A23" s="57">
        <f t="shared" si="0"/>
        <v>-15</v>
      </c>
      <c r="B23" s="66" t="s">
        <v>103</v>
      </c>
      <c r="C23" s="66"/>
      <c r="D23" s="67"/>
      <c r="E23" s="82">
        <f>+E15/100</f>
        <v>0.19949999999999998</v>
      </c>
      <c r="G23" s="197" t="s">
        <v>142</v>
      </c>
    </row>
    <row r="24" spans="1:7" x14ac:dyDescent="0.25">
      <c r="A24" s="57">
        <f t="shared" si="0"/>
        <v>-16</v>
      </c>
      <c r="B24" s="66" t="s">
        <v>104</v>
      </c>
      <c r="C24" s="66"/>
      <c r="D24" s="67"/>
      <c r="E24" s="83">
        <f>+E11/100</f>
        <v>0.05</v>
      </c>
      <c r="G24" s="197" t="s">
        <v>105</v>
      </c>
    </row>
    <row r="25" spans="1:7" ht="16.5" thickBot="1" x14ac:dyDescent="0.3">
      <c r="A25" s="57">
        <f t="shared" si="0"/>
        <v>-17</v>
      </c>
      <c r="B25" s="66" t="s">
        <v>106</v>
      </c>
      <c r="C25" s="66"/>
      <c r="D25" s="67"/>
      <c r="E25" s="84">
        <f>SUM(E23:E24)</f>
        <v>0.2495</v>
      </c>
      <c r="G25" s="197" t="s">
        <v>143</v>
      </c>
    </row>
    <row r="26" spans="1:7" ht="16.5" thickTop="1" x14ac:dyDescent="0.25">
      <c r="A26" s="57">
        <f t="shared" si="0"/>
        <v>-18</v>
      </c>
      <c r="B26" s="59"/>
      <c r="C26" s="59"/>
      <c r="D26" s="59"/>
      <c r="E26" s="85"/>
      <c r="G26" s="196"/>
    </row>
    <row r="27" spans="1:7" x14ac:dyDescent="0.25">
      <c r="A27" s="57">
        <f t="shared" si="0"/>
        <v>-19</v>
      </c>
      <c r="B27" s="59"/>
      <c r="C27" s="59"/>
      <c r="D27" s="59"/>
      <c r="E27" s="86">
        <f>+E25</f>
        <v>0.2495</v>
      </c>
      <c r="F27" s="87"/>
      <c r="G27" s="196"/>
    </row>
    <row r="28" spans="1:7" x14ac:dyDescent="0.25">
      <c r="A28" s="57">
        <f t="shared" si="0"/>
        <v>-20</v>
      </c>
      <c r="B28" s="59"/>
      <c r="C28" s="59"/>
      <c r="D28" s="59"/>
      <c r="E28" s="85"/>
      <c r="G28" s="196"/>
    </row>
    <row r="29" spans="1:7" x14ac:dyDescent="0.25">
      <c r="A29" s="57">
        <f t="shared" si="0"/>
        <v>-21</v>
      </c>
      <c r="B29" s="59"/>
      <c r="C29" s="59"/>
      <c r="D29" s="59"/>
      <c r="E29" s="85"/>
      <c r="G29" s="196"/>
    </row>
    <row r="30" spans="1:7" x14ac:dyDescent="0.25">
      <c r="A30" s="57">
        <f t="shared" si="0"/>
        <v>-22</v>
      </c>
      <c r="B30" s="59"/>
      <c r="C30" s="59"/>
      <c r="D30" s="59"/>
      <c r="E30" s="85"/>
      <c r="G30" s="196"/>
    </row>
    <row r="31" spans="1:7" x14ac:dyDescent="0.25">
      <c r="A31" s="57">
        <f t="shared" si="0"/>
        <v>-23</v>
      </c>
      <c r="B31" s="88" t="s">
        <v>107</v>
      </c>
      <c r="C31" s="59"/>
      <c r="D31" s="59"/>
      <c r="E31" s="85"/>
      <c r="G31" s="196"/>
    </row>
    <row r="32" spans="1:7" x14ac:dyDescent="0.25">
      <c r="A32" s="57">
        <f t="shared" si="0"/>
        <v>-24</v>
      </c>
      <c r="B32" s="66" t="s">
        <v>95</v>
      </c>
      <c r="C32" s="59"/>
      <c r="D32" s="59"/>
      <c r="E32" s="72">
        <v>100</v>
      </c>
      <c r="G32" s="196"/>
    </row>
    <row r="33" spans="1:7" x14ac:dyDescent="0.25">
      <c r="A33" s="57">
        <f t="shared" si="0"/>
        <v>-25</v>
      </c>
      <c r="B33" s="73"/>
      <c r="C33" s="59"/>
      <c r="D33" s="59"/>
      <c r="E33" s="74"/>
      <c r="G33" s="196"/>
    </row>
    <row r="34" spans="1:7" x14ac:dyDescent="0.25">
      <c r="A34" s="57">
        <f t="shared" si="0"/>
        <v>-26</v>
      </c>
      <c r="B34" s="66" t="s">
        <v>108</v>
      </c>
      <c r="C34" s="59"/>
      <c r="D34" s="59"/>
      <c r="E34" s="89">
        <v>0.05</v>
      </c>
      <c r="G34" s="196"/>
    </row>
    <row r="35" spans="1:7" x14ac:dyDescent="0.25">
      <c r="A35" s="57">
        <f t="shared" si="0"/>
        <v>-27</v>
      </c>
      <c r="B35" s="77"/>
      <c r="C35" s="59"/>
      <c r="D35" s="59"/>
      <c r="E35" s="76"/>
      <c r="G35" s="196"/>
    </row>
    <row r="36" spans="1:7" ht="16.5" thickBot="1" x14ac:dyDescent="0.3">
      <c r="A36" s="57">
        <f t="shared" si="0"/>
        <v>-28</v>
      </c>
      <c r="B36" s="73" t="s">
        <v>109</v>
      </c>
      <c r="C36" s="59"/>
      <c r="D36" s="59"/>
      <c r="E36" s="81">
        <f>+E32*E34</f>
        <v>5</v>
      </c>
      <c r="G36" s="197" t="s">
        <v>144</v>
      </c>
    </row>
    <row r="37" spans="1:7" ht="16.5" thickTop="1" x14ac:dyDescent="0.25">
      <c r="A37" s="57"/>
      <c r="B37" s="59"/>
      <c r="C37" s="59"/>
      <c r="D37" s="59"/>
      <c r="E37" s="59"/>
      <c r="G37" s="57"/>
    </row>
  </sheetData>
  <mergeCells count="3">
    <mergeCell ref="B1:C1"/>
    <mergeCell ref="B2:C2"/>
    <mergeCell ref="B3:C3"/>
  </mergeCells>
  <pageMargins left="0.7" right="0.7" top="0.75" bottom="1" header="0.3" footer="0.3"/>
  <pageSetup orientation="portrait" r:id="rId1"/>
  <headerFooter scaleWithDoc="0">
    <oddHeader>&amp;R&amp;"Times New Roman,Bold"Attachment to Response to Question No. 5
Page 3 of 3
Fackler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_x0020_Testimony xmlns="65bfb563-8fe2-4d34-a09f-38a217d8feea">Fackler, Andrea</Witness_x0020_Testimony>
    <Year xmlns="65bfb563-8fe2-4d34-a09f-38a217d8feea">2024</Year>
    <Filing_x0020_Case_x0020__x0023_ xmlns="65bfb563-8fe2-4d34-a09f-38a217d8feea" xsi:nil="true"/>
    <Construction_x0020_Monitoring_x0020_Description xmlns="65bfb563-8fe2-4d34-a09f-38a217d8feea" xsi:nil="true"/>
    <Review_x0020_Case_x0020_Doc_x0020_Types xmlns="65bfb563-8fe2-4d34-a09f-38a217d8feea">01.2 – 1st Data Request Attachments</Review_x0020_Case_x0020_Doc_x0020_Types>
    <Status xmlns="65bfb563-8fe2-4d34-a09f-38a217d8feea"/>
    <Filing_x0020_Witness xmlns="65bfb563-8fe2-4d34-a09f-38a217d8feea" xsi:nil="true"/>
    <Filings xmlns="65bfb563-8fe2-4d34-a09f-38a217d8feea" xsi:nil="true"/>
    <IconOverlay xmlns="http://schemas.microsoft.com/sharepoint/v4" xsi:nil="true"/>
    <Document_x0020_Type xmlns="65bfb563-8fe2-4d34-a09f-38a217d8feea">
      <Value>ECR</Value>
    </Document_x0020_Type>
    <Filing_x0020_Type xmlns="65bfb563-8fe2-4d34-a09f-38a217d8feea">
      <Value>Review Cases (ECR/FAC/OST)</Value>
    </Filing_x0020_Type>
    <Construction_x0020_Monitoring xmlns="65bfb563-8fe2-4d34-a09f-38a217d8feea" xsi:nil="true"/>
    <Case_x0020__x0023_ xmlns="65bfb563-8fe2-4d34-a09f-38a217d8feea">2023-00376</Case_x0020__x0023_>
    <Review_x0020_Case_x0020_Expense_x0020_Period xmlns="65bfb563-8fe2-4d34-a09f-38a217d8feea">Mar-Feb (ECR)</Review_x0020_Case_x0020_Expense_x0020_Period>
    <Filing_x0020_Doc_x0020_Types xmlns="65bfb563-8fe2-4d34-a09f-38a217d8feea" xsi:nil="true"/>
    <Company xmlns="65bfb563-8fe2-4d34-a09f-38a217d8feea">
      <Value>KU</Value>
    </Company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10F20E04BCF41BE361D2F61EE6FFA" ma:contentTypeVersion="32" ma:contentTypeDescription="Create a new document." ma:contentTypeScope="" ma:versionID="9202b90fee17b6f8c867726da0d4e789">
  <xsd:schema xmlns:xsd="http://www.w3.org/2001/XMLSchema" xmlns:xs="http://www.w3.org/2001/XMLSchema" xmlns:p="http://schemas.microsoft.com/office/2006/metadata/properties" xmlns:ns1="http://schemas.microsoft.com/sharepoint/v3" xmlns:ns2="65bfb563-8fe2-4d34-a09f-38a217d8feea" xmlns:ns3="http://schemas.microsoft.com/sharepoint/v4" targetNamespace="http://schemas.microsoft.com/office/2006/metadata/properties" ma:root="true" ma:fieldsID="f66fd574be8513941aebec9a583d385e" ns1:_="" ns2:_="" ns3:_="">
    <xsd:import namespace="http://schemas.microsoft.com/sharepoint/v3"/>
    <xsd:import namespace="65bfb563-8fe2-4d34-a09f-38a217d8feea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Company" minOccurs="0"/>
                <xsd:element ref="ns2:Year"/>
                <xsd:element ref="ns2:Document_x0020_Type" minOccurs="0"/>
                <xsd:element ref="ns2:Filing_x0020_Type" minOccurs="0"/>
                <xsd:element ref="ns2:Filings" minOccurs="0"/>
                <xsd:element ref="ns2:Filing_x0020_Doc_x0020_Types" minOccurs="0"/>
                <xsd:element ref="ns2:Filing_x0020_Case_x0020__x0023_" minOccurs="0"/>
                <xsd:element ref="ns2:Filing_x0020_Witness" minOccurs="0"/>
                <xsd:element ref="ns2:Review_x0020_Case_x0020_Expense_x0020_Period" minOccurs="0"/>
                <xsd:element ref="ns2:Review_x0020_Case_x0020_Doc_x0020_Types" minOccurs="0"/>
                <xsd:element ref="ns2:Case_x0020__x0023_" minOccurs="0"/>
                <xsd:element ref="ns2:Witness_x0020_Testimony" minOccurs="0"/>
                <xsd:element ref="ns2:Construction_x0020_Monitoring_x0020_Description" minOccurs="0"/>
                <xsd:element ref="ns2:Construction_x0020_Monitoring" minOccurs="0"/>
                <xsd:element ref="ns2:Status" minOccurs="0"/>
                <xsd:element ref="ns3:IconOverlay" minOccurs="0"/>
                <xsd:element ref="ns1:_vti_ItemDeclaredRecord" minOccurs="0"/>
                <xsd:element ref="ns1:_vti_ItemHoldRecord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vti_ItemDeclaredRecord" ma:index="31" nillable="true" ma:displayName="Declared Record" ma:hidden="true" ma:internalName="_vti_ItemDeclaredRecord" ma:readOnly="true">
      <xsd:simpleType>
        <xsd:restriction base="dms:DateTime"/>
      </xsd:simpleType>
    </xsd:element>
    <xsd:element name="_vti_ItemHoldRecordStatus" ma:index="32" nillable="true" ma:displayName="Hold and Record Status" ma:decimals="0" ma:description="" ma:hidden="true" ma:indexed="true" ma:internalName="_vti_ItemHoldRecordStatu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bfb563-8fe2-4d34-a09f-38a217d8feea" elementFormDefault="qualified">
    <xsd:import namespace="http://schemas.microsoft.com/office/2006/documentManagement/types"/>
    <xsd:import namespace="http://schemas.microsoft.com/office/infopath/2007/PartnerControls"/>
    <xsd:element name="Company" ma:index="2" nillable="true" ma:displayName="Company" ma:internalName="Company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KU"/>
                    <xsd:enumeration value="LGE"/>
                    <xsd:enumeration value="ODP"/>
                  </xsd:restriction>
                </xsd:simpleType>
              </xsd:element>
            </xsd:sequence>
          </xsd:extension>
        </xsd:complexContent>
      </xsd:complexType>
    </xsd:element>
    <xsd:element name="Year" ma:index="3" ma:displayName="Year" ma:format="Dropdown" ma:internalName="Year">
      <xsd:simpleType>
        <xsd:restriction base="dms:Choice">
          <xsd:enumeration value="2026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</xsd:restriction>
      </xsd:simpleType>
    </xsd:element>
    <xsd:element name="Document_x0020_Type" ma:index="4" nillable="true" ma:displayName="Document Type" ma:internalName="Document_x0020_Typ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DSM"/>
                    <xsd:enumeration value="ECR"/>
                    <xsd:enumeration value="FAC / OST"/>
                    <xsd:enumeration value="GLT"/>
                    <xsd:enumeration value="GSC"/>
                    <xsd:enumeration value="HEA"/>
                    <xsd:enumeration value="LFF"/>
                    <xsd:enumeration value="WNA"/>
                  </xsd:restriction>
                </xsd:simpleType>
              </xsd:element>
            </xsd:sequence>
          </xsd:extension>
        </xsd:complexContent>
      </xsd:complexType>
    </xsd:element>
    <xsd:element name="Filing_x0020_Type" ma:index="5" nillable="true" ma:displayName="Filing Type" ma:internalName="Filing_x0020_Typ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Monthly Filings (ECR/LFF)"/>
                    <xsd:enumeration value="Form A Filings (FAC/OST)"/>
                    <xsd:enumeration value="Form B Filings (FAC/OST)"/>
                    <xsd:enumeration value="Fixed NAS FAC/OSS Factor (NFOF)"/>
                    <xsd:enumeration value="Fuel Supply Contracts (FAC)"/>
                    <xsd:enumeration value="Avoided Energy Cost (LQF)"/>
                    <xsd:enumeration value="Municipal WPS Reports (FAC)"/>
                    <xsd:enumeration value="Quarterly Filings (GSC)"/>
                    <xsd:enumeration value="Annual Filing (DSM)"/>
                    <xsd:enumeration value="Annual Filing (GLT/LFF/WNA)"/>
                    <xsd:enumeration value="Forecasted Annual Filing (GLT)"/>
                    <xsd:enumeration value="True-up Annual Filing (GLT)"/>
                    <xsd:enumeration value="Review Cases (ECR/FAC/OST)"/>
                    <xsd:enumeration value="Construction Monitoring (ECR)"/>
                    <xsd:enumeration value="Approved Project Detail (ECR/GLT)"/>
                  </xsd:restriction>
                </xsd:simpleType>
              </xsd:element>
            </xsd:sequence>
          </xsd:extension>
        </xsd:complexContent>
      </xsd:complexType>
    </xsd:element>
    <xsd:element name="Filings" ma:index="6" nillable="true" ma:displayName="Filing Expense Period" ma:format="Dropdown" ma:internalName="Filings">
      <xsd:simpleType>
        <xsd:restriction base="dms:Choice">
          <xsd:enumeration value="01-Jan"/>
          <xsd:enumeration value="02-Feb"/>
          <xsd:enumeration value="03-Mar"/>
          <xsd:enumeration value="04-Apr"/>
          <xsd:enumeration value="05-May"/>
          <xsd:enumeration value="06-Jun"/>
          <xsd:enumeration value="07-Jul"/>
          <xsd:enumeration value="08-Aug"/>
          <xsd:enumeration value="09-Sep"/>
          <xsd:enumeration value="10-Oct"/>
          <xsd:enumeration value="11-Nov"/>
          <xsd:enumeration value="12-Dec"/>
          <xsd:enumeration value="Nov-Jan (GSC)"/>
          <xsd:enumeration value="Feb-Apr (GSC)"/>
          <xsd:enumeration value="May-Jul (GSC)"/>
          <xsd:enumeration value="Aug-Oct (GSC)"/>
          <xsd:enumeration value="Apr-May (LFF)"/>
          <xsd:enumeration value="Jan-Dec (GLT/WNA)"/>
          <xsd:enumeration value="N/A"/>
        </xsd:restriction>
      </xsd:simpleType>
    </xsd:element>
    <xsd:element name="Filing_x0020_Doc_x0020_Types" ma:index="7" nillable="true" ma:displayName="Filing Doc Types" ma:format="Dropdown" ma:internalName="Filing_x0020_Doc_x0020_Types">
      <xsd:simpleType>
        <xsd:restriction base="dms:Choice">
          <xsd:enumeration value="00 – Orders/Requests for Information"/>
          <xsd:enumeration value="01.1 – 1st Data Request Responses/Testimony"/>
          <xsd:enumeration value="01.2 – 1st Data Request Attachments"/>
          <xsd:enumeration value="01.3 – 1st Data Request Confidentiality Petition"/>
          <xsd:enumeration value="01.4 – 1st Data Request/Testimony - As Filed"/>
          <xsd:enumeration value="02.1 – 2nd Data Request Responses/Testimony"/>
          <xsd:enumeration value="02.2 – 2nd Data Request Attachments"/>
          <xsd:enumeration value="02.3 – 2nd Data Request Confidentiality Petition"/>
          <xsd:enumeration value="02.4 – 2nd Data Request/Testimony - As Filed"/>
          <xsd:enumeration value="03.1 – 3rd Data Request Responses/Testimony"/>
          <xsd:enumeration value="03.2 – 3rd Data Request Attachments"/>
          <xsd:enumeration value="03.3 – 3rd Data Request Confidentiality Petition"/>
          <xsd:enumeration value="03.4 – 3rd Data Request/Testimony - As Filed"/>
          <xsd:enumeration value="04.1 – Post Hearing Data Request Responses/Testimony"/>
          <xsd:enumeration value="04.2 – Post Hearing Data Request Attachments"/>
          <xsd:enumeration value="04.3 – Post Hearing Data Request Confidentiality Petition"/>
          <xsd:enumeration value="04.4 – Post Hearing Data Request/Testimony - As Filed"/>
          <xsd:enumeration value="05 – Technical Conference or Hearings"/>
          <xsd:enumeration value="06 – Briefs"/>
          <xsd:enumeration value="07 – Support"/>
          <xsd:enumeration value="08 – Tariffs"/>
          <xsd:enumeration value="09 – Proof of Publication/Certificate of Notice"/>
          <xsd:enumeration value="10 – eFiled/Filed Documents"/>
          <xsd:enumeration value="10.1 – Application"/>
          <xsd:enumeration value="10.2 – Application - As Filed"/>
          <xsd:enumeration value="11 – Talking Points (Internal Use Only)"/>
          <xsd:enumeration value="12 – Data Request Assignments"/>
          <xsd:enumeration value="13 – Review Checklists"/>
        </xsd:restriction>
      </xsd:simpleType>
    </xsd:element>
    <xsd:element name="Filing_x0020_Case_x0020__x0023_" ma:index="8" nillable="true" ma:displayName="Filing Case #" ma:internalName="Filing_x0020_Case_x0020__x0023_">
      <xsd:simpleType>
        <xsd:restriction base="dms:Text">
          <xsd:maxLength value="255"/>
        </xsd:restriction>
      </xsd:simpleType>
    </xsd:element>
    <xsd:element name="Filing_x0020_Witness" ma:index="9" nillable="true" ma:displayName="Filing Witness" ma:format="Dropdown" ma:internalName="Filing_x0020_Witness">
      <xsd:simpleType>
        <xsd:restriction base="dms:Choice">
          <xsd:enumeration value="Billiter, Delbert"/>
          <xsd:enumeration value="Drake, Michael"/>
          <xsd:enumeration value="Fackler, Andrea"/>
          <xsd:enumeration value="Garrett, Chris"/>
          <xsd:enumeration value="Rahn, Derek"/>
          <xsd:enumeration value="Rieth, Tom"/>
          <xsd:enumeration value="Schram, Chuck"/>
          <xsd:enumeration value="Wilson, Stuart"/>
        </xsd:restriction>
      </xsd:simpleType>
    </xsd:element>
    <xsd:element name="Review_x0020_Case_x0020_Expense_x0020_Period" ma:index="10" nillable="true" ma:displayName="Review Case Expense Period" ma:format="Dropdown" ma:internalName="Review_x0020_Case_x0020_Expense_x0020_Period">
      <xsd:simpleType>
        <xsd:restriction base="dms:Choice">
          <xsd:enumeration value="Mar-Aug (ECR)"/>
          <xsd:enumeration value="Sep-Feb (ECR)"/>
          <xsd:enumeration value="Mar-Feb (ECR)"/>
          <xsd:enumeration value="May-Oct (ECR)"/>
          <xsd:enumeration value="May-Oct (FAC)"/>
          <xsd:enumeration value="Nov-Apr (FAC)"/>
          <xsd:enumeration value="Nov-Oct (FAC)"/>
        </xsd:restriction>
      </xsd:simpleType>
    </xsd:element>
    <xsd:element name="Review_x0020_Case_x0020_Doc_x0020_Types" ma:index="11" nillable="true" ma:displayName="Review Case Doc Types" ma:format="Dropdown" ma:internalName="Review_x0020_Case_x0020_Doc_x0020_Types">
      <xsd:simpleType>
        <xsd:restriction base="dms:Choice">
          <xsd:enumeration value="00.1 – Orders"/>
          <xsd:enumeration value="00.2 – Requests for Information"/>
          <xsd:enumeration value="00.4 – Other Communications/eFilings"/>
          <xsd:enumeration value="01.1 – 1st Data Request Responses/Testimony"/>
          <xsd:enumeration value="01.2 – 1st Data Request Attachments"/>
          <xsd:enumeration value="01.3 – 1st Data Request Confidentiality Petition"/>
          <xsd:enumeration value="01.4 – 1st Data Request/Testimony - As Filed"/>
          <xsd:enumeration value="01.5 – 1st Data Request/Testimony Support"/>
          <xsd:enumeration value="02.1 – 2nd Data Request Responses/Testimony"/>
          <xsd:enumeration value="02.2 – 2nd Data Request Attachments"/>
          <xsd:enumeration value="02.3 – 2nd Data Request Confidentiality Petition"/>
          <xsd:enumeration value="02.4 – 2nd Data Request/Testimony - As Filed"/>
          <xsd:enumeration value="03.1 – 3rd Data Request Responses/Testimony"/>
          <xsd:enumeration value="03.2 – 3rd Data Request Attachments"/>
          <xsd:enumeration value="03.3 – 3rd Data Request Confidentiality Petition"/>
          <xsd:enumeration value="03.4 – 3rd Data Request/Testimony - As Filed"/>
          <xsd:enumeration value="04.1 – Post Hearing Data Request Responses/Testimony/Briefs"/>
          <xsd:enumeration value="04.2 – Post Hearing Data Request Attachments"/>
          <xsd:enumeration value="04.3 – Post Hearing Data Request Confidentiality Petition"/>
          <xsd:enumeration value="04.4 – Post Hearing Data Request/Testimony - As Filed"/>
          <xsd:enumeration value="05 – Technical Conference or Hearings"/>
          <xsd:enumeration value="06 - Witness E-book"/>
          <xsd:enumeration value="10 – Application"/>
          <xsd:enumeration value="10.1 – Application - As Filed"/>
          <xsd:enumeration value="11 - Talking Points (Internal Use Only)"/>
        </xsd:restriction>
      </xsd:simpleType>
    </xsd:element>
    <xsd:element name="Case_x0020__x0023_" ma:index="12" nillable="true" ma:displayName="Review Case #" ma:internalName="Case_x0020__x0023_">
      <xsd:simpleType>
        <xsd:restriction base="dms:Text">
          <xsd:maxLength value="255"/>
        </xsd:restriction>
      </xsd:simpleType>
    </xsd:element>
    <xsd:element name="Witness_x0020_Testimony" ma:index="13" nillable="true" ma:displayName="Review Case Witness" ma:format="Dropdown" ma:internalName="Witness_x0020_Testimony">
      <xsd:simpleType>
        <xsd:restriction base="dms:Choice">
          <xsd:enumeration value="Billiter, Delbert"/>
          <xsd:enumeration value="Drake, Michael"/>
          <xsd:enumeration value="Fackler, Andrea"/>
          <xsd:enumeration value="Garrett, Christopher"/>
          <xsd:enumeration value="Neal, Susan"/>
          <xsd:enumeration value="Williams, Scott"/>
          <xsd:enumeration value="Multiple"/>
          <xsd:enumeration value="N/A"/>
          <xsd:enumeration value="Rahn, Derek"/>
          <xsd:enumeration value="Schram, Chuck"/>
          <xsd:enumeration value="Wilson, Stuart"/>
        </xsd:restriction>
      </xsd:simpleType>
    </xsd:element>
    <xsd:element name="Construction_x0020_Monitoring_x0020_Description" ma:index="14" nillable="true" ma:displayName="Construction Monitoring Description" ma:format="Dropdown" ma:internalName="Construction_x0020_Monitoring_x0020_Description">
      <xsd:simpleType>
        <xsd:restriction base="dms:Choice">
          <xsd:enumeration value="2011 ECR Plan"/>
          <xsd:enumeration value="2016 ECR Plan"/>
          <xsd:enumeration value="TC Landfill"/>
          <xsd:enumeration value="2020 ECR Plan"/>
        </xsd:restriction>
      </xsd:simpleType>
    </xsd:element>
    <xsd:element name="Construction_x0020_Monitoring" ma:index="15" nillable="true" ma:displayName="Construction Monitoring Period" ma:format="Dropdown" ma:internalName="Construction_x0020_Monitoring">
      <xsd:simpleType>
        <xsd:restriction base="dms:Choice">
          <xsd:enumeration value="Q1"/>
          <xsd:enumeration value="Q2"/>
          <xsd:enumeration value="Q3"/>
          <xsd:enumeration value="Q4"/>
        </xsd:restriction>
      </xsd:simpleType>
    </xsd:element>
    <xsd:element name="Status" ma:index="23" nillable="true" ma:displayName="Status (Internal Use Only)" ma:internalName="Statu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Final"/>
                    <xsd:enumeration value="Filed"/>
                  </xsd:restrict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0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C92FDE-AF8E-418C-B277-B47D65EF6AD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22F35B8-BE9E-4DBB-AF99-FC0780A76201}">
  <ds:schemaRefs>
    <ds:schemaRef ds:uri="http://schemas.microsoft.com/office/2006/documentManagement/types"/>
    <ds:schemaRef ds:uri="http://purl.org/dc/elements/1.1/"/>
    <ds:schemaRef ds:uri="http://schemas.microsoft.com/sharepoint/v4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sharepoint/v3"/>
    <ds:schemaRef ds:uri="http://schemas.microsoft.com/office/2006/metadata/properties"/>
    <ds:schemaRef ds:uri="65bfb563-8fe2-4d34-a09f-38a217d8fee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AF21E20-B22A-46E8-8C65-69146C99E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5bfb563-8fe2-4d34-a09f-38a217d8feea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Q5 - KU ROR Aug23</vt:lpstr>
      <vt:lpstr>Q5 - ECC Aug23</vt:lpstr>
      <vt:lpstr>Q5 - Tax Rate</vt:lpstr>
      <vt:lpstr>'Q5 - ECC Aug23'!Print_Area</vt:lpstr>
      <vt:lpstr>'Q5 - KU ROR Aug23'!Print_Area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2020-07-08T22:31:59Z</dcterms:created>
  <dcterms:modified xsi:type="dcterms:W3CDTF">2024-02-14T20:12:50Z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0c8e74a-db15-49f1-980d-3d74f2e3ff07_Enabled">
    <vt:lpwstr>true</vt:lpwstr>
  </property>
  <property fmtid="{D5CDD505-2E9C-101B-9397-08002B2CF9AE}" pid="3" name="MSIP_Label_e0c8e74a-db15-49f1-980d-3d74f2e3ff07_SetDate">
    <vt:lpwstr>2024-02-06T13:55:02Z</vt:lpwstr>
  </property>
  <property fmtid="{D5CDD505-2E9C-101B-9397-08002B2CF9AE}" pid="4" name="MSIP_Label_e0c8e74a-db15-49f1-980d-3d74f2e3ff07_Method">
    <vt:lpwstr>Privileged</vt:lpwstr>
  </property>
  <property fmtid="{D5CDD505-2E9C-101B-9397-08002B2CF9AE}" pid="5" name="MSIP_Label_e0c8e74a-db15-49f1-980d-3d74f2e3ff07_Name">
    <vt:lpwstr>376d9127-3fad-41bb7-827b-657efc89d923</vt:lpwstr>
  </property>
  <property fmtid="{D5CDD505-2E9C-101B-9397-08002B2CF9AE}" pid="6" name="MSIP_Label_e0c8e74a-db15-49f1-980d-3d74f2e3ff07_SiteId">
    <vt:lpwstr>25b79aa0-07c6-4d65-9c80-df92aacdc157</vt:lpwstr>
  </property>
  <property fmtid="{D5CDD505-2E9C-101B-9397-08002B2CF9AE}" pid="7" name="MSIP_Label_e0c8e74a-db15-49f1-980d-3d74f2e3ff07_ActionId">
    <vt:lpwstr>80984302-86ab-4758-9b48-ac4797783f30</vt:lpwstr>
  </property>
  <property fmtid="{D5CDD505-2E9C-101B-9397-08002B2CF9AE}" pid="8" name="MSIP_Label_e0c8e74a-db15-49f1-980d-3d74f2e3ff07_ContentBits">
    <vt:lpwstr>2</vt:lpwstr>
  </property>
  <property fmtid="{D5CDD505-2E9C-101B-9397-08002B2CF9AE}" pid="9" name="ContentTypeId">
    <vt:lpwstr>0x010100FF510F20E04BCF41BE361D2F61EE6FFA</vt:lpwstr>
  </property>
  <property fmtid="{D5CDD505-2E9C-101B-9397-08002B2CF9AE}" pid="10" name="MSIP_Label_d662fcd2-3ff9-4261-9b26-9dd5808d0bb4_Enabled">
    <vt:lpwstr>true</vt:lpwstr>
  </property>
  <property fmtid="{D5CDD505-2E9C-101B-9397-08002B2CF9AE}" pid="11" name="MSIP_Label_d662fcd2-3ff9-4261-9b26-9dd5808d0bb4_SetDate">
    <vt:lpwstr>2024-02-14T19:58:47Z</vt:lpwstr>
  </property>
  <property fmtid="{D5CDD505-2E9C-101B-9397-08002B2CF9AE}" pid="12" name="MSIP_Label_d662fcd2-3ff9-4261-9b26-9dd5808d0bb4_Method">
    <vt:lpwstr>Privileged</vt:lpwstr>
  </property>
  <property fmtid="{D5CDD505-2E9C-101B-9397-08002B2CF9AE}" pid="13" name="MSIP_Label_d662fcd2-3ff9-4261-9b26-9dd5808d0bb4_Name">
    <vt:lpwstr>d662fcd2-3ff9-4261-9b26-9dd5808d0bb4</vt:lpwstr>
  </property>
  <property fmtid="{D5CDD505-2E9C-101B-9397-08002B2CF9AE}" pid="14" name="MSIP_Label_d662fcd2-3ff9-4261-9b26-9dd5808d0bb4_SiteId">
    <vt:lpwstr>5ee3b0ba-a559-45ee-a69e-6d3e963a3e72</vt:lpwstr>
  </property>
  <property fmtid="{D5CDD505-2E9C-101B-9397-08002B2CF9AE}" pid="15" name="MSIP_Label_d662fcd2-3ff9-4261-9b26-9dd5808d0bb4_ActionId">
    <vt:lpwstr>695c519b-99fe-495d-ac03-235fdeb91a21</vt:lpwstr>
  </property>
  <property fmtid="{D5CDD505-2E9C-101B-9397-08002B2CF9AE}" pid="16" name="MSIP_Label_d662fcd2-3ff9-4261-9b26-9dd5808d0bb4_ContentBits">
    <vt:lpwstr>0</vt:lpwstr>
  </property>
</Properties>
</file>