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49644A2A-CEFE-4EA7-B855-FB9808B0C280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Q7-KU RS Bill Impact" sheetId="1" r:id="rId1"/>
  </sheets>
  <definedNames>
    <definedName name="_xlnm.Print_Area" localSheetId="0">'Q7-KU RS Bill Impact'!$A$1:$M$50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14" i="1" l="1"/>
  <c r="J25" i="1" s="1"/>
  <c r="K19" i="1" l="1"/>
  <c r="J9" i="1" l="1"/>
  <c r="J13" i="1"/>
  <c r="L18" i="1"/>
  <c r="E17" i="1"/>
  <c r="D26" i="1" l="1"/>
  <c r="E22" i="1" l="1"/>
  <c r="I21" i="1" l="1"/>
  <c r="E21" i="1"/>
  <c r="J6" i="1" s="1"/>
  <c r="J10" i="1" l="1"/>
  <c r="J22" i="1"/>
  <c r="J21" i="1"/>
  <c r="J20" i="1"/>
  <c r="J5" i="1"/>
  <c r="J7" i="1" s="1"/>
  <c r="J11" i="1" s="1"/>
  <c r="J15" i="1" s="1"/>
  <c r="J16" i="1" s="1"/>
  <c r="J26" i="1" l="1"/>
  <c r="K22" i="1" l="1"/>
  <c r="K21" i="1"/>
  <c r="K20" i="1"/>
  <c r="K23" i="1" l="1"/>
  <c r="J27" i="1"/>
  <c r="K25" i="1" l="1"/>
  <c r="K26" i="1"/>
  <c r="K27" i="1" l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<sst xmlns="http://schemas.openxmlformats.org/spreadsheetml/2006/main" count="55" uniqueCount="49">
  <si>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</si>
  <si>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</si>
  <si>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</si>
  <si>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</si>
  <si>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</si>
  <si>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</si>
  <si>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</si>
  <si>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</si>
  <si>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</si>
  <si>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</si>
  <si>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</si>
  <si>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</si>
  <si>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</si>
  <si>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</si>
  <si>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</si>
  <si>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</si>
  <si>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</si>
  <si>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</si>
  <si>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</si>
  <si>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</si>
  <si>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</si>
  <si>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</si>
  <si>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</si>
  <si>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</si>
  <si>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</si>
  <si>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</si>
  <si>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</si>
  <si>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</si>
  <si>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</si>
  <si>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</si>
  <si>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</si>
  <si>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</si>
  <si>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</si>
  <si>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</si>
  <si>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</si>
  <si>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</si>
  <si>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</si>
  <si>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</si>
  <si>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Page 28.1</t>
  </si>
  <si>
    <t>Position for Review Period Collection</t>
  </si>
  <si>
    <t>negative number = over collection = distribution</t>
  </si>
  <si>
    <t>Group 1 12-month avg revenue</t>
  </si>
  <si>
    <t>Page 17</t>
  </si>
  <si>
    <t xml:space="preserve">Base Rate </t>
  </si>
  <si>
    <t>Form 1.10 - Line 18</t>
  </si>
  <si>
    <t>Basic Service Charge - effective 10-17-22</t>
  </si>
  <si>
    <t>Financial Reports - Year Ended October 2023</t>
  </si>
  <si>
    <t>KU ECR Review Case No. 2023-00376</t>
  </si>
  <si>
    <t>Basic Service Charge (Based on 30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</si>
</sst>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quotePrefix="1" applyFont="1" applyFill="1" applyAlignment="1" applyProtection="1">
      <alignment horizontal="left"/>
      <protection locked="0"/>
    </xf>
    <xf numFmtId="0" fontId="3" fillId="0" borderId="0" xfId="0" applyFont="1" applyFill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0" xfId="3" applyFont="1" applyBorder="1"/>
    <xf numFmtId="0" fontId="6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5" fillId="0" borderId="0" xfId="3" applyFont="1" applyBorder="1" applyAlignment="1">
      <alignment horizontal="right"/>
    </xf>
    <xf numFmtId="164" fontId="5" fillId="0" borderId="0" xfId="3" applyNumberFormat="1" applyFont="1" applyBorder="1"/>
    <xf numFmtId="43" fontId="5" fillId="0" borderId="0" xfId="1" applyFont="1" applyBorder="1"/>
    <xf numFmtId="0" fontId="5" fillId="0" borderId="0" xfId="3" quotePrefix="1" applyFont="1" applyBorder="1" applyAlignment="1">
      <alignment horizontal="right"/>
    </xf>
    <xf numFmtId="41" fontId="5" fillId="0" borderId="6" xfId="3" applyNumberFormat="1" applyFont="1" applyBorder="1"/>
    <xf numFmtId="0" fontId="7" fillId="0" borderId="0" xfId="0" applyFont="1" applyBorder="1"/>
    <xf numFmtId="0" fontId="5" fillId="0" borderId="0" xfId="3" quotePrefix="1" applyFont="1" applyFill="1" applyBorder="1" applyAlignment="1">
      <alignment horizontal="left"/>
    </xf>
    <xf numFmtId="0" fontId="5" fillId="0" borderId="0" xfId="3" applyFont="1" applyBorder="1" applyAlignment="1">
      <alignment horizontal="left"/>
    </xf>
    <xf numFmtId="0" fontId="3" fillId="0" borderId="5" xfId="0" applyFont="1" applyFill="1" applyBorder="1"/>
    <xf numFmtId="43" fontId="5" fillId="0" borderId="0" xfId="3" applyNumberFormat="1" applyFont="1" applyBorder="1"/>
    <xf numFmtId="10" fontId="5" fillId="0" borderId="0" xfId="2" applyNumberFormat="1" applyFont="1" applyBorder="1"/>
    <xf numFmtId="0" fontId="5" fillId="0" borderId="0" xfId="3" quotePrefix="1" applyFont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0" fontId="5" fillId="0" borderId="0" xfId="3" applyNumberFormat="1" applyFont="1" applyBorder="1"/>
    <xf numFmtId="41" fontId="5" fillId="0" borderId="0" xfId="0" applyNumberFormat="1" applyFont="1" applyFill="1" applyBorder="1"/>
    <xf numFmtId="0" fontId="8" fillId="0" borderId="9" xfId="3" applyFont="1" applyFill="1" applyBorder="1" applyAlignment="1"/>
    <xf numFmtId="0" fontId="8" fillId="0" borderId="10" xfId="3" applyFont="1" applyFill="1" applyBorder="1" applyAlignment="1">
      <alignment horizontal="right" indent="1"/>
    </xf>
    <xf numFmtId="3" fontId="8" fillId="0" borderId="11" xfId="3" applyNumberFormat="1" applyFont="1" applyFill="1" applyBorder="1"/>
    <xf numFmtId="0" fontId="8" fillId="0" borderId="12" xfId="3" applyFont="1" applyBorder="1"/>
    <xf numFmtId="44" fontId="5" fillId="0" borderId="0" xfId="3" applyNumberFormat="1" applyFont="1" applyBorder="1"/>
    <xf numFmtId="3" fontId="8" fillId="0" borderId="0" xfId="3" applyNumberFormat="1" applyFont="1" applyFill="1" applyBorder="1"/>
    <xf numFmtId="0" fontId="8" fillId="0" borderId="0" xfId="3" applyFont="1" applyBorder="1"/>
    <xf numFmtId="0" fontId="5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6" fontId="5" fillId="0" borderId="0" xfId="3" applyNumberFormat="1" applyFont="1" applyBorder="1" applyAlignment="1">
      <alignment horizontal="left" indent="1"/>
    </xf>
    <xf numFmtId="43" fontId="5" fillId="0" borderId="6" xfId="3" applyNumberFormat="1" applyFont="1" applyBorder="1"/>
    <xf numFmtId="0" fontId="5" fillId="0" borderId="0" xfId="3" applyFont="1" applyFill="1" applyBorder="1"/>
    <xf numFmtId="0" fontId="9" fillId="0" borderId="0" xfId="3" quotePrefix="1" applyFont="1" applyBorder="1" applyAlignment="1">
      <alignment horizontal="left"/>
    </xf>
    <xf numFmtId="0" fontId="9" fillId="0" borderId="0" xfId="3" applyFont="1" applyBorder="1"/>
    <xf numFmtId="0" fontId="10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5" fillId="0" borderId="0" xfId="3" applyNumberFormat="1" applyFont="1" applyFill="1" applyBorder="1" applyAlignment="1">
      <alignment horizontal="left"/>
    </xf>
    <xf numFmtId="164" fontId="5" fillId="0" borderId="0" xfId="4" applyNumberFormat="1" applyFont="1" applyFill="1" applyBorder="1" applyProtection="1"/>
    <xf numFmtId="44" fontId="5" fillId="0" borderId="0" xfId="4" applyFont="1" applyFill="1" applyBorder="1" applyProtection="1">
      <protection locked="0"/>
    </xf>
    <xf numFmtId="0" fontId="5" fillId="0" borderId="0" xfId="3" quotePrefix="1" applyFont="1" applyAlignment="1">
      <alignment horizontal="left"/>
    </xf>
    <xf numFmtId="44" fontId="5" fillId="0" borderId="0" xfId="3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8" fillId="0" borderId="2" xfId="0" applyFont="1" applyFill="1" applyBorder="1"/>
    <xf numFmtId="165" fontId="5" fillId="0" borderId="0" xfId="0" applyNumberFormat="1" applyFont="1" applyFill="1" applyBorder="1" applyProtection="1">
      <protection locked="0"/>
    </xf>
    <xf numFmtId="164" fontId="5" fillId="0" borderId="0" xfId="3" applyNumberFormat="1" applyFont="1" applyFill="1" applyBorder="1" applyProtection="1">
      <protection locked="0"/>
    </xf>
    <xf numFmtId="10" fontId="5" fillId="0" borderId="0" xfId="2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164" fontId="5" fillId="0" borderId="0" xfId="4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167" fontId="5" fillId="0" borderId="0" xfId="3" applyNumberFormat="1" applyFont="1" applyFill="1" applyBorder="1" applyProtection="1">
      <protection locked="0"/>
    </xf>
    <xf numFmtId="0" fontId="5" fillId="0" borderId="6" xfId="0" applyFont="1" applyFill="1" applyBorder="1"/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"/>
  <sheetViews>
    <sheetView tabSelected="1" zoomScaleNormal="100" zoomScaleSheetLayoutView="100" workbookViewId="0"/>
  </sheetViews>
  <sheetFormatPr defaultColWidth="9.140625"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5703125" style="57" bestFit="1" customWidth="1"/>
    <col min="6" max="6" width="2.28515625" style="1" customWidth="1"/>
    <col min="7" max="8" width="3" style="1" customWidth="1"/>
    <col min="9" max="9" width="44.7109375" style="1" bestFit="1" customWidth="1"/>
    <col min="10" max="10" width="13" style="1" customWidth="1"/>
    <col min="11" max="11" width="9.85546875" style="1" customWidth="1"/>
    <col min="12" max="13" width="12.28515625" style="1" customWidth="1"/>
    <col min="14" max="16384" width="9.140625" style="1"/>
  </cols>
  <sheetData>
    <row r="1" spans="2:19" x14ac:dyDescent="0.2">
      <c r="C1" s="2" t="s">
        <v>47</v>
      </c>
      <c r="D1" s="3"/>
    </row>
    <row r="2" spans="2:19" x14ac:dyDescent="0.2">
      <c r="C2" s="4"/>
      <c r="D2" s="4"/>
      <c r="E2" s="58"/>
      <c r="F2" s="4"/>
    </row>
    <row r="3" spans="2:19" x14ac:dyDescent="0.2">
      <c r="B3" s="5"/>
      <c r="C3" s="6"/>
      <c r="D3" s="6"/>
      <c r="E3" s="59" t="s">
        <v>16</v>
      </c>
      <c r="F3" s="7"/>
      <c r="G3" s="4"/>
      <c r="H3" s="8"/>
      <c r="I3" s="9" t="s">
        <v>30</v>
      </c>
      <c r="J3" s="8"/>
      <c r="K3" s="8"/>
      <c r="L3" s="8"/>
      <c r="M3" s="8"/>
      <c r="N3" s="4"/>
      <c r="O3" s="4"/>
      <c r="P3" s="4"/>
      <c r="Q3" s="4"/>
      <c r="R3" s="4"/>
      <c r="S3" s="4"/>
    </row>
    <row r="4" spans="2:19" x14ac:dyDescent="0.2">
      <c r="B4" s="10"/>
      <c r="C4" s="11"/>
      <c r="D4" s="4"/>
      <c r="E4" s="58"/>
      <c r="F4" s="12"/>
      <c r="G4" s="4"/>
      <c r="H4" s="8"/>
      <c r="I4" s="9"/>
      <c r="J4" s="8"/>
      <c r="K4" s="8"/>
      <c r="L4" s="8"/>
      <c r="M4" s="8"/>
      <c r="N4" s="4"/>
      <c r="O4" s="4"/>
      <c r="P4" s="4"/>
      <c r="Q4" s="4"/>
      <c r="R4" s="4"/>
      <c r="S4" s="4"/>
    </row>
    <row r="5" spans="2:19" x14ac:dyDescent="0.2">
      <c r="B5" s="10"/>
      <c r="C5" s="4"/>
      <c r="D5" s="13" t="s">
        <v>17</v>
      </c>
      <c r="E5" s="60">
        <v>45291</v>
      </c>
      <c r="F5" s="12"/>
      <c r="G5" s="4"/>
      <c r="H5" s="8"/>
      <c r="I5" s="14" t="s">
        <v>1</v>
      </c>
      <c r="J5" s="15">
        <f>+$E$8</f>
        <v>4166441</v>
      </c>
      <c r="K5" s="8"/>
      <c r="L5" s="8"/>
      <c r="M5" s="16"/>
      <c r="N5" s="4"/>
      <c r="O5" s="4"/>
      <c r="P5" s="4"/>
      <c r="Q5" s="4"/>
      <c r="R5" s="4"/>
      <c r="S5" s="4"/>
    </row>
    <row r="6" spans="2:19" x14ac:dyDescent="0.2">
      <c r="B6" s="10"/>
      <c r="C6" s="4"/>
      <c r="D6" s="4"/>
      <c r="E6" s="58"/>
      <c r="F6" s="12"/>
      <c r="G6" s="4"/>
      <c r="H6" s="8"/>
      <c r="I6" s="17" t="s">
        <v>23</v>
      </c>
      <c r="J6" s="18">
        <f>+$E$21</f>
        <v>-762326.33333333337</v>
      </c>
      <c r="K6" s="8"/>
      <c r="L6" s="8"/>
      <c r="M6" s="8"/>
      <c r="N6" s="4"/>
      <c r="O6" s="4"/>
      <c r="P6" s="4"/>
      <c r="Q6" s="4"/>
      <c r="R6" s="4"/>
      <c r="S6" s="4"/>
    </row>
    <row r="7" spans="2:19" x14ac:dyDescent="0.2">
      <c r="B7" s="10"/>
      <c r="C7" s="19" t="s">
        <v>21</v>
      </c>
      <c r="D7" s="13"/>
      <c r="E7" s="58"/>
      <c r="F7" s="12"/>
      <c r="G7" s="4"/>
      <c r="H7" s="8"/>
      <c r="I7" s="14" t="s">
        <v>24</v>
      </c>
      <c r="J7" s="15">
        <f>SUM(J5:J6)</f>
        <v>3404114.6666666665</v>
      </c>
      <c r="K7" s="8"/>
      <c r="L7" s="8"/>
      <c r="M7" s="8"/>
      <c r="N7" s="14"/>
      <c r="O7" s="4"/>
      <c r="P7" s="4"/>
      <c r="Q7" s="4"/>
      <c r="R7" s="4"/>
      <c r="S7" s="4"/>
    </row>
    <row r="8" spans="2:19" x14ac:dyDescent="0.2">
      <c r="B8" s="10"/>
      <c r="C8" s="55" t="s">
        <v>0</v>
      </c>
      <c r="D8" s="21" t="s">
        <v>1</v>
      </c>
      <c r="E8" s="61">
        <v>4166441</v>
      </c>
      <c r="F8" s="22"/>
      <c r="G8" s="4"/>
      <c r="H8" s="8"/>
      <c r="I8" s="14"/>
      <c r="J8" s="23"/>
      <c r="K8" s="8"/>
      <c r="L8" s="8"/>
      <c r="M8" s="8"/>
      <c r="N8" s="4"/>
      <c r="O8" s="4"/>
      <c r="P8" s="4"/>
      <c r="Q8" s="4"/>
      <c r="R8" s="4"/>
      <c r="S8" s="4"/>
    </row>
    <row r="9" spans="2:19" x14ac:dyDescent="0.2">
      <c r="B9" s="10"/>
      <c r="C9" s="55" t="s">
        <v>2</v>
      </c>
      <c r="D9" s="21" t="s">
        <v>3</v>
      </c>
      <c r="E9" s="62">
        <v>0.40360000000000001</v>
      </c>
      <c r="F9" s="22"/>
      <c r="G9" s="4"/>
      <c r="H9" s="8"/>
      <c r="I9" s="14" t="s">
        <v>3</v>
      </c>
      <c r="J9" s="24">
        <f>+$E$9</f>
        <v>0.40360000000000001</v>
      </c>
      <c r="K9" s="8"/>
      <c r="L9" s="8"/>
      <c r="M9" s="8"/>
      <c r="N9" s="4"/>
      <c r="O9" s="4"/>
      <c r="P9" s="4"/>
      <c r="Q9" s="4"/>
      <c r="R9" s="4"/>
      <c r="S9" s="4"/>
    </row>
    <row r="10" spans="2:19" x14ac:dyDescent="0.2">
      <c r="B10" s="10"/>
      <c r="C10" s="55" t="s">
        <v>25</v>
      </c>
      <c r="D10" s="21" t="s">
        <v>26</v>
      </c>
      <c r="E10" s="61">
        <v>1681576</v>
      </c>
      <c r="F10" s="22"/>
      <c r="G10" s="4"/>
      <c r="H10" s="8"/>
      <c r="I10" s="14" t="s">
        <v>4</v>
      </c>
      <c r="J10" s="15">
        <f>+$E$10</f>
        <v>1681576</v>
      </c>
      <c r="K10" s="8"/>
      <c r="L10" s="8"/>
      <c r="M10" s="8"/>
      <c r="N10" s="4"/>
      <c r="O10" s="4"/>
      <c r="P10" s="4"/>
      <c r="Q10" s="4"/>
      <c r="R10" s="4"/>
      <c r="S10" s="4"/>
    </row>
    <row r="11" spans="2:19" x14ac:dyDescent="0.2">
      <c r="B11" s="10"/>
      <c r="C11" s="55" t="s">
        <v>5</v>
      </c>
      <c r="D11" s="25" t="s">
        <v>41</v>
      </c>
      <c r="E11" s="61">
        <v>58265155</v>
      </c>
      <c r="F11" s="22"/>
      <c r="G11" s="4"/>
      <c r="H11" s="8"/>
      <c r="I11" s="14" t="s">
        <v>31</v>
      </c>
      <c r="J11" s="15">
        <f>+J7*J9</f>
        <v>1373900.6794666667</v>
      </c>
      <c r="K11" s="8"/>
      <c r="L11" s="8"/>
      <c r="M11" s="8"/>
      <c r="N11" s="4"/>
      <c r="O11" s="4"/>
      <c r="P11" s="4"/>
      <c r="Q11" s="4"/>
      <c r="R11" s="4"/>
      <c r="S11" s="4"/>
    </row>
    <row r="12" spans="2:19" x14ac:dyDescent="0.2">
      <c r="B12" s="10"/>
      <c r="C12" s="55" t="s">
        <v>44</v>
      </c>
      <c r="D12" s="21" t="s">
        <v>7</v>
      </c>
      <c r="E12" s="62">
        <v>2.8899999999999999E-2</v>
      </c>
      <c r="F12" s="22"/>
      <c r="G12" s="4"/>
      <c r="H12" s="8"/>
      <c r="I12" s="14"/>
      <c r="J12" s="23"/>
      <c r="K12" s="8"/>
      <c r="L12" s="8"/>
      <c r="M12" s="8"/>
      <c r="N12" s="4"/>
      <c r="O12" s="4"/>
      <c r="P12" s="4"/>
      <c r="Q12" s="4"/>
      <c r="R12" s="4"/>
      <c r="S12" s="4"/>
    </row>
    <row r="13" spans="2:19" x14ac:dyDescent="0.2">
      <c r="B13" s="10"/>
      <c r="C13" s="4"/>
      <c r="D13" s="4"/>
      <c r="E13" s="58"/>
      <c r="F13" s="22"/>
      <c r="G13" s="4"/>
      <c r="H13" s="8"/>
      <c r="I13" s="14" t="s">
        <v>6</v>
      </c>
      <c r="J13" s="15">
        <f>+E11</f>
        <v>58265155</v>
      </c>
      <c r="K13" s="8"/>
      <c r="L13" s="8"/>
      <c r="M13" s="8"/>
      <c r="N13" s="4"/>
      <c r="O13" s="4"/>
      <c r="P13" s="4"/>
      <c r="Q13" s="4"/>
      <c r="R13" s="4"/>
      <c r="S13" s="4"/>
    </row>
    <row r="14" spans="2:19" x14ac:dyDescent="0.2">
      <c r="B14" s="10"/>
      <c r="C14" s="19" t="s">
        <v>46</v>
      </c>
      <c r="D14" s="4"/>
      <c r="E14" s="60">
        <v>45230</v>
      </c>
      <c r="F14" s="22"/>
      <c r="G14" s="4"/>
      <c r="H14" s="8"/>
      <c r="I14" s="14" t="s">
        <v>33</v>
      </c>
      <c r="J14" s="24">
        <f>+E12</f>
        <v>2.8899999999999999E-2</v>
      </c>
      <c r="K14" s="8"/>
      <c r="L14" s="8"/>
      <c r="M14" s="8"/>
      <c r="N14" s="4"/>
      <c r="O14" s="4"/>
      <c r="P14" s="4"/>
      <c r="Q14" s="4"/>
      <c r="R14" s="4"/>
      <c r="S14" s="4"/>
    </row>
    <row r="15" spans="2:19" x14ac:dyDescent="0.2">
      <c r="B15" s="10"/>
      <c r="C15" s="26" t="s">
        <v>38</v>
      </c>
      <c r="D15" s="4" t="s">
        <v>18</v>
      </c>
      <c r="E15" s="63">
        <v>5672120938</v>
      </c>
      <c r="F15" s="22"/>
      <c r="G15" s="4"/>
      <c r="H15" s="8"/>
      <c r="I15" s="14" t="s">
        <v>32</v>
      </c>
      <c r="J15" s="24">
        <f>ROUND(+J11/$J$13,4)</f>
        <v>2.3599999999999999E-2</v>
      </c>
      <c r="K15" s="8"/>
      <c r="L15" s="8"/>
      <c r="M15" s="8"/>
      <c r="N15" s="4"/>
      <c r="O15" s="4"/>
      <c r="P15" s="4"/>
      <c r="Q15" s="4"/>
      <c r="R15" s="4"/>
      <c r="S15" s="4"/>
    </row>
    <row r="16" spans="2:19" ht="13.5" thickBot="1" x14ac:dyDescent="0.25">
      <c r="B16" s="10"/>
      <c r="C16" s="26" t="s">
        <v>42</v>
      </c>
      <c r="D16" s="4" t="s">
        <v>20</v>
      </c>
      <c r="E16" s="63">
        <v>446123</v>
      </c>
      <c r="F16" s="22"/>
      <c r="G16" s="4"/>
      <c r="H16" s="8"/>
      <c r="I16" s="14" t="s">
        <v>35</v>
      </c>
      <c r="J16" s="27">
        <f>+J15-J14</f>
        <v>-5.2999999999999992E-3</v>
      </c>
      <c r="K16" s="8"/>
      <c r="L16" s="8"/>
      <c r="M16" s="8"/>
      <c r="N16" s="4"/>
      <c r="O16" s="4"/>
      <c r="P16" s="4"/>
      <c r="Q16" s="4"/>
      <c r="R16" s="4"/>
      <c r="S16" s="4"/>
    </row>
    <row r="17" spans="2:19" x14ac:dyDescent="0.2">
      <c r="B17" s="10"/>
      <c r="C17" s="4"/>
      <c r="D17" s="4" t="s">
        <v>19</v>
      </c>
      <c r="E17" s="28">
        <f>+E16*12</f>
        <v>5353476</v>
      </c>
      <c r="F17" s="22"/>
      <c r="G17" s="4"/>
      <c r="H17" s="8"/>
      <c r="I17" s="14"/>
      <c r="J17" s="8"/>
      <c r="K17" s="8"/>
      <c r="L17" s="29" t="s">
        <v>34</v>
      </c>
      <c r="M17" s="30"/>
      <c r="N17" s="4"/>
      <c r="O17" s="4"/>
      <c r="P17" s="4"/>
      <c r="Q17" s="4"/>
      <c r="R17" s="4"/>
      <c r="S17" s="4"/>
    </row>
    <row r="18" spans="2:19" ht="13.5" thickBot="1" x14ac:dyDescent="0.25">
      <c r="B18" s="10"/>
      <c r="C18" s="4"/>
      <c r="D18" s="4"/>
      <c r="E18" s="28"/>
      <c r="F18" s="22"/>
      <c r="G18" s="4"/>
      <c r="H18" s="8"/>
      <c r="I18" s="8" t="s">
        <v>8</v>
      </c>
      <c r="J18" s="8"/>
      <c r="K18" s="8"/>
      <c r="L18" s="31">
        <f>ROUND(E15/E17,0)</f>
        <v>1060</v>
      </c>
      <c r="M18" s="32" t="s">
        <v>9</v>
      </c>
      <c r="N18" s="4"/>
      <c r="O18" s="4"/>
      <c r="P18" s="4"/>
      <c r="Q18" s="4"/>
      <c r="R18" s="4"/>
      <c r="S18" s="4"/>
    </row>
    <row r="19" spans="2:19" x14ac:dyDescent="0.2">
      <c r="B19" s="10"/>
      <c r="C19" s="4" t="s">
        <v>22</v>
      </c>
      <c r="D19" s="4" t="s">
        <v>23</v>
      </c>
      <c r="E19" s="64">
        <v>-4573958</v>
      </c>
      <c r="F19" s="22"/>
      <c r="G19" s="4"/>
      <c r="H19" s="8"/>
      <c r="I19" s="36" t="s">
        <v>48</v>
      </c>
      <c r="J19" s="54">
        <f>+$E$24*30</f>
        <v>15.9</v>
      </c>
      <c r="K19" s="56">
        <f>+$J$19</f>
        <v>15.9</v>
      </c>
      <c r="L19" s="34"/>
      <c r="M19" s="35"/>
      <c r="N19" s="4"/>
      <c r="O19" s="4"/>
      <c r="P19" s="4"/>
      <c r="Q19" s="4"/>
      <c r="R19" s="4"/>
      <c r="S19" s="4"/>
    </row>
    <row r="20" spans="2:19" x14ac:dyDescent="0.2">
      <c r="B20" s="10"/>
      <c r="C20" s="4"/>
      <c r="D20" s="4" t="s">
        <v>36</v>
      </c>
      <c r="E20" s="63">
        <v>6</v>
      </c>
      <c r="F20" s="22"/>
      <c r="G20" s="4"/>
      <c r="H20" s="8"/>
      <c r="I20" s="36" t="s">
        <v>10</v>
      </c>
      <c r="J20" s="37">
        <f>+E25</f>
        <v>9.6990000000000007E-2</v>
      </c>
      <c r="K20" s="23">
        <f>ROUND(E25*$L$18,2)</f>
        <v>102.81</v>
      </c>
      <c r="L20" s="8"/>
      <c r="M20" s="8"/>
      <c r="N20" s="4"/>
      <c r="O20" s="4"/>
      <c r="P20" s="4"/>
      <c r="Q20" s="4"/>
      <c r="R20" s="4"/>
      <c r="S20" s="4"/>
    </row>
    <row r="21" spans="2:19" x14ac:dyDescent="0.2">
      <c r="B21" s="10"/>
      <c r="C21" s="4"/>
      <c r="D21" s="38" t="s">
        <v>37</v>
      </c>
      <c r="E21" s="53">
        <f>+E19/E20</f>
        <v>-762326.33333333337</v>
      </c>
      <c r="F21" s="22"/>
      <c r="G21" s="4"/>
      <c r="H21" s="8"/>
      <c r="I21" s="39" t="str">
        <f>"FAC for "&amp;TEXT($E$5,"MMM-YY")</f>
        <v>FAC for Dec-23</v>
      </c>
      <c r="J21" s="37">
        <f t="shared" ref="J21:J22" si="0">+E26</f>
        <v>1.7600000000000001E-3</v>
      </c>
      <c r="K21" s="23">
        <f>ROUND(E26*$L$18,2)</f>
        <v>1.87</v>
      </c>
      <c r="L21" s="8"/>
      <c r="M21" s="8"/>
      <c r="N21" s="4"/>
      <c r="O21" s="4"/>
      <c r="P21" s="4"/>
      <c r="Q21" s="4"/>
      <c r="R21" s="4"/>
      <c r="S21" s="4"/>
    </row>
    <row r="22" spans="2:19" x14ac:dyDescent="0.2">
      <c r="B22" s="10"/>
      <c r="C22" s="4"/>
      <c r="D22" s="4" t="s">
        <v>39</v>
      </c>
      <c r="E22" s="65" t="str">
        <f>IF(E19&gt;0,"UNDER","OVER")</f>
        <v>OVER</v>
      </c>
      <c r="F22" s="22"/>
      <c r="G22" s="4"/>
      <c r="H22" s="8"/>
      <c r="I22" s="36" t="s">
        <v>11</v>
      </c>
      <c r="J22" s="37">
        <f t="shared" si="0"/>
        <v>1.32E-3</v>
      </c>
      <c r="K22" s="40">
        <f>ROUND(E27*$L$18,2)</f>
        <v>1.4</v>
      </c>
      <c r="L22" s="8"/>
      <c r="M22" s="8"/>
      <c r="N22" s="4"/>
      <c r="O22" s="4"/>
      <c r="P22" s="4"/>
      <c r="Q22" s="4"/>
      <c r="R22" s="4"/>
      <c r="S22" s="4"/>
    </row>
    <row r="23" spans="2:19" x14ac:dyDescent="0.2">
      <c r="B23" s="10"/>
      <c r="C23" s="19" t="s">
        <v>27</v>
      </c>
      <c r="D23" s="4"/>
      <c r="E23" s="60"/>
      <c r="F23" s="22"/>
      <c r="G23" s="4"/>
      <c r="H23" s="8"/>
      <c r="I23" s="8"/>
      <c r="J23" s="8"/>
      <c r="K23" s="33">
        <f>SUM(K19:K22)</f>
        <v>121.98000000000002</v>
      </c>
      <c r="L23" s="8"/>
      <c r="M23" s="8"/>
      <c r="N23" s="4"/>
      <c r="O23" s="4"/>
      <c r="P23" s="4"/>
      <c r="Q23" s="4"/>
      <c r="R23" s="4"/>
      <c r="S23" s="4"/>
    </row>
    <row r="24" spans="2:19" x14ac:dyDescent="0.2">
      <c r="B24" s="10"/>
      <c r="C24" s="4" t="s">
        <v>28</v>
      </c>
      <c r="D24" s="41" t="s">
        <v>45</v>
      </c>
      <c r="E24" s="54">
        <v>0.53</v>
      </c>
      <c r="F24" s="22"/>
      <c r="G24" s="4"/>
      <c r="H24" s="8"/>
      <c r="I24" s="8"/>
      <c r="J24" s="8"/>
      <c r="K24" s="8"/>
      <c r="L24" s="8"/>
      <c r="M24" s="8"/>
      <c r="N24" s="4"/>
      <c r="O24" s="4"/>
      <c r="P24" s="4"/>
      <c r="Q24" s="4"/>
      <c r="R24" s="4"/>
      <c r="S24" s="4"/>
    </row>
    <row r="25" spans="2:19" x14ac:dyDescent="0.2">
      <c r="B25" s="10"/>
      <c r="C25" s="4" t="s">
        <v>28</v>
      </c>
      <c r="D25" s="20" t="s">
        <v>43</v>
      </c>
      <c r="E25" s="66">
        <v>9.6990000000000007E-2</v>
      </c>
      <c r="F25" s="22"/>
      <c r="G25" s="4"/>
      <c r="H25" s="8"/>
      <c r="I25" s="8" t="s">
        <v>12</v>
      </c>
      <c r="J25" s="27">
        <f>J14</f>
        <v>2.8899999999999999E-2</v>
      </c>
      <c r="K25" s="33">
        <f>ROUND(K23*J25,2)</f>
        <v>3.53</v>
      </c>
      <c r="L25" s="8"/>
      <c r="M25" s="8"/>
      <c r="N25" s="4"/>
      <c r="O25" s="4"/>
      <c r="P25" s="4"/>
      <c r="Q25" s="4"/>
      <c r="R25" s="4"/>
      <c r="S25" s="4"/>
    </row>
    <row r="26" spans="2:19" x14ac:dyDescent="0.2">
      <c r="B26" s="10"/>
      <c r="C26" s="4" t="s">
        <v>29</v>
      </c>
      <c r="D26" s="52" t="str">
        <f>"FAC for "&amp;TEXT($E$5,"MMM-YY")</f>
        <v>FAC for Dec-23</v>
      </c>
      <c r="E26" s="66">
        <v>1.7600000000000001E-3</v>
      </c>
      <c r="F26" s="22"/>
      <c r="G26" s="4"/>
      <c r="H26" s="8"/>
      <c r="I26" s="8" t="s">
        <v>13</v>
      </c>
      <c r="J26" s="27">
        <f>+J15</f>
        <v>2.3599999999999999E-2</v>
      </c>
      <c r="K26" s="33">
        <f>ROUND(K23*J26,2)</f>
        <v>2.88</v>
      </c>
      <c r="L26" s="8"/>
      <c r="M26" s="8"/>
      <c r="N26" s="4"/>
      <c r="O26" s="4"/>
      <c r="P26" s="4"/>
      <c r="Q26" s="4"/>
      <c r="R26" s="4"/>
      <c r="S26" s="4"/>
    </row>
    <row r="27" spans="2:19" x14ac:dyDescent="0.2">
      <c r="B27" s="10"/>
      <c r="C27" s="4" t="s">
        <v>28</v>
      </c>
      <c r="D27" s="41" t="s">
        <v>11</v>
      </c>
      <c r="E27" s="66">
        <v>1.32E-3</v>
      </c>
      <c r="F27" s="22"/>
      <c r="G27" s="4"/>
      <c r="H27" s="8"/>
      <c r="I27" s="8" t="s">
        <v>14</v>
      </c>
      <c r="J27" s="27">
        <f>+J26-J25</f>
        <v>-5.2999999999999992E-3</v>
      </c>
      <c r="K27" s="33">
        <f>K26-K25</f>
        <v>-0.64999999999999991</v>
      </c>
      <c r="L27" s="42"/>
      <c r="M27" s="43"/>
      <c r="N27" s="44"/>
      <c r="O27" s="4"/>
      <c r="P27" s="4"/>
      <c r="Q27" s="4"/>
      <c r="R27" s="4"/>
      <c r="S27" s="4"/>
    </row>
    <row r="28" spans="2:19" x14ac:dyDescent="0.2">
      <c r="B28" s="10"/>
      <c r="C28" s="4"/>
      <c r="D28" s="4"/>
      <c r="E28" s="58"/>
      <c r="F28" s="22"/>
      <c r="G28" s="4"/>
      <c r="H28" s="8"/>
      <c r="I28" s="8"/>
      <c r="J28" s="42" t="s">
        <v>40</v>
      </c>
      <c r="K28" s="8"/>
      <c r="L28" s="43"/>
      <c r="M28" s="43"/>
      <c r="N28" s="44"/>
      <c r="O28" s="4"/>
      <c r="P28" s="4"/>
      <c r="Q28" s="4"/>
      <c r="R28" s="4"/>
      <c r="S28" s="4"/>
    </row>
    <row r="29" spans="2:19" x14ac:dyDescent="0.2">
      <c r="B29" s="45"/>
      <c r="C29" s="46"/>
      <c r="D29" s="46"/>
      <c r="E29" s="67"/>
      <c r="F29" s="47"/>
      <c r="G29" s="4"/>
      <c r="H29" s="8"/>
      <c r="I29" s="8"/>
      <c r="J29" s="43" t="s">
        <v>15</v>
      </c>
      <c r="K29" s="8"/>
      <c r="L29" s="8"/>
      <c r="M29" s="8"/>
      <c r="N29" s="4"/>
      <c r="O29" s="4"/>
      <c r="P29" s="4"/>
      <c r="Q29" s="4"/>
      <c r="R29" s="4"/>
      <c r="S29" s="4"/>
    </row>
    <row r="30" spans="2:19" x14ac:dyDescent="0.2">
      <c r="C30" s="13"/>
      <c r="D30" s="4"/>
      <c r="E30" s="58"/>
      <c r="F30" s="4"/>
      <c r="G30" s="4"/>
      <c r="H30" s="4"/>
      <c r="I30" s="8"/>
      <c r="J30" s="8"/>
      <c r="K30" s="8"/>
      <c r="L30" s="8"/>
      <c r="M30" s="8"/>
      <c r="N30" s="4"/>
      <c r="O30" s="4"/>
      <c r="P30" s="4"/>
      <c r="Q30" s="4"/>
      <c r="R30" s="4"/>
      <c r="S30" s="4"/>
    </row>
    <row r="31" spans="2:19" ht="15" x14ac:dyDescent="0.25">
      <c r="C31" s="48"/>
      <c r="D31" s="49"/>
      <c r="E31" s="5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x14ac:dyDescent="0.2">
      <c r="C32" s="4"/>
      <c r="D32" s="4"/>
      <c r="E32" s="58"/>
      <c r="F32" s="4"/>
      <c r="G32" s="4"/>
      <c r="H32" s="4"/>
      <c r="I32" s="1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3:19" x14ac:dyDescent="0.2">
      <c r="C33" s="4"/>
      <c r="D33" s="4"/>
      <c r="E33" s="58"/>
      <c r="F33" s="4"/>
      <c r="G33" s="4"/>
      <c r="H33" s="4"/>
      <c r="I33" s="4"/>
      <c r="J33" s="4"/>
      <c r="K33" s="4"/>
      <c r="L33" s="4"/>
      <c r="N33" s="4"/>
      <c r="O33" s="4"/>
      <c r="P33" s="4"/>
      <c r="Q33" s="4"/>
      <c r="R33" s="4"/>
      <c r="S33" s="4"/>
    </row>
    <row r="34" spans="3:19" x14ac:dyDescent="0.2">
      <c r="C34" s="4"/>
      <c r="D34" s="4"/>
      <c r="E34" s="58"/>
      <c r="F34" s="4"/>
      <c r="H34" s="4"/>
      <c r="I34" s="4"/>
      <c r="J34" s="4"/>
      <c r="K34" s="4"/>
      <c r="L34" s="4"/>
      <c r="N34" s="4"/>
    </row>
    <row r="35" spans="3:19" x14ac:dyDescent="0.2">
      <c r="C35" s="4"/>
      <c r="D35" s="4"/>
      <c r="E35" s="58"/>
      <c r="F35" s="4"/>
      <c r="I35" s="4"/>
      <c r="J35" s="4"/>
      <c r="K35" s="4"/>
      <c r="L35" s="4"/>
      <c r="N35" s="4"/>
    </row>
    <row r="36" spans="3:19" x14ac:dyDescent="0.2">
      <c r="C36" s="4"/>
      <c r="D36" s="4"/>
      <c r="E36" s="58"/>
      <c r="F36" s="4"/>
    </row>
    <row r="37" spans="3:19" x14ac:dyDescent="0.2">
      <c r="C37" s="4"/>
      <c r="D37" s="4"/>
      <c r="E37" s="58"/>
      <c r="F37" s="4"/>
    </row>
    <row r="38" spans="3:19" x14ac:dyDescent="0.2">
      <c r="C38" s="4"/>
    </row>
    <row r="39" spans="3:19" x14ac:dyDescent="0.2">
      <c r="C39" s="4"/>
    </row>
    <row r="40" spans="3:19" x14ac:dyDescent="0.2">
      <c r="C40" s="4"/>
    </row>
    <row r="48" spans="3:19" x14ac:dyDescent="0.2">
      <c r="M48" s="50"/>
    </row>
    <row r="49" spans="13:13" x14ac:dyDescent="0.2">
      <c r="M49" s="50"/>
    </row>
    <row r="50" spans="13:13" x14ac:dyDescent="0.2">
      <c r="M50" s="51"/>
    </row>
  </sheetData>
  <pageMargins left="0.7" right="0.7" top="0.75" bottom="0.75" header="0.3" footer="0.3"/>
  <pageSetup scale="72" orientation="landscape" r:id="rId1"/>
  <headerFooter scaleWithDoc="0">
    <oddFooter>&amp;R&amp;"Times New Roman,Bold"&amp;12Attachment to Response to Question No. 7
Page 1 of 1
Fackler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Fackler, Andrea</Witness_x0020_Testimony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E7F903-526C-4F34-AB75-3FB16935C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4D2CC-602E-4CB6-9B06-83A59D658ACB}">
  <ds:schemaRefs>
    <ds:schemaRef ds:uri="http://purl.org/dc/dcmitype/"/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4"/>
    <ds:schemaRef ds:uri="65bfb563-8fe2-4d34-a09f-38a217d8fee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1BFC1DF-228F-4EA6-87C2-45F5E3175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Q7-KU RS Bill Impact</vt:lpstr>
      <vt:lpstr>'Q7-KU RS Bill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2020-07-08T22:33:56Z</dcterms:created>
  <dcterms:modified xsi:type="dcterms:W3CDTF">2024-02-14T20:20:13Z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2024-02-14T19:56:33Z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8a17f0f1-68bf-4b8e-97eb-ea59e66bd4df</vt:lpwstr>
  </property>
  <property fmtid="{D5CDD505-2E9C-101B-9397-08002B2CF9AE}" pid="9" name="MSIP_Label_d662fcd2-3ff9-4261-9b26-9dd5808d0bb4_ContentBits">
    <vt:lpwstr>0</vt:lpwstr>
  </property>
</Properties>
</file>