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9BA7AB08-3111-4BF7-9FC9-5518022005B5}" xr6:coauthVersionLast="47" xr6:coauthVersionMax="47" xr10:uidLastSave="{00000000-0000-0000-0000-000000000000}"/>
  <bookViews>
    <workbookView xWindow="-120" yWindow="-120" windowWidth="29040" windowHeight="17025" tabRatio="613" xr2:uid="{00000000-000D-0000-FFFF-FFFF00000000}"/>
  </bookViews>
  <sheets>
    <sheet name="Roll In Req Req" sheetId="2" r:id="rId1"/>
    <sheet name="SuppSch" sheetId="5" r:id="rId2"/>
    <sheet name="ECR Revenues" sheetId="4" state="hidden" r:id="rId3"/>
  </sheets>
  <definedNames>
    <definedName name="_xlnm.Print_Area" localSheetId="2">'ECR Revenues'!$B$1:$T$41</definedName>
    <definedName name="_xlnm.Print_Area" localSheetId="0">'Roll In Req Req'!$A$2:$H$73</definedName>
    <definedName name="_xlnm.Print_Area" localSheetId="1">SuppSch!$A$1:$M$64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2" l="1"/>
  <c r="G34" i="2"/>
  <c r="H21" i="5" l="1"/>
  <c r="L21" i="5" s="1"/>
  <c r="L9" i="5"/>
  <c r="G40" i="2"/>
  <c r="G15" i="2" l="1"/>
  <c r="G21" i="5" l="1"/>
  <c r="G33" i="2" s="1"/>
  <c r="L20" i="5" l="1"/>
  <c r="L19" i="5"/>
  <c r="L18" i="5"/>
  <c r="L17" i="5"/>
  <c r="L16" i="5"/>
  <c r="L15" i="5"/>
  <c r="L14" i="5"/>
  <c r="L13" i="5"/>
  <c r="L12" i="5"/>
  <c r="L11" i="5"/>
  <c r="L10" i="5"/>
  <c r="J21" i="5" l="1"/>
  <c r="K21" i="5" l="1"/>
  <c r="G35" i="2" s="1"/>
  <c r="F21" i="5" l="1"/>
  <c r="B64" i="5"/>
  <c r="G56" i="2" s="1"/>
  <c r="C64" i="5"/>
  <c r="B21" i="5"/>
  <c r="G29" i="2" s="1"/>
  <c r="C21" i="5"/>
  <c r="G30" i="2" s="1"/>
  <c r="D21" i="5"/>
  <c r="E21" i="5"/>
  <c r="G8" i="2"/>
  <c r="G22" i="2" s="1"/>
  <c r="G26" i="2" s="1"/>
  <c r="G48" i="2" s="1"/>
  <c r="G20" i="2"/>
  <c r="A10" i="5"/>
  <c r="A31" i="5" s="1"/>
  <c r="A52" i="5" s="1"/>
  <c r="A30" i="5"/>
  <c r="A51" i="5" s="1"/>
  <c r="O35" i="4"/>
  <c r="AC23" i="4"/>
  <c r="AD23" i="4"/>
  <c r="AC22" i="4"/>
  <c r="AD22" i="4"/>
  <c r="AC20" i="4"/>
  <c r="AD20" i="4"/>
  <c r="AC21" i="4"/>
  <c r="AD21" i="4"/>
  <c r="AF21" i="4" s="1"/>
  <c r="AC14" i="4"/>
  <c r="AD14" i="4"/>
  <c r="AC13" i="4"/>
  <c r="AD13" i="4"/>
  <c r="AC6" i="4"/>
  <c r="AD6" i="4"/>
  <c r="AC7" i="4"/>
  <c r="AD7" i="4"/>
  <c r="AF7" i="4" s="1"/>
  <c r="AC8" i="4"/>
  <c r="AD8" i="4"/>
  <c r="AC9" i="4"/>
  <c r="AD9" i="4"/>
  <c r="AC10" i="4"/>
  <c r="AD10" i="4"/>
  <c r="AC11" i="4"/>
  <c r="AD11" i="4"/>
  <c r="AC12" i="4"/>
  <c r="AD12" i="4"/>
  <c r="AC15" i="4"/>
  <c r="AD15" i="4"/>
  <c r="AC16" i="4"/>
  <c r="AD16" i="4"/>
  <c r="AC17" i="4"/>
  <c r="AD17" i="4"/>
  <c r="AF17" i="4" s="1"/>
  <c r="AC18" i="4"/>
  <c r="AD18" i="4"/>
  <c r="AC19" i="4"/>
  <c r="AD19" i="4"/>
  <c r="AC24" i="4"/>
  <c r="AD24" i="4"/>
  <c r="AC25" i="4"/>
  <c r="AD25" i="4"/>
  <c r="AF25" i="4" s="1"/>
  <c r="AC26" i="4"/>
  <c r="AD26" i="4"/>
  <c r="AC27" i="4"/>
  <c r="AD27" i="4"/>
  <c r="AC28" i="4"/>
  <c r="AD28" i="4"/>
  <c r="AC29" i="4"/>
  <c r="AD29" i="4"/>
  <c r="AF29" i="4" s="1"/>
  <c r="AC30" i="4"/>
  <c r="AD30" i="4"/>
  <c r="AF30" i="4" s="1"/>
  <c r="AC31" i="4"/>
  <c r="AD31" i="4"/>
  <c r="AC32" i="4"/>
  <c r="AD32" i="4"/>
  <c r="AC33" i="4"/>
  <c r="AD33" i="4"/>
  <c r="AF33" i="4" s="1"/>
  <c r="D35" i="4"/>
  <c r="F35" i="4"/>
  <c r="H35" i="4"/>
  <c r="J35" i="4"/>
  <c r="L35" i="4"/>
  <c r="N35" i="4"/>
  <c r="P35" i="4"/>
  <c r="R35" i="4"/>
  <c r="T35" i="4"/>
  <c r="V35" i="4"/>
  <c r="X35" i="4"/>
  <c r="Z35" i="4"/>
  <c r="E35" i="4"/>
  <c r="G35" i="4"/>
  <c r="I35" i="4"/>
  <c r="K35" i="4"/>
  <c r="M35" i="4"/>
  <c r="Q35" i="4"/>
  <c r="S35" i="4"/>
  <c r="U35" i="4"/>
  <c r="W35" i="4"/>
  <c r="Y35" i="4"/>
  <c r="AA35" i="4"/>
  <c r="AD5" i="4"/>
  <c r="AC5" i="4"/>
  <c r="B43" i="5"/>
  <c r="G44" i="2" s="1"/>
  <c r="G50" i="2" s="1"/>
  <c r="D51" i="5"/>
  <c r="D52" i="5"/>
  <c r="D53" i="5"/>
  <c r="D54" i="5"/>
  <c r="D55" i="5"/>
  <c r="D56" i="5"/>
  <c r="D57" i="5"/>
  <c r="D58" i="5"/>
  <c r="D59" i="5"/>
  <c r="D60" i="5"/>
  <c r="D61" i="5"/>
  <c r="D62" i="5"/>
  <c r="AF26" i="4" l="1"/>
  <c r="AF18" i="4"/>
  <c r="AF12" i="4"/>
  <c r="AF8" i="4"/>
  <c r="AC37" i="4"/>
  <c r="AF27" i="4"/>
  <c r="AF19" i="4"/>
  <c r="AF15" i="4"/>
  <c r="AF9" i="4"/>
  <c r="AF13" i="4"/>
  <c r="AF22" i="4"/>
  <c r="AC35" i="4"/>
  <c r="G31" i="2"/>
  <c r="AF32" i="4"/>
  <c r="AF28" i="4"/>
  <c r="AF24" i="4"/>
  <c r="AF16" i="4"/>
  <c r="AF10" i="4"/>
  <c r="AF6" i="4"/>
  <c r="AF20" i="4"/>
  <c r="AF31" i="4"/>
  <c r="AD35" i="4"/>
  <c r="AF14" i="4"/>
  <c r="AF23" i="4"/>
  <c r="AF5" i="4"/>
  <c r="AF11" i="4"/>
  <c r="D64" i="5"/>
  <c r="G54" i="2" s="1"/>
  <c r="A11" i="5"/>
  <c r="A12" i="5" s="1"/>
  <c r="A13" i="5" s="1"/>
  <c r="I21" i="5"/>
  <c r="G32" i="2" s="1"/>
  <c r="AD37" i="4"/>
  <c r="H30" i="2" l="1"/>
  <c r="H40" i="2"/>
  <c r="H31" i="2"/>
  <c r="AF37" i="4"/>
  <c r="H32" i="2"/>
  <c r="AF35" i="4"/>
  <c r="H14" i="2"/>
  <c r="H7" i="2"/>
  <c r="H13" i="2"/>
  <c r="H6" i="2"/>
  <c r="H19" i="2"/>
  <c r="H12" i="2"/>
  <c r="H18" i="2"/>
  <c r="H11" i="2"/>
  <c r="H33" i="2"/>
  <c r="H29" i="2"/>
  <c r="H35" i="2"/>
  <c r="H44" i="2"/>
  <c r="H50" i="2" s="1"/>
  <c r="A33" i="5"/>
  <c r="A54" i="5" s="1"/>
  <c r="A32" i="5"/>
  <c r="A53" i="5" s="1"/>
  <c r="G62" i="2"/>
  <c r="H26" i="2" s="1"/>
  <c r="G37" i="2"/>
  <c r="G42" i="2" s="1"/>
  <c r="G49" i="2" s="1"/>
  <c r="G52" i="2" s="1"/>
  <c r="A34" i="5"/>
  <c r="A55" i="5" s="1"/>
  <c r="A14" i="5"/>
  <c r="G60" i="2" l="1"/>
  <c r="G64" i="2" s="1"/>
  <c r="G66" i="2" s="1"/>
  <c r="H22" i="2"/>
  <c r="H15" i="2"/>
  <c r="H48" i="2"/>
  <c r="H8" i="2"/>
  <c r="H20" i="2"/>
  <c r="A15" i="5"/>
  <c r="A35" i="5"/>
  <c r="A56" i="5" s="1"/>
  <c r="H37" i="2" l="1"/>
  <c r="A16" i="5"/>
  <c r="A36" i="5"/>
  <c r="A57" i="5" s="1"/>
  <c r="H42" i="2" l="1"/>
  <c r="H49" i="2" s="1"/>
  <c r="H52" i="2" s="1"/>
  <c r="A17" i="5"/>
  <c r="A37" i="5"/>
  <c r="A58" i="5" s="1"/>
  <c r="A38" i="5" l="1"/>
  <c r="A59" i="5" s="1"/>
  <c r="A18" i="5"/>
  <c r="A19" i="5" l="1"/>
  <c r="A39" i="5"/>
  <c r="A60" i="5" s="1"/>
  <c r="A40" i="5" l="1"/>
  <c r="A61" i="5" s="1"/>
  <c r="A20" i="5"/>
  <c r="A41" i="5" s="1"/>
  <c r="A62" i="5" s="1"/>
</calcChain>
</file>

<file path=xl/sharedStrings.xml><?xml version="1.0" encoding="utf-8"?>
<sst xmlns="http://schemas.openxmlformats.org/spreadsheetml/2006/main" count="155" uniqueCount="109">
  <si>
    <t>Support Schedule A</t>
  </si>
  <si>
    <t>Depreciation &amp; Amortization</t>
  </si>
  <si>
    <t>Taxes Other than Income Taxes</t>
  </si>
  <si>
    <t>Totals</t>
  </si>
  <si>
    <t>Support Schedule B</t>
  </si>
  <si>
    <t>Total Proceeds from Allowance Sales</t>
  </si>
  <si>
    <t>Support Schedule C</t>
  </si>
  <si>
    <t xml:space="preserve">  12 Month Balances for Jurisdictional Revenues and Allocation Ratio</t>
  </si>
  <si>
    <t>KY Retail Revenues, Excl. Envir. Surch. Revenues</t>
  </si>
  <si>
    <t>Total Company Revenues, Excluding Envir. Surch. Revenues</t>
  </si>
  <si>
    <t>KY Retail Allocation Ratio</t>
  </si>
  <si>
    <t>KY Retail/ Total Company</t>
  </si>
  <si>
    <t>Calculation of Revenue Requirement for Roll-In:</t>
  </si>
  <si>
    <t>Environmental Compliance Rate Base</t>
  </si>
  <si>
    <t>Pollution Control Plant in Service</t>
  </si>
  <si>
    <t>Pollution Control CWIP Excluding AFUDC</t>
  </si>
  <si>
    <t>Subtotal</t>
  </si>
  <si>
    <t>Deductions:</t>
  </si>
  <si>
    <t>Accumulated Depreciation on Pollution Control Plant</t>
  </si>
  <si>
    <t>Pollution Control Deferred Income Taxes</t>
  </si>
  <si>
    <t>Rate of Return -- Environmental Compliance Rate Base</t>
  </si>
  <si>
    <t>Return on Environmental Compliance Rate Base</t>
  </si>
  <si>
    <t>Pollution Control Operating Expenses</t>
  </si>
  <si>
    <t>12 Month Depreciation and Amortization Expense</t>
  </si>
  <si>
    <t>See Support Schedule A</t>
  </si>
  <si>
    <t>12 Month Taxes Other than Income Taxes</t>
  </si>
  <si>
    <t>Total Pollution Control Operating Expenses</t>
  </si>
  <si>
    <t>See Support Schedule B</t>
  </si>
  <si>
    <t>Total Company Environmental Surcharge Gross Revenue Requirement -- Roll In Amount</t>
  </si>
  <si>
    <t>Roll In Amount</t>
  </si>
  <si>
    <t>Jurisdictional Allocation Ratio -- Roll In</t>
  </si>
  <si>
    <t>See Support Schedule C</t>
  </si>
  <si>
    <t>Jurisdictional Revenues for 12 Months for Roll In</t>
  </si>
  <si>
    <t>12 Month Operating and Maintenance Expense</t>
  </si>
  <si>
    <t>Operating and Maintenance Expense</t>
  </si>
  <si>
    <t>Additions:</t>
  </si>
  <si>
    <t>Jurisdictional Environmental Surcharge Gross Revenue Requirement -- Gross Roll In Amount</t>
  </si>
  <si>
    <t>Jurisdictional Environmental Surcharge Gross Revenue Requirement -- Net Roll In Amount</t>
  </si>
  <si>
    <t>Emission Allowance Expense</t>
  </si>
  <si>
    <t>FERC 506</t>
  </si>
  <si>
    <t>FERC 509</t>
  </si>
  <si>
    <t>Steam Plant</t>
  </si>
  <si>
    <t>Rate Class</t>
  </si>
  <si>
    <t>ECR Billing Factor Revenue</t>
  </si>
  <si>
    <t>ECR Base Rate Revenue</t>
  </si>
  <si>
    <t>RS</t>
  </si>
  <si>
    <t>FERS</t>
  </si>
  <si>
    <t>GS-S</t>
  </si>
  <si>
    <t>GS-P</t>
  </si>
  <si>
    <t>CWH-RS</t>
  </si>
  <si>
    <t>CWH-FERS</t>
  </si>
  <si>
    <t>CWH-GS</t>
  </si>
  <si>
    <t>LP-S</t>
  </si>
  <si>
    <t>LP-P</t>
  </si>
  <si>
    <t>LP-T</t>
  </si>
  <si>
    <t>LP TOD T</t>
  </si>
  <si>
    <t>MP-P</t>
  </si>
  <si>
    <t>MP-T</t>
  </si>
  <si>
    <t>LMP TOD-P</t>
  </si>
  <si>
    <t>LMP TOD-T</t>
  </si>
  <si>
    <t>WVACO</t>
  </si>
  <si>
    <t>NAS/LI-TOD T</t>
  </si>
  <si>
    <t>SL</t>
  </si>
  <si>
    <t>DEC SL</t>
  </si>
  <si>
    <t>POL</t>
  </si>
  <si>
    <t>CO</t>
  </si>
  <si>
    <t>Total ECR Base Rate Revenue</t>
  </si>
  <si>
    <t>Total ECR Billing Factor Revenue</t>
  </si>
  <si>
    <t>Total ECR Revenue</t>
  </si>
  <si>
    <t>AES</t>
  </si>
  <si>
    <t>HLF-S</t>
  </si>
  <si>
    <t>HLF-P</t>
  </si>
  <si>
    <t>M</t>
  </si>
  <si>
    <t>STOD-S</t>
  </si>
  <si>
    <t>LCI TOD P</t>
  </si>
  <si>
    <t>Cash Working Capital Allowance</t>
  </si>
  <si>
    <t>FERC 502</t>
  </si>
  <si>
    <t>Total</t>
  </si>
  <si>
    <t>ES Form 2.00</t>
  </si>
  <si>
    <t>Jurisdictional</t>
  </si>
  <si>
    <t>Basis</t>
  </si>
  <si>
    <t>Environmental Compliance Plans</t>
  </si>
  <si>
    <t>Beneficial Reuse Expense</t>
  </si>
  <si>
    <t>ES Form 3.10</t>
  </si>
  <si>
    <t>Emission Allowances</t>
  </si>
  <si>
    <t>12 Month Emission Allowance Expense</t>
  </si>
  <si>
    <t>12 Month KPSC Consultant Expense</t>
  </si>
  <si>
    <t>Gross Proceeds from Allowance Sales</t>
  </si>
  <si>
    <t>Less Gross Proceeds from Allowance Sales</t>
  </si>
  <si>
    <t>KPSC Consultant Expense</t>
  </si>
  <si>
    <t xml:space="preserve">  12 Month Balances for Allowance Sales</t>
  </si>
  <si>
    <t>Less Jurisdictional Environmental Revenue Previously Rolled In</t>
  </si>
  <si>
    <t xml:space="preserve">  12 Month Balances for Selected Operating Expense Accounts</t>
  </si>
  <si>
    <t xml:space="preserve"> </t>
  </si>
  <si>
    <t>FERC 512</t>
  </si>
  <si>
    <t>12 Month CCR Amortization</t>
  </si>
  <si>
    <t>Net Unamortized Claosure Cost Balance - Active Stations</t>
  </si>
  <si>
    <t>Net Unamortized Claosure Cost Balance - Retired Stations</t>
  </si>
  <si>
    <t>Monthly CCR Amort. - Active &amp; Retired Stations</t>
  </si>
  <si>
    <t>Current Plans</t>
  </si>
  <si>
    <t>Amortization of Excess ADIT with Gross-Up</t>
  </si>
  <si>
    <t>ES Form 2.00, February 2023</t>
  </si>
  <si>
    <t>ES Form 1.10, February 2023</t>
  </si>
  <si>
    <t>at Feb. 28, 2023</t>
  </si>
  <si>
    <t>12 Month Beneficial Reuse Expense (Revenue)</t>
  </si>
  <si>
    <t>Beneficial Reuse Expense (Revenue)</t>
  </si>
  <si>
    <t xml:space="preserve">Total Operating Expenses Net of Beneficial Reuse </t>
  </si>
  <si>
    <t>Roll In Jurisdictional Environmental Surcharge Gross Revenue Requirement:</t>
  </si>
  <si>
    <t>12 Month Amortization of Excess ADIT with Gross-Up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</si>
</sst>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&quot;$&quot;* #,##0_);_(&quot;$&quot;* \(#,##0\);_(&quot;$&quot;* &quot;-&quot;??_);_(@_)"/>
    <numFmt numFmtId="167" formatCode="mmm\-yyyy"/>
    <numFmt numFmtId="168" formatCode="_(* #,##0.000000_);_(* \(#,##0.000000\);_(* &quot;-&quot;??_);_(@_)"/>
    <numFmt numFmtId="169" formatCode="[$-409]mmm\-yy;@"/>
    <numFmt numFmtId="170" formatCode="_(* #,##0.000_);_(* \(#,##0.000\);_(* &quot;-&quot;??_);_(@_)"/>
  </numFmts>
  <fonts count="14" x14ac:knownFonts="1">
    <font>
      <sz val="8"/>
      <name val="Arial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6" fillId="0" borderId="0"/>
  </cellStyleXfs>
  <cellXfs count="119">
    <xf numFmtId="0" fontId="0" fillId="0" borderId="0" xfId="0"/>
    <xf numFmtId="0" fontId="0" fillId="0" borderId="0" xfId="0" applyBorder="1"/>
    <xf numFmtId="44" fontId="3" fillId="0" borderId="0" xfId="2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44" fontId="3" fillId="0" borderId="0" xfId="0" applyNumberFormat="1" applyFont="1" applyBorder="1"/>
    <xf numFmtId="168" fontId="3" fillId="0" borderId="0" xfId="0" applyNumberFormat="1" applyFont="1" applyBorder="1"/>
    <xf numFmtId="0" fontId="3" fillId="0" borderId="0" xfId="0" quotePrefix="1" applyFont="1" applyBorder="1" applyAlignment="1">
      <alignment horizontal="center" vertical="center" wrapText="1"/>
    </xf>
    <xf numFmtId="0" fontId="0" fillId="0" borderId="0" xfId="0" quotePrefix="1" applyBorder="1" applyAlignment="1">
      <alignment horizontal="left"/>
    </xf>
    <xf numFmtId="167" fontId="0" fillId="0" borderId="0" xfId="0" applyNumberFormat="1" applyBorder="1"/>
    <xf numFmtId="43" fontId="0" fillId="0" borderId="0" xfId="1" applyFont="1" applyBorder="1"/>
    <xf numFmtId="43" fontId="0" fillId="0" borderId="0" xfId="0" applyNumberFormat="1" applyBorder="1"/>
    <xf numFmtId="44" fontId="0" fillId="0" borderId="0" xfId="0" applyNumberFormat="1" applyBorder="1"/>
    <xf numFmtId="10" fontId="0" fillId="0" borderId="0" xfId="4" applyNumberFormat="1" applyFont="1" applyBorder="1"/>
    <xf numFmtId="0" fontId="0" fillId="0" borderId="0" xfId="0" applyBorder="1" applyAlignment="1">
      <alignment horizontal="right"/>
    </xf>
    <xf numFmtId="10" fontId="0" fillId="0" borderId="0" xfId="0" applyNumberFormat="1" applyBorder="1"/>
    <xf numFmtId="0" fontId="2" fillId="0" borderId="0" xfId="0" applyFont="1" applyBorder="1" applyAlignment="1"/>
    <xf numFmtId="0" fontId="3" fillId="0" borderId="0" xfId="0" applyFont="1" applyBorder="1" applyAlignment="1">
      <alignment horizontal="center" wrapText="1"/>
    </xf>
    <xf numFmtId="16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7" fontId="3" fillId="0" borderId="0" xfId="0" quotePrefix="1" applyNumberFormat="1" applyFont="1" applyBorder="1" applyAlignment="1">
      <alignment horizontal="center"/>
    </xf>
    <xf numFmtId="164" fontId="3" fillId="0" borderId="0" xfId="1" quotePrefix="1" applyNumberFormat="1" applyFont="1" applyBorder="1" applyAlignment="1">
      <alignment horizontal="center"/>
    </xf>
    <xf numFmtId="164" fontId="0" fillId="0" borderId="0" xfId="1" applyNumberFormat="1" applyFont="1" applyBorder="1"/>
    <xf numFmtId="164" fontId="3" fillId="0" borderId="0" xfId="1" applyNumberFormat="1" applyFont="1" applyBorder="1"/>
    <xf numFmtId="164" fontId="3" fillId="0" borderId="0" xfId="1" quotePrefix="1" applyNumberFormat="1" applyFont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center" vertical="center" wrapText="1"/>
    </xf>
    <xf numFmtId="0" fontId="3" fillId="0" borderId="0" xfId="0" quotePrefix="1" applyFont="1" applyFill="1" applyBorder="1" applyAlignment="1">
      <alignment horizontal="center" wrapText="1"/>
    </xf>
    <xf numFmtId="164" fontId="0" fillId="0" borderId="0" xfId="0" applyNumberFormat="1" applyBorder="1"/>
    <xf numFmtId="164" fontId="3" fillId="0" borderId="0" xfId="0" applyNumberFormat="1" applyFont="1" applyBorder="1"/>
    <xf numFmtId="164" fontId="0" fillId="2" borderId="0" xfId="0" applyNumberFormat="1" applyFill="1" applyBorder="1"/>
    <xf numFmtId="0" fontId="8" fillId="0" borderId="0" xfId="0" applyFont="1"/>
    <xf numFmtId="17" fontId="8" fillId="0" borderId="0" xfId="0" applyNumberFormat="1" applyFont="1"/>
    <xf numFmtId="17" fontId="7" fillId="0" borderId="0" xfId="0" applyNumberFormat="1" applyFont="1"/>
    <xf numFmtId="0" fontId="8" fillId="0" borderId="0" xfId="0" quotePrefix="1" applyFont="1" applyAlignment="1">
      <alignment horizontal="center" wrapText="1"/>
    </xf>
    <xf numFmtId="0" fontId="8" fillId="0" borderId="0" xfId="0" applyFont="1" applyAlignment="1">
      <alignment horizontal="center"/>
    </xf>
    <xf numFmtId="164" fontId="8" fillId="0" borderId="0" xfId="1" quotePrefix="1" applyNumberFormat="1" applyFont="1" applyAlignment="1">
      <alignment horizontal="left"/>
    </xf>
    <xf numFmtId="164" fontId="8" fillId="0" borderId="0" xfId="1" applyNumberFormat="1" applyFont="1"/>
    <xf numFmtId="17" fontId="8" fillId="0" borderId="0" xfId="0" quotePrefix="1" applyNumberFormat="1" applyFont="1" applyAlignment="1">
      <alignment horizontal="left"/>
    </xf>
    <xf numFmtId="164" fontId="8" fillId="0" borderId="0" xfId="1" applyNumberFormat="1" applyFont="1" applyBorder="1"/>
    <xf numFmtId="164" fontId="8" fillId="0" borderId="0" xfId="1" applyNumberFormat="1" applyFont="1" applyFill="1"/>
    <xf numFmtId="0" fontId="8" fillId="0" borderId="0" xfId="0" applyFont="1" applyFill="1"/>
    <xf numFmtId="17" fontId="8" fillId="0" borderId="0" xfId="0" quotePrefix="1" applyNumberFormat="1" applyFont="1" applyAlignment="1">
      <alignment horizontal="left" indent="1"/>
    </xf>
    <xf numFmtId="166" fontId="8" fillId="0" borderId="0" xfId="0" applyNumberFormat="1" applyFont="1"/>
    <xf numFmtId="164" fontId="8" fillId="0" borderId="0" xfId="1" quotePrefix="1" applyNumberFormat="1" applyFont="1" applyAlignment="1">
      <alignment horizontal="left" wrapText="1"/>
    </xf>
    <xf numFmtId="10" fontId="8" fillId="0" borderId="0" xfId="4" applyNumberFormat="1" applyFont="1"/>
    <xf numFmtId="0" fontId="9" fillId="0" borderId="0" xfId="0" applyFont="1"/>
    <xf numFmtId="164" fontId="8" fillId="0" borderId="0" xfId="0" applyNumberFormat="1" applyFont="1"/>
    <xf numFmtId="0" fontId="8" fillId="0" borderId="0" xfId="0" quotePrefix="1" applyFont="1" applyAlignment="1">
      <alignment horizontal="left"/>
    </xf>
    <xf numFmtId="0" fontId="8" fillId="0" borderId="0" xfId="0" quotePrefix="1" applyFont="1" applyFill="1" applyAlignment="1">
      <alignment horizontal="left"/>
    </xf>
    <xf numFmtId="0" fontId="9" fillId="0" borderId="0" xfId="0" quotePrefix="1" applyFont="1" applyAlignment="1">
      <alignment horizontal="left"/>
    </xf>
    <xf numFmtId="165" fontId="8" fillId="0" borderId="2" xfId="4" applyNumberFormat="1" applyFont="1" applyBorder="1"/>
    <xf numFmtId="164" fontId="8" fillId="0" borderId="2" xfId="1" applyNumberFormat="1" applyFont="1" applyBorder="1"/>
    <xf numFmtId="166" fontId="8" fillId="0" borderId="0" xfId="2" applyNumberFormat="1" applyFont="1"/>
    <xf numFmtId="166" fontId="8" fillId="0" borderId="0" xfId="2" applyNumberFormat="1" applyFont="1" applyBorder="1"/>
    <xf numFmtId="164" fontId="8" fillId="0" borderId="1" xfId="1" applyNumberFormat="1" applyFont="1" applyBorder="1"/>
    <xf numFmtId="0" fontId="8" fillId="0" borderId="0" xfId="0" applyFont="1" applyAlignment="1">
      <alignment horizontal="right"/>
    </xf>
    <xf numFmtId="165" fontId="8" fillId="0" borderId="0" xfId="4" applyNumberFormat="1" applyFont="1" applyBorder="1"/>
    <xf numFmtId="164" fontId="8" fillId="0" borderId="0" xfId="1" applyNumberFormat="1" applyFont="1" applyFill="1" applyBorder="1"/>
    <xf numFmtId="165" fontId="9" fillId="0" borderId="0" xfId="4" applyNumberFormat="1" applyFont="1" applyFill="1" applyBorder="1"/>
    <xf numFmtId="0" fontId="8" fillId="0" borderId="0" xfId="0" quotePrefix="1" applyFont="1" applyFill="1" applyAlignment="1">
      <alignment horizontal="right"/>
    </xf>
    <xf numFmtId="166" fontId="8" fillId="0" borderId="0" xfId="2" applyNumberFormat="1" applyFont="1" applyFill="1"/>
    <xf numFmtId="165" fontId="8" fillId="0" borderId="0" xfId="4" applyNumberFormat="1" applyFont="1" applyFill="1"/>
    <xf numFmtId="0" fontId="7" fillId="0" borderId="0" xfId="0" applyFont="1" applyFill="1"/>
    <xf numFmtId="0" fontId="8" fillId="0" borderId="0" xfId="0" applyFont="1" applyFill="1" applyBorder="1"/>
    <xf numFmtId="0" fontId="8" fillId="0" borderId="0" xfId="5" applyFont="1" applyFill="1" applyAlignment="1">
      <alignment horizontal="center" wrapText="1"/>
    </xf>
    <xf numFmtId="0" fontId="8" fillId="0" borderId="0" xfId="0" quotePrefix="1" applyFont="1" applyFill="1" applyAlignment="1">
      <alignment horizontal="center" wrapText="1"/>
    </xf>
    <xf numFmtId="17" fontId="8" fillId="0" borderId="0" xfId="0" applyNumberFormat="1" applyFont="1" applyFill="1" applyAlignment="1">
      <alignment horizontal="left"/>
    </xf>
    <xf numFmtId="164" fontId="8" fillId="0" borderId="0" xfId="0" applyNumberFormat="1" applyFont="1" applyFill="1" applyBorder="1"/>
    <xf numFmtId="17" fontId="8" fillId="0" borderId="0" xfId="0" applyNumberFormat="1" applyFont="1" applyFill="1"/>
    <xf numFmtId="17" fontId="8" fillId="0" borderId="0" xfId="0" quotePrefix="1" applyNumberFormat="1" applyFont="1" applyFill="1" applyAlignment="1">
      <alignment horizontal="right"/>
    </xf>
    <xf numFmtId="0" fontId="8" fillId="0" borderId="0" xfId="0" quotePrefix="1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7" fillId="0" borderId="0" xfId="0" quotePrefix="1" applyFont="1" applyFill="1" applyAlignment="1">
      <alignment horizontal="left"/>
    </xf>
    <xf numFmtId="0" fontId="8" fillId="0" borderId="0" xfId="0" quotePrefix="1" applyFont="1" applyFill="1" applyBorder="1" applyAlignment="1">
      <alignment horizontal="left"/>
    </xf>
    <xf numFmtId="164" fontId="8" fillId="0" borderId="0" xfId="1" quotePrefix="1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164" fontId="8" fillId="0" borderId="0" xfId="1" applyNumberFormat="1" applyFont="1" applyFill="1" applyBorder="1" applyAlignment="1">
      <alignment horizontal="center" wrapText="1"/>
    </xf>
    <xf numFmtId="164" fontId="8" fillId="0" borderId="0" xfId="4" applyNumberFormat="1" applyFont="1" applyFill="1" applyBorder="1"/>
    <xf numFmtId="10" fontId="8" fillId="0" borderId="0" xfId="4" applyNumberFormat="1" applyFont="1" applyFill="1" applyBorder="1"/>
    <xf numFmtId="164" fontId="8" fillId="0" borderId="1" xfId="1" applyNumberFormat="1" applyFont="1" applyFill="1" applyBorder="1"/>
    <xf numFmtId="0" fontId="7" fillId="0" borderId="0" xfId="0" applyFont="1" applyFill="1" applyBorder="1"/>
    <xf numFmtId="164" fontId="8" fillId="0" borderId="0" xfId="1" quotePrefix="1" applyNumberFormat="1" applyFont="1" applyFill="1" applyBorder="1" applyAlignment="1">
      <alignment horizontal="center" wrapText="1"/>
    </xf>
    <xf numFmtId="0" fontId="8" fillId="0" borderId="0" xfId="0" quotePrefix="1" applyFont="1" applyFill="1" applyBorder="1" applyAlignment="1">
      <alignment horizontal="center"/>
    </xf>
    <xf numFmtId="165" fontId="8" fillId="0" borderId="0" xfId="4" applyNumberFormat="1" applyFont="1" applyFill="1" applyBorder="1"/>
    <xf numFmtId="17" fontId="8" fillId="0" borderId="0" xfId="0" applyNumberFormat="1" applyFont="1" applyFill="1" applyBorder="1" applyAlignment="1">
      <alignment horizontal="left"/>
    </xf>
    <xf numFmtId="166" fontId="8" fillId="0" borderId="2" xfId="2" applyNumberFormat="1" applyFont="1" applyFill="1" applyBorder="1"/>
    <xf numFmtId="17" fontId="8" fillId="0" borderId="0" xfId="0" applyNumberFormat="1" applyFont="1" applyFill="1" applyBorder="1" applyProtection="1">
      <protection locked="0"/>
    </xf>
    <xf numFmtId="17" fontId="8" fillId="0" borderId="0" xfId="0" applyNumberFormat="1" applyFont="1" applyFill="1" applyBorder="1" applyProtection="1"/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166" fontId="8" fillId="0" borderId="1" xfId="2" applyNumberFormat="1" applyFont="1" applyBorder="1"/>
    <xf numFmtId="165" fontId="8" fillId="0" borderId="1" xfId="4" applyNumberFormat="1" applyFont="1" applyBorder="1"/>
    <xf numFmtId="166" fontId="9" fillId="0" borderId="4" xfId="2" applyNumberFormat="1" applyFont="1" applyBorder="1"/>
    <xf numFmtId="166" fontId="8" fillId="0" borderId="1" xfId="2" applyNumberFormat="1" applyFont="1" applyFill="1" applyBorder="1"/>
    <xf numFmtId="0" fontId="8" fillId="0" borderId="1" xfId="3" quotePrefix="1" applyFont="1" applyBorder="1" applyAlignment="1" applyProtection="1">
      <alignment horizontal="center"/>
    </xf>
    <xf numFmtId="0" fontId="10" fillId="0" borderId="0" xfId="0" quotePrefix="1" applyFont="1" applyFill="1" applyAlignment="1">
      <alignment horizontal="left"/>
    </xf>
    <xf numFmtId="170" fontId="8" fillId="0" borderId="0" xfId="1" applyNumberFormat="1" applyFont="1" applyFill="1" applyBorder="1"/>
    <xf numFmtId="0" fontId="8" fillId="0" borderId="0" xfId="0" applyFont="1" applyFill="1" applyAlignment="1">
      <alignment wrapText="1"/>
    </xf>
    <xf numFmtId="41" fontId="8" fillId="0" borderId="0" xfId="1" applyNumberFormat="1" applyFont="1" applyFill="1" applyBorder="1"/>
    <xf numFmtId="41" fontId="8" fillId="0" borderId="1" xfId="1" applyNumberFormat="1" applyFont="1" applyFill="1" applyBorder="1"/>
    <xf numFmtId="0" fontId="11" fillId="0" borderId="0" xfId="0" applyFont="1" applyFill="1"/>
    <xf numFmtId="17" fontId="8" fillId="0" borderId="0" xfId="0" applyNumberFormat="1" applyFont="1" applyFill="1" applyAlignment="1">
      <alignment horizontal="right"/>
    </xf>
    <xf numFmtId="44" fontId="8" fillId="0" borderId="0" xfId="0" applyNumberFormat="1" applyFont="1"/>
    <xf numFmtId="0" fontId="8" fillId="0" borderId="1" xfId="0" applyFont="1" applyBorder="1" applyAlignment="1">
      <alignment horizontal="center"/>
    </xf>
    <xf numFmtId="164" fontId="8" fillId="0" borderId="0" xfId="0" applyNumberFormat="1" applyFont="1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10" fontId="8" fillId="0" borderId="0" xfId="4" applyNumberFormat="1" applyFont="1" applyFill="1"/>
    <xf numFmtId="169" fontId="8" fillId="0" borderId="0" xfId="0" applyNumberFormat="1" applyFont="1" applyFill="1" applyBorder="1" applyAlignment="1">
      <alignment horizontal="right"/>
    </xf>
    <xf numFmtId="42" fontId="8" fillId="0" borderId="3" xfId="2" applyNumberFormat="1" applyFont="1" applyFill="1" applyBorder="1"/>
    <xf numFmtId="10" fontId="8" fillId="0" borderId="1" xfId="4" applyNumberFormat="1" applyFont="1" applyFill="1" applyBorder="1"/>
    <xf numFmtId="10" fontId="8" fillId="0" borderId="2" xfId="4" applyNumberFormat="1" applyFont="1" applyFill="1" applyBorder="1"/>
    <xf numFmtId="41" fontId="8" fillId="0" borderId="1" xfId="2" applyNumberFormat="1" applyFont="1" applyFill="1" applyBorder="1"/>
    <xf numFmtId="0" fontId="8" fillId="0" borderId="0" xfId="0" applyFont="1" applyFill="1" applyAlignment="1">
      <alignment horizontal="center" wrapText="1"/>
    </xf>
    <xf numFmtId="0" fontId="12" fillId="0" borderId="0" xfId="0" applyFont="1"/>
    <xf numFmtId="0" fontId="13" fillId="0" borderId="0" xfId="0" quotePrefix="1" applyFont="1" applyAlignment="1">
      <alignment horizontal="left"/>
    </xf>
    <xf numFmtId="0" fontId="8" fillId="0" borderId="0" xfId="0" applyFont="1" applyFill="1" applyAlignment="1">
      <alignment horizontal="center" wrapText="1"/>
    </xf>
    <xf numFmtId="167" fontId="3" fillId="0" borderId="0" xfId="0" applyNumberFormat="1" applyFont="1" applyBorder="1" applyAlignment="1">
      <alignment horizontal="center"/>
    </xf>
  </cellXfs>
  <cellStyles count="6">
    <cellStyle name="Comma" xfId="1" builtinId="3"/>
    <cellStyle name="Currency" xfId="2" builtinId="4"/>
    <cellStyle name="Hyperlink" xfId="3" builtinId="8"/>
    <cellStyle name="Normal" xfId="0" builtinId="0"/>
    <cellStyle name="Normal_KU ECR Plan 01-03 Elimination and Roll-in" xfId="5" xr:uid="{00000000-0005-0000-0000-000004000000}"/>
    <cellStyle name="Percent" xfId="4" builtinId="5"/>
  </cellStyles>
  <dxfs count="0"/>
  <tableStyles count="0" defaultTableStyle="TableStyleMedium9" defaultPivotStyle="PivotStyleLight16"/>
  <colors>
    <mruColors>
      <color rgb="FF0000FF"/>
      <color rgb="FF00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M74"/>
  <sheetViews>
    <sheetView tabSelected="1" zoomScaleNormal="100" zoomScaleSheetLayoutView="90" workbookViewId="0"/>
  </sheetViews>
  <sheetFormatPr defaultColWidth="9.33203125" defaultRowHeight="11.25" x14ac:dyDescent="0.2"/>
  <cols>
    <col min="1" max="1" width="3.1640625" style="31" customWidth="1"/>
    <col min="2" max="2" width="4" style="31" customWidth="1"/>
    <col min="3" max="3" width="11.83203125" style="31" customWidth="1"/>
    <col min="4" max="4" width="32.5" style="31" customWidth="1"/>
    <col min="5" max="5" width="9.6640625" style="31" customWidth="1"/>
    <col min="6" max="6" width="25.1640625" style="31" customWidth="1"/>
    <col min="7" max="7" width="16.83203125" style="31" customWidth="1"/>
    <col min="8" max="8" width="15.1640625" style="31" bestFit="1" customWidth="1"/>
    <col min="9" max="9" width="9.33203125" style="31"/>
    <col min="10" max="10" width="12.1640625" style="31" customWidth="1"/>
    <col min="11" max="11" width="10" style="31" bestFit="1" customWidth="1"/>
    <col min="12" max="16384" width="9.33203125" style="31"/>
  </cols>
  <sheetData>
    <row r="2" spans="1:13" x14ac:dyDescent="0.2">
      <c r="D2" s="32"/>
      <c r="G2" s="35"/>
    </row>
    <row r="3" spans="1:13" ht="22.5" x14ac:dyDescent="0.2">
      <c r="A3" s="33" t="s">
        <v>12</v>
      </c>
      <c r="B3" s="32"/>
      <c r="G3" s="34" t="s">
        <v>81</v>
      </c>
      <c r="H3" s="35" t="s">
        <v>79</v>
      </c>
    </row>
    <row r="4" spans="1:13" x14ac:dyDescent="0.2">
      <c r="A4" s="32"/>
      <c r="B4" s="32"/>
      <c r="G4" s="95" t="s">
        <v>103</v>
      </c>
      <c r="H4" s="104" t="s">
        <v>80</v>
      </c>
    </row>
    <row r="5" spans="1:13" x14ac:dyDescent="0.2">
      <c r="A5" s="32" t="s">
        <v>13</v>
      </c>
      <c r="B5" s="32"/>
    </row>
    <row r="6" spans="1:13" x14ac:dyDescent="0.2">
      <c r="B6" s="32" t="s">
        <v>14</v>
      </c>
      <c r="C6" s="32"/>
      <c r="F6" s="36" t="s">
        <v>93</v>
      </c>
      <c r="G6" s="99">
        <v>350261316</v>
      </c>
      <c r="H6" s="37">
        <f>(G6)*$G$54</f>
        <v>321938028.04806411</v>
      </c>
    </row>
    <row r="7" spans="1:13" x14ac:dyDescent="0.2">
      <c r="B7" s="38" t="s">
        <v>15</v>
      </c>
      <c r="C7" s="38"/>
      <c r="F7" s="36" t="s">
        <v>101</v>
      </c>
      <c r="G7" s="100">
        <v>212875933</v>
      </c>
      <c r="H7" s="55">
        <f>(G7)*$G$54</f>
        <v>195662081.30421063</v>
      </c>
    </row>
    <row r="8" spans="1:13" x14ac:dyDescent="0.2">
      <c r="B8" s="32"/>
      <c r="C8" s="32"/>
      <c r="E8" s="31" t="s">
        <v>16</v>
      </c>
      <c r="G8" s="58">
        <f>SUM(G6:G7)</f>
        <v>563137249</v>
      </c>
      <c r="H8" s="39">
        <f>SUM(H6:H7)</f>
        <v>517600109.35227478</v>
      </c>
    </row>
    <row r="9" spans="1:13" x14ac:dyDescent="0.2">
      <c r="B9" s="32"/>
      <c r="C9" s="32"/>
      <c r="G9" s="41"/>
    </row>
    <row r="10" spans="1:13" x14ac:dyDescent="0.2">
      <c r="B10" s="32" t="s">
        <v>35</v>
      </c>
      <c r="C10" s="32"/>
      <c r="G10" s="41"/>
    </row>
    <row r="11" spans="1:13" x14ac:dyDescent="0.2">
      <c r="C11" s="42" t="s">
        <v>84</v>
      </c>
      <c r="F11" s="36" t="s">
        <v>101</v>
      </c>
      <c r="G11" s="99">
        <v>119318</v>
      </c>
      <c r="H11" s="37">
        <f>(G11)*$G$54</f>
        <v>109669.55206277735</v>
      </c>
      <c r="J11" s="41"/>
      <c r="K11" s="41"/>
      <c r="L11" s="41"/>
      <c r="M11" s="41"/>
    </row>
    <row r="12" spans="1:13" x14ac:dyDescent="0.2">
      <c r="C12" s="42" t="s">
        <v>75</v>
      </c>
      <c r="F12" s="36" t="s">
        <v>101</v>
      </c>
      <c r="G12" s="99">
        <v>-725800</v>
      </c>
      <c r="H12" s="39">
        <f>(G12)*$G$54</f>
        <v>-667109.41255438246</v>
      </c>
      <c r="J12" s="41"/>
      <c r="K12" s="41"/>
      <c r="L12" s="41"/>
      <c r="M12" s="41"/>
    </row>
    <row r="13" spans="1:13" x14ac:dyDescent="0.2">
      <c r="C13" s="42" t="s">
        <v>96</v>
      </c>
      <c r="F13" s="36" t="s">
        <v>101</v>
      </c>
      <c r="G13" s="99">
        <v>124354458</v>
      </c>
      <c r="H13" s="39">
        <f>(G13)*$G$54</f>
        <v>114298745.4187085</v>
      </c>
      <c r="J13" s="41"/>
      <c r="K13" s="41"/>
      <c r="L13" s="41"/>
      <c r="M13" s="41"/>
    </row>
    <row r="14" spans="1:13" x14ac:dyDescent="0.2">
      <c r="C14" s="42" t="s">
        <v>97</v>
      </c>
      <c r="F14" s="36" t="s">
        <v>101</v>
      </c>
      <c r="G14" s="100">
        <v>19382165</v>
      </c>
      <c r="H14" s="55">
        <f>(G14)*$G$54</f>
        <v>17814859.061975908</v>
      </c>
      <c r="J14" s="41"/>
      <c r="K14" s="41"/>
      <c r="L14" s="41"/>
      <c r="M14" s="41"/>
    </row>
    <row r="15" spans="1:13" x14ac:dyDescent="0.2">
      <c r="D15" s="32"/>
      <c r="E15" s="31" t="s">
        <v>16</v>
      </c>
      <c r="G15" s="58">
        <f>SUM(G11:G14)</f>
        <v>143130141</v>
      </c>
      <c r="H15" s="39">
        <f>SUM(H11:H14)</f>
        <v>131556164.62019281</v>
      </c>
    </row>
    <row r="16" spans="1:13" x14ac:dyDescent="0.2">
      <c r="G16" s="40"/>
      <c r="H16" s="37"/>
    </row>
    <row r="17" spans="1:11" x14ac:dyDescent="0.2">
      <c r="B17" s="32" t="s">
        <v>17</v>
      </c>
      <c r="C17" s="32"/>
      <c r="G17" s="41"/>
    </row>
    <row r="18" spans="1:11" x14ac:dyDescent="0.2">
      <c r="C18" s="32" t="s">
        <v>18</v>
      </c>
      <c r="F18" s="36" t="s">
        <v>101</v>
      </c>
      <c r="G18" s="99">
        <v>39358441</v>
      </c>
      <c r="H18" s="37">
        <f>(G18)*$G$54</f>
        <v>36175787.344401106</v>
      </c>
    </row>
    <row r="19" spans="1:11" x14ac:dyDescent="0.2">
      <c r="C19" s="32" t="s">
        <v>19</v>
      </c>
      <c r="F19" s="36" t="s">
        <v>101</v>
      </c>
      <c r="G19" s="100">
        <v>20253871</v>
      </c>
      <c r="H19" s="55">
        <f>(G19)*$G$54</f>
        <v>18616076.033014938</v>
      </c>
    </row>
    <row r="20" spans="1:11" x14ac:dyDescent="0.2">
      <c r="D20" s="32"/>
      <c r="E20" s="31" t="s">
        <v>16</v>
      </c>
      <c r="G20" s="58">
        <f>SUM(G18:G19)</f>
        <v>59612312</v>
      </c>
      <c r="H20" s="39">
        <f>SUM(H18:H19)</f>
        <v>54791863.377416044</v>
      </c>
    </row>
    <row r="21" spans="1:11" x14ac:dyDescent="0.2">
      <c r="G21" s="40"/>
    </row>
    <row r="22" spans="1:11" x14ac:dyDescent="0.2">
      <c r="D22" s="31" t="s">
        <v>13</v>
      </c>
      <c r="G22" s="94">
        <f>G8+G15-G20</f>
        <v>646655078</v>
      </c>
      <c r="H22" s="91">
        <f>(G22)*$G$62</f>
        <v>594364410.59505153</v>
      </c>
      <c r="K22" s="43"/>
    </row>
    <row r="23" spans="1:11" x14ac:dyDescent="0.2">
      <c r="G23" s="40"/>
    </row>
    <row r="24" spans="1:11" x14ac:dyDescent="0.2">
      <c r="B24" s="31" t="s">
        <v>20</v>
      </c>
      <c r="F24" s="44" t="s">
        <v>102</v>
      </c>
      <c r="G24" s="108">
        <v>8.5900000000000004E-2</v>
      </c>
      <c r="H24" s="108">
        <v>8.5900000000000004E-2</v>
      </c>
    </row>
    <row r="26" spans="1:11" x14ac:dyDescent="0.2">
      <c r="A26" s="46" t="s">
        <v>21</v>
      </c>
      <c r="G26" s="91">
        <f>G22*G24</f>
        <v>55547671.200200006</v>
      </c>
      <c r="H26" s="91">
        <f>(G26)*$G$62</f>
        <v>51055902.87011493</v>
      </c>
    </row>
    <row r="27" spans="1:11" x14ac:dyDescent="0.2">
      <c r="H27" s="47"/>
    </row>
    <row r="28" spans="1:11" x14ac:dyDescent="0.2">
      <c r="A28" s="31" t="s">
        <v>22</v>
      </c>
      <c r="G28" s="35"/>
    </row>
    <row r="29" spans="1:11" x14ac:dyDescent="0.2">
      <c r="B29" s="31" t="s">
        <v>23</v>
      </c>
      <c r="F29" s="31" t="s">
        <v>24</v>
      </c>
      <c r="G29" s="40">
        <f>SuppSch!B21</f>
        <v>14229558.043196</v>
      </c>
      <c r="H29" s="37">
        <f t="shared" ref="H29:H34" si="0">G29*$G$54</f>
        <v>13078908.937868521</v>
      </c>
      <c r="J29" s="37"/>
      <c r="K29" s="47"/>
    </row>
    <row r="30" spans="1:11" x14ac:dyDescent="0.2">
      <c r="B30" s="31" t="s">
        <v>25</v>
      </c>
      <c r="F30" s="31" t="s">
        <v>24</v>
      </c>
      <c r="G30" s="40">
        <f>SuppSch!C21</f>
        <v>481478</v>
      </c>
      <c r="H30" s="37">
        <f t="shared" si="0"/>
        <v>442544.09718635847</v>
      </c>
      <c r="J30" s="37"/>
      <c r="K30" s="47"/>
    </row>
    <row r="31" spans="1:11" x14ac:dyDescent="0.2">
      <c r="B31" s="48" t="s">
        <v>33</v>
      </c>
      <c r="F31" s="31" t="s">
        <v>24</v>
      </c>
      <c r="G31" s="40">
        <f>SUM(SuppSch!D21:F21)</f>
        <v>916786.7</v>
      </c>
      <c r="H31" s="37">
        <f t="shared" si="0"/>
        <v>842652.29660329409</v>
      </c>
      <c r="J31" s="37"/>
      <c r="K31" s="47"/>
    </row>
    <row r="32" spans="1:11" x14ac:dyDescent="0.2">
      <c r="B32" s="49" t="s">
        <v>85</v>
      </c>
      <c r="C32" s="41"/>
      <c r="D32" s="41"/>
      <c r="E32" s="41"/>
      <c r="F32" s="31" t="s">
        <v>24</v>
      </c>
      <c r="G32" s="40">
        <f>SuppSch!I21</f>
        <v>1882</v>
      </c>
      <c r="H32" s="37">
        <f t="shared" si="0"/>
        <v>1729.8152582355301</v>
      </c>
      <c r="J32" s="37"/>
      <c r="K32" s="47"/>
    </row>
    <row r="33" spans="1:11" x14ac:dyDescent="0.2">
      <c r="B33" s="49" t="s">
        <v>95</v>
      </c>
      <c r="C33" s="41"/>
      <c r="D33" s="41"/>
      <c r="E33" s="41"/>
      <c r="F33" s="31" t="s">
        <v>24</v>
      </c>
      <c r="G33" s="40">
        <f>SuppSch!G21</f>
        <v>16557116.607284827</v>
      </c>
      <c r="H33" s="37">
        <f t="shared" si="0"/>
        <v>15218253.421714233</v>
      </c>
      <c r="J33" s="37"/>
      <c r="K33" s="47"/>
    </row>
    <row r="34" spans="1:11" x14ac:dyDescent="0.2">
      <c r="B34" s="116" t="s">
        <v>108</v>
      </c>
      <c r="C34" s="41"/>
      <c r="D34" s="41"/>
      <c r="E34" s="41"/>
      <c r="F34" s="31" t="s">
        <v>24</v>
      </c>
      <c r="G34" s="40">
        <f>SuppSch!H21</f>
        <v>-407637.7584695525</v>
      </c>
      <c r="H34" s="37">
        <f t="shared" si="0"/>
        <v>-374674.82169689779</v>
      </c>
      <c r="J34" s="37"/>
      <c r="K34" s="47"/>
    </row>
    <row r="35" spans="1:11" x14ac:dyDescent="0.2">
      <c r="B35" s="49" t="s">
        <v>86</v>
      </c>
      <c r="C35" s="41"/>
      <c r="D35" s="41"/>
      <c r="E35" s="41"/>
      <c r="F35" s="31" t="s">
        <v>24</v>
      </c>
      <c r="G35" s="80">
        <f>SuppSch!K21</f>
        <v>0</v>
      </c>
      <c r="H35" s="55">
        <f>SUM(G35:G35)*$G$54</f>
        <v>0</v>
      </c>
      <c r="J35" s="37"/>
      <c r="K35" s="47"/>
    </row>
    <row r="36" spans="1:11" x14ac:dyDescent="0.2">
      <c r="G36" s="37"/>
      <c r="J36" s="37"/>
    </row>
    <row r="37" spans="1:11" x14ac:dyDescent="0.2">
      <c r="A37" s="46" t="s">
        <v>26</v>
      </c>
      <c r="G37" s="91">
        <f>SUM(G29:G36)</f>
        <v>31779183.592011273</v>
      </c>
      <c r="H37" s="91">
        <f>SUM(H29:H36)</f>
        <v>29209413.746933747</v>
      </c>
      <c r="J37" s="103"/>
    </row>
    <row r="38" spans="1:11" x14ac:dyDescent="0.2">
      <c r="A38" s="46"/>
      <c r="G38" s="54"/>
      <c r="H38" s="54"/>
      <c r="J38" s="103"/>
    </row>
    <row r="39" spans="1:11" x14ac:dyDescent="0.2">
      <c r="A39" s="31" t="s">
        <v>105</v>
      </c>
      <c r="G39" s="54"/>
      <c r="H39" s="54"/>
      <c r="J39" s="103"/>
    </row>
    <row r="40" spans="1:11" x14ac:dyDescent="0.2">
      <c r="A40" s="46"/>
      <c r="B40" s="49" t="s">
        <v>104</v>
      </c>
      <c r="F40" s="31" t="s">
        <v>24</v>
      </c>
      <c r="G40" s="40">
        <f>SuppSch!J21</f>
        <v>-6723185.5099999998</v>
      </c>
      <c r="H40" s="37">
        <f t="shared" ref="H40" si="1">G40*$G$54</f>
        <v>-6179526.5032656873</v>
      </c>
      <c r="J40" s="103"/>
    </row>
    <row r="41" spans="1:11" x14ac:dyDescent="0.2">
      <c r="A41" s="46"/>
      <c r="B41" s="49"/>
      <c r="G41" s="40"/>
      <c r="H41" s="37"/>
      <c r="J41" s="103"/>
    </row>
    <row r="42" spans="1:11" x14ac:dyDescent="0.2">
      <c r="A42" s="46" t="s">
        <v>106</v>
      </c>
      <c r="B42" s="49"/>
      <c r="G42" s="91">
        <f>G37+G40</f>
        <v>25055998.082011275</v>
      </c>
      <c r="H42" s="91">
        <f>H37+H40</f>
        <v>23029887.243668061</v>
      </c>
      <c r="J42" s="103"/>
    </row>
    <row r="44" spans="1:11" x14ac:dyDescent="0.2">
      <c r="A44" s="50" t="s">
        <v>87</v>
      </c>
      <c r="F44" s="31" t="s">
        <v>27</v>
      </c>
      <c r="G44" s="40">
        <f>SuppSch!B43</f>
        <v>49.498112999999996</v>
      </c>
      <c r="H44" s="105">
        <f>SUM(G44:G44)*G54</f>
        <v>45.495531945412566</v>
      </c>
    </row>
    <row r="46" spans="1:11" x14ac:dyDescent="0.2">
      <c r="A46" s="46" t="s">
        <v>28</v>
      </c>
    </row>
    <row r="48" spans="1:11" x14ac:dyDescent="0.2">
      <c r="B48" s="31" t="s">
        <v>21</v>
      </c>
      <c r="G48" s="40">
        <f>G26</f>
        <v>55547671.200200006</v>
      </c>
      <c r="H48" s="40">
        <f>H26</f>
        <v>51055902.87011493</v>
      </c>
    </row>
    <row r="49" spans="1:8" x14ac:dyDescent="0.2">
      <c r="B49" s="31" t="s">
        <v>22</v>
      </c>
      <c r="G49" s="40">
        <f>G42</f>
        <v>25055998.082011275</v>
      </c>
      <c r="H49" s="40">
        <f>H42</f>
        <v>23029887.243668061</v>
      </c>
    </row>
    <row r="50" spans="1:8" x14ac:dyDescent="0.2">
      <c r="B50" s="48" t="s">
        <v>88</v>
      </c>
      <c r="G50" s="80">
        <f>G44</f>
        <v>49.498112999999996</v>
      </c>
      <c r="H50" s="80">
        <f>H44</f>
        <v>45.495531945412566</v>
      </c>
    </row>
    <row r="51" spans="1:8" x14ac:dyDescent="0.2">
      <c r="G51" s="37"/>
    </row>
    <row r="52" spans="1:8" x14ac:dyDescent="0.2">
      <c r="A52" s="31" t="s">
        <v>29</v>
      </c>
      <c r="G52" s="91">
        <f>SUM(G48:G49)-G50</f>
        <v>80603619.784098268</v>
      </c>
      <c r="H52" s="91">
        <f>SUM(H48:H49)-H50</f>
        <v>74085744.618251041</v>
      </c>
    </row>
    <row r="54" spans="1:8" ht="12" thickBot="1" x14ac:dyDescent="0.25">
      <c r="A54" s="50" t="s">
        <v>30</v>
      </c>
      <c r="F54" s="31" t="s">
        <v>31</v>
      </c>
      <c r="G54" s="51">
        <f>SuppSch!$D$64</f>
        <v>0.9191366940677631</v>
      </c>
    </row>
    <row r="55" spans="1:8" ht="12" thickTop="1" x14ac:dyDescent="0.2"/>
    <row r="56" spans="1:8" ht="12" thickBot="1" x14ac:dyDescent="0.25">
      <c r="A56" s="46" t="s">
        <v>32</v>
      </c>
      <c r="F56" s="31" t="s">
        <v>31</v>
      </c>
      <c r="G56" s="52">
        <f>SuppSch!B64</f>
        <v>1808607339.2199998</v>
      </c>
    </row>
    <row r="57" spans="1:8" ht="12" thickTop="1" x14ac:dyDescent="0.2"/>
    <row r="58" spans="1:8" x14ac:dyDescent="0.2">
      <c r="A58" s="115" t="s">
        <v>107</v>
      </c>
      <c r="G58" s="37"/>
    </row>
    <row r="60" spans="1:8" x14ac:dyDescent="0.2">
      <c r="A60" s="31" t="s">
        <v>28</v>
      </c>
      <c r="G60" s="53">
        <f>G52</f>
        <v>80603619.784098268</v>
      </c>
    </row>
    <row r="61" spans="1:8" x14ac:dyDescent="0.2">
      <c r="G61" s="37"/>
    </row>
    <row r="62" spans="1:8" x14ac:dyDescent="0.2">
      <c r="A62" s="31" t="s">
        <v>30</v>
      </c>
      <c r="G62" s="92">
        <f>G54</f>
        <v>0.9191366940677631</v>
      </c>
    </row>
    <row r="63" spans="1:8" x14ac:dyDescent="0.2">
      <c r="G63" s="37"/>
    </row>
    <row r="64" spans="1:8" x14ac:dyDescent="0.2">
      <c r="A64" s="48" t="s">
        <v>36</v>
      </c>
      <c r="G64" s="54">
        <f>G60*G62</f>
        <v>74085744.618251026</v>
      </c>
    </row>
    <row r="65" spans="1:12" x14ac:dyDescent="0.2">
      <c r="B65" s="48" t="s">
        <v>91</v>
      </c>
      <c r="G65" s="113">
        <v>31781554.420000002</v>
      </c>
      <c r="L65" s="58"/>
    </row>
    <row r="66" spans="1:12" x14ac:dyDescent="0.2">
      <c r="A66" s="48" t="s">
        <v>37</v>
      </c>
      <c r="G66" s="93">
        <f>G64-G65</f>
        <v>42304190.198251024</v>
      </c>
    </row>
    <row r="67" spans="1:12" x14ac:dyDescent="0.2">
      <c r="A67" s="49"/>
      <c r="B67" s="41"/>
      <c r="C67" s="41"/>
      <c r="D67" s="41"/>
      <c r="E67" s="41"/>
      <c r="F67" s="41"/>
      <c r="G67" s="58"/>
      <c r="H67" s="41"/>
    </row>
    <row r="68" spans="1:12" x14ac:dyDescent="0.2">
      <c r="A68" s="49"/>
      <c r="B68" s="41"/>
      <c r="C68" s="41"/>
      <c r="D68" s="41"/>
      <c r="E68" s="41"/>
      <c r="F68" s="41"/>
      <c r="G68" s="58"/>
      <c r="H68" s="41"/>
    </row>
    <row r="69" spans="1:12" x14ac:dyDescent="0.2">
      <c r="A69" s="96"/>
      <c r="B69" s="41"/>
      <c r="C69" s="41"/>
      <c r="D69" s="49"/>
      <c r="E69" s="49"/>
      <c r="F69" s="41"/>
      <c r="G69" s="59"/>
      <c r="H69" s="41"/>
    </row>
    <row r="70" spans="1:12" x14ac:dyDescent="0.2">
      <c r="A70" s="49"/>
      <c r="B70" s="41"/>
      <c r="C70" s="41"/>
      <c r="D70" s="41"/>
      <c r="E70" s="41"/>
      <c r="F70" s="60"/>
      <c r="G70" s="61"/>
      <c r="H70" s="41"/>
    </row>
    <row r="71" spans="1:12" x14ac:dyDescent="0.2">
      <c r="A71" s="41"/>
      <c r="B71" s="41"/>
      <c r="C71" s="41"/>
      <c r="D71" s="41"/>
      <c r="E71" s="41"/>
      <c r="F71" s="41"/>
      <c r="G71" s="62"/>
      <c r="H71" s="41"/>
    </row>
    <row r="72" spans="1:12" x14ac:dyDescent="0.2">
      <c r="F72" s="56"/>
      <c r="G72" s="57"/>
    </row>
    <row r="74" spans="1:12" x14ac:dyDescent="0.2">
      <c r="F74" s="48"/>
      <c r="G74" s="45"/>
    </row>
  </sheetData>
  <phoneticPr fontId="0" type="noConversion"/>
  <printOptions horizontalCentered="1"/>
  <pageMargins left="0.75" right="0.45" top="1.24" bottom="0.49" header="0.25" footer="0.5"/>
  <pageSetup scale="88" orientation="portrait" r:id="rId1"/>
  <headerFooter scaleWithDoc="0" alignWithMargins="0">
    <oddHeader>&amp;C
&amp;"Times New Roman,Bold"&amp;14Kentucky Utilities Company&amp;12
Calculation of ECR Roll-in At February 28, 2023&amp;R&amp;"Times New Roman,Bold"Attachment to Response to Question No. 6
Page 1 of 2
Fackler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D99"/>
  <sheetViews>
    <sheetView zoomScale="110" zoomScaleNormal="110" workbookViewId="0"/>
  </sheetViews>
  <sheetFormatPr defaultColWidth="9.33203125" defaultRowHeight="11.25" x14ac:dyDescent="0.2"/>
  <cols>
    <col min="1" max="1" width="13.83203125" style="41" customWidth="1"/>
    <col min="2" max="2" width="14.6640625" style="41" customWidth="1"/>
    <col min="3" max="3" width="16.33203125" style="41" customWidth="1"/>
    <col min="4" max="4" width="13.5" style="41" customWidth="1"/>
    <col min="5" max="6" width="12.33203125" style="41" customWidth="1"/>
    <col min="7" max="8" width="15.5" style="41" customWidth="1"/>
    <col min="9" max="11" width="14" style="41" customWidth="1"/>
    <col min="12" max="12" width="12.5" style="41" bestFit="1" customWidth="1"/>
    <col min="13" max="13" width="1.6640625" style="41" customWidth="1"/>
    <col min="14" max="14" width="16.1640625" style="41" bestFit="1" customWidth="1"/>
    <col min="15" max="15" width="13.5" customWidth="1"/>
    <col min="16" max="16" width="4.5" customWidth="1"/>
    <col min="17" max="17" width="14.83203125" customWidth="1"/>
    <col min="18" max="18" width="15.1640625" customWidth="1"/>
    <col min="19" max="19" width="11.5" bestFit="1" customWidth="1"/>
    <col min="20" max="20" width="5.6640625" customWidth="1"/>
    <col min="21" max="21" width="13.6640625" customWidth="1"/>
    <col min="22" max="22" width="11.83203125" customWidth="1"/>
    <col min="23" max="23" width="11.5" customWidth="1"/>
    <col min="24" max="30" width="8.83203125" customWidth="1"/>
    <col min="31" max="16384" width="9.33203125" style="41"/>
  </cols>
  <sheetData>
    <row r="1" spans="1:14" ht="12" x14ac:dyDescent="0.2">
      <c r="A1" s="63" t="s">
        <v>0</v>
      </c>
    </row>
    <row r="2" spans="1:14" x14ac:dyDescent="0.2">
      <c r="A2" s="49" t="s">
        <v>92</v>
      </c>
      <c r="L2" s="107"/>
    </row>
    <row r="3" spans="1:14" x14ac:dyDescent="0.2">
      <c r="A3" s="49"/>
      <c r="L3" s="107"/>
    </row>
    <row r="4" spans="1:14" x14ac:dyDescent="0.2">
      <c r="A4" s="49"/>
      <c r="L4" s="107"/>
    </row>
    <row r="5" spans="1:14" ht="15.75" x14ac:dyDescent="0.25">
      <c r="A5" s="101" t="s">
        <v>99</v>
      </c>
      <c r="I5" s="64"/>
      <c r="J5" s="64"/>
      <c r="K5" s="64"/>
      <c r="N5" s="107"/>
    </row>
    <row r="6" spans="1:14" ht="11.25" customHeight="1" x14ac:dyDescent="0.2">
      <c r="E6" s="98"/>
      <c r="F6" s="98"/>
      <c r="G6" s="98"/>
      <c r="H6" s="98"/>
      <c r="N6" s="107"/>
    </row>
    <row r="7" spans="1:14" ht="33.75" x14ac:dyDescent="0.2">
      <c r="B7" s="107" t="s">
        <v>1</v>
      </c>
      <c r="C7" s="107" t="s">
        <v>2</v>
      </c>
      <c r="D7" s="117" t="s">
        <v>34</v>
      </c>
      <c r="E7" s="117"/>
      <c r="F7" s="117"/>
      <c r="G7" s="107" t="s">
        <v>98</v>
      </c>
      <c r="H7" s="114" t="s">
        <v>100</v>
      </c>
      <c r="I7" s="107" t="s">
        <v>38</v>
      </c>
      <c r="J7" s="65" t="s">
        <v>82</v>
      </c>
      <c r="K7" s="34" t="s">
        <v>89</v>
      </c>
      <c r="L7" s="107" t="s">
        <v>77</v>
      </c>
      <c r="N7" s="107"/>
    </row>
    <row r="8" spans="1:14" x14ac:dyDescent="0.2">
      <c r="B8" s="107" t="s">
        <v>41</v>
      </c>
      <c r="C8" s="66"/>
      <c r="D8" s="66" t="s">
        <v>76</v>
      </c>
      <c r="E8" s="66" t="s">
        <v>39</v>
      </c>
      <c r="F8" s="66" t="s">
        <v>94</v>
      </c>
      <c r="G8" s="66"/>
      <c r="H8" s="66"/>
      <c r="I8" s="107" t="s">
        <v>40</v>
      </c>
      <c r="J8" s="66"/>
      <c r="K8" s="107"/>
      <c r="L8" s="89"/>
    </row>
    <row r="9" spans="1:14" x14ac:dyDescent="0.2">
      <c r="A9" s="109">
        <v>44651</v>
      </c>
      <c r="B9" s="110">
        <v>1151851</v>
      </c>
      <c r="C9" s="110">
        <v>40072</v>
      </c>
      <c r="D9" s="110">
        <v>53421.62</v>
      </c>
      <c r="E9" s="110">
        <v>0</v>
      </c>
      <c r="F9" s="110">
        <v>39449.71</v>
      </c>
      <c r="G9" s="110">
        <v>1316080</v>
      </c>
      <c r="H9" s="110">
        <v>-33967.010659830878</v>
      </c>
      <c r="I9" s="110">
        <v>132</v>
      </c>
      <c r="J9" s="110">
        <v>-489520.00416666671</v>
      </c>
      <c r="K9" s="110">
        <v>0</v>
      </c>
      <c r="L9" s="40">
        <f>SUM(B9:K9)</f>
        <v>2077519.3151735028</v>
      </c>
      <c r="N9" s="58"/>
    </row>
    <row r="10" spans="1:14" x14ac:dyDescent="0.2">
      <c r="A10" s="109">
        <f t="shared" ref="A10:A20" si="0">EOMONTH(A9,1)</f>
        <v>44681</v>
      </c>
      <c r="B10" s="99">
        <v>1186323</v>
      </c>
      <c r="C10" s="99">
        <v>40072</v>
      </c>
      <c r="D10" s="99">
        <v>44959.55</v>
      </c>
      <c r="E10" s="99">
        <v>0</v>
      </c>
      <c r="F10" s="99">
        <v>23645.93</v>
      </c>
      <c r="G10" s="99">
        <v>1324478</v>
      </c>
      <c r="H10" s="99">
        <v>-33967.010659830878</v>
      </c>
      <c r="I10" s="99">
        <v>215</v>
      </c>
      <c r="J10" s="99">
        <v>-464806.4441666666</v>
      </c>
      <c r="K10" s="99">
        <v>0</v>
      </c>
      <c r="L10" s="40">
        <f t="shared" ref="L10:L20" si="1">SUM(B10:K10)</f>
        <v>2120920.025173502</v>
      </c>
      <c r="N10" s="58"/>
    </row>
    <row r="11" spans="1:14" x14ac:dyDescent="0.2">
      <c r="A11" s="109">
        <f t="shared" si="0"/>
        <v>44712</v>
      </c>
      <c r="B11" s="99">
        <v>1186323</v>
      </c>
      <c r="C11" s="99">
        <v>40072</v>
      </c>
      <c r="D11" s="99">
        <v>31981.39</v>
      </c>
      <c r="E11" s="99">
        <v>0</v>
      </c>
      <c r="F11" s="99">
        <v>23250.690000000002</v>
      </c>
      <c r="G11" s="99">
        <v>1334620</v>
      </c>
      <c r="H11" s="99">
        <v>-33967.010659830878</v>
      </c>
      <c r="I11" s="99">
        <v>239</v>
      </c>
      <c r="J11" s="99">
        <v>-544123.12333333329</v>
      </c>
      <c r="K11" s="99">
        <v>0</v>
      </c>
      <c r="L11" s="40">
        <f t="shared" si="1"/>
        <v>2038395.9460068361</v>
      </c>
      <c r="N11" s="58"/>
    </row>
    <row r="12" spans="1:14" x14ac:dyDescent="0.2">
      <c r="A12" s="109">
        <f t="shared" si="0"/>
        <v>44742</v>
      </c>
      <c r="B12" s="99">
        <v>1186323</v>
      </c>
      <c r="C12" s="99">
        <v>40072</v>
      </c>
      <c r="D12" s="99">
        <v>37254.199999999997</v>
      </c>
      <c r="E12" s="99">
        <v>0</v>
      </c>
      <c r="F12" s="99">
        <v>56578.91</v>
      </c>
      <c r="G12" s="99">
        <v>1349309</v>
      </c>
      <c r="H12" s="99">
        <v>-33967.010659830878</v>
      </c>
      <c r="I12" s="99">
        <v>166</v>
      </c>
      <c r="J12" s="99">
        <v>-579464.59000000008</v>
      </c>
      <c r="K12" s="99">
        <v>0</v>
      </c>
      <c r="L12" s="40">
        <f t="shared" si="1"/>
        <v>2056271.5093401687</v>
      </c>
      <c r="N12" s="58"/>
    </row>
    <row r="13" spans="1:14" x14ac:dyDescent="0.2">
      <c r="A13" s="109">
        <f t="shared" si="0"/>
        <v>44773</v>
      </c>
      <c r="B13" s="99">
        <v>1186323</v>
      </c>
      <c r="C13" s="99">
        <v>40072</v>
      </c>
      <c r="D13" s="99">
        <v>37719.310000000005</v>
      </c>
      <c r="E13" s="99">
        <v>0</v>
      </c>
      <c r="F13" s="99">
        <v>40553.11</v>
      </c>
      <c r="G13" s="99">
        <v>1366713</v>
      </c>
      <c r="H13" s="99">
        <v>-33967.010659830878</v>
      </c>
      <c r="I13" s="99">
        <v>220</v>
      </c>
      <c r="J13" s="99">
        <v>-513761.70083333331</v>
      </c>
      <c r="K13" s="99">
        <v>0</v>
      </c>
      <c r="L13" s="40">
        <f t="shared" si="1"/>
        <v>2123871.7085068361</v>
      </c>
      <c r="N13" s="58"/>
    </row>
    <row r="14" spans="1:14" x14ac:dyDescent="0.2">
      <c r="A14" s="109">
        <f t="shared" si="0"/>
        <v>44804</v>
      </c>
      <c r="B14" s="99">
        <v>1186323</v>
      </c>
      <c r="C14" s="99">
        <v>40072</v>
      </c>
      <c r="D14" s="99">
        <v>48633.91</v>
      </c>
      <c r="E14" s="99">
        <v>0</v>
      </c>
      <c r="F14" s="99">
        <v>46231.4</v>
      </c>
      <c r="G14" s="99">
        <v>1377769</v>
      </c>
      <c r="H14" s="99">
        <v>-33967.010659830878</v>
      </c>
      <c r="I14" s="99">
        <v>271</v>
      </c>
      <c r="J14" s="99">
        <v>-512462.28666666674</v>
      </c>
      <c r="K14" s="99">
        <v>0</v>
      </c>
      <c r="L14" s="40">
        <f t="shared" si="1"/>
        <v>2152871.0126735023</v>
      </c>
      <c r="N14" s="58"/>
    </row>
    <row r="15" spans="1:14" x14ac:dyDescent="0.2">
      <c r="A15" s="109">
        <f t="shared" si="0"/>
        <v>44834</v>
      </c>
      <c r="B15" s="99">
        <v>1186323</v>
      </c>
      <c r="C15" s="99">
        <v>40072</v>
      </c>
      <c r="D15" s="99">
        <v>27777.43</v>
      </c>
      <c r="E15" s="99">
        <v>0</v>
      </c>
      <c r="F15" s="99">
        <v>38154.69</v>
      </c>
      <c r="G15" s="99">
        <v>1391652</v>
      </c>
      <c r="H15" s="99">
        <v>-33967.010659830878</v>
      </c>
      <c r="I15" s="99">
        <v>192</v>
      </c>
      <c r="J15" s="99">
        <v>-562821.87</v>
      </c>
      <c r="K15" s="99">
        <v>0</v>
      </c>
      <c r="L15" s="40">
        <f t="shared" si="1"/>
        <v>2087382.2393401694</v>
      </c>
      <c r="N15" s="58"/>
    </row>
    <row r="16" spans="1:14" x14ac:dyDescent="0.2">
      <c r="A16" s="109">
        <f t="shared" si="0"/>
        <v>44865</v>
      </c>
      <c r="B16" s="99">
        <v>1186323</v>
      </c>
      <c r="C16" s="99">
        <v>40072</v>
      </c>
      <c r="D16" s="99">
        <v>43663.210000000006</v>
      </c>
      <c r="E16" s="99">
        <v>0</v>
      </c>
      <c r="F16" s="99">
        <v>39355.17</v>
      </c>
      <c r="G16" s="99">
        <v>1405002</v>
      </c>
      <c r="H16" s="99">
        <v>-33967.010659830878</v>
      </c>
      <c r="I16" s="99">
        <v>59</v>
      </c>
      <c r="J16" s="99">
        <v>-587724.02999999991</v>
      </c>
      <c r="K16" s="99">
        <v>0</v>
      </c>
      <c r="L16" s="40">
        <f t="shared" si="1"/>
        <v>2092783.3393401694</v>
      </c>
      <c r="N16" s="58"/>
    </row>
    <row r="17" spans="1:14" x14ac:dyDescent="0.2">
      <c r="A17" s="109">
        <f t="shared" si="0"/>
        <v>44895</v>
      </c>
      <c r="B17" s="99">
        <v>1186323</v>
      </c>
      <c r="C17" s="99">
        <v>40072</v>
      </c>
      <c r="D17" s="99">
        <v>22794.010000000002</v>
      </c>
      <c r="E17" s="99">
        <v>0</v>
      </c>
      <c r="F17" s="99">
        <v>23478.949999999997</v>
      </c>
      <c r="G17" s="99">
        <v>1413116</v>
      </c>
      <c r="H17" s="99">
        <v>-33967.010659830878</v>
      </c>
      <c r="I17" s="99">
        <v>82</v>
      </c>
      <c r="J17" s="99">
        <v>-671448.28916666668</v>
      </c>
      <c r="K17" s="99">
        <v>0</v>
      </c>
      <c r="L17" s="40">
        <f t="shared" si="1"/>
        <v>1980450.6601735028</v>
      </c>
      <c r="N17" s="68"/>
    </row>
    <row r="18" spans="1:14" x14ac:dyDescent="0.2">
      <c r="A18" s="109">
        <f t="shared" si="0"/>
        <v>44926</v>
      </c>
      <c r="B18" s="99">
        <v>1191929.81568</v>
      </c>
      <c r="C18" s="99">
        <v>40072</v>
      </c>
      <c r="D18" s="99">
        <v>42101.5</v>
      </c>
      <c r="E18" s="99">
        <v>0</v>
      </c>
      <c r="F18" s="99">
        <v>36530.22</v>
      </c>
      <c r="G18" s="99">
        <v>1419530</v>
      </c>
      <c r="H18" s="99">
        <v>-33967.010659830878</v>
      </c>
      <c r="I18" s="99">
        <v>124</v>
      </c>
      <c r="J18" s="99">
        <v>-593329.38</v>
      </c>
      <c r="K18" s="99">
        <v>0</v>
      </c>
      <c r="L18" s="40">
        <f t="shared" si="1"/>
        <v>2102991.1450201692</v>
      </c>
      <c r="N18" s="64"/>
    </row>
    <row r="19" spans="1:14" x14ac:dyDescent="0.2">
      <c r="A19" s="109">
        <f t="shared" si="0"/>
        <v>44957</v>
      </c>
      <c r="B19" s="99">
        <v>1197536</v>
      </c>
      <c r="C19" s="99">
        <v>40379</v>
      </c>
      <c r="D19" s="99">
        <v>34703.230000000003</v>
      </c>
      <c r="E19" s="99">
        <v>0</v>
      </c>
      <c r="F19" s="99">
        <v>35243.829999999994</v>
      </c>
      <c r="G19" s="99">
        <v>1426119</v>
      </c>
      <c r="H19" s="99">
        <v>-33983.825935621862</v>
      </c>
      <c r="I19" s="99">
        <v>98</v>
      </c>
      <c r="J19" s="99">
        <v>-653672.46583333332</v>
      </c>
      <c r="K19" s="99">
        <v>0</v>
      </c>
      <c r="L19" s="40">
        <f t="shared" si="1"/>
        <v>2046422.768231045</v>
      </c>
      <c r="N19" s="58"/>
    </row>
    <row r="20" spans="1:14" x14ac:dyDescent="0.2">
      <c r="A20" s="109">
        <f t="shared" si="0"/>
        <v>44985</v>
      </c>
      <c r="B20" s="100">
        <v>1197657.2275160002</v>
      </c>
      <c r="C20" s="100">
        <v>40379</v>
      </c>
      <c r="D20" s="100">
        <v>40285.74</v>
      </c>
      <c r="E20" s="100">
        <v>0</v>
      </c>
      <c r="F20" s="100">
        <v>49018.990000000005</v>
      </c>
      <c r="G20" s="100">
        <v>1432728.6072848276</v>
      </c>
      <c r="H20" s="100">
        <v>-33983.825935621862</v>
      </c>
      <c r="I20" s="100">
        <v>84</v>
      </c>
      <c r="J20" s="100">
        <v>-550051.32583333331</v>
      </c>
      <c r="K20" s="100">
        <v>0</v>
      </c>
      <c r="L20" s="80">
        <f t="shared" si="1"/>
        <v>2176118.4130318728</v>
      </c>
      <c r="N20" s="64"/>
    </row>
    <row r="21" spans="1:14" ht="12" thickBot="1" x14ac:dyDescent="0.25">
      <c r="A21" s="70" t="s">
        <v>3</v>
      </c>
      <c r="B21" s="86">
        <f t="shared" ref="B21:H21" si="2">SUM(B9:B20)</f>
        <v>14229558.043196</v>
      </c>
      <c r="C21" s="86">
        <f t="shared" si="2"/>
        <v>481478</v>
      </c>
      <c r="D21" s="86">
        <f t="shared" si="2"/>
        <v>465295.10000000003</v>
      </c>
      <c r="E21" s="86">
        <f t="shared" si="2"/>
        <v>0</v>
      </c>
      <c r="F21" s="86">
        <f t="shared" si="2"/>
        <v>451491.59999999992</v>
      </c>
      <c r="G21" s="86">
        <f t="shared" si="2"/>
        <v>16557116.607284827</v>
      </c>
      <c r="H21" s="86">
        <f t="shared" si="2"/>
        <v>-407637.7584695525</v>
      </c>
      <c r="I21" s="86">
        <f>SUM(I9:I20)</f>
        <v>1882</v>
      </c>
      <c r="J21" s="86">
        <f>SUM(J9:J20)</f>
        <v>-6723185.5099999998</v>
      </c>
      <c r="K21" s="86">
        <f>SUM(K9:K20)</f>
        <v>0</v>
      </c>
      <c r="L21" s="86">
        <f>SUM(B21:K21)</f>
        <v>25055998.082011275</v>
      </c>
      <c r="N21" s="64"/>
    </row>
    <row r="22" spans="1:14" ht="12" thickTop="1" x14ac:dyDescent="0.2">
      <c r="A22" s="69"/>
    </row>
    <row r="23" spans="1:14" x14ac:dyDescent="0.2">
      <c r="A23" s="71"/>
      <c r="D23" s="40"/>
      <c r="E23" s="40"/>
      <c r="F23" s="40"/>
      <c r="G23" s="40"/>
      <c r="H23" s="40"/>
    </row>
    <row r="24" spans="1:14" x14ac:dyDescent="0.2">
      <c r="A24" s="72"/>
      <c r="D24" s="40"/>
      <c r="E24" s="40"/>
      <c r="F24" s="40"/>
      <c r="G24" s="40"/>
      <c r="H24" s="40"/>
    </row>
    <row r="25" spans="1:14" ht="12" x14ac:dyDescent="0.2">
      <c r="A25" s="73" t="s">
        <v>4</v>
      </c>
      <c r="B25" s="64"/>
      <c r="C25" s="64"/>
      <c r="D25" s="64"/>
      <c r="E25" s="64"/>
      <c r="F25" s="68"/>
      <c r="G25" s="68"/>
      <c r="H25" s="68"/>
    </row>
    <row r="26" spans="1:14" x14ac:dyDescent="0.2">
      <c r="A26" s="74" t="s">
        <v>90</v>
      </c>
      <c r="B26" s="64"/>
      <c r="C26" s="64"/>
      <c r="D26" s="64"/>
      <c r="E26" s="64"/>
      <c r="F26" s="64"/>
      <c r="G26" s="64"/>
      <c r="H26" s="64"/>
    </row>
    <row r="27" spans="1:14" x14ac:dyDescent="0.2">
      <c r="A27" s="64"/>
      <c r="B27" s="64"/>
      <c r="C27" s="75"/>
      <c r="D27" s="58"/>
      <c r="E27" s="58"/>
      <c r="F27" s="58"/>
      <c r="G27" s="58"/>
      <c r="H27" s="58"/>
    </row>
    <row r="28" spans="1:14" ht="33.75" x14ac:dyDescent="0.2">
      <c r="A28" s="64"/>
      <c r="B28" s="76" t="s">
        <v>5</v>
      </c>
      <c r="C28" s="76"/>
      <c r="D28" s="77"/>
      <c r="E28" s="58"/>
      <c r="F28" s="58"/>
      <c r="G28" s="58"/>
      <c r="H28" s="58"/>
    </row>
    <row r="29" spans="1:14" x14ac:dyDescent="0.2">
      <c r="A29" s="64"/>
      <c r="B29" s="90" t="s">
        <v>78</v>
      </c>
      <c r="C29" s="106"/>
      <c r="D29" s="58"/>
      <c r="E29" s="58"/>
      <c r="F29" s="58"/>
      <c r="G29" s="58"/>
      <c r="H29" s="58"/>
    </row>
    <row r="30" spans="1:14" ht="11.25" customHeight="1" x14ac:dyDescent="0.2">
      <c r="A30" s="102">
        <f t="shared" ref="A30:A41" si="3">A9</f>
        <v>44651</v>
      </c>
      <c r="B30" s="110">
        <v>49.498112999999996</v>
      </c>
      <c r="C30" s="58"/>
      <c r="D30" s="58"/>
      <c r="E30" s="58"/>
      <c r="F30" s="58"/>
      <c r="G30" s="58"/>
      <c r="H30" s="58"/>
    </row>
    <row r="31" spans="1:14" ht="11.25" customHeight="1" x14ac:dyDescent="0.2">
      <c r="A31" s="102">
        <f t="shared" si="3"/>
        <v>44681</v>
      </c>
      <c r="B31" s="99">
        <v>0</v>
      </c>
      <c r="C31" s="58"/>
      <c r="D31" s="58"/>
      <c r="E31" s="58"/>
      <c r="F31" s="97"/>
      <c r="G31" s="97"/>
      <c r="H31" s="97"/>
    </row>
    <row r="32" spans="1:14" ht="11.25" customHeight="1" x14ac:dyDescent="0.2">
      <c r="A32" s="102">
        <f t="shared" si="3"/>
        <v>44712</v>
      </c>
      <c r="B32" s="99">
        <v>0</v>
      </c>
      <c r="C32" s="58"/>
      <c r="D32" s="58"/>
      <c r="E32" s="58"/>
      <c r="F32" s="58"/>
      <c r="G32" s="58"/>
      <c r="H32" s="58"/>
    </row>
    <row r="33" spans="1:14" ht="11.25" customHeight="1" x14ac:dyDescent="0.2">
      <c r="A33" s="102">
        <f t="shared" si="3"/>
        <v>44742</v>
      </c>
      <c r="B33" s="99">
        <v>0</v>
      </c>
      <c r="C33" s="58"/>
      <c r="D33" s="58"/>
      <c r="E33" s="58"/>
      <c r="F33" s="58"/>
      <c r="G33" s="58"/>
      <c r="H33" s="58"/>
    </row>
    <row r="34" spans="1:14" ht="11.25" customHeight="1" x14ac:dyDescent="0.2">
      <c r="A34" s="102">
        <f t="shared" si="3"/>
        <v>44773</v>
      </c>
      <c r="B34" s="99">
        <v>0</v>
      </c>
      <c r="C34" s="58"/>
      <c r="D34" s="58"/>
      <c r="E34" s="58"/>
      <c r="F34" s="58"/>
      <c r="G34" s="58"/>
      <c r="H34" s="58"/>
    </row>
    <row r="35" spans="1:14" ht="11.25" customHeight="1" x14ac:dyDescent="0.2">
      <c r="A35" s="102">
        <f t="shared" si="3"/>
        <v>44804</v>
      </c>
      <c r="B35" s="99">
        <v>0</v>
      </c>
      <c r="C35" s="58"/>
      <c r="D35" s="58"/>
      <c r="E35" s="58"/>
      <c r="F35" s="58"/>
      <c r="G35" s="58"/>
      <c r="H35" s="58"/>
    </row>
    <row r="36" spans="1:14" ht="11.25" customHeight="1" x14ac:dyDescent="0.2">
      <c r="A36" s="102">
        <f t="shared" si="3"/>
        <v>44834</v>
      </c>
      <c r="B36" s="99">
        <v>0</v>
      </c>
      <c r="C36" s="58"/>
      <c r="D36" s="58"/>
      <c r="E36" s="78"/>
      <c r="F36" s="78"/>
      <c r="G36" s="78"/>
      <c r="H36" s="78"/>
    </row>
    <row r="37" spans="1:14" ht="11.25" customHeight="1" x14ac:dyDescent="0.2">
      <c r="A37" s="102">
        <f t="shared" si="3"/>
        <v>44865</v>
      </c>
      <c r="B37" s="99">
        <v>0</v>
      </c>
      <c r="C37" s="58"/>
      <c r="D37" s="58"/>
      <c r="E37" s="58"/>
      <c r="F37" s="58"/>
      <c r="G37" s="58"/>
      <c r="H37" s="58"/>
    </row>
    <row r="38" spans="1:14" ht="11.25" customHeight="1" x14ac:dyDescent="0.2">
      <c r="A38" s="102">
        <f t="shared" si="3"/>
        <v>44895</v>
      </c>
      <c r="B38" s="99">
        <v>0</v>
      </c>
      <c r="C38" s="58"/>
      <c r="D38" s="58"/>
      <c r="E38" s="79"/>
      <c r="F38" s="79"/>
      <c r="G38" s="79"/>
      <c r="H38" s="79"/>
    </row>
    <row r="39" spans="1:14" ht="11.25" customHeight="1" x14ac:dyDescent="0.2">
      <c r="A39" s="102">
        <f t="shared" si="3"/>
        <v>44926</v>
      </c>
      <c r="B39" s="99">
        <v>0</v>
      </c>
      <c r="C39" s="58"/>
      <c r="D39" s="58"/>
      <c r="E39" s="58"/>
      <c r="F39" s="58"/>
      <c r="G39" s="58"/>
      <c r="H39" s="58"/>
    </row>
    <row r="40" spans="1:14" ht="11.25" customHeight="1" x14ac:dyDescent="0.2">
      <c r="A40" s="102">
        <f t="shared" si="3"/>
        <v>44957</v>
      </c>
      <c r="B40" s="99">
        <v>0</v>
      </c>
      <c r="C40" s="58"/>
      <c r="D40" s="58"/>
      <c r="E40" s="58"/>
      <c r="F40" s="58"/>
      <c r="G40" s="58"/>
      <c r="H40" s="58"/>
    </row>
    <row r="41" spans="1:14" ht="11.25" customHeight="1" x14ac:dyDescent="0.2">
      <c r="A41" s="102">
        <f t="shared" si="3"/>
        <v>44985</v>
      </c>
      <c r="B41" s="100">
        <v>0</v>
      </c>
      <c r="C41" s="58"/>
      <c r="D41" s="58"/>
      <c r="E41" s="58"/>
      <c r="F41" s="58"/>
      <c r="G41" s="58"/>
      <c r="H41" s="58"/>
    </row>
    <row r="42" spans="1:14" x14ac:dyDescent="0.2">
      <c r="A42" s="64"/>
      <c r="B42" s="64"/>
      <c r="C42" s="64"/>
      <c r="D42" s="64"/>
      <c r="E42" s="64"/>
      <c r="F42" s="64"/>
      <c r="G42" s="64"/>
      <c r="H42" s="64"/>
    </row>
    <row r="43" spans="1:14" ht="12" thickBot="1" x14ac:dyDescent="0.25">
      <c r="A43" s="70" t="s">
        <v>3</v>
      </c>
      <c r="B43" s="86">
        <f>SUM(B30:B42)</f>
        <v>49.498112999999996</v>
      </c>
      <c r="C43" s="58"/>
      <c r="D43" s="58"/>
      <c r="E43" s="58"/>
      <c r="F43" s="58"/>
      <c r="G43" s="58"/>
      <c r="H43" s="58"/>
    </row>
    <row r="44" spans="1:14" ht="12" thickTop="1" x14ac:dyDescent="0.2">
      <c r="A44" s="64"/>
      <c r="B44" s="64"/>
      <c r="C44" s="64"/>
      <c r="D44" s="58"/>
      <c r="E44" s="58"/>
      <c r="F44" s="58"/>
      <c r="G44" s="58"/>
      <c r="H44" s="58"/>
    </row>
    <row r="45" spans="1:14" ht="12" x14ac:dyDescent="0.2">
      <c r="A45" s="81" t="s">
        <v>6</v>
      </c>
      <c r="B45" s="64"/>
      <c r="C45" s="64"/>
      <c r="D45" s="58"/>
      <c r="E45" s="58"/>
      <c r="F45" s="58"/>
      <c r="G45" s="58"/>
      <c r="H45" s="58"/>
      <c r="N45" s="107"/>
    </row>
    <row r="46" spans="1:14" x14ac:dyDescent="0.2">
      <c r="A46" s="64" t="s">
        <v>7</v>
      </c>
      <c r="B46" s="64"/>
      <c r="C46" s="75"/>
      <c r="D46" s="58"/>
      <c r="E46" s="58"/>
      <c r="F46" s="58"/>
      <c r="G46" s="58"/>
      <c r="H46" s="58"/>
    </row>
    <row r="47" spans="1:14" x14ac:dyDescent="0.2">
      <c r="A47" s="64"/>
      <c r="B47" s="64"/>
      <c r="C47" s="64"/>
      <c r="D47" s="58"/>
      <c r="E47" s="58"/>
      <c r="F47" s="58"/>
      <c r="G47" s="58"/>
      <c r="H47" s="58"/>
    </row>
    <row r="48" spans="1:14" ht="45" x14ac:dyDescent="0.2">
      <c r="A48" s="64"/>
      <c r="B48" s="76" t="s">
        <v>8</v>
      </c>
      <c r="C48" s="76" t="s">
        <v>9</v>
      </c>
      <c r="D48" s="82" t="s">
        <v>10</v>
      </c>
      <c r="E48" s="58"/>
      <c r="F48" s="58"/>
      <c r="G48" s="58"/>
      <c r="H48" s="58"/>
      <c r="I48" s="76"/>
      <c r="J48" s="76"/>
      <c r="K48" s="76"/>
      <c r="L48" s="64"/>
      <c r="M48" s="64"/>
      <c r="N48" s="64"/>
    </row>
    <row r="49" spans="1:14" ht="26.25" customHeight="1" x14ac:dyDescent="0.2">
      <c r="A49" s="64"/>
      <c r="B49" s="83" t="s">
        <v>83</v>
      </c>
      <c r="C49" s="83" t="s">
        <v>83</v>
      </c>
      <c r="D49" s="82" t="s">
        <v>11</v>
      </c>
      <c r="E49" s="58"/>
      <c r="F49" s="58"/>
      <c r="G49" s="58"/>
      <c r="H49" s="58"/>
      <c r="I49" s="106"/>
      <c r="J49" s="106"/>
      <c r="K49" s="106"/>
      <c r="L49" s="64"/>
      <c r="M49" s="64"/>
      <c r="N49" s="64"/>
    </row>
    <row r="50" spans="1:14" x14ac:dyDescent="0.2">
      <c r="A50" s="64"/>
      <c r="B50" s="64"/>
      <c r="C50" s="64"/>
      <c r="D50" s="80"/>
      <c r="E50" s="58"/>
      <c r="F50" s="64"/>
      <c r="G50" s="64"/>
      <c r="H50" s="64"/>
      <c r="I50" s="64"/>
      <c r="J50" s="64"/>
      <c r="K50" s="64"/>
      <c r="L50" s="64"/>
      <c r="M50" s="64"/>
      <c r="N50" s="64"/>
    </row>
    <row r="51" spans="1:14" x14ac:dyDescent="0.2">
      <c r="A51" s="102">
        <f t="shared" ref="A51:A62" si="4">A30</f>
        <v>44651</v>
      </c>
      <c r="B51" s="110">
        <v>151199823.41</v>
      </c>
      <c r="C51" s="110">
        <v>160997141.75999999</v>
      </c>
      <c r="D51" s="79">
        <f t="shared" ref="D51:D62" si="5">B51/C51</f>
        <v>0.93914601065027015</v>
      </c>
      <c r="E51" s="58"/>
      <c r="F51" s="85"/>
      <c r="G51" s="85"/>
      <c r="H51" s="85"/>
      <c r="I51" s="58"/>
      <c r="J51" s="58"/>
      <c r="K51" s="58"/>
      <c r="L51" s="64"/>
      <c r="M51" s="64"/>
      <c r="N51" s="58"/>
    </row>
    <row r="52" spans="1:14" x14ac:dyDescent="0.2">
      <c r="A52" s="102">
        <f t="shared" si="4"/>
        <v>44681</v>
      </c>
      <c r="B52" s="99">
        <v>133344513.40000001</v>
      </c>
      <c r="C52" s="99">
        <v>142706648.86000001</v>
      </c>
      <c r="D52" s="79">
        <f t="shared" si="5"/>
        <v>0.93439594066016796</v>
      </c>
      <c r="E52" s="58"/>
      <c r="F52" s="85"/>
      <c r="G52" s="85"/>
      <c r="H52" s="85"/>
      <c r="I52" s="58"/>
      <c r="J52" s="58"/>
      <c r="K52" s="58"/>
      <c r="L52" s="64"/>
      <c r="M52" s="64"/>
      <c r="N52" s="58"/>
    </row>
    <row r="53" spans="1:14" x14ac:dyDescent="0.2">
      <c r="A53" s="102">
        <f t="shared" si="4"/>
        <v>44712</v>
      </c>
      <c r="B53" s="99">
        <v>129760672.5</v>
      </c>
      <c r="C53" s="99">
        <v>147128606.11000001</v>
      </c>
      <c r="D53" s="79">
        <f t="shared" si="5"/>
        <v>0.88195406679096133</v>
      </c>
      <c r="E53" s="58"/>
      <c r="F53" s="85"/>
      <c r="G53" s="85"/>
      <c r="H53" s="85"/>
      <c r="I53" s="58"/>
      <c r="J53" s="58"/>
      <c r="K53" s="58"/>
      <c r="L53" s="64"/>
      <c r="M53" s="64"/>
      <c r="N53" s="58"/>
    </row>
    <row r="54" spans="1:14" x14ac:dyDescent="0.2">
      <c r="A54" s="102">
        <f t="shared" si="4"/>
        <v>44742</v>
      </c>
      <c r="B54" s="99">
        <v>146515261.59</v>
      </c>
      <c r="C54" s="99">
        <v>158516440.78</v>
      </c>
      <c r="D54" s="79">
        <f t="shared" si="5"/>
        <v>0.92429063426514824</v>
      </c>
      <c r="E54" s="58"/>
      <c r="F54" s="85"/>
      <c r="G54" s="85"/>
      <c r="H54" s="85"/>
      <c r="I54" s="58"/>
      <c r="J54" s="58"/>
      <c r="K54" s="58"/>
      <c r="L54" s="64"/>
      <c r="M54" s="64"/>
      <c r="N54" s="58"/>
    </row>
    <row r="55" spans="1:14" x14ac:dyDescent="0.2">
      <c r="A55" s="102">
        <f t="shared" si="4"/>
        <v>44773</v>
      </c>
      <c r="B55" s="99">
        <v>158829583.88999999</v>
      </c>
      <c r="C55" s="99">
        <v>174856474.63999999</v>
      </c>
      <c r="D55" s="79">
        <f t="shared" si="5"/>
        <v>0.90834259478811596</v>
      </c>
      <c r="E55" s="58"/>
      <c r="F55" s="85"/>
      <c r="G55" s="85"/>
      <c r="H55" s="85"/>
      <c r="I55" s="58"/>
      <c r="J55" s="58"/>
      <c r="K55" s="58"/>
      <c r="L55" s="64"/>
      <c r="M55" s="64"/>
      <c r="N55" s="58"/>
    </row>
    <row r="56" spans="1:14" x14ac:dyDescent="0.2">
      <c r="A56" s="102">
        <f t="shared" si="4"/>
        <v>44804</v>
      </c>
      <c r="B56" s="99">
        <v>173828874.74000001</v>
      </c>
      <c r="C56" s="99">
        <v>189777637.81</v>
      </c>
      <c r="D56" s="79">
        <f t="shared" si="5"/>
        <v>0.91596078835185291</v>
      </c>
      <c r="E56" s="58"/>
      <c r="F56" s="85"/>
      <c r="G56" s="85"/>
      <c r="H56" s="85"/>
      <c r="I56" s="58"/>
      <c r="J56" s="58"/>
      <c r="K56" s="58"/>
      <c r="L56" s="64"/>
      <c r="M56" s="64"/>
      <c r="N56" s="58"/>
    </row>
    <row r="57" spans="1:14" x14ac:dyDescent="0.2">
      <c r="A57" s="102">
        <f t="shared" si="4"/>
        <v>44834</v>
      </c>
      <c r="B57" s="99">
        <v>164645315.97</v>
      </c>
      <c r="C57" s="99">
        <v>178354130.16</v>
      </c>
      <c r="D57" s="79">
        <f t="shared" si="5"/>
        <v>0.92313710830412543</v>
      </c>
      <c r="E57" s="58"/>
      <c r="F57" s="85"/>
      <c r="G57" s="85"/>
      <c r="H57" s="85"/>
      <c r="I57" s="58"/>
      <c r="J57" s="58"/>
      <c r="K57" s="58"/>
      <c r="L57" s="64"/>
      <c r="M57" s="64"/>
      <c r="N57" s="58"/>
    </row>
    <row r="58" spans="1:14" x14ac:dyDescent="0.2">
      <c r="A58" s="102">
        <f t="shared" si="4"/>
        <v>44865</v>
      </c>
      <c r="B58" s="99">
        <v>138030291.84</v>
      </c>
      <c r="C58" s="99">
        <v>150444060.75</v>
      </c>
      <c r="D58" s="79">
        <f t="shared" si="5"/>
        <v>0.91748581600287604</v>
      </c>
      <c r="E58" s="58"/>
      <c r="F58" s="85"/>
      <c r="G58" s="85"/>
      <c r="H58" s="85"/>
      <c r="I58" s="58"/>
      <c r="J58" s="58"/>
      <c r="K58" s="58"/>
      <c r="L58" s="64"/>
      <c r="M58" s="64"/>
      <c r="N58" s="58"/>
    </row>
    <row r="59" spans="1:14" x14ac:dyDescent="0.2">
      <c r="A59" s="102">
        <f t="shared" si="4"/>
        <v>44895</v>
      </c>
      <c r="B59" s="99">
        <v>128010677.45999999</v>
      </c>
      <c r="C59" s="99">
        <v>139103761.70999998</v>
      </c>
      <c r="D59" s="79">
        <f t="shared" si="5"/>
        <v>0.92025316847198879</v>
      </c>
      <c r="E59" s="84"/>
      <c r="F59" s="85"/>
      <c r="G59" s="85"/>
      <c r="H59" s="85"/>
      <c r="I59" s="58"/>
      <c r="J59" s="58"/>
      <c r="K59" s="58"/>
      <c r="L59" s="64"/>
      <c r="M59" s="64"/>
      <c r="N59" s="58"/>
    </row>
    <row r="60" spans="1:14" x14ac:dyDescent="0.2">
      <c r="A60" s="102">
        <f t="shared" si="4"/>
        <v>44926</v>
      </c>
      <c r="B60" s="99">
        <v>154943628.78</v>
      </c>
      <c r="C60" s="99">
        <v>171982421.87</v>
      </c>
      <c r="D60" s="79">
        <f t="shared" si="5"/>
        <v>0.90092712438437761</v>
      </c>
      <c r="E60" s="58"/>
      <c r="F60" s="85"/>
      <c r="G60" s="85"/>
      <c r="H60" s="85"/>
      <c r="I60" s="58"/>
      <c r="J60" s="58"/>
      <c r="K60" s="58"/>
      <c r="L60" s="64"/>
      <c r="M60" s="64"/>
      <c r="N60" s="58"/>
    </row>
    <row r="61" spans="1:14" x14ac:dyDescent="0.2">
      <c r="A61" s="102">
        <f t="shared" si="4"/>
        <v>44957</v>
      </c>
      <c r="B61" s="99">
        <v>173334687.13999999</v>
      </c>
      <c r="C61" s="99">
        <v>186749212.80999997</v>
      </c>
      <c r="D61" s="79">
        <f t="shared" si="5"/>
        <v>0.92816823445650598</v>
      </c>
      <c r="E61" s="58"/>
      <c r="F61" s="85"/>
      <c r="G61" s="85"/>
      <c r="H61" s="85"/>
      <c r="I61" s="58"/>
      <c r="J61" s="58"/>
      <c r="K61" s="58"/>
      <c r="L61" s="64"/>
      <c r="M61" s="64"/>
      <c r="N61" s="58"/>
    </row>
    <row r="62" spans="1:14" x14ac:dyDescent="0.2">
      <c r="A62" s="102">
        <f t="shared" si="4"/>
        <v>44985</v>
      </c>
      <c r="B62" s="100">
        <v>156164008.5</v>
      </c>
      <c r="C62" s="100">
        <v>167107470.38</v>
      </c>
      <c r="D62" s="111">
        <f t="shared" si="5"/>
        <v>0.93451243169970366</v>
      </c>
      <c r="E62" s="58"/>
      <c r="F62" s="85"/>
      <c r="G62" s="85"/>
      <c r="H62" s="85"/>
      <c r="I62" s="58"/>
      <c r="J62" s="58"/>
      <c r="K62" s="58"/>
      <c r="L62" s="64"/>
      <c r="M62" s="64"/>
      <c r="N62" s="58"/>
    </row>
    <row r="63" spans="1:14" x14ac:dyDescent="0.2">
      <c r="A63" s="67"/>
      <c r="B63" s="58"/>
      <c r="C63" s="58"/>
      <c r="D63" s="79"/>
      <c r="E63" s="58"/>
      <c r="F63" s="64"/>
      <c r="G63" s="64"/>
      <c r="H63" s="64"/>
      <c r="I63" s="58"/>
      <c r="J63" s="58"/>
      <c r="K63" s="58"/>
      <c r="L63" s="64"/>
      <c r="M63" s="64"/>
      <c r="N63" s="64"/>
    </row>
    <row r="64" spans="1:14" ht="12" thickBot="1" x14ac:dyDescent="0.25">
      <c r="A64" s="70" t="s">
        <v>3</v>
      </c>
      <c r="B64" s="86">
        <f>SUM(B51:B63)</f>
        <v>1808607339.2199998</v>
      </c>
      <c r="C64" s="86">
        <f>SUM(C51:C63)</f>
        <v>1967724007.6400003</v>
      </c>
      <c r="D64" s="112">
        <f>B64/C64</f>
        <v>0.9191366940677631</v>
      </c>
      <c r="E64" s="58"/>
      <c r="F64" s="58"/>
      <c r="G64" s="58"/>
      <c r="H64" s="58"/>
      <c r="I64" s="58"/>
      <c r="J64" s="58"/>
      <c r="K64" s="58"/>
      <c r="L64" s="64"/>
      <c r="M64" s="64"/>
      <c r="N64" s="58"/>
    </row>
    <row r="65" spans="1:14" ht="12" thickTop="1" x14ac:dyDescent="0.2">
      <c r="A65" s="64"/>
      <c r="B65" s="64"/>
      <c r="C65" s="64"/>
      <c r="D65" s="58"/>
      <c r="E65" s="58"/>
      <c r="F65" s="58"/>
      <c r="G65" s="58"/>
      <c r="H65" s="58"/>
      <c r="I65" s="64"/>
      <c r="J65" s="64"/>
      <c r="K65" s="64"/>
      <c r="L65" s="64"/>
      <c r="M65" s="64"/>
      <c r="N65" s="64"/>
    </row>
    <row r="66" spans="1:14" x14ac:dyDescent="0.2">
      <c r="A66" s="64"/>
      <c r="B66" s="64"/>
      <c r="C66" s="64"/>
      <c r="D66" s="58"/>
      <c r="E66" s="58"/>
      <c r="F66" s="58"/>
      <c r="G66" s="58"/>
      <c r="H66" s="58"/>
      <c r="I66" s="64"/>
      <c r="J66" s="64"/>
      <c r="K66" s="64"/>
      <c r="L66" s="64"/>
      <c r="M66" s="64"/>
      <c r="N66" s="68"/>
    </row>
    <row r="67" spans="1:14" x14ac:dyDescent="0.2">
      <c r="F67" s="64"/>
      <c r="G67" s="64"/>
      <c r="H67" s="64"/>
      <c r="I67" s="64"/>
      <c r="J67" s="64"/>
      <c r="K67" s="64"/>
      <c r="L67" s="64"/>
      <c r="M67" s="64"/>
      <c r="N67" s="64"/>
    </row>
    <row r="68" spans="1:14" x14ac:dyDescent="0.2">
      <c r="D68" s="87"/>
      <c r="E68" s="40"/>
      <c r="F68" s="40"/>
      <c r="G68" s="40"/>
      <c r="H68" s="40"/>
    </row>
    <row r="69" spans="1:14" x14ac:dyDescent="0.2">
      <c r="D69" s="87"/>
      <c r="E69" s="40"/>
      <c r="F69" s="40"/>
      <c r="G69" s="40"/>
      <c r="H69" s="40"/>
    </row>
    <row r="70" spans="1:14" x14ac:dyDescent="0.2">
      <c r="D70" s="88"/>
      <c r="E70" s="40"/>
      <c r="F70" s="40"/>
      <c r="G70" s="40"/>
      <c r="H70" s="40"/>
    </row>
    <row r="87" spans="1:8" x14ac:dyDescent="0.2">
      <c r="A87" s="64"/>
      <c r="B87" s="64"/>
      <c r="C87" s="64"/>
      <c r="D87" s="64"/>
      <c r="E87" s="64"/>
      <c r="F87" s="64"/>
      <c r="G87" s="64"/>
      <c r="H87" s="64"/>
    </row>
    <row r="88" spans="1:8" x14ac:dyDescent="0.2">
      <c r="A88" s="64"/>
      <c r="B88" s="64"/>
      <c r="C88" s="64"/>
      <c r="D88" s="64"/>
      <c r="E88" s="64"/>
      <c r="F88" s="64"/>
      <c r="G88" s="64"/>
      <c r="H88" s="64"/>
    </row>
    <row r="89" spans="1:8" x14ac:dyDescent="0.2">
      <c r="A89" s="64"/>
      <c r="B89" s="64"/>
      <c r="C89" s="64"/>
      <c r="D89" s="64"/>
      <c r="E89" s="64"/>
      <c r="F89" s="64"/>
      <c r="G89" s="64"/>
      <c r="H89" s="64"/>
    </row>
    <row r="90" spans="1:8" x14ac:dyDescent="0.2">
      <c r="A90" s="64"/>
      <c r="B90" s="64"/>
      <c r="C90" s="64"/>
      <c r="D90" s="64"/>
      <c r="E90" s="64"/>
      <c r="F90" s="64"/>
      <c r="G90" s="64"/>
      <c r="H90" s="64"/>
    </row>
    <row r="91" spans="1:8" x14ac:dyDescent="0.2">
      <c r="A91" s="64"/>
      <c r="B91" s="64"/>
      <c r="C91" s="64"/>
      <c r="D91" s="64"/>
      <c r="E91" s="64"/>
      <c r="F91" s="64"/>
      <c r="G91" s="64"/>
      <c r="H91" s="64"/>
    </row>
    <row r="92" spans="1:8" x14ac:dyDescent="0.2">
      <c r="A92" s="64"/>
      <c r="B92" s="64"/>
      <c r="C92" s="64"/>
      <c r="D92" s="64"/>
      <c r="E92" s="64"/>
      <c r="F92" s="64"/>
      <c r="G92" s="64"/>
      <c r="H92" s="64"/>
    </row>
    <row r="93" spans="1:8" x14ac:dyDescent="0.2">
      <c r="A93" s="64"/>
      <c r="B93" s="64"/>
      <c r="C93" s="64"/>
      <c r="D93" s="64"/>
      <c r="E93" s="64"/>
      <c r="F93" s="64"/>
      <c r="G93" s="64"/>
      <c r="H93" s="64"/>
    </row>
    <row r="94" spans="1:8" x14ac:dyDescent="0.2">
      <c r="A94" s="64"/>
      <c r="B94" s="64"/>
      <c r="C94" s="64"/>
      <c r="D94" s="64"/>
      <c r="E94" s="64"/>
      <c r="F94" s="64"/>
      <c r="G94" s="64"/>
      <c r="H94" s="64"/>
    </row>
    <row r="95" spans="1:8" x14ac:dyDescent="0.2">
      <c r="A95" s="64"/>
      <c r="B95" s="64"/>
      <c r="C95" s="64"/>
      <c r="D95" s="64"/>
      <c r="E95" s="64"/>
      <c r="F95" s="64"/>
      <c r="G95" s="64"/>
      <c r="H95" s="64"/>
    </row>
    <row r="96" spans="1:8" x14ac:dyDescent="0.2">
      <c r="A96" s="64"/>
      <c r="B96" s="64"/>
      <c r="C96" s="64"/>
      <c r="D96" s="64"/>
      <c r="E96" s="64"/>
      <c r="F96" s="64"/>
      <c r="G96" s="64"/>
      <c r="H96" s="64"/>
    </row>
    <row r="97" spans="1:8" x14ac:dyDescent="0.2">
      <c r="A97" s="64"/>
      <c r="B97" s="64"/>
      <c r="C97" s="64"/>
      <c r="D97" s="64"/>
      <c r="E97" s="64"/>
      <c r="F97" s="64"/>
      <c r="G97" s="64"/>
      <c r="H97" s="64"/>
    </row>
    <row r="98" spans="1:8" x14ac:dyDescent="0.2">
      <c r="A98" s="64"/>
      <c r="B98" s="64"/>
      <c r="C98" s="64"/>
      <c r="D98" s="64"/>
      <c r="E98" s="64"/>
      <c r="F98" s="64"/>
      <c r="G98" s="64"/>
      <c r="H98" s="64"/>
    </row>
    <row r="99" spans="1:8" x14ac:dyDescent="0.2">
      <c r="A99" s="64"/>
      <c r="B99" s="64"/>
      <c r="C99" s="64"/>
      <c r="D99" s="64"/>
      <c r="E99" s="64"/>
      <c r="F99" s="64"/>
      <c r="G99" s="64"/>
      <c r="H99" s="64"/>
    </row>
  </sheetData>
  <mergeCells count="1">
    <mergeCell ref="D7:F7"/>
  </mergeCells>
  <phoneticPr fontId="0" type="noConversion"/>
  <printOptions horizontalCentered="1"/>
  <pageMargins left="0.75" right="0.45" top="1.24" bottom="0.49" header="0.25" footer="0.5"/>
  <pageSetup scale="69" orientation="portrait" r:id="rId1"/>
  <headerFooter scaleWithDoc="0" alignWithMargins="0">
    <oddHeader>&amp;C
&amp;"Times New Roman,Bold"&amp;14Kentucky Utilities Company&amp;12
Calculation of ECR Roll-in At February 28, 2023&amp;R&amp;"Times New Roman,Bold"Attachment to Response to Question No. 6
Page 2 of 2
Fackler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C1:AF122"/>
  <sheetViews>
    <sheetView zoomScale="75" workbookViewId="0">
      <pane xSplit="3" ySplit="3" topLeftCell="P4" activePane="bottomRight" state="frozen"/>
      <selection pane="topRight" activeCell="D1" sqref="D1"/>
      <selection pane="bottomLeft" activeCell="A4" sqref="A4"/>
      <selection pane="bottomRight" activeCell="AF17" sqref="AF17"/>
    </sheetView>
  </sheetViews>
  <sheetFormatPr defaultColWidth="9.33203125" defaultRowHeight="11.25" x14ac:dyDescent="0.2"/>
  <cols>
    <col min="1" max="1" width="9.33203125" style="1"/>
    <col min="2" max="2" width="2.33203125" style="1" customWidth="1"/>
    <col min="3" max="3" width="15.1640625" style="1" customWidth="1"/>
    <col min="4" max="4" width="10.83203125" style="1" bestFit="1" customWidth="1"/>
    <col min="5" max="5" width="12" style="1" bestFit="1" customWidth="1"/>
    <col min="6" max="6" width="10.83203125" style="1" customWidth="1"/>
    <col min="7" max="7" width="12.1640625" style="1" customWidth="1"/>
    <col min="8" max="8" width="12.83203125" style="1" customWidth="1"/>
    <col min="9" max="9" width="16" style="1" customWidth="1"/>
    <col min="10" max="10" width="11.6640625" style="1" customWidth="1"/>
    <col min="11" max="12" width="12.5" style="1" customWidth="1"/>
    <col min="13" max="13" width="14.5" style="1" customWidth="1"/>
    <col min="14" max="14" width="18.6640625" style="1" customWidth="1"/>
    <col min="15" max="15" width="16.83203125" style="1" customWidth="1"/>
    <col min="16" max="16" width="14.1640625" style="1" customWidth="1"/>
    <col min="17" max="17" width="10.6640625" style="1" customWidth="1"/>
    <col min="18" max="18" width="12.6640625" style="1" customWidth="1"/>
    <col min="19" max="19" width="13.1640625" style="1" customWidth="1"/>
    <col min="20" max="20" width="12.1640625" style="1" bestFit="1" customWidth="1"/>
    <col min="21" max="21" width="10.1640625" style="1" bestFit="1" customWidth="1"/>
    <col min="22" max="22" width="13" style="1" bestFit="1" customWidth="1"/>
    <col min="23" max="23" width="11.33203125" style="1" bestFit="1" customWidth="1"/>
    <col min="24" max="24" width="12.33203125" style="1" bestFit="1" customWidth="1"/>
    <col min="25" max="25" width="11.33203125" style="1" bestFit="1" customWidth="1"/>
    <col min="26" max="26" width="12.33203125" style="1" bestFit="1" customWidth="1"/>
    <col min="27" max="27" width="10.1640625" style="1" bestFit="1" customWidth="1"/>
    <col min="28" max="28" width="1.83203125" style="1" customWidth="1"/>
    <col min="29" max="29" width="12.1640625" style="1" bestFit="1" customWidth="1"/>
    <col min="30" max="30" width="10.83203125" style="1" bestFit="1" customWidth="1"/>
    <col min="31" max="31" width="1.33203125" style="1" customWidth="1"/>
    <col min="32" max="32" width="12.1640625" style="1" bestFit="1" customWidth="1"/>
    <col min="33" max="16384" width="9.33203125" style="1"/>
  </cols>
  <sheetData>
    <row r="1" spans="3:32" ht="12" customHeight="1" x14ac:dyDescent="0.2"/>
    <row r="2" spans="3:32" ht="12" customHeight="1" x14ac:dyDescent="0.2">
      <c r="D2" s="118">
        <v>38047</v>
      </c>
      <c r="E2" s="118"/>
      <c r="F2" s="118">
        <v>38078</v>
      </c>
      <c r="G2" s="118"/>
      <c r="H2" s="118">
        <v>38108</v>
      </c>
      <c r="I2" s="118"/>
      <c r="J2" s="118">
        <v>38139</v>
      </c>
      <c r="K2" s="118"/>
      <c r="L2" s="118">
        <v>38169</v>
      </c>
      <c r="M2" s="118"/>
      <c r="N2" s="118">
        <v>38200</v>
      </c>
      <c r="O2" s="118"/>
      <c r="P2" s="118">
        <v>38231</v>
      </c>
      <c r="Q2" s="118"/>
      <c r="R2" s="118">
        <v>38261</v>
      </c>
      <c r="S2" s="118"/>
      <c r="T2" s="118">
        <v>38292</v>
      </c>
      <c r="U2" s="118"/>
      <c r="V2" s="118">
        <v>38322</v>
      </c>
      <c r="W2" s="118"/>
      <c r="X2" s="118">
        <v>38353</v>
      </c>
      <c r="Y2" s="118"/>
      <c r="Z2" s="118">
        <v>38384</v>
      </c>
      <c r="AA2" s="118"/>
    </row>
    <row r="3" spans="3:32" ht="63.75" x14ac:dyDescent="0.2">
      <c r="D3" s="17" t="s">
        <v>43</v>
      </c>
      <c r="E3" s="17" t="s">
        <v>44</v>
      </c>
      <c r="F3" s="17" t="s">
        <v>43</v>
      </c>
      <c r="G3" s="17" t="s">
        <v>44</v>
      </c>
      <c r="H3" s="17" t="s">
        <v>43</v>
      </c>
      <c r="I3" s="17" t="s">
        <v>44</v>
      </c>
      <c r="J3" s="17" t="s">
        <v>43</v>
      </c>
      <c r="K3" s="17" t="s">
        <v>44</v>
      </c>
      <c r="L3" s="17" t="s">
        <v>43</v>
      </c>
      <c r="M3" s="17" t="s">
        <v>44</v>
      </c>
      <c r="N3" s="17" t="s">
        <v>43</v>
      </c>
      <c r="O3" s="17" t="s">
        <v>44</v>
      </c>
      <c r="P3" s="17" t="s">
        <v>43</v>
      </c>
      <c r="Q3" s="17" t="s">
        <v>44</v>
      </c>
      <c r="R3" s="17" t="s">
        <v>43</v>
      </c>
      <c r="S3" s="17" t="s">
        <v>44</v>
      </c>
      <c r="T3" s="17" t="s">
        <v>43</v>
      </c>
      <c r="U3" s="17" t="s">
        <v>44</v>
      </c>
      <c r="V3" s="17" t="s">
        <v>43</v>
      </c>
      <c r="W3" s="17" t="s">
        <v>44</v>
      </c>
      <c r="X3" s="17" t="s">
        <v>43</v>
      </c>
      <c r="Y3" s="17" t="s">
        <v>44</v>
      </c>
      <c r="Z3" s="17" t="s">
        <v>43</v>
      </c>
      <c r="AA3" s="17" t="s">
        <v>44</v>
      </c>
      <c r="AC3" s="27" t="s">
        <v>67</v>
      </c>
      <c r="AD3" s="27" t="s">
        <v>66</v>
      </c>
      <c r="AF3" s="27" t="s">
        <v>68</v>
      </c>
    </row>
    <row r="4" spans="3:32" ht="12" customHeight="1" x14ac:dyDescent="0.2">
      <c r="C4" s="16" t="s">
        <v>42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3:32" ht="12" customHeight="1" x14ac:dyDescent="0.2">
      <c r="AC5" s="23">
        <f>SUM(D5,F5,H5,J5,L5,N5,P5,R5,T5,V5,X5,Z5,)</f>
        <v>0</v>
      </c>
      <c r="AD5" s="23">
        <f>SUM(E5,G5,I5,K5,M5,O5,Q5,S5,U5,W5,Y5,AA5,)</f>
        <v>0</v>
      </c>
      <c r="AF5" s="28">
        <f>SUM(AC5:AD5)</f>
        <v>0</v>
      </c>
    </row>
    <row r="6" spans="3:32" ht="12" customHeight="1" x14ac:dyDescent="0.2">
      <c r="C6" s="20" t="s">
        <v>45</v>
      </c>
      <c r="D6" s="22">
        <v>-96836.2</v>
      </c>
      <c r="E6" s="22">
        <v>263268.46000000002</v>
      </c>
      <c r="F6" s="22">
        <v>63483.43</v>
      </c>
      <c r="G6" s="22">
        <v>253980.5</v>
      </c>
      <c r="H6" s="22">
        <v>176291.08</v>
      </c>
      <c r="I6" s="22">
        <v>254521.21</v>
      </c>
      <c r="J6" s="22">
        <v>314205.15000000002</v>
      </c>
      <c r="K6" s="22">
        <v>323585.84000000003</v>
      </c>
      <c r="L6" s="22">
        <v>335986.88</v>
      </c>
      <c r="M6" s="22">
        <v>201488.19</v>
      </c>
      <c r="N6" s="22">
        <v>257496.61</v>
      </c>
      <c r="O6" s="22">
        <v>36524.71</v>
      </c>
      <c r="P6" s="22">
        <v>216207.52</v>
      </c>
      <c r="Q6" s="22">
        <v>35040.78</v>
      </c>
      <c r="R6" s="22">
        <v>181614.21</v>
      </c>
      <c r="S6" s="22">
        <v>26348.81</v>
      </c>
      <c r="T6" s="22">
        <v>259312.11</v>
      </c>
      <c r="U6" s="22">
        <v>23610.5</v>
      </c>
      <c r="V6" s="22">
        <v>326370.27</v>
      </c>
      <c r="W6" s="22">
        <v>30319.01</v>
      </c>
      <c r="X6" s="22">
        <v>393606.84</v>
      </c>
      <c r="Y6" s="22">
        <v>35017.370000000003</v>
      </c>
      <c r="Z6" s="22">
        <v>705922.81</v>
      </c>
      <c r="AA6" s="22">
        <v>31246.799999999999</v>
      </c>
      <c r="AC6" s="23">
        <f t="shared" ref="AC6:AC33" si="0">SUM(D6,F6,H6,J6,L6,N6,P6,R6,T6,V6,X6,Z6,)</f>
        <v>3133660.71</v>
      </c>
      <c r="AD6" s="23">
        <f t="shared" ref="AD6:AD33" si="1">SUM(E6,G6,I6,K6,M6,O6,Q6,S6,U6,W6,Y6,AA6,)</f>
        <v>1514952.1800000002</v>
      </c>
      <c r="AF6" s="28">
        <f t="shared" ref="AF6:AF33" si="2">SUM(AC6:AD6)</f>
        <v>4648612.8900000006</v>
      </c>
    </row>
    <row r="7" spans="3:32" ht="12" customHeight="1" x14ac:dyDescent="0.2">
      <c r="C7" s="19" t="s">
        <v>46</v>
      </c>
      <c r="D7" s="24">
        <v>-133389.49</v>
      </c>
      <c r="E7" s="24">
        <v>328655.77</v>
      </c>
      <c r="F7" s="24">
        <v>76105.210000000006</v>
      </c>
      <c r="G7" s="24">
        <v>272923.09999999998</v>
      </c>
      <c r="H7" s="24">
        <v>163420.59</v>
      </c>
      <c r="I7" s="24">
        <v>212081.06</v>
      </c>
      <c r="J7" s="24">
        <v>243470.17</v>
      </c>
      <c r="K7" s="24">
        <v>231102.99</v>
      </c>
      <c r="L7" s="24">
        <v>256468.79</v>
      </c>
      <c r="M7" s="24">
        <v>144611.93</v>
      </c>
      <c r="N7" s="24">
        <v>202568.16</v>
      </c>
      <c r="O7" s="24">
        <v>28752.07</v>
      </c>
      <c r="P7" s="24">
        <v>172579.81</v>
      </c>
      <c r="Q7" s="24">
        <v>27991.58</v>
      </c>
      <c r="R7" s="24">
        <v>161458.35999999999</v>
      </c>
      <c r="S7" s="24">
        <v>23520.42</v>
      </c>
      <c r="T7" s="24">
        <v>270186.05</v>
      </c>
      <c r="U7" s="24">
        <v>24816.38</v>
      </c>
      <c r="V7" s="24">
        <v>437494.59</v>
      </c>
      <c r="W7" s="24">
        <v>41093.550000000003</v>
      </c>
      <c r="X7" s="24">
        <v>593843.53</v>
      </c>
      <c r="Y7" s="24">
        <v>53474.79</v>
      </c>
      <c r="Z7" s="24">
        <v>1130942.92</v>
      </c>
      <c r="AA7" s="24">
        <v>50763.11</v>
      </c>
      <c r="AC7" s="23">
        <f t="shared" si="0"/>
        <v>3575148.6900000004</v>
      </c>
      <c r="AD7" s="23">
        <f t="shared" si="1"/>
        <v>1439786.75</v>
      </c>
      <c r="AF7" s="28">
        <f t="shared" si="2"/>
        <v>5014935.4400000004</v>
      </c>
    </row>
    <row r="8" spans="3:32" ht="12" customHeight="1" x14ac:dyDescent="0.2">
      <c r="C8" s="19" t="s">
        <v>47</v>
      </c>
      <c r="D8" s="25">
        <v>-55563.37</v>
      </c>
      <c r="E8" s="25">
        <v>139600.04</v>
      </c>
      <c r="F8" s="25">
        <v>37050.49</v>
      </c>
      <c r="G8" s="25">
        <v>135134.25</v>
      </c>
      <c r="H8" s="25">
        <v>97978.27</v>
      </c>
      <c r="I8" s="25">
        <v>128480.59</v>
      </c>
      <c r="J8" s="25">
        <v>149069.10999999999</v>
      </c>
      <c r="K8" s="25">
        <v>145369.85</v>
      </c>
      <c r="L8" s="25">
        <v>153609.51999999999</v>
      </c>
      <c r="M8" s="25">
        <v>88358.24</v>
      </c>
      <c r="N8" s="25">
        <v>125131.18</v>
      </c>
      <c r="O8" s="25">
        <v>17390.77</v>
      </c>
      <c r="P8" s="25">
        <v>109071.6</v>
      </c>
      <c r="Q8" s="25">
        <v>17354.490000000002</v>
      </c>
      <c r="R8" s="25">
        <v>109387.44</v>
      </c>
      <c r="S8" s="25">
        <v>15604.12</v>
      </c>
      <c r="T8" s="25">
        <v>164793.5</v>
      </c>
      <c r="U8" s="25">
        <v>14787.11</v>
      </c>
      <c r="V8" s="25">
        <v>193279.25</v>
      </c>
      <c r="W8" s="25">
        <v>17794.990000000002</v>
      </c>
      <c r="X8" s="25">
        <v>233480.61</v>
      </c>
      <c r="Y8" s="25">
        <v>20603.25</v>
      </c>
      <c r="Z8" s="25">
        <v>448990.3</v>
      </c>
      <c r="AA8" s="25">
        <v>19745.84</v>
      </c>
      <c r="AC8" s="23">
        <f t="shared" si="0"/>
        <v>1766277.9000000001</v>
      </c>
      <c r="AD8" s="23">
        <f t="shared" si="1"/>
        <v>760223.53999999992</v>
      </c>
      <c r="AF8" s="28">
        <f t="shared" si="2"/>
        <v>2526501.44</v>
      </c>
    </row>
    <row r="9" spans="3:32" ht="12" customHeight="1" x14ac:dyDescent="0.2">
      <c r="C9" s="4" t="s">
        <v>48</v>
      </c>
      <c r="D9" s="25">
        <v>-2023.61</v>
      </c>
      <c r="E9" s="25">
        <v>4974.8</v>
      </c>
      <c r="F9" s="25">
        <v>1173.75</v>
      </c>
      <c r="G9" s="25">
        <v>4310.7700000000004</v>
      </c>
      <c r="H9" s="25">
        <v>2828.28</v>
      </c>
      <c r="I9" s="25">
        <v>3765.48</v>
      </c>
      <c r="J9" s="25">
        <v>4012</v>
      </c>
      <c r="K9" s="25">
        <v>3853.79</v>
      </c>
      <c r="L9" s="25">
        <v>3778.14</v>
      </c>
      <c r="M9" s="25">
        <v>2505.84</v>
      </c>
      <c r="N9" s="25">
        <v>3333.7</v>
      </c>
      <c r="O9" s="25">
        <v>500.6</v>
      </c>
      <c r="P9" s="25">
        <v>3048.22</v>
      </c>
      <c r="Q9" s="25">
        <v>528.26</v>
      </c>
      <c r="R9" s="25">
        <v>3172.17</v>
      </c>
      <c r="S9" s="25">
        <v>504.65</v>
      </c>
      <c r="T9" s="25">
        <v>5800.62</v>
      </c>
      <c r="U9" s="25">
        <v>585.64</v>
      </c>
      <c r="V9" s="25">
        <v>6315.31</v>
      </c>
      <c r="W9" s="25">
        <v>645.91999999999996</v>
      </c>
      <c r="X9" s="25">
        <v>6714.64</v>
      </c>
      <c r="Y9" s="25">
        <v>648.6</v>
      </c>
      <c r="Z9" s="25">
        <v>13106.99</v>
      </c>
      <c r="AA9" s="25">
        <v>633.52</v>
      </c>
      <c r="AC9" s="23">
        <f t="shared" si="0"/>
        <v>51260.21</v>
      </c>
      <c r="AD9" s="23">
        <f t="shared" si="1"/>
        <v>23457.869999999995</v>
      </c>
      <c r="AF9" s="28">
        <f t="shared" si="2"/>
        <v>74718.079999999987</v>
      </c>
    </row>
    <row r="10" spans="3:32" ht="12" customHeight="1" x14ac:dyDescent="0.2">
      <c r="C10" s="4" t="s">
        <v>49</v>
      </c>
      <c r="D10" s="26">
        <v>-199.14</v>
      </c>
      <c r="E10" s="26">
        <v>507.6395</v>
      </c>
      <c r="F10" s="26">
        <v>140.31</v>
      </c>
      <c r="G10" s="26">
        <v>517.54840000000002</v>
      </c>
      <c r="H10" s="26">
        <v>345.71</v>
      </c>
      <c r="I10" s="26">
        <v>463.57069999999999</v>
      </c>
      <c r="J10" s="26">
        <v>424.9</v>
      </c>
      <c r="K10" s="26">
        <v>415.63239999999996</v>
      </c>
      <c r="L10" s="26">
        <v>414.41</v>
      </c>
      <c r="M10" s="26">
        <v>198.48329999999999</v>
      </c>
      <c r="N10" s="26">
        <v>312.93</v>
      </c>
      <c r="O10" s="26">
        <v>341.3415</v>
      </c>
      <c r="P10" s="26">
        <v>198.34</v>
      </c>
      <c r="Q10" s="26">
        <v>249.22199999999998</v>
      </c>
      <c r="R10" s="26">
        <v>167.46</v>
      </c>
      <c r="S10" s="26">
        <v>25.093249999999998</v>
      </c>
      <c r="T10" s="26">
        <v>214.02</v>
      </c>
      <c r="U10" s="26">
        <v>20.109699999999997</v>
      </c>
      <c r="V10" s="26">
        <v>181.12</v>
      </c>
      <c r="W10" s="26">
        <v>121.6737</v>
      </c>
      <c r="X10" s="26">
        <v>104.87</v>
      </c>
      <c r="Y10" s="26">
        <v>9.5445999999999991</v>
      </c>
      <c r="Z10" s="26">
        <v>34.68</v>
      </c>
      <c r="AA10" s="26">
        <v>1.5778099999999999</v>
      </c>
      <c r="AC10" s="23">
        <f t="shared" si="0"/>
        <v>2339.6099999999997</v>
      </c>
      <c r="AD10" s="23">
        <f t="shared" si="1"/>
        <v>2871.4368599999998</v>
      </c>
      <c r="AF10" s="28">
        <f t="shared" si="2"/>
        <v>5211.0468599999995</v>
      </c>
    </row>
    <row r="11" spans="3:32" s="3" customFormat="1" ht="12" customHeight="1" x14ac:dyDescent="0.2">
      <c r="C11" s="7" t="s">
        <v>50</v>
      </c>
      <c r="D11" s="26">
        <v>-168.93</v>
      </c>
      <c r="E11" s="26">
        <v>427.7903</v>
      </c>
      <c r="F11" s="26">
        <v>118.23</v>
      </c>
      <c r="G11" s="26">
        <v>433.97500000000002</v>
      </c>
      <c r="H11" s="26">
        <v>293.74</v>
      </c>
      <c r="I11" s="26">
        <v>393.50760000000002</v>
      </c>
      <c r="J11" s="26">
        <v>352.41</v>
      </c>
      <c r="K11" s="26">
        <v>343.69399999999996</v>
      </c>
      <c r="L11" s="26">
        <v>340.9</v>
      </c>
      <c r="M11" s="26">
        <v>159.5359</v>
      </c>
      <c r="N11" s="26">
        <v>281.08</v>
      </c>
      <c r="O11" s="26">
        <v>295.23199999999997</v>
      </c>
      <c r="P11" s="26">
        <v>184.65</v>
      </c>
      <c r="Q11" s="26">
        <v>223.1335</v>
      </c>
      <c r="R11" s="26">
        <v>160.5</v>
      </c>
      <c r="S11" s="26">
        <v>24.075869999999998</v>
      </c>
      <c r="T11" s="26">
        <v>212.79</v>
      </c>
      <c r="U11" s="26">
        <v>20.048729999999999</v>
      </c>
      <c r="V11" s="26">
        <v>177.14</v>
      </c>
      <c r="W11" s="26">
        <v>115.38290000000001</v>
      </c>
      <c r="X11" s="26">
        <v>111.16</v>
      </c>
      <c r="Y11" s="26">
        <v>10.12388</v>
      </c>
      <c r="Z11" s="26">
        <v>29.68</v>
      </c>
      <c r="AA11" s="26">
        <v>1.3395199999999998</v>
      </c>
      <c r="AC11" s="24">
        <f t="shared" si="0"/>
        <v>2093.35</v>
      </c>
      <c r="AD11" s="24">
        <f t="shared" si="1"/>
        <v>2447.8392000000003</v>
      </c>
      <c r="AF11" s="29">
        <f t="shared" si="2"/>
        <v>4541.1892000000007</v>
      </c>
    </row>
    <row r="12" spans="3:32" ht="12" customHeight="1" x14ac:dyDescent="0.2">
      <c r="C12" s="7" t="s">
        <v>51</v>
      </c>
      <c r="D12" s="24">
        <v>-2.34</v>
      </c>
      <c r="E12" s="24">
        <v>5.9540999999999995</v>
      </c>
      <c r="F12" s="24">
        <v>1.65</v>
      </c>
      <c r="G12" s="24">
        <v>6.1998999999999995</v>
      </c>
      <c r="H12" s="24">
        <v>3.94</v>
      </c>
      <c r="I12" s="24">
        <v>5.3613999999999997</v>
      </c>
      <c r="J12" s="24">
        <v>4.76</v>
      </c>
      <c r="K12" s="24">
        <v>4.7256999999999998</v>
      </c>
      <c r="L12" s="24">
        <v>4.42</v>
      </c>
      <c r="M12" s="26">
        <v>2.1214</v>
      </c>
      <c r="N12" s="24">
        <v>3.78</v>
      </c>
      <c r="O12" s="26">
        <v>3.4219999999999997</v>
      </c>
      <c r="P12" s="24">
        <v>3.34</v>
      </c>
      <c r="Q12" s="26">
        <v>3.4569999999999999</v>
      </c>
      <c r="R12" s="24">
        <v>3.67</v>
      </c>
      <c r="S12" s="26">
        <v>0.57568000000000008</v>
      </c>
      <c r="T12" s="24">
        <v>6.15</v>
      </c>
      <c r="U12" s="26">
        <v>0.48086999999999996</v>
      </c>
      <c r="V12" s="24">
        <v>4.7</v>
      </c>
      <c r="W12" s="26">
        <v>2.9704999999999995</v>
      </c>
      <c r="X12" s="24">
        <v>2.82</v>
      </c>
      <c r="Y12" s="26">
        <v>0.26592000000000005</v>
      </c>
      <c r="Z12" s="24">
        <v>3.79</v>
      </c>
      <c r="AA12" s="26">
        <v>0.17856000000000002</v>
      </c>
      <c r="AC12" s="23">
        <f t="shared" si="0"/>
        <v>40.68</v>
      </c>
      <c r="AD12" s="23">
        <f t="shared" si="1"/>
        <v>35.713030000000003</v>
      </c>
      <c r="AF12" s="28">
        <f t="shared" si="2"/>
        <v>76.39303000000001</v>
      </c>
    </row>
    <row r="13" spans="3:32" ht="12" customHeight="1" x14ac:dyDescent="0.2">
      <c r="C13" s="4" t="s">
        <v>69</v>
      </c>
      <c r="D13" s="24">
        <v>-3808.16</v>
      </c>
      <c r="E13" s="24">
        <v>9422.3799999999992</v>
      </c>
      <c r="F13" s="24">
        <v>2317.2399999999998</v>
      </c>
      <c r="G13" s="24">
        <v>8331.33</v>
      </c>
      <c r="H13" s="24">
        <v>6072.21</v>
      </c>
      <c r="I13" s="24">
        <v>7888.97</v>
      </c>
      <c r="J13" s="24">
        <v>7979.22</v>
      </c>
      <c r="K13" s="24">
        <v>7569.67</v>
      </c>
      <c r="L13" s="24">
        <v>6882.05</v>
      </c>
      <c r="M13" s="24">
        <v>3168.31</v>
      </c>
      <c r="N13" s="24">
        <v>6412.09</v>
      </c>
      <c r="O13" s="24">
        <v>908.93</v>
      </c>
      <c r="P13" s="24">
        <v>6539.91</v>
      </c>
      <c r="Q13" s="24">
        <v>1059.25</v>
      </c>
      <c r="R13" s="24">
        <v>6257.9</v>
      </c>
      <c r="S13" s="24">
        <v>909.95</v>
      </c>
      <c r="T13" s="24">
        <v>10090.280000000001</v>
      </c>
      <c r="U13" s="24">
        <v>924.06</v>
      </c>
      <c r="V13" s="24">
        <v>12227.03</v>
      </c>
      <c r="W13" s="24">
        <v>1138.27</v>
      </c>
      <c r="X13" s="24">
        <v>16060.45</v>
      </c>
      <c r="Y13" s="24">
        <v>1430.18</v>
      </c>
      <c r="Z13" s="24">
        <v>32092.13</v>
      </c>
      <c r="AA13" s="24">
        <v>1454.84</v>
      </c>
      <c r="AC13" s="23">
        <f>SUM(D13,F13,H13,J13,L13,N13,P13,R13,T13,V13,X13,Z13,)</f>
        <v>109122.35</v>
      </c>
      <c r="AD13" s="23">
        <f>SUM(E13,G13,I13,K13,M13,O13,Q13,S13,U13,W13,Y13,AA13,)</f>
        <v>44206.139999999985</v>
      </c>
      <c r="AF13" s="28">
        <f>SUM(AC13:AD13)</f>
        <v>153328.49</v>
      </c>
    </row>
    <row r="14" spans="3:32" ht="12" customHeight="1" x14ac:dyDescent="0.2">
      <c r="C14" s="4">
        <v>33</v>
      </c>
      <c r="D14" s="24">
        <v>-1023.47</v>
      </c>
      <c r="E14" s="24">
        <v>2319.4499999999998</v>
      </c>
      <c r="F14" s="24">
        <v>450.07</v>
      </c>
      <c r="G14" s="24">
        <v>1563.11</v>
      </c>
      <c r="H14" s="24">
        <v>446.04</v>
      </c>
      <c r="I14" s="24">
        <v>650.15</v>
      </c>
      <c r="J14" s="24">
        <v>8.15</v>
      </c>
      <c r="K14" s="24">
        <v>10.71</v>
      </c>
      <c r="L14" s="24">
        <v>-0.02</v>
      </c>
      <c r="M14" s="24">
        <v>3.36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C14" s="23">
        <f>SUM(D14,F14,H14,J14,L14,N14,P14,R14,T14,V14,X14,Z14,)</f>
        <v>-119.23000000000006</v>
      </c>
      <c r="AD14" s="23">
        <f>SUM(E14,G14,I14,K14,M14,O14,Q14,S14,U14,W14,Y14,AA14,)</f>
        <v>4546.7799999999988</v>
      </c>
      <c r="AF14" s="28">
        <f>SUM(AC14:AD14)</f>
        <v>4427.5499999999984</v>
      </c>
    </row>
    <row r="15" spans="3:32" ht="12" customHeight="1" x14ac:dyDescent="0.2">
      <c r="C15" s="21" t="s">
        <v>52</v>
      </c>
      <c r="D15" s="24">
        <v>-126491.88</v>
      </c>
      <c r="E15" s="24">
        <v>317673.90000000002</v>
      </c>
      <c r="F15" s="24">
        <v>90906.51</v>
      </c>
      <c r="G15" s="24">
        <v>330810.3</v>
      </c>
      <c r="H15" s="24">
        <v>256462.64</v>
      </c>
      <c r="I15" s="24">
        <v>336290.69</v>
      </c>
      <c r="J15" s="24">
        <v>381793.16</v>
      </c>
      <c r="K15" s="24">
        <v>365801.56</v>
      </c>
      <c r="L15" s="24">
        <v>392085.42</v>
      </c>
      <c r="M15" s="24">
        <v>252500.27</v>
      </c>
      <c r="N15" s="24">
        <v>326618.65000000002</v>
      </c>
      <c r="O15" s="24">
        <v>80594.06</v>
      </c>
      <c r="P15" s="24">
        <v>284260.65000000002</v>
      </c>
      <c r="Q15" s="24">
        <v>80010.820000000007</v>
      </c>
      <c r="R15" s="24">
        <v>293038.95</v>
      </c>
      <c r="S15" s="24">
        <v>72065.62</v>
      </c>
      <c r="T15" s="24">
        <v>438946.24</v>
      </c>
      <c r="U15" s="24">
        <v>64872.82</v>
      </c>
      <c r="V15" s="24">
        <v>424803.32</v>
      </c>
      <c r="W15" s="24">
        <v>67049.64</v>
      </c>
      <c r="X15" s="24">
        <v>459095.36</v>
      </c>
      <c r="Y15" s="24">
        <v>70098.38</v>
      </c>
      <c r="Z15" s="24">
        <v>879072.12</v>
      </c>
      <c r="AA15" s="24">
        <v>65741.240000000005</v>
      </c>
      <c r="AC15" s="23">
        <f t="shared" si="0"/>
        <v>4100591.1399999997</v>
      </c>
      <c r="AD15" s="23">
        <f t="shared" si="1"/>
        <v>2103509.3000000003</v>
      </c>
      <c r="AF15" s="28">
        <f t="shared" si="2"/>
        <v>6204100.4399999995</v>
      </c>
    </row>
    <row r="16" spans="3:32" ht="12" customHeight="1" x14ac:dyDescent="0.2">
      <c r="C16" s="18" t="s">
        <v>53</v>
      </c>
      <c r="D16" s="24">
        <v>-29421.3</v>
      </c>
      <c r="E16" s="24">
        <v>72932.759999999995</v>
      </c>
      <c r="F16" s="24">
        <v>21952.77</v>
      </c>
      <c r="G16" s="24">
        <v>77945.66</v>
      </c>
      <c r="H16" s="24">
        <v>61195.85</v>
      </c>
      <c r="I16" s="24">
        <v>79560.03</v>
      </c>
      <c r="J16" s="24">
        <v>90786.23</v>
      </c>
      <c r="K16" s="24">
        <v>85830.82</v>
      </c>
      <c r="L16" s="24">
        <v>131511.76999999999</v>
      </c>
      <c r="M16" s="24">
        <v>71494.62</v>
      </c>
      <c r="N16" s="24">
        <v>110501.1</v>
      </c>
      <c r="O16" s="24">
        <v>15624</v>
      </c>
      <c r="P16" s="24">
        <v>99617.78</v>
      </c>
      <c r="Q16" s="24">
        <v>16150.79</v>
      </c>
      <c r="R16" s="24">
        <v>94293.87</v>
      </c>
      <c r="S16" s="24">
        <v>13795.82</v>
      </c>
      <c r="T16" s="24">
        <v>155523.88</v>
      </c>
      <c r="U16" s="24">
        <v>14013.56</v>
      </c>
      <c r="V16" s="24">
        <v>156285.84</v>
      </c>
      <c r="W16" s="24">
        <v>14392.82</v>
      </c>
      <c r="X16" s="24">
        <v>164087.16</v>
      </c>
      <c r="Y16" s="24">
        <v>14412.42</v>
      </c>
      <c r="Z16" s="24">
        <v>312868.02</v>
      </c>
      <c r="AA16" s="24">
        <v>13571.4</v>
      </c>
      <c r="AC16" s="23">
        <f t="shared" si="0"/>
        <v>1369202.97</v>
      </c>
      <c r="AD16" s="23">
        <f t="shared" si="1"/>
        <v>489724.7</v>
      </c>
      <c r="AF16" s="28">
        <f t="shared" si="2"/>
        <v>1858927.67</v>
      </c>
    </row>
    <row r="17" spans="3:32" ht="12.75" x14ac:dyDescent="0.2">
      <c r="C17" s="18" t="s">
        <v>54</v>
      </c>
      <c r="D17" s="24">
        <v>-533.11</v>
      </c>
      <c r="E17" s="24">
        <v>1330.95</v>
      </c>
      <c r="F17" s="24">
        <v>356.59</v>
      </c>
      <c r="G17" s="24">
        <v>1293.3900000000001</v>
      </c>
      <c r="H17" s="24">
        <v>986.43</v>
      </c>
      <c r="I17" s="24">
        <v>1295.74</v>
      </c>
      <c r="J17" s="24">
        <v>1448.43</v>
      </c>
      <c r="K17" s="24">
        <v>1384.74</v>
      </c>
      <c r="L17" s="24">
        <v>1331.6</v>
      </c>
      <c r="M17" s="24">
        <v>1165.49</v>
      </c>
      <c r="N17" s="24">
        <v>1258.95</v>
      </c>
      <c r="O17" s="24">
        <v>181.21</v>
      </c>
      <c r="P17" s="24">
        <v>946.39</v>
      </c>
      <c r="Q17" s="24">
        <v>150.4</v>
      </c>
      <c r="R17" s="24">
        <v>1172.97</v>
      </c>
      <c r="S17" s="24">
        <v>173.74</v>
      </c>
      <c r="T17" s="24">
        <v>1598.56</v>
      </c>
      <c r="U17" s="24">
        <v>145.33000000000001</v>
      </c>
      <c r="V17" s="24">
        <v>1751.42</v>
      </c>
      <c r="W17" s="24">
        <v>164.22</v>
      </c>
      <c r="X17" s="24">
        <v>1943</v>
      </c>
      <c r="Y17" s="24">
        <v>174.87</v>
      </c>
      <c r="Z17" s="24">
        <v>4081.46</v>
      </c>
      <c r="AA17" s="24">
        <v>183.22</v>
      </c>
      <c r="AC17" s="23">
        <f t="shared" si="0"/>
        <v>16342.690000000002</v>
      </c>
      <c r="AD17" s="23">
        <f t="shared" si="1"/>
        <v>7643.2999999999993</v>
      </c>
      <c r="AF17" s="30">
        <f t="shared" si="2"/>
        <v>23985.99</v>
      </c>
    </row>
    <row r="18" spans="3:32" ht="12.75" x14ac:dyDescent="0.2">
      <c r="C18" s="21" t="s">
        <v>74</v>
      </c>
      <c r="D18" s="24">
        <v>-54138.26</v>
      </c>
      <c r="E18" s="24">
        <v>136000.6</v>
      </c>
      <c r="F18" s="24">
        <v>40862.31</v>
      </c>
      <c r="G18" s="24">
        <v>148735.88</v>
      </c>
      <c r="H18" s="24">
        <v>113965.82</v>
      </c>
      <c r="I18" s="24">
        <v>150005.59</v>
      </c>
      <c r="J18" s="24">
        <v>162266.85</v>
      </c>
      <c r="K18" s="24">
        <v>155038.15</v>
      </c>
      <c r="L18" s="24">
        <v>149455.1</v>
      </c>
      <c r="M18" s="24">
        <v>90009.2</v>
      </c>
      <c r="N18" s="24">
        <v>121592.08</v>
      </c>
      <c r="O18" s="24">
        <v>20253.759999999998</v>
      </c>
      <c r="P18" s="24">
        <v>113900.91</v>
      </c>
      <c r="Q18" s="24">
        <v>21589.439999999999</v>
      </c>
      <c r="R18" s="24">
        <v>129686.18</v>
      </c>
      <c r="S18" s="24">
        <v>21952.25</v>
      </c>
      <c r="T18" s="24">
        <v>177919.97</v>
      </c>
      <c r="U18" s="24">
        <v>18959.150000000001</v>
      </c>
      <c r="V18" s="24">
        <v>180247.13</v>
      </c>
      <c r="W18" s="24">
        <v>19361.91</v>
      </c>
      <c r="X18" s="24">
        <v>184390.72</v>
      </c>
      <c r="Y18" s="24">
        <v>18952.02</v>
      </c>
      <c r="Z18" s="24">
        <v>345901.07</v>
      </c>
      <c r="AA18" s="24">
        <v>17627.18</v>
      </c>
      <c r="AC18" s="23">
        <f t="shared" si="0"/>
        <v>1666049.88</v>
      </c>
      <c r="AD18" s="23">
        <f t="shared" si="1"/>
        <v>818485.13</v>
      </c>
      <c r="AF18" s="28">
        <f t="shared" si="2"/>
        <v>2484535.0099999998</v>
      </c>
    </row>
    <row r="19" spans="3:32" ht="12.75" x14ac:dyDescent="0.2">
      <c r="C19" s="18" t="s">
        <v>55</v>
      </c>
      <c r="D19" s="24">
        <v>-18491.2</v>
      </c>
      <c r="E19" s="24">
        <v>45088.6</v>
      </c>
      <c r="F19" s="24">
        <v>12868.12</v>
      </c>
      <c r="G19" s="24">
        <v>46195.41</v>
      </c>
      <c r="H19" s="24">
        <v>37403.29</v>
      </c>
      <c r="I19" s="24">
        <v>48654.63</v>
      </c>
      <c r="J19" s="24">
        <v>56270.85</v>
      </c>
      <c r="K19" s="24">
        <v>53075.1</v>
      </c>
      <c r="L19" s="24">
        <v>45364.36</v>
      </c>
      <c r="M19" s="24">
        <v>41382.04</v>
      </c>
      <c r="N19" s="24">
        <v>41487.67</v>
      </c>
      <c r="O19" s="24">
        <v>7628.75</v>
      </c>
      <c r="P19" s="24">
        <v>34890.129999999997</v>
      </c>
      <c r="Q19" s="24">
        <v>7320.96</v>
      </c>
      <c r="R19" s="24">
        <v>38294.69</v>
      </c>
      <c r="S19" s="24">
        <v>7202.56</v>
      </c>
      <c r="T19" s="24">
        <v>60866.52</v>
      </c>
      <c r="U19" s="24">
        <v>7206.75</v>
      </c>
      <c r="V19" s="24">
        <v>65018.93</v>
      </c>
      <c r="W19" s="24">
        <v>7712.7</v>
      </c>
      <c r="X19" s="24">
        <v>62366.09</v>
      </c>
      <c r="Y19" s="24">
        <v>7127.42</v>
      </c>
      <c r="Z19" s="24">
        <v>122544.67</v>
      </c>
      <c r="AA19" s="24">
        <v>6942.6</v>
      </c>
      <c r="AC19" s="23">
        <f t="shared" si="0"/>
        <v>558884.12</v>
      </c>
      <c r="AD19" s="23">
        <f t="shared" si="1"/>
        <v>285537.52</v>
      </c>
      <c r="AF19" s="28">
        <f t="shared" si="2"/>
        <v>844421.64</v>
      </c>
    </row>
    <row r="20" spans="3:32" ht="12.75" x14ac:dyDescent="0.2">
      <c r="C20" s="18" t="s">
        <v>70</v>
      </c>
      <c r="D20" s="24">
        <v>-10711.48</v>
      </c>
      <c r="E20" s="24">
        <v>25491.82</v>
      </c>
      <c r="F20" s="24">
        <v>7766</v>
      </c>
      <c r="G20" s="24">
        <v>27454.77</v>
      </c>
      <c r="H20" s="24">
        <v>21738.07</v>
      </c>
      <c r="I20" s="24">
        <v>27779.22</v>
      </c>
      <c r="J20" s="24">
        <v>30582.05</v>
      </c>
      <c r="K20" s="24">
        <v>28464.959999999999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C20" s="23">
        <f t="shared" si="0"/>
        <v>49374.64</v>
      </c>
      <c r="AD20" s="23">
        <f t="shared" si="1"/>
        <v>109190.76999999999</v>
      </c>
      <c r="AF20" s="28">
        <f t="shared" si="2"/>
        <v>158565.40999999997</v>
      </c>
    </row>
    <row r="21" spans="3:32" ht="12.75" x14ac:dyDescent="0.2">
      <c r="C21" s="18" t="s">
        <v>71</v>
      </c>
      <c r="D21" s="24">
        <v>-19611.78</v>
      </c>
      <c r="E21" s="24">
        <v>52891.66</v>
      </c>
      <c r="F21" s="24">
        <v>12643.76</v>
      </c>
      <c r="G21" s="24">
        <v>45759</v>
      </c>
      <c r="H21" s="24">
        <v>35300.47</v>
      </c>
      <c r="I21" s="24">
        <v>47596.72</v>
      </c>
      <c r="J21" s="24">
        <v>53976.97</v>
      </c>
      <c r="K21" s="24">
        <v>52123.42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C21" s="23">
        <f t="shared" ref="AC21:AD23" si="3">SUM(D21,F21,H21,J21,L21,N21,P21,R21,T21,V21,X21,Z21,)</f>
        <v>82309.420000000013</v>
      </c>
      <c r="AD21" s="23">
        <f t="shared" si="3"/>
        <v>198370.8</v>
      </c>
      <c r="AF21" s="28">
        <f>SUM(AC21:AD21)</f>
        <v>280680.21999999997</v>
      </c>
    </row>
    <row r="22" spans="3:32" ht="12.75" x14ac:dyDescent="0.2">
      <c r="C22" s="18" t="s">
        <v>72</v>
      </c>
      <c r="D22" s="24">
        <v>-663.52</v>
      </c>
      <c r="E22" s="24">
        <v>1753.3</v>
      </c>
      <c r="F22" s="24">
        <v>447.72</v>
      </c>
      <c r="G22" s="24">
        <v>1608.92</v>
      </c>
      <c r="H22" s="24">
        <v>1199.6099999999999</v>
      </c>
      <c r="I22" s="24">
        <v>1545.98</v>
      </c>
      <c r="J22" s="24">
        <v>1653.24</v>
      </c>
      <c r="K22" s="24">
        <v>1558.05</v>
      </c>
      <c r="L22" s="24">
        <v>-2.86</v>
      </c>
      <c r="M22" s="24">
        <v>-1.68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C22" s="23">
        <f t="shared" si="3"/>
        <v>2634.19</v>
      </c>
      <c r="AD22" s="23">
        <f t="shared" si="3"/>
        <v>6464.5700000000006</v>
      </c>
      <c r="AF22" s="28">
        <f>SUM(AC22:AD22)</f>
        <v>9098.76</v>
      </c>
    </row>
    <row r="23" spans="3:32" ht="12.75" x14ac:dyDescent="0.2">
      <c r="C23" s="21" t="s">
        <v>73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14073.94</v>
      </c>
      <c r="W23" s="24">
        <v>546.89</v>
      </c>
      <c r="X23" s="24">
        <v>14443.81</v>
      </c>
      <c r="Y23" s="24">
        <v>1231.26</v>
      </c>
      <c r="Z23" s="24">
        <v>26731.99</v>
      </c>
      <c r="AA23" s="24">
        <v>1100.78</v>
      </c>
      <c r="AC23" s="23">
        <f t="shared" si="3"/>
        <v>55249.740000000005</v>
      </c>
      <c r="AD23" s="23">
        <f t="shared" si="3"/>
        <v>2878.9300000000003</v>
      </c>
      <c r="AF23" s="28">
        <f>SUM(AC23:AD23)</f>
        <v>58128.670000000006</v>
      </c>
    </row>
    <row r="24" spans="3:32" ht="12.75" x14ac:dyDescent="0.2">
      <c r="C24" s="18" t="s">
        <v>56</v>
      </c>
      <c r="D24" s="24">
        <v>-3538.38</v>
      </c>
      <c r="E24" s="24">
        <v>8656.17</v>
      </c>
      <c r="F24" s="24">
        <v>2629.65</v>
      </c>
      <c r="G24" s="24">
        <v>10505.67</v>
      </c>
      <c r="H24" s="24">
        <v>7098.82</v>
      </c>
      <c r="I24" s="24">
        <v>8952.82</v>
      </c>
      <c r="J24" s="24">
        <v>9831.7000000000007</v>
      </c>
      <c r="K24" s="24">
        <v>9115.07</v>
      </c>
      <c r="L24" s="24">
        <v>8922.6</v>
      </c>
      <c r="M24" s="24">
        <v>5063.1400000000003</v>
      </c>
      <c r="N24" s="24">
        <v>7778.26</v>
      </c>
      <c r="O24" s="24">
        <v>1086.43</v>
      </c>
      <c r="P24" s="24">
        <v>7052</v>
      </c>
      <c r="Q24" s="24">
        <v>1115</v>
      </c>
      <c r="R24" s="24">
        <v>7748.34</v>
      </c>
      <c r="S24" s="24">
        <v>1087.1300000000001</v>
      </c>
      <c r="T24" s="24">
        <v>13615.64</v>
      </c>
      <c r="U24" s="24">
        <v>1238.58</v>
      </c>
      <c r="V24" s="24">
        <v>14814.33</v>
      </c>
      <c r="W24" s="24">
        <v>1422.29</v>
      </c>
      <c r="X24" s="24">
        <v>14169.47</v>
      </c>
      <c r="Y24" s="24">
        <v>1285.19</v>
      </c>
      <c r="Z24" s="24">
        <v>31158.78</v>
      </c>
      <c r="AA24" s="24">
        <v>1470.07</v>
      </c>
      <c r="AC24" s="23">
        <f t="shared" si="0"/>
        <v>121281.21</v>
      </c>
      <c r="AD24" s="23">
        <f t="shared" si="1"/>
        <v>50997.56</v>
      </c>
      <c r="AF24" s="28">
        <f t="shared" si="2"/>
        <v>172278.77000000002</v>
      </c>
    </row>
    <row r="25" spans="3:32" ht="12.75" x14ac:dyDescent="0.2">
      <c r="C25" s="18" t="s">
        <v>57</v>
      </c>
      <c r="D25" s="24">
        <v>-3482.9</v>
      </c>
      <c r="E25" s="24">
        <v>9202.1</v>
      </c>
      <c r="F25" s="24">
        <v>2557.2399999999998</v>
      </c>
      <c r="G25" s="24">
        <v>9166.64</v>
      </c>
      <c r="H25" s="24">
        <v>6663</v>
      </c>
      <c r="I25" s="24">
        <v>8648.35</v>
      </c>
      <c r="J25" s="24">
        <v>9009.86</v>
      </c>
      <c r="K25" s="24">
        <v>8511.56</v>
      </c>
      <c r="L25" s="24">
        <v>7246.63</v>
      </c>
      <c r="M25" s="24">
        <v>4624.54</v>
      </c>
      <c r="N25" s="24">
        <v>7259.47</v>
      </c>
      <c r="O25" s="24">
        <v>1039.1300000000001</v>
      </c>
      <c r="P25" s="24">
        <v>6363.88</v>
      </c>
      <c r="Q25" s="24">
        <v>1037.81</v>
      </c>
      <c r="R25" s="24">
        <v>7362.18</v>
      </c>
      <c r="S25" s="24">
        <v>1082.42</v>
      </c>
      <c r="T25" s="24">
        <v>12786.23</v>
      </c>
      <c r="U25" s="24">
        <v>1186.1400000000001</v>
      </c>
      <c r="V25" s="24">
        <v>13477.71</v>
      </c>
      <c r="W25" s="24">
        <v>1269.24</v>
      </c>
      <c r="X25" s="24">
        <v>17186.419999999998</v>
      </c>
      <c r="Y25" s="24">
        <v>1579.31</v>
      </c>
      <c r="Z25" s="24">
        <v>32921.120000000003</v>
      </c>
      <c r="AA25" s="24">
        <v>1481.85</v>
      </c>
      <c r="AC25" s="23">
        <f t="shared" si="0"/>
        <v>119350.84</v>
      </c>
      <c r="AD25" s="23">
        <f t="shared" si="1"/>
        <v>48829.089999999982</v>
      </c>
      <c r="AF25" s="28">
        <f t="shared" si="2"/>
        <v>168179.93</v>
      </c>
    </row>
    <row r="26" spans="3:32" ht="12.75" x14ac:dyDescent="0.2">
      <c r="C26" s="21" t="s">
        <v>58</v>
      </c>
      <c r="D26" s="24">
        <v>-1910.11</v>
      </c>
      <c r="E26" s="24">
        <v>4805.43</v>
      </c>
      <c r="F26" s="24">
        <v>1290.51</v>
      </c>
      <c r="G26" s="24">
        <v>4698.41</v>
      </c>
      <c r="H26" s="24">
        <v>2008.13</v>
      </c>
      <c r="I26" s="24">
        <v>3146.73</v>
      </c>
      <c r="J26" s="24">
        <v>5077.09</v>
      </c>
      <c r="K26" s="24">
        <v>4867.7299999999996</v>
      </c>
      <c r="L26" s="24">
        <v>4253.6000000000004</v>
      </c>
      <c r="M26" s="24">
        <v>2798.91</v>
      </c>
      <c r="N26" s="24">
        <v>3454.42</v>
      </c>
      <c r="O26" s="24">
        <v>427.46</v>
      </c>
      <c r="P26" s="24">
        <v>3575.02</v>
      </c>
      <c r="Q26" s="24">
        <v>684.95</v>
      </c>
      <c r="R26" s="24">
        <v>3758</v>
      </c>
      <c r="S26" s="24">
        <v>498.87</v>
      </c>
      <c r="T26" s="24">
        <v>6229.94</v>
      </c>
      <c r="U26" s="24">
        <v>677.78</v>
      </c>
      <c r="V26" s="24">
        <v>6407.86</v>
      </c>
      <c r="W26" s="24">
        <v>696.04</v>
      </c>
      <c r="X26" s="24">
        <v>6321.39</v>
      </c>
      <c r="Y26" s="24">
        <v>664.42</v>
      </c>
      <c r="Z26" s="24">
        <v>12466.51</v>
      </c>
      <c r="AA26" s="24">
        <v>652.08000000000004</v>
      </c>
      <c r="AC26" s="23">
        <f t="shared" si="0"/>
        <v>52932.36</v>
      </c>
      <c r="AD26" s="23">
        <f t="shared" si="1"/>
        <v>24618.809999999998</v>
      </c>
      <c r="AF26" s="28">
        <f t="shared" si="2"/>
        <v>77551.17</v>
      </c>
    </row>
    <row r="27" spans="3:32" ht="12.75" x14ac:dyDescent="0.2">
      <c r="C27" s="18" t="s">
        <v>59</v>
      </c>
      <c r="D27" s="24">
        <v>-2513.1999999999998</v>
      </c>
      <c r="E27" s="24">
        <v>11060.9</v>
      </c>
      <c r="F27" s="24">
        <v>2874.1</v>
      </c>
      <c r="G27" s="24">
        <v>9539.92</v>
      </c>
      <c r="H27" s="24">
        <v>7606.47</v>
      </c>
      <c r="I27" s="24">
        <v>9006.4</v>
      </c>
      <c r="J27" s="24">
        <v>10792.72</v>
      </c>
      <c r="K27" s="24">
        <v>8744.67</v>
      </c>
      <c r="L27" s="24">
        <v>10124.700000000001</v>
      </c>
      <c r="M27" s="24">
        <v>2601.1999999999998</v>
      </c>
      <c r="N27" s="24">
        <v>7706.41</v>
      </c>
      <c r="O27" s="24">
        <v>1256.1300000000001</v>
      </c>
      <c r="P27" s="24">
        <v>6031.21</v>
      </c>
      <c r="Q27" s="24">
        <v>1290.3800000000001</v>
      </c>
      <c r="R27" s="24">
        <v>6668.33</v>
      </c>
      <c r="S27" s="24">
        <v>1022.77</v>
      </c>
      <c r="T27" s="24">
        <v>11007.01</v>
      </c>
      <c r="U27" s="24">
        <v>1336.37</v>
      </c>
      <c r="V27" s="24">
        <v>12350.36</v>
      </c>
      <c r="W27" s="24">
        <v>1516.77</v>
      </c>
      <c r="X27" s="24">
        <v>13478.15</v>
      </c>
      <c r="Y27" s="24">
        <v>1577.88</v>
      </c>
      <c r="Z27" s="24">
        <v>25951.23</v>
      </c>
      <c r="AA27" s="24">
        <v>1513.16</v>
      </c>
      <c r="AC27" s="23">
        <f t="shared" si="0"/>
        <v>112077.48999999999</v>
      </c>
      <c r="AD27" s="23">
        <f t="shared" si="1"/>
        <v>50466.549999999988</v>
      </c>
      <c r="AF27" s="28">
        <f t="shared" si="2"/>
        <v>162544.03999999998</v>
      </c>
    </row>
    <row r="28" spans="3:32" ht="12.75" x14ac:dyDescent="0.2">
      <c r="C28" s="18" t="s">
        <v>60</v>
      </c>
      <c r="D28" s="24">
        <v>-5904.17</v>
      </c>
      <c r="E28" s="24">
        <v>12647.91</v>
      </c>
      <c r="F28" s="24">
        <v>4614.0600000000004</v>
      </c>
      <c r="G28" s="24">
        <v>14466.27</v>
      </c>
      <c r="H28" s="24">
        <v>11546.39</v>
      </c>
      <c r="I28" s="24">
        <v>12955.47</v>
      </c>
      <c r="J28" s="24">
        <v>15748.24</v>
      </c>
      <c r="K28" s="24">
        <v>12754.6</v>
      </c>
      <c r="L28" s="24">
        <v>15640.99</v>
      </c>
      <c r="M28" s="24">
        <v>4308.57</v>
      </c>
      <c r="N28" s="24">
        <v>11794.31</v>
      </c>
      <c r="O28" s="24">
        <v>1763.64</v>
      </c>
      <c r="P28" s="24">
        <v>10625.54</v>
      </c>
      <c r="Q28" s="24">
        <v>1812.38</v>
      </c>
      <c r="R28" s="24">
        <v>12327.24</v>
      </c>
      <c r="S28" s="24">
        <v>1885.55</v>
      </c>
      <c r="T28" s="24">
        <v>15789.55</v>
      </c>
      <c r="U28" s="24">
        <v>1489.43</v>
      </c>
      <c r="V28" s="24">
        <v>20785.29</v>
      </c>
      <c r="W28" s="24">
        <v>1999.15</v>
      </c>
      <c r="X28" s="24">
        <v>20150.96</v>
      </c>
      <c r="Y28" s="24">
        <v>1866.5</v>
      </c>
      <c r="Z28" s="24">
        <v>39859.089999999997</v>
      </c>
      <c r="AA28" s="24">
        <v>1825.97</v>
      </c>
      <c r="AC28" s="23">
        <f t="shared" si="0"/>
        <v>172977.49</v>
      </c>
      <c r="AD28" s="23">
        <f t="shared" si="1"/>
        <v>69775.44</v>
      </c>
      <c r="AF28" s="28">
        <f t="shared" si="2"/>
        <v>242752.93</v>
      </c>
    </row>
    <row r="29" spans="3:32" ht="12.75" x14ac:dyDescent="0.2">
      <c r="C29" s="18" t="s">
        <v>61</v>
      </c>
      <c r="D29" s="24">
        <v>-11602.15</v>
      </c>
      <c r="E29" s="24">
        <v>25758.02</v>
      </c>
      <c r="F29" s="24">
        <v>7865.29</v>
      </c>
      <c r="G29" s="24">
        <v>38429.5</v>
      </c>
      <c r="H29" s="24">
        <v>20847.54</v>
      </c>
      <c r="I29" s="24">
        <v>43279</v>
      </c>
      <c r="J29" s="24">
        <v>29319.25</v>
      </c>
      <c r="K29" s="24">
        <v>43278.36</v>
      </c>
      <c r="L29" s="24">
        <v>23493.59</v>
      </c>
      <c r="M29" s="24">
        <v>35074.85</v>
      </c>
      <c r="N29" s="24">
        <v>22965.040000000001</v>
      </c>
      <c r="O29" s="24">
        <v>5377.58</v>
      </c>
      <c r="P29" s="24">
        <v>19278.62</v>
      </c>
      <c r="Q29" s="24">
        <v>5173.71</v>
      </c>
      <c r="R29" s="24">
        <v>19422.939999999999</v>
      </c>
      <c r="S29" s="24">
        <v>4916.3599999999997</v>
      </c>
      <c r="T29" s="24">
        <v>34604.33</v>
      </c>
      <c r="U29" s="24">
        <v>5245.23</v>
      </c>
      <c r="V29" s="24">
        <v>35694.660000000003</v>
      </c>
      <c r="W29" s="24">
        <v>5265.76</v>
      </c>
      <c r="X29" s="24">
        <v>38632.44</v>
      </c>
      <c r="Y29" s="24">
        <v>5602.81</v>
      </c>
      <c r="Z29" s="24">
        <v>70235.58</v>
      </c>
      <c r="AA29" s="24">
        <v>5209.84</v>
      </c>
      <c r="AC29" s="23">
        <f t="shared" si="0"/>
        <v>310757.13</v>
      </c>
      <c r="AD29" s="23">
        <f t="shared" si="1"/>
        <v>222611.02</v>
      </c>
      <c r="AF29" s="28">
        <f t="shared" si="2"/>
        <v>533368.15</v>
      </c>
    </row>
    <row r="30" spans="3:32" ht="12.75" x14ac:dyDescent="0.2">
      <c r="C30" s="18" t="s">
        <v>62</v>
      </c>
      <c r="D30" s="24">
        <v>-5166.2</v>
      </c>
      <c r="E30" s="24">
        <v>12597.57</v>
      </c>
      <c r="F30" s="24">
        <v>3486.94</v>
      </c>
      <c r="G30" s="24">
        <v>12550.33</v>
      </c>
      <c r="H30" s="24">
        <v>9730.4599999999991</v>
      </c>
      <c r="I30" s="24">
        <v>12523.47</v>
      </c>
      <c r="J30" s="24">
        <v>13117.67</v>
      </c>
      <c r="K30" s="24">
        <v>12889.66</v>
      </c>
      <c r="L30" s="24">
        <v>12373.68</v>
      </c>
      <c r="M30" s="24">
        <v>1525.41</v>
      </c>
      <c r="N30" s="24">
        <v>10273.459999999999</v>
      </c>
      <c r="O30" s="24">
        <v>1534.17</v>
      </c>
      <c r="P30" s="24">
        <v>8973.4</v>
      </c>
      <c r="Q30" s="24">
        <v>1525.21</v>
      </c>
      <c r="R30" s="24">
        <v>9894.18</v>
      </c>
      <c r="S30" s="24">
        <v>1505.93</v>
      </c>
      <c r="T30" s="24">
        <v>15540.49</v>
      </c>
      <c r="U30" s="24">
        <v>1535.29</v>
      </c>
      <c r="V30" s="24">
        <v>15406.29</v>
      </c>
      <c r="W30" s="24">
        <v>1546.47</v>
      </c>
      <c r="X30" s="24">
        <v>16391.97</v>
      </c>
      <c r="Y30" s="24">
        <v>1539.13</v>
      </c>
      <c r="Z30" s="24">
        <v>32477.17</v>
      </c>
      <c r="AA30" s="24">
        <v>1524.36</v>
      </c>
      <c r="AC30" s="23">
        <f t="shared" si="0"/>
        <v>142499.51</v>
      </c>
      <c r="AD30" s="23">
        <f t="shared" si="1"/>
        <v>62797</v>
      </c>
      <c r="AF30" s="28">
        <f t="shared" si="2"/>
        <v>205296.51</v>
      </c>
    </row>
    <row r="31" spans="3:32" ht="12.75" x14ac:dyDescent="0.2">
      <c r="C31" s="18" t="s">
        <v>63</v>
      </c>
      <c r="D31" s="24">
        <v>-519.35</v>
      </c>
      <c r="E31" s="24">
        <v>1282.06</v>
      </c>
      <c r="F31" s="24">
        <v>350.36</v>
      </c>
      <c r="G31" s="24">
        <v>1287.5899999999999</v>
      </c>
      <c r="H31" s="24">
        <v>976</v>
      </c>
      <c r="I31" s="24">
        <v>1289.83</v>
      </c>
      <c r="J31" s="24">
        <v>1317.57</v>
      </c>
      <c r="K31" s="24">
        <v>1292.8900000000001</v>
      </c>
      <c r="L31" s="24">
        <v>1250.81</v>
      </c>
      <c r="M31" s="24">
        <v>155.94999999999999</v>
      </c>
      <c r="N31" s="24">
        <v>1034.8499999999999</v>
      </c>
      <c r="O31" s="24">
        <v>154.35</v>
      </c>
      <c r="P31" s="24">
        <v>902.73</v>
      </c>
      <c r="Q31" s="24">
        <v>155.94999999999999</v>
      </c>
      <c r="R31" s="24">
        <v>994.84</v>
      </c>
      <c r="S31" s="24">
        <v>156.33000000000001</v>
      </c>
      <c r="T31" s="24">
        <v>1570.65</v>
      </c>
      <c r="U31" s="24">
        <v>151.03</v>
      </c>
      <c r="V31" s="24">
        <v>1561.02</v>
      </c>
      <c r="W31" s="24">
        <v>158.21</v>
      </c>
      <c r="X31" s="24">
        <v>1668.09</v>
      </c>
      <c r="Y31" s="24">
        <v>158.81</v>
      </c>
      <c r="Z31" s="24">
        <v>3335.58</v>
      </c>
      <c r="AA31" s="24">
        <v>160.05000000000001</v>
      </c>
      <c r="AC31" s="23">
        <f t="shared" si="0"/>
        <v>14443.15</v>
      </c>
      <c r="AD31" s="23">
        <f t="shared" si="1"/>
        <v>6403.05</v>
      </c>
      <c r="AF31" s="28">
        <f t="shared" si="2"/>
        <v>20846.2</v>
      </c>
    </row>
    <row r="32" spans="3:32" ht="12.75" x14ac:dyDescent="0.2">
      <c r="C32" s="18" t="s">
        <v>64</v>
      </c>
      <c r="D32" s="24">
        <v>-2585.64</v>
      </c>
      <c r="E32" s="24">
        <v>6395.71</v>
      </c>
      <c r="F32" s="24">
        <v>1759.96</v>
      </c>
      <c r="G32" s="24">
        <v>6412.55</v>
      </c>
      <c r="H32" s="24">
        <v>4871.1499999999996</v>
      </c>
      <c r="I32" s="24">
        <v>6380.64</v>
      </c>
      <c r="J32" s="24">
        <v>6600.5</v>
      </c>
      <c r="K32" s="24">
        <v>6458.73</v>
      </c>
      <c r="L32" s="24">
        <v>6163.12</v>
      </c>
      <c r="M32" s="24">
        <v>761.18</v>
      </c>
      <c r="N32" s="24">
        <v>5168.7299999999996</v>
      </c>
      <c r="O32" s="24">
        <v>760.33</v>
      </c>
      <c r="P32" s="24">
        <v>4495.22</v>
      </c>
      <c r="Q32" s="24">
        <v>761.18</v>
      </c>
      <c r="R32" s="24">
        <v>4970.2299999999996</v>
      </c>
      <c r="S32" s="24">
        <v>765.32</v>
      </c>
      <c r="T32" s="24">
        <v>7877.48</v>
      </c>
      <c r="U32" s="24">
        <v>760.52</v>
      </c>
      <c r="V32" s="24">
        <v>7829.8</v>
      </c>
      <c r="W32" s="24">
        <v>772.08</v>
      </c>
      <c r="X32" s="24">
        <v>8331.08</v>
      </c>
      <c r="Y32" s="24">
        <v>770.02</v>
      </c>
      <c r="Z32" s="24">
        <v>16485.86</v>
      </c>
      <c r="AA32" s="24">
        <v>773.96</v>
      </c>
      <c r="AC32" s="23">
        <f t="shared" si="0"/>
        <v>71967.490000000005</v>
      </c>
      <c r="AD32" s="23">
        <f t="shared" si="1"/>
        <v>31772.220000000005</v>
      </c>
      <c r="AF32" s="28">
        <f t="shared" si="2"/>
        <v>103739.71</v>
      </c>
    </row>
    <row r="33" spans="3:32" ht="12.75" x14ac:dyDescent="0.2">
      <c r="C33" s="18" t="s">
        <v>65</v>
      </c>
      <c r="D33" s="24">
        <v>-4044.77</v>
      </c>
      <c r="E33" s="24">
        <v>9683.06</v>
      </c>
      <c r="F33" s="24">
        <v>2559.64</v>
      </c>
      <c r="G33" s="24">
        <v>9678.7900000000009</v>
      </c>
      <c r="H33" s="24">
        <v>7363.96</v>
      </c>
      <c r="I33" s="24">
        <v>9585.99</v>
      </c>
      <c r="J33" s="24">
        <v>9960.23</v>
      </c>
      <c r="K33" s="24">
        <v>9720.8700000000008</v>
      </c>
      <c r="L33" s="24">
        <v>9433.75</v>
      </c>
      <c r="M33" s="24">
        <v>783.7</v>
      </c>
      <c r="N33" s="24">
        <v>7933.78</v>
      </c>
      <c r="O33" s="24">
        <v>774.53</v>
      </c>
      <c r="P33" s="24">
        <v>6782.9</v>
      </c>
      <c r="Q33" s="24">
        <v>783.26</v>
      </c>
      <c r="R33" s="24">
        <v>7427.25</v>
      </c>
      <c r="S33" s="24">
        <v>773.82</v>
      </c>
      <c r="T33" s="24">
        <v>12103.48</v>
      </c>
      <c r="U33" s="24">
        <v>772.13</v>
      </c>
      <c r="V33" s="24">
        <v>12014.84</v>
      </c>
      <c r="W33" s="24">
        <v>839.04</v>
      </c>
      <c r="X33" s="24">
        <v>12581.75</v>
      </c>
      <c r="Y33" s="24">
        <v>969.85</v>
      </c>
      <c r="Z33" s="24">
        <v>24955.98</v>
      </c>
      <c r="AA33" s="24">
        <v>973.56</v>
      </c>
      <c r="AC33" s="23">
        <f t="shared" si="0"/>
        <v>109072.79</v>
      </c>
      <c r="AD33" s="23">
        <f t="shared" si="1"/>
        <v>45338.599999999991</v>
      </c>
      <c r="AF33" s="28">
        <f t="shared" si="2"/>
        <v>154411.38999999998</v>
      </c>
    </row>
    <row r="34" spans="3:32" ht="12.75" x14ac:dyDescent="0.2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3:32" ht="12.75" x14ac:dyDescent="0.2">
      <c r="C35" s="3"/>
      <c r="D35" s="29">
        <f t="shared" ref="D35:AA35" si="4">SUM(D5:D33)</f>
        <v>-594344.11</v>
      </c>
      <c r="E35" s="29">
        <f t="shared" si="4"/>
        <v>1504434.8039000002</v>
      </c>
      <c r="F35" s="29">
        <f t="shared" si="4"/>
        <v>398631.91000000003</v>
      </c>
      <c r="G35" s="29">
        <f t="shared" si="4"/>
        <v>1473739.7832999995</v>
      </c>
      <c r="H35" s="29">
        <f t="shared" si="4"/>
        <v>1054643.96</v>
      </c>
      <c r="I35" s="29">
        <f t="shared" si="4"/>
        <v>1416747.1997</v>
      </c>
      <c r="J35" s="29">
        <f t="shared" si="4"/>
        <v>1609078.4800000002</v>
      </c>
      <c r="K35" s="29">
        <f t="shared" si="4"/>
        <v>1573167.8421000002</v>
      </c>
      <c r="L35" s="29">
        <f t="shared" si="4"/>
        <v>1576133.9500000007</v>
      </c>
      <c r="M35" s="29">
        <f t="shared" si="4"/>
        <v>954743.40059999994</v>
      </c>
      <c r="N35" s="29">
        <f t="shared" si="4"/>
        <v>1282366.7099999997</v>
      </c>
      <c r="O35" s="29">
        <f>SUM(O5:O33)</f>
        <v>223172.60550000001</v>
      </c>
      <c r="P35" s="29">
        <f t="shared" si="4"/>
        <v>1115529.77</v>
      </c>
      <c r="Q35" s="29">
        <f t="shared" si="4"/>
        <v>222012.41250000001</v>
      </c>
      <c r="R35" s="29">
        <f t="shared" si="4"/>
        <v>1099281.8999999999</v>
      </c>
      <c r="S35" s="29">
        <f t="shared" si="4"/>
        <v>195822.18479999996</v>
      </c>
      <c r="T35" s="29">
        <f t="shared" si="4"/>
        <v>1676595.49</v>
      </c>
      <c r="U35" s="29">
        <f t="shared" si="4"/>
        <v>184354.4393</v>
      </c>
      <c r="V35" s="29">
        <f t="shared" si="4"/>
        <v>1958572.1500000004</v>
      </c>
      <c r="W35" s="29">
        <f t="shared" si="4"/>
        <v>215944.99710000004</v>
      </c>
      <c r="X35" s="29">
        <f t="shared" si="4"/>
        <v>2279162.7799999998</v>
      </c>
      <c r="Y35" s="29">
        <f t="shared" si="4"/>
        <v>239204.41440000004</v>
      </c>
      <c r="Z35" s="29">
        <f t="shared" si="4"/>
        <v>4312169.53</v>
      </c>
      <c r="AA35" s="29">
        <f t="shared" si="4"/>
        <v>224598.52588999996</v>
      </c>
      <c r="AC35" s="23">
        <f>SUM(D35,F35,H35,J35,L35,N35,P35,R35,T35,V35,X35,Z35,)</f>
        <v>17767822.52</v>
      </c>
      <c r="AD35" s="23">
        <f>SUM(E35,G35,I35,K35,M35,O35,Q35,S35,U35,W35,Y35,AA35,)</f>
        <v>8427942.6090899985</v>
      </c>
      <c r="AF35" s="28">
        <f>SUM(AC35:AD35)</f>
        <v>26195765.129089996</v>
      </c>
    </row>
    <row r="36" spans="3:32" ht="12.75" x14ac:dyDescent="0.2">
      <c r="C36" s="3"/>
      <c r="D36" s="3"/>
      <c r="E36" s="3"/>
      <c r="F36" s="3"/>
      <c r="G36" s="3"/>
      <c r="H36" s="6"/>
      <c r="I36" s="6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3:32" ht="12.75" x14ac:dyDescent="0.2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5"/>
      <c r="Q37" s="5"/>
      <c r="R37" s="5"/>
      <c r="S37" s="5"/>
      <c r="V37" s="10"/>
      <c r="AC37" s="28">
        <f>SUM(AC5:AC33)</f>
        <v>17767822.519999992</v>
      </c>
      <c r="AD37" s="28">
        <f>SUM(AD5:AD33)</f>
        <v>8427942.6090899985</v>
      </c>
      <c r="AE37" s="28"/>
      <c r="AF37" s="28">
        <f>SUM(AF5:AF33)</f>
        <v>26195765.129090007</v>
      </c>
    </row>
    <row r="38" spans="3:32" ht="12.75" x14ac:dyDescent="0.2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3:32" ht="12.75" x14ac:dyDescent="0.2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2"/>
      <c r="S39" s="2"/>
    </row>
    <row r="49" spans="3:19" x14ac:dyDescent="0.2">
      <c r="N49" s="8"/>
      <c r="O49" s="8"/>
    </row>
    <row r="51" spans="3:19" x14ac:dyDescent="0.2">
      <c r="C51" s="9"/>
      <c r="D51" s="10"/>
      <c r="E51" s="10"/>
      <c r="H51" s="10"/>
      <c r="I51" s="10"/>
      <c r="J51" s="11"/>
      <c r="K51" s="11"/>
      <c r="L51" s="10"/>
      <c r="M51" s="10"/>
      <c r="N51" s="11"/>
      <c r="O51" s="11"/>
      <c r="R51" s="11"/>
      <c r="S51" s="11"/>
    </row>
    <row r="52" spans="3:19" x14ac:dyDescent="0.2">
      <c r="C52" s="9"/>
      <c r="D52" s="10"/>
      <c r="E52" s="10"/>
      <c r="H52" s="10"/>
      <c r="I52" s="10"/>
      <c r="J52" s="11"/>
      <c r="K52" s="11"/>
      <c r="L52" s="10"/>
      <c r="M52" s="10"/>
      <c r="N52" s="11"/>
      <c r="O52" s="11"/>
      <c r="R52" s="11"/>
      <c r="S52" s="11"/>
    </row>
    <row r="53" spans="3:19" x14ac:dyDescent="0.2">
      <c r="C53" s="9"/>
      <c r="D53" s="10"/>
      <c r="E53" s="10"/>
      <c r="H53" s="10"/>
      <c r="I53" s="10"/>
      <c r="J53" s="11"/>
      <c r="K53" s="11"/>
      <c r="L53" s="10"/>
      <c r="M53" s="10"/>
      <c r="N53" s="11"/>
      <c r="O53" s="11"/>
      <c r="R53" s="11"/>
      <c r="S53" s="11"/>
    </row>
    <row r="54" spans="3:19" x14ac:dyDescent="0.2">
      <c r="C54" s="9"/>
      <c r="D54" s="10"/>
      <c r="E54" s="10"/>
      <c r="H54" s="10"/>
      <c r="I54" s="10"/>
      <c r="J54" s="11"/>
      <c r="K54" s="11"/>
      <c r="L54" s="10"/>
      <c r="M54" s="10"/>
      <c r="N54" s="11"/>
      <c r="O54" s="11"/>
      <c r="R54" s="11"/>
      <c r="S54" s="11"/>
    </row>
    <row r="55" spans="3:19" x14ac:dyDescent="0.2">
      <c r="C55" s="9"/>
      <c r="D55" s="10"/>
      <c r="E55" s="10"/>
      <c r="H55" s="10"/>
      <c r="I55" s="10"/>
      <c r="J55" s="11"/>
      <c r="K55" s="11"/>
      <c r="L55" s="10"/>
      <c r="M55" s="10"/>
      <c r="N55" s="11"/>
      <c r="O55" s="11"/>
      <c r="R55" s="11"/>
      <c r="S55" s="11"/>
    </row>
    <row r="56" spans="3:19" x14ac:dyDescent="0.2">
      <c r="C56" s="9"/>
      <c r="D56" s="10"/>
      <c r="E56" s="10"/>
      <c r="H56" s="10"/>
      <c r="I56" s="10"/>
      <c r="J56" s="11"/>
      <c r="K56" s="11"/>
      <c r="L56" s="10"/>
      <c r="M56" s="10"/>
      <c r="N56" s="11"/>
      <c r="O56" s="11"/>
      <c r="R56" s="11"/>
      <c r="S56" s="11"/>
    </row>
    <row r="57" spans="3:19" x14ac:dyDescent="0.2">
      <c r="C57" s="9"/>
      <c r="D57" s="10"/>
      <c r="E57" s="10"/>
      <c r="H57" s="10"/>
      <c r="I57" s="10"/>
      <c r="J57" s="11"/>
      <c r="K57" s="11"/>
      <c r="L57" s="10"/>
      <c r="M57" s="10"/>
      <c r="N57" s="11"/>
      <c r="O57" s="11"/>
      <c r="R57" s="11"/>
      <c r="S57" s="11"/>
    </row>
    <row r="58" spans="3:19" x14ac:dyDescent="0.2">
      <c r="C58" s="9"/>
      <c r="D58" s="10"/>
      <c r="E58" s="10"/>
      <c r="H58" s="10"/>
      <c r="I58" s="10"/>
      <c r="J58" s="11"/>
      <c r="K58" s="11"/>
      <c r="L58" s="10"/>
      <c r="M58" s="10"/>
      <c r="N58" s="11"/>
      <c r="O58" s="11"/>
      <c r="R58" s="11"/>
      <c r="S58" s="11"/>
    </row>
    <row r="59" spans="3:19" x14ac:dyDescent="0.2">
      <c r="C59" s="9"/>
      <c r="D59" s="10"/>
      <c r="E59" s="10"/>
      <c r="H59" s="10"/>
      <c r="I59" s="10"/>
      <c r="J59" s="11"/>
      <c r="K59" s="11"/>
      <c r="L59" s="10"/>
      <c r="M59" s="10"/>
      <c r="N59" s="11"/>
      <c r="O59" s="11"/>
      <c r="R59" s="11"/>
      <c r="S59" s="11"/>
    </row>
    <row r="60" spans="3:19" x14ac:dyDescent="0.2">
      <c r="C60" s="9"/>
      <c r="D60" s="10"/>
      <c r="E60" s="10"/>
      <c r="H60" s="10"/>
      <c r="I60" s="10"/>
      <c r="J60" s="11"/>
      <c r="K60" s="11"/>
      <c r="L60" s="10"/>
      <c r="M60" s="10"/>
      <c r="N60" s="11"/>
      <c r="O60" s="11"/>
      <c r="R60" s="11"/>
      <c r="S60" s="11"/>
    </row>
    <row r="61" spans="3:19" x14ac:dyDescent="0.2">
      <c r="C61" s="9"/>
      <c r="D61" s="10"/>
      <c r="E61" s="10"/>
      <c r="H61" s="10"/>
      <c r="I61" s="10"/>
      <c r="J61" s="11"/>
      <c r="K61" s="11"/>
      <c r="L61" s="10"/>
      <c r="M61" s="10"/>
      <c r="N61" s="11"/>
      <c r="O61" s="11"/>
      <c r="R61" s="11"/>
      <c r="S61" s="11"/>
    </row>
    <row r="62" spans="3:19" x14ac:dyDescent="0.2">
      <c r="C62" s="9"/>
      <c r="D62" s="10"/>
      <c r="E62" s="10"/>
      <c r="H62" s="10"/>
      <c r="I62" s="10"/>
      <c r="J62" s="11"/>
      <c r="K62" s="11"/>
      <c r="L62" s="10"/>
      <c r="M62" s="10"/>
      <c r="N62" s="11"/>
      <c r="O62" s="11"/>
      <c r="R62" s="11"/>
      <c r="S62" s="11"/>
    </row>
    <row r="63" spans="3:19" x14ac:dyDescent="0.2">
      <c r="C63" s="9"/>
      <c r="D63" s="9"/>
      <c r="E63" s="9"/>
    </row>
    <row r="64" spans="3:19" x14ac:dyDescent="0.2">
      <c r="C64" s="9"/>
      <c r="D64" s="9"/>
      <c r="E64" s="9"/>
      <c r="J64" s="11"/>
      <c r="K64" s="11"/>
      <c r="N64" s="11"/>
      <c r="O64" s="11"/>
    </row>
    <row r="65" spans="3:17" x14ac:dyDescent="0.2">
      <c r="C65" s="9"/>
      <c r="D65" s="9"/>
      <c r="E65" s="9"/>
    </row>
    <row r="66" spans="3:17" x14ac:dyDescent="0.2">
      <c r="J66" s="12"/>
      <c r="K66" s="12"/>
    </row>
    <row r="73" spans="3:17" x14ac:dyDescent="0.2">
      <c r="H73" s="11"/>
      <c r="I73" s="11"/>
      <c r="J73" s="11"/>
      <c r="K73" s="11"/>
      <c r="L73" s="11"/>
      <c r="M73" s="11"/>
      <c r="N73" s="13"/>
      <c r="O73" s="13"/>
      <c r="P73" s="11"/>
      <c r="Q73" s="11"/>
    </row>
    <row r="74" spans="3:17" x14ac:dyDescent="0.2">
      <c r="H74" s="11"/>
      <c r="I74" s="11"/>
      <c r="J74" s="11"/>
      <c r="K74" s="11"/>
      <c r="L74" s="11"/>
      <c r="M74" s="11"/>
      <c r="N74" s="13"/>
      <c r="O74" s="13"/>
      <c r="P74" s="11"/>
      <c r="Q74" s="11"/>
    </row>
    <row r="75" spans="3:17" x14ac:dyDescent="0.2">
      <c r="H75" s="11"/>
      <c r="I75" s="11"/>
      <c r="J75" s="11"/>
      <c r="K75" s="11"/>
      <c r="L75" s="11"/>
      <c r="M75" s="11"/>
      <c r="N75" s="13"/>
      <c r="O75" s="13"/>
      <c r="P75" s="11"/>
      <c r="Q75" s="11"/>
    </row>
    <row r="76" spans="3:17" x14ac:dyDescent="0.2">
      <c r="H76" s="11"/>
      <c r="I76" s="11"/>
      <c r="J76" s="11"/>
      <c r="K76" s="11"/>
      <c r="L76" s="11"/>
      <c r="M76" s="11"/>
      <c r="N76" s="13"/>
      <c r="O76" s="13"/>
      <c r="P76" s="11"/>
      <c r="Q76" s="11"/>
    </row>
    <row r="77" spans="3:17" x14ac:dyDescent="0.2">
      <c r="H77" s="11"/>
      <c r="I77" s="11"/>
      <c r="J77" s="11"/>
      <c r="K77" s="11"/>
      <c r="L77" s="11"/>
      <c r="M77" s="11"/>
      <c r="N77" s="13"/>
      <c r="O77" s="13"/>
      <c r="P77" s="11"/>
      <c r="Q77" s="11"/>
    </row>
    <row r="78" spans="3:17" x14ac:dyDescent="0.2">
      <c r="H78" s="11"/>
      <c r="I78" s="11"/>
      <c r="J78" s="11"/>
      <c r="K78" s="11"/>
      <c r="L78" s="11"/>
      <c r="M78" s="11"/>
      <c r="N78" s="13"/>
      <c r="O78" s="13"/>
      <c r="P78" s="11"/>
      <c r="Q78" s="11"/>
    </row>
    <row r="79" spans="3:17" x14ac:dyDescent="0.2">
      <c r="H79" s="11"/>
      <c r="I79" s="11"/>
      <c r="J79" s="11"/>
      <c r="K79" s="11"/>
      <c r="L79" s="11"/>
      <c r="M79" s="11"/>
      <c r="N79" s="13"/>
      <c r="O79" s="13"/>
      <c r="P79" s="11"/>
      <c r="Q79" s="11"/>
    </row>
    <row r="80" spans="3:17" x14ac:dyDescent="0.2">
      <c r="H80" s="11"/>
      <c r="I80" s="11"/>
      <c r="J80" s="11"/>
      <c r="K80" s="11"/>
      <c r="L80" s="11"/>
      <c r="M80" s="11"/>
      <c r="N80" s="13"/>
      <c r="O80" s="13"/>
      <c r="P80" s="11"/>
      <c r="Q80" s="11"/>
    </row>
    <row r="81" spans="3:19" x14ac:dyDescent="0.2">
      <c r="H81" s="11"/>
      <c r="I81" s="11"/>
      <c r="J81" s="11"/>
      <c r="K81" s="11"/>
      <c r="L81" s="11"/>
      <c r="M81" s="11"/>
      <c r="N81" s="13"/>
      <c r="O81" s="13"/>
      <c r="P81" s="11"/>
      <c r="Q81" s="11"/>
    </row>
    <row r="82" spans="3:19" x14ac:dyDescent="0.2">
      <c r="H82" s="11"/>
      <c r="I82" s="11"/>
      <c r="J82" s="11"/>
      <c r="K82" s="11"/>
      <c r="L82" s="11"/>
      <c r="M82" s="11"/>
      <c r="N82" s="13"/>
      <c r="O82" s="13"/>
      <c r="P82" s="11"/>
      <c r="Q82" s="11"/>
    </row>
    <row r="83" spans="3:19" x14ac:dyDescent="0.2">
      <c r="H83" s="11"/>
      <c r="I83" s="11"/>
      <c r="J83" s="11"/>
      <c r="K83" s="11"/>
      <c r="L83" s="11"/>
      <c r="M83" s="11"/>
      <c r="N83" s="13"/>
      <c r="O83" s="13"/>
      <c r="P83" s="11"/>
      <c r="Q83" s="11"/>
    </row>
    <row r="84" spans="3:19" x14ac:dyDescent="0.2">
      <c r="H84" s="11"/>
      <c r="I84" s="11"/>
      <c r="J84" s="11"/>
      <c r="K84" s="11"/>
      <c r="L84" s="11"/>
      <c r="M84" s="11"/>
      <c r="N84" s="13"/>
      <c r="O84" s="13"/>
      <c r="P84" s="11"/>
      <c r="Q84" s="11"/>
    </row>
    <row r="86" spans="3:19" x14ac:dyDescent="0.2">
      <c r="H86" s="11"/>
      <c r="I86" s="11"/>
      <c r="J86" s="11"/>
      <c r="K86" s="11"/>
      <c r="L86" s="11"/>
      <c r="M86" s="11"/>
      <c r="P86" s="11"/>
      <c r="Q86" s="11"/>
    </row>
    <row r="88" spans="3:19" x14ac:dyDescent="0.2">
      <c r="C88" s="14"/>
    </row>
    <row r="89" spans="3:19" x14ac:dyDescent="0.2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3"/>
      <c r="O89" s="13"/>
      <c r="P89" s="13"/>
      <c r="Q89" s="13"/>
      <c r="R89" s="15"/>
      <c r="S89" s="15"/>
    </row>
    <row r="90" spans="3:19" x14ac:dyDescent="0.2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3"/>
      <c r="O90" s="13"/>
      <c r="P90" s="15"/>
      <c r="Q90" s="15"/>
      <c r="R90" s="15"/>
      <c r="S90" s="15"/>
    </row>
    <row r="91" spans="3:19" x14ac:dyDescent="0.2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3"/>
      <c r="O91" s="13"/>
      <c r="P91" s="15"/>
      <c r="Q91" s="15"/>
      <c r="R91" s="15"/>
      <c r="S91" s="15"/>
    </row>
    <row r="92" spans="3:19" x14ac:dyDescent="0.2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3"/>
      <c r="O92" s="13"/>
      <c r="P92" s="15"/>
      <c r="Q92" s="15"/>
      <c r="R92" s="15"/>
      <c r="S92" s="15"/>
    </row>
    <row r="93" spans="3:19" x14ac:dyDescent="0.2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3"/>
      <c r="O93" s="13"/>
      <c r="P93" s="15"/>
      <c r="Q93" s="15"/>
      <c r="R93" s="15"/>
      <c r="S93" s="15"/>
    </row>
    <row r="94" spans="3:19" x14ac:dyDescent="0.2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3"/>
      <c r="O94" s="13"/>
      <c r="P94" s="15"/>
      <c r="Q94" s="15"/>
      <c r="R94" s="15"/>
      <c r="S94" s="15"/>
    </row>
    <row r="95" spans="3:19" x14ac:dyDescent="0.2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3"/>
      <c r="O95" s="13"/>
      <c r="P95" s="15"/>
      <c r="Q95" s="15"/>
      <c r="R95" s="15"/>
      <c r="S95" s="15"/>
    </row>
    <row r="96" spans="3:19" x14ac:dyDescent="0.2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3"/>
      <c r="O96" s="13"/>
      <c r="P96" s="15"/>
      <c r="Q96" s="15"/>
      <c r="R96" s="15"/>
      <c r="S96" s="15"/>
    </row>
    <row r="97" spans="3:19" x14ac:dyDescent="0.2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3"/>
      <c r="O97" s="13"/>
      <c r="P97" s="15"/>
      <c r="Q97" s="15"/>
      <c r="R97" s="15"/>
      <c r="S97" s="15"/>
    </row>
    <row r="98" spans="3:19" x14ac:dyDescent="0.2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3"/>
      <c r="O98" s="13"/>
      <c r="P98" s="15"/>
      <c r="Q98" s="15"/>
      <c r="R98" s="15"/>
      <c r="S98" s="15"/>
    </row>
    <row r="99" spans="3:19" x14ac:dyDescent="0.2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3"/>
      <c r="O99" s="13"/>
      <c r="P99" s="15"/>
      <c r="Q99" s="15"/>
      <c r="R99" s="15"/>
      <c r="S99" s="15"/>
    </row>
    <row r="100" spans="3:19" x14ac:dyDescent="0.2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3"/>
      <c r="O100" s="13"/>
      <c r="P100" s="15"/>
      <c r="Q100" s="15"/>
      <c r="R100" s="15"/>
      <c r="S100" s="15"/>
    </row>
    <row r="105" spans="3:19" x14ac:dyDescent="0.2">
      <c r="P105" s="11"/>
      <c r="Q105" s="11"/>
    </row>
    <row r="106" spans="3:19" x14ac:dyDescent="0.2">
      <c r="P106" s="11"/>
      <c r="Q106" s="11"/>
    </row>
    <row r="107" spans="3:19" x14ac:dyDescent="0.2">
      <c r="P107" s="11"/>
      <c r="Q107" s="11"/>
    </row>
    <row r="108" spans="3:19" x14ac:dyDescent="0.2">
      <c r="P108" s="11"/>
      <c r="Q108" s="11"/>
    </row>
    <row r="109" spans="3:19" x14ac:dyDescent="0.2">
      <c r="P109" s="11"/>
      <c r="Q109" s="11"/>
    </row>
    <row r="110" spans="3:19" x14ac:dyDescent="0.2">
      <c r="P110" s="11"/>
      <c r="Q110" s="11"/>
    </row>
    <row r="111" spans="3:19" x14ac:dyDescent="0.2">
      <c r="P111" s="11"/>
      <c r="Q111" s="11"/>
    </row>
    <row r="112" spans="3:19" x14ac:dyDescent="0.2">
      <c r="P112" s="11"/>
      <c r="Q112" s="11"/>
    </row>
    <row r="113" spans="16:17" x14ac:dyDescent="0.2">
      <c r="P113" s="11"/>
      <c r="Q113" s="11"/>
    </row>
    <row r="114" spans="16:17" x14ac:dyDescent="0.2">
      <c r="P114" s="11"/>
      <c r="Q114" s="11"/>
    </row>
    <row r="115" spans="16:17" x14ac:dyDescent="0.2">
      <c r="P115" s="11"/>
      <c r="Q115" s="11"/>
    </row>
    <row r="116" spans="16:17" x14ac:dyDescent="0.2">
      <c r="P116" s="11"/>
      <c r="Q116" s="11"/>
    </row>
    <row r="117" spans="16:17" x14ac:dyDescent="0.2">
      <c r="P117" s="11"/>
      <c r="Q117" s="11"/>
    </row>
    <row r="118" spans="16:17" x14ac:dyDescent="0.2">
      <c r="P118" s="11"/>
      <c r="Q118" s="11"/>
    </row>
    <row r="120" spans="16:17" x14ac:dyDescent="0.2">
      <c r="P120" s="12"/>
      <c r="Q120" s="12"/>
    </row>
    <row r="122" spans="16:17" x14ac:dyDescent="0.2">
      <c r="P122" s="11"/>
      <c r="Q122" s="11"/>
    </row>
  </sheetData>
  <mergeCells count="12">
    <mergeCell ref="X2:Y2"/>
    <mergeCell ref="Z2:AA2"/>
    <mergeCell ref="N2:O2"/>
    <mergeCell ref="P2:Q2"/>
    <mergeCell ref="R2:S2"/>
    <mergeCell ref="T2:U2"/>
    <mergeCell ref="V2:W2"/>
    <mergeCell ref="D2:E2"/>
    <mergeCell ref="F2:G2"/>
    <mergeCell ref="H2:I2"/>
    <mergeCell ref="J2:K2"/>
    <mergeCell ref="L2:M2"/>
  </mergeCells>
  <phoneticPr fontId="0" type="noConversion"/>
  <pageMargins left="0.75" right="0.75" top="1" bottom="1" header="0.5" footer="0.5"/>
  <pageSetup scale="6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10F20E04BCF41BE361D2F61EE6FFA" ma:contentTypeVersion="32" ma:contentTypeDescription="Create a new document." ma:contentTypeScope="" ma:versionID="9202b90fee17b6f8c867726da0d4e789">
  <xsd:schema xmlns:xsd="http://www.w3.org/2001/XMLSchema" xmlns:xs="http://www.w3.org/2001/XMLSchema" xmlns:p="http://schemas.microsoft.com/office/2006/metadata/properties" xmlns:ns1="http://schemas.microsoft.com/sharepoint/v3" xmlns:ns2="65bfb563-8fe2-4d34-a09f-38a217d8feea" xmlns:ns3="http://schemas.microsoft.com/sharepoint/v4" targetNamespace="http://schemas.microsoft.com/office/2006/metadata/properties" ma:root="true" ma:fieldsID="f66fd574be8513941aebec9a583d385e" ns1:_="" ns2:_="" ns3:_="">
    <xsd:import namespace="http://schemas.microsoft.com/sharepoint/v3"/>
    <xsd:import namespace="65bfb563-8fe2-4d34-a09f-38a217d8fee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 minOccurs="0"/>
                <xsd:element ref="ns2:Filing_x0020_Type" minOccurs="0"/>
                <xsd:element ref="ns2:Filings" minOccurs="0"/>
                <xsd:element ref="ns2:Filing_x0020_Doc_x0020_Types" minOccurs="0"/>
                <xsd:element ref="ns2:Filing_x0020_Case_x0020__x0023_" minOccurs="0"/>
                <xsd:element ref="ns2:Filing_x0020_Witness" minOccurs="0"/>
                <xsd:element ref="ns2:Review_x0020_Case_x0020_Expense_x0020_Period" minOccurs="0"/>
                <xsd:element ref="ns2:Review_x0020_Case_x0020_Doc_x0020_Types" minOccurs="0"/>
                <xsd:element ref="ns2:Case_x0020__x0023_" minOccurs="0"/>
                <xsd:element ref="ns2:Witness_x0020_Testimony" minOccurs="0"/>
                <xsd:element ref="ns2:Construction_x0020_Monitoring_x0020_Description" minOccurs="0"/>
                <xsd:element ref="ns2:Construction_x0020_Monitoring" minOccurs="0"/>
                <xsd:element ref="ns2:Status" minOccurs="0"/>
                <xsd:element ref="ns3:IconOverlay" minOccurs="0"/>
                <xsd:element ref="ns1:_vti_ItemDeclaredRecord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31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32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ternalName="Year">
      <xsd:simpleType>
        <xsd:restriction base="dms:Choice">
          <xsd:enumeration value="2026"/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</xsd:restriction>
      </xsd:simpleType>
    </xsd:element>
    <xsd:element name="Document_x0020_Type" ma:index="4" nillable="true" ma:displayName="Document Type" ma:internalName="Document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SM"/>
                    <xsd:enumeration value="ECR"/>
                    <xsd:enumeration value="FAC / OST"/>
                    <xsd:enumeration value="GLT"/>
                    <xsd:enumeration value="GSC"/>
                    <xsd:enumeration value="HEA"/>
                    <xsd:enumeration value="LFF"/>
                    <xsd:enumeration value="WNA"/>
                  </xsd:restriction>
                </xsd:simpleType>
              </xsd:element>
            </xsd:sequence>
          </xsd:extension>
        </xsd:complexContent>
      </xsd:complexType>
    </xsd:element>
    <xsd:element name="Filing_x0020_Type" ma:index="5" nillable="true" ma:displayName="Filing Type" ma:internalName="Filing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onthly Filings (ECR/LFF)"/>
                    <xsd:enumeration value="Form A Filings (FAC/OST)"/>
                    <xsd:enumeration value="Form B Filings (FAC/OST)"/>
                    <xsd:enumeration value="Fixed NAS FAC/OSS Factor (NFOF)"/>
                    <xsd:enumeration value="Fuel Supply Contracts (FAC)"/>
                    <xsd:enumeration value="Avoided Energy Cost (LQF)"/>
                    <xsd:enumeration value="Municipal WPS Reports (FAC)"/>
                    <xsd:enumeration value="Quarterly Filings (GSC)"/>
                    <xsd:enumeration value="Annual Filing (DSM)"/>
                    <xsd:enumeration value="Annual Filing (GLT/LFF/WNA)"/>
                    <xsd:enumeration value="Forecasted Annual Filing (GLT)"/>
                    <xsd:enumeration value="True-up Annual Filing (GLT)"/>
                    <xsd:enumeration value="Review Cases (ECR/FAC/OST)"/>
                    <xsd:enumeration value="Construction Monitoring (ECR)"/>
                    <xsd:enumeration value="Approved Project Detail (ECR/GLT)"/>
                  </xsd:restriction>
                </xsd:simpleType>
              </xsd:element>
            </xsd:sequence>
          </xsd:extension>
        </xsd:complexContent>
      </xsd:complexType>
    </xsd:element>
    <xsd:element name="Filings" ma:index="6" nillable="true" ma:displayName="Filing Expense Period" ma:format="Dropdown" ma:internalName="Filings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  <xsd:enumeration value="Nov-Jan (GSC)"/>
          <xsd:enumeration value="Feb-Apr (GSC)"/>
          <xsd:enumeration value="May-Jul (GSC)"/>
          <xsd:enumeration value="Aug-Oct (GSC)"/>
          <xsd:enumeration value="Apr-May (LFF)"/>
          <xsd:enumeration value="Jan-Dec (GLT/WNA)"/>
          <xsd:enumeration value="N/A"/>
        </xsd:restriction>
      </xsd:simpleType>
    </xsd:element>
    <xsd:element name="Filing_x0020_Doc_x0020_Types" ma:index="7" nillable="true" ma:displayName="Filing Doc Types" ma:format="Dropdown" ma:internalName="Filing_x0020_Doc_x0020_Types">
      <xsd:simpleType>
        <xsd:restriction base="dms:Choice">
          <xsd:enumeration value="00 – Orders/Requests for Information"/>
          <xsd:enumeration value="01.1 – 1st Data Request Responses/Testimony"/>
          <xsd:enumeration value="01.2 – 1st Data Request Attachments"/>
          <xsd:enumeration value="01.3 – 1st Data Request Confidentiality Petition"/>
          <xsd:enumeration value="01.4 – 1st Data Request/Testimony - As Filed"/>
          <xsd:enumeration value="02.1 – 2nd Data Request Responses/Testimony"/>
          <xsd:enumeration value="02.2 – 2nd Data Request Attachments"/>
          <xsd:enumeration value="02.3 – 2nd Data Request Confidentiality Petition"/>
          <xsd:enumeration value="02.4 – 2nd Data Request/Testimony - As Filed"/>
          <xsd:enumeration value="03.1 – 3rd Data Request Responses/Testimony"/>
          <xsd:enumeration value="03.2 – 3rd Data Request Attachments"/>
          <xsd:enumeration value="03.3 – 3rd Data Request Confidentiality Petition"/>
          <xsd:enumeration value="03.4 – 3rd Data Request/Testimony - As Filed"/>
          <xsd:enumeration value="04.1 – Post Hearing Data Request Responses/Testimony"/>
          <xsd:enumeration value="04.2 – Post Hearing Data Request Attachments"/>
          <xsd:enumeration value="04.3 – Post Hearing Data Request Confidentiality Petition"/>
          <xsd:enumeration value="04.4 – Post Hearing Data Request/Testimony - As Filed"/>
          <xsd:enumeration value="05 – Technical Conference or Hearings"/>
          <xsd:enumeration value="06 – Briefs"/>
          <xsd:enumeration value="07 – Support"/>
          <xsd:enumeration value="08 – Tariffs"/>
          <xsd:enumeration value="09 – Proof of Publication/Certificate of Notice"/>
          <xsd:enumeration value="10 – eFiled/Filed Documents"/>
          <xsd:enumeration value="10.1 – Application"/>
          <xsd:enumeration value="10.2 – Application - As Filed"/>
          <xsd:enumeration value="11 – Talking Points (Internal Use Only)"/>
          <xsd:enumeration value="12 – Data Request Assignments"/>
          <xsd:enumeration value="13 – Review Checklists"/>
        </xsd:restriction>
      </xsd:simpleType>
    </xsd:element>
    <xsd:element name="Filing_x0020_Case_x0020__x0023_" ma:index="8" nillable="true" ma:displayName="Filing Case #" ma:internalName="Filing_x0020_Case_x0020__x0023_">
      <xsd:simpleType>
        <xsd:restriction base="dms:Text">
          <xsd:maxLength value="255"/>
        </xsd:restriction>
      </xsd:simpleType>
    </xsd:element>
    <xsd:element name="Filing_x0020_Witness" ma:index="9" nillable="true" ma:displayName="Filing Witness" ma:format="Dropdown" ma:internalName="Filing_x0020_Witness">
      <xsd:simpleType>
        <xsd:restriction base="dms:Choice">
          <xsd:enumeration value="Billiter, Delbert"/>
          <xsd:enumeration value="Drake, Michael"/>
          <xsd:enumeration value="Fackler, Andrea"/>
          <xsd:enumeration value="Garrett, Chris"/>
          <xsd:enumeration value="Rahn, Derek"/>
          <xsd:enumeration value="Rieth, Tom"/>
          <xsd:enumeration value="Schram, Chuck"/>
          <xsd:enumeration value="Wilson, Stuart"/>
        </xsd:restriction>
      </xsd:simpleType>
    </xsd:element>
    <xsd:element name="Review_x0020_Case_x0020_Expense_x0020_Period" ma:index="10" nillable="true" ma:displayName="Review Case Expense Period" ma:format="Dropdown" ma:internalName="Review_x0020_Case_x0020_Expense_x0020_Period">
      <xsd:simpleType>
        <xsd:restriction base="dms:Choice">
          <xsd:enumeration value="Mar-Aug (ECR)"/>
          <xsd:enumeration value="Sep-Feb (ECR)"/>
          <xsd:enumeration value="Mar-Feb (ECR)"/>
          <xsd:enumeration value="May-Oct (ECR)"/>
          <xsd:enumeration value="May-Oct (FAC)"/>
          <xsd:enumeration value="Nov-Apr (FAC)"/>
          <xsd:enumeration value="Nov-Oct (FAC)"/>
        </xsd:restriction>
      </xsd:simpleType>
    </xsd:element>
    <xsd:element name="Review_x0020_Case_x0020_Doc_x0020_Types" ma:index="11" nillable="true" ma:displayName="Review Case Doc Types" ma:format="Dropdown" ma:internalName="Review_x0020_Case_x0020_Doc_x0020_Types">
      <xsd:simpleType>
        <xsd:restriction base="dms:Choice">
          <xsd:enumeration value="00.1 – Orders"/>
          <xsd:enumeration value="00.2 – Requests for Information"/>
          <xsd:enumeration value="00.4 – Other Communications/eFilings"/>
          <xsd:enumeration value="01.1 – 1st Data Request Responses/Testimony"/>
          <xsd:enumeration value="01.2 – 1st Data Request Attachments"/>
          <xsd:enumeration value="01.3 – 1st Data Request Confidentiality Petition"/>
          <xsd:enumeration value="01.4 – 1st Data Request/Testimony - As Filed"/>
          <xsd:enumeration value="01.5 – 1st Data Request/Testimony Support"/>
          <xsd:enumeration value="02.1 – 2nd Data Request Responses/Testimony"/>
          <xsd:enumeration value="02.2 – 2nd Data Request Attachments"/>
          <xsd:enumeration value="02.3 – 2nd Data Request Confidentiality Petition"/>
          <xsd:enumeration value="02.4 – 2nd Data Request/Testimony - As Filed"/>
          <xsd:enumeration value="03.1 – 3rd Data Request Responses/Testimony"/>
          <xsd:enumeration value="03.2 – 3rd Data Request Attachments"/>
          <xsd:enumeration value="03.3 – 3rd Data Request Confidentiality Petition"/>
          <xsd:enumeration value="03.4 – 3rd Data Request/Testimony - As Filed"/>
          <xsd:enumeration value="04.1 – Post Hearing Data Request Responses/Testimony/Briefs"/>
          <xsd:enumeration value="04.2 – Post Hearing Data Request Attachments"/>
          <xsd:enumeration value="04.3 – Post Hearing Data Request Confidentiality Petition"/>
          <xsd:enumeration value="04.4 – Post Hearing Data Request/Testimony - As Filed"/>
          <xsd:enumeration value="05 – Technical Conference or Hearings"/>
          <xsd:enumeration value="06 - Witness E-book"/>
          <xsd:enumeration value="10 – Application"/>
          <xsd:enumeration value="10.1 – Application - As Filed"/>
          <xsd:enumeration value="11 - Talking Points (Internal Use Only)"/>
        </xsd:restriction>
      </xsd:simpleType>
    </xsd:element>
    <xsd:element name="Case_x0020__x0023_" ma:index="12" nillable="true" ma:displayName="Review Case #" ma:internalName="Case_x0020__x0023_">
      <xsd:simpleType>
        <xsd:restriction base="dms:Text">
          <xsd:maxLength value="255"/>
        </xsd:restriction>
      </xsd:simpleType>
    </xsd:element>
    <xsd:element name="Witness_x0020_Testimony" ma:index="13" nillable="true" ma:displayName="Review Case Witness" ma:format="Dropdown" ma:internalName="Witness_x0020_Testimony">
      <xsd:simpleType>
        <xsd:restriction base="dms:Choice">
          <xsd:enumeration value="Billiter, Delbert"/>
          <xsd:enumeration value="Drake, Michael"/>
          <xsd:enumeration value="Fackler, Andrea"/>
          <xsd:enumeration value="Garrett, Christopher"/>
          <xsd:enumeration value="Neal, Susan"/>
          <xsd:enumeration value="Williams, Scott"/>
          <xsd:enumeration value="Multiple"/>
          <xsd:enumeration value="N/A"/>
          <xsd:enumeration value="Rahn, Derek"/>
          <xsd:enumeration value="Schram, Chuck"/>
          <xsd:enumeration value="Wilson, Stuart"/>
        </xsd:restriction>
      </xsd:simpleType>
    </xsd:element>
    <xsd:element name="Construction_x0020_Monitoring_x0020_Description" ma:index="14" nillable="true" ma:displayName="Construction Monitoring Description" ma:format="Dropdown" ma:internalName="Construction_x0020_Monitoring_x0020_Description">
      <xsd:simpleType>
        <xsd:restriction base="dms:Choice">
          <xsd:enumeration value="2011 ECR Plan"/>
          <xsd:enumeration value="2016 ECR Plan"/>
          <xsd:enumeration value="TC Landfill"/>
          <xsd:enumeration value="2020 ECR Plan"/>
        </xsd:restriction>
      </xsd:simpleType>
    </xsd:element>
    <xsd:element name="Construction_x0020_Monitoring" ma:index="15" nillable="true" ma:displayName="Construction Monitoring Period" ma:format="Dropdown" ma:internalName="Construction_x0020_Monitoring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Status" ma:index="23" nillable="true" ma:displayName="Status (Internal Use Only)" ma:internalName="Statu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  <xsd:enumeration value="Filed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>Fackler, Andrea</Witness_x0020_Testimony>
    <Year xmlns="65bfb563-8fe2-4d34-a09f-38a217d8feea">2024</Year>
    <Filing_x0020_Case_x0020__x0023_ xmlns="65bfb563-8fe2-4d34-a09f-38a217d8feea" xsi:nil="true"/>
    <Construction_x0020_Monitoring_x0020_Description xmlns="65bfb563-8fe2-4d34-a09f-38a217d8feea" xsi:nil="true"/>
    <Review_x0020_Case_x0020_Doc_x0020_Types xmlns="65bfb563-8fe2-4d34-a09f-38a217d8feea">01.2 – 1st Data Request Attachments</Review_x0020_Case_x0020_Doc_x0020_Types>
    <Status xmlns="65bfb563-8fe2-4d34-a09f-38a217d8feea"/>
    <Filing_x0020_Witness xmlns="65bfb563-8fe2-4d34-a09f-38a217d8feea" xsi:nil="true"/>
    <Filings xmlns="65bfb563-8fe2-4d34-a09f-38a217d8feea" xsi:nil="true"/>
    <Document_x0020_Type xmlns="65bfb563-8fe2-4d34-a09f-38a217d8feea">
      <Value>ECR</Value>
    </Document_x0020_Type>
    <Filing_x0020_Type xmlns="65bfb563-8fe2-4d34-a09f-38a217d8feea">
      <Value>Review Cases (ECR/FAC/OST)</Value>
    </Filing_x0020_Type>
    <Construction_x0020_Monitoring xmlns="65bfb563-8fe2-4d34-a09f-38a217d8feea" xsi:nil="true"/>
    <Case_x0020__x0023_ xmlns="65bfb563-8fe2-4d34-a09f-38a217d8feea">2023-00376</Case_x0020__x0023_>
    <Review_x0020_Case_x0020_Expense_x0020_Period xmlns="65bfb563-8fe2-4d34-a09f-38a217d8feea">Mar-Feb (ECR)</Review_x0020_Case_x0020_Expense_x0020_Period>
    <Filing_x0020_Doc_x0020_Types xmlns="65bfb563-8fe2-4d34-a09f-38a217d8feea" xsi:nil="true"/>
    <Company xmlns="65bfb563-8fe2-4d34-a09f-38a217d8feea">
      <Value>KU</Value>
    </Company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D9F30CE8-4CBE-4539-AD98-412E2B03F3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5bfb563-8fe2-4d34-a09f-38a217d8fee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B3E3E1-D849-4E30-AEF2-9E0A34EB46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63DB2B-D20F-45FE-8CEF-307BF8B46EF4}">
  <ds:schemaRefs>
    <ds:schemaRef ds:uri="http://www.w3.org/XML/1998/namespace"/>
    <ds:schemaRef ds:uri="http://purl.org/dc/terms/"/>
    <ds:schemaRef ds:uri="65bfb563-8fe2-4d34-a09f-38a217d8feea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sharepoint/v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Roll In Req Req</vt:lpstr>
      <vt:lpstr>SuppSch</vt:lpstr>
      <vt:lpstr>ECR Revenues</vt:lpstr>
      <vt:lpstr>'ECR Revenues'!Print_Area</vt:lpstr>
      <vt:lpstr>'Roll In Req Req'!Print_Area</vt:lpstr>
      <vt:lpstr>SuppSch!Print_Area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2017-08-16T19:16:51Z</dcterms:created>
  <dcterms:modified xsi:type="dcterms:W3CDTF">2024-02-14T20:16:57Z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0x010100FF510F20E04BCF41BE361D2F61EE6FFA</vt:lpwstr>
  </property>
  <property fmtid="{D5CDD505-2E9C-101B-9397-08002B2CF9AE}" pid="3" name="MSIP_Label_d662fcd2-3ff9-4261-9b26-9dd5808d0bb4_Enabled">
    <vt:lpwstr>true</vt:lpwstr>
  </property>
  <property fmtid="{D5CDD505-2E9C-101B-9397-08002B2CF9AE}" pid="4" name="MSIP_Label_d662fcd2-3ff9-4261-9b26-9dd5808d0bb4_SetDate">
    <vt:lpwstr>2024-02-14T19:54:33Z</vt:lpwstr>
  </property>
  <property fmtid="{D5CDD505-2E9C-101B-9397-08002B2CF9AE}" pid="5" name="MSIP_Label_d662fcd2-3ff9-4261-9b26-9dd5808d0bb4_Method">
    <vt:lpwstr>Privileged</vt:lpwstr>
  </property>
  <property fmtid="{D5CDD505-2E9C-101B-9397-08002B2CF9AE}" pid="6" name="MSIP_Label_d662fcd2-3ff9-4261-9b26-9dd5808d0bb4_Name">
    <vt:lpwstr>d662fcd2-3ff9-4261-9b26-9dd5808d0bb4</vt:lpwstr>
  </property>
  <property fmtid="{D5CDD505-2E9C-101B-9397-08002B2CF9AE}" pid="7" name="MSIP_Label_d662fcd2-3ff9-4261-9b26-9dd5808d0bb4_SiteId">
    <vt:lpwstr>5ee3b0ba-a559-45ee-a69e-6d3e963a3e72</vt:lpwstr>
  </property>
  <property fmtid="{D5CDD505-2E9C-101B-9397-08002B2CF9AE}" pid="8" name="MSIP_Label_d662fcd2-3ff9-4261-9b26-9dd5808d0bb4_ActionId">
    <vt:lpwstr>09305699-b53f-4d0a-9987-f0d97d98199b</vt:lpwstr>
  </property>
  <property fmtid="{D5CDD505-2E9C-101B-9397-08002B2CF9AE}" pid="9" name="MSIP_Label_d662fcd2-3ff9-4261-9b26-9dd5808d0bb4_ContentBits">
    <vt:lpwstr>0</vt:lpwstr>
  </property>
</Properties>
</file>