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C0921F1E-B8E2-49A3-A3F4-5F86A09B26E0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Q7-LGE RS Bill Impact" sheetId="1" r:id="rId1"/>
  </sheets>
  <definedNames>
    <definedName name="_xlnm.Print_Area" localSheetId="0">'Q7-LGE RS Bill Impact'!$A$1:$M$31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J20" i="1" l="1"/>
  <c r="E22" i="1" l="1"/>
  <c r="J22" i="1" l="1"/>
  <c r="J21" i="1"/>
  <c r="I21" i="1"/>
  <c r="K19" i="1"/>
  <c r="D26" i="1" l="1"/>
  <c r="E21" i="1" l="1"/>
  <c r="J6" i="1" s="1"/>
  <c r="J14" i="1" l="1"/>
  <c r="J25" i="1" s="1"/>
  <c r="J13" i="1"/>
  <c r="J10" i="1" l="1"/>
  <c r="J9" i="1"/>
  <c r="J5" i="1"/>
  <c r="E17" i="1"/>
  <c r="L18" i="1" s="1"/>
  <c r="K21" i="1" l="1"/>
  <c r="K20" i="1"/>
  <c r="K22" i="1"/>
  <c r="J7" i="1"/>
  <c r="J11" i="1" s="1"/>
  <c r="J15" i="1" s="1"/>
  <c r="K23" i="1" l="1"/>
  <c r="K25" i="1" s="1"/>
  <c r="J26" i="1"/>
  <c r="K26" i="1" l="1"/>
  <c r="K27" i="1" s="1"/>
  <c r="J27" i="1"/>
  <c r="J16" i="1"/>
</calcChain>
</file>

<file path=xl/sharedStrings.xml><?xml version="1.0" encoding="utf-8"?>
<sst xmlns="http://schemas.openxmlformats.org/spreadsheetml/2006/main" count="55" uniqueCount="49">
  <si>
    <t>Form 1.10 - Line 14</t>
  </si>
  <si>
    <t>Adjusted Net Juris E(M) as filed</t>
  </si>
  <si>
    <t>Form 1.10 - Line 15</t>
  </si>
  <si>
    <t>Group 1 Rev as % 12-mo Total Rev</t>
  </si>
  <si>
    <t>Group 1 E(m) as filed</t>
  </si>
  <si>
    <t>Form 1.10 - Line 17</t>
  </si>
  <si>
    <t>Group 1 12-month revenue</t>
  </si>
  <si>
    <t>Billing Factor filed</t>
  </si>
  <si>
    <t>Bill Impact, Average Residential Customer</t>
  </si>
  <si>
    <t>kWh</t>
  </si>
  <si>
    <t>DSM</t>
  </si>
  <si>
    <t>ECR (as billed)</t>
  </si>
  <si>
    <t>ECR (as adjusted)</t>
  </si>
  <si>
    <t>Change in ECR</t>
  </si>
  <si>
    <t>positive number = under collection = recovery</t>
  </si>
  <si>
    <t>INPUTS:</t>
  </si>
  <si>
    <t>Expense Month for calculations</t>
  </si>
  <si>
    <t>Page 30</t>
  </si>
  <si>
    <t>Residential Sales (kWh)</t>
  </si>
  <si>
    <t xml:space="preserve">    times 12 for 12-month number</t>
  </si>
  <si>
    <t>Residential Avg Customers Year Ended</t>
  </si>
  <si>
    <t>ECR Monthly Filing - Expense Month for calculations</t>
  </si>
  <si>
    <t>Response to DR Q2</t>
  </si>
  <si>
    <t>Adjustment for (Over)/Under Collection</t>
  </si>
  <si>
    <t>Adjusted Net Juris E(M) as adjusted for (Over)/Under Collection</t>
  </si>
  <si>
    <t>Form 1.10 - Line 16</t>
  </si>
  <si>
    <t>Group 1 E(m)</t>
  </si>
  <si>
    <t>Billing Factors</t>
  </si>
  <si>
    <t>Tariff</t>
  </si>
  <si>
    <t>Monthly Filing</t>
  </si>
  <si>
    <t>Residential Bill Impact Calculations</t>
  </si>
  <si>
    <t>Group 1 E(m) as adjusted</t>
  </si>
  <si>
    <t>Billing Factor as adjusted</t>
  </si>
  <si>
    <t>Billing Factor as filed</t>
  </si>
  <si>
    <t>Average Residential Usage</t>
  </si>
  <si>
    <t>Impact to billing factor</t>
  </si>
  <si>
    <t>Number of Months to collect/distribute</t>
  </si>
  <si>
    <t>Monthly Adj for (Over)/Under Collection</t>
  </si>
  <si>
    <t>Position for Review Period Collection</t>
  </si>
  <si>
    <t>negative number = over collection = distribution</t>
  </si>
  <si>
    <t>Group 1 12-month avg revenue</t>
  </si>
  <si>
    <t>Page 18</t>
  </si>
  <si>
    <t xml:space="preserve">Base Rate </t>
  </si>
  <si>
    <t xml:space="preserve">   Base Rate</t>
  </si>
  <si>
    <t>Form 1.10 - Line 18</t>
  </si>
  <si>
    <t>Basic Service Charge - effective 10-17-22</t>
  </si>
  <si>
    <t>Financial Reports - Year Ended October 2023</t>
  </si>
  <si>
    <t>LG&amp;E ECR Review Case No. 2023-00375</t>
  </si>
  <si>
    <t>Basic Service Charge (Based on 30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</si>
</sst>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[$-409]mmmm\ d\,\ yyyy;@"/>
    <numFmt numFmtId="167" formatCode="0.00000_);\(0.00000\)"/>
    <numFmt numFmtId="168" formatCode="_(&quot;$&quot;* #,##0_);_(&quot;$&quot;* \(#,##0\);_(&quot;$&quot;* &quot;0&quot;_);_(@_)"/>
    <numFmt numFmtId="169" formatCode="_(&quot;$&quot;* #,##0.00_);_(&quot;$&quot;* \(#,##0.00\);_(&quot;$&quot;* &quot;0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quotePrefix="1" applyFont="1" applyAlignment="1" applyProtection="1">
      <alignment horizontal="left"/>
      <protection locked="0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3" applyFont="1" applyBorder="1"/>
    <xf numFmtId="0" fontId="5" fillId="0" borderId="0" xfId="3" applyFont="1" applyBorder="1"/>
    <xf numFmtId="0" fontId="3" fillId="0" borderId="4" xfId="0" applyFont="1" applyBorder="1"/>
    <xf numFmtId="0" fontId="4" fillId="0" borderId="0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164" fontId="3" fillId="0" borderId="0" xfId="3" applyNumberFormat="1" applyFont="1" applyBorder="1"/>
    <xf numFmtId="43" fontId="3" fillId="0" borderId="0" xfId="1" applyFont="1" applyBorder="1"/>
    <xf numFmtId="0" fontId="3" fillId="0" borderId="0" xfId="0" applyFont="1" applyFill="1" applyBorder="1" applyProtection="1">
      <protection locked="0"/>
    </xf>
    <xf numFmtId="0" fontId="3" fillId="0" borderId="0" xfId="3" quotePrefix="1" applyFont="1" applyBorder="1" applyAlignment="1">
      <alignment horizontal="right"/>
    </xf>
    <xf numFmtId="41" fontId="3" fillId="0" borderId="6" xfId="3" applyNumberFormat="1" applyFont="1" applyBorder="1"/>
    <xf numFmtId="0" fontId="6" fillId="0" borderId="0" xfId="0" applyFont="1" applyBorder="1"/>
    <xf numFmtId="0" fontId="3" fillId="0" borderId="0" xfId="3" quotePrefix="1" applyFont="1" applyFill="1" applyBorder="1" applyAlignment="1">
      <alignment horizontal="left"/>
    </xf>
    <xf numFmtId="0" fontId="3" fillId="0" borderId="0" xfId="3" applyFont="1" applyBorder="1" applyAlignment="1">
      <alignment horizontal="left"/>
    </xf>
    <xf numFmtId="43" fontId="3" fillId="0" borderId="0" xfId="3" applyNumberFormat="1" applyFont="1" applyBorder="1"/>
    <xf numFmtId="10" fontId="3" fillId="0" borderId="0" xfId="2" applyNumberFormat="1" applyFont="1" applyBorder="1"/>
    <xf numFmtId="0" fontId="3" fillId="0" borderId="0" xfId="3" quotePrefix="1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3" fillId="0" borderId="0" xfId="0" quotePrefix="1" applyFont="1" applyFill="1" applyBorder="1" applyAlignment="1">
      <alignment horizontal="left"/>
    </xf>
    <xf numFmtId="10" fontId="3" fillId="0" borderId="0" xfId="3" applyNumberFormat="1" applyFont="1" applyBorder="1"/>
    <xf numFmtId="41" fontId="3" fillId="0" borderId="0" xfId="0" applyNumberFormat="1" applyFont="1" applyFill="1" applyBorder="1"/>
    <xf numFmtId="0" fontId="4" fillId="0" borderId="9" xfId="3" applyFont="1" applyFill="1" applyBorder="1" applyAlignment="1"/>
    <xf numFmtId="0" fontId="4" fillId="0" borderId="10" xfId="3" applyFont="1" applyFill="1" applyBorder="1" applyAlignment="1">
      <alignment horizontal="right" indent="1"/>
    </xf>
    <xf numFmtId="3" fontId="4" fillId="0" borderId="11" xfId="3" applyNumberFormat="1" applyFont="1" applyFill="1" applyBorder="1"/>
    <xf numFmtId="0" fontId="4" fillId="0" borderId="12" xfId="3" applyFont="1" applyBorder="1"/>
    <xf numFmtId="0" fontId="3" fillId="0" borderId="0" xfId="3" applyFont="1" applyFill="1" applyBorder="1" applyAlignment="1">
      <alignment horizontal="left" indent="1"/>
    </xf>
    <xf numFmtId="44" fontId="3" fillId="0" borderId="0" xfId="3" applyNumberFormat="1" applyFont="1" applyBorder="1"/>
    <xf numFmtId="3" fontId="4" fillId="0" borderId="0" xfId="3" applyNumberFormat="1" applyFont="1" applyFill="1" applyBorder="1"/>
    <xf numFmtId="0" fontId="4" fillId="0" borderId="0" xfId="3" applyFont="1" applyBorder="1"/>
    <xf numFmtId="167" fontId="3" fillId="0" borderId="0" xfId="3" applyNumberFormat="1" applyFont="1" applyFill="1" applyBorder="1" applyProtection="1">
      <protection locked="0"/>
    </xf>
    <xf numFmtId="0" fontId="3" fillId="0" borderId="0" xfId="0" applyFont="1" applyBorder="1" applyAlignment="1">
      <alignment horizontal="left" indent="1"/>
    </xf>
    <xf numFmtId="168" fontId="3" fillId="0" borderId="0" xfId="0" applyNumberFormat="1" applyFont="1" applyFill="1" applyBorder="1" applyProtection="1"/>
    <xf numFmtId="166" fontId="3" fillId="0" borderId="0" xfId="3" applyNumberFormat="1" applyFont="1" applyFill="1" applyBorder="1" applyAlignment="1">
      <alignment horizontal="left" indent="1"/>
    </xf>
    <xf numFmtId="0" fontId="3" fillId="0" borderId="0" xfId="0" applyFont="1" applyFill="1" applyBorder="1" applyAlignment="1" applyProtection="1">
      <alignment horizontal="center"/>
    </xf>
    <xf numFmtId="43" fontId="3" fillId="0" borderId="6" xfId="3" applyNumberFormat="1" applyFont="1" applyBorder="1"/>
    <xf numFmtId="0" fontId="3" fillId="0" borderId="0" xfId="3" applyFont="1" applyFill="1" applyBorder="1"/>
    <xf numFmtId="166" fontId="3" fillId="0" borderId="0" xfId="3" applyNumberFormat="1" applyFont="1" applyFill="1" applyBorder="1" applyAlignment="1">
      <alignment horizontal="left"/>
    </xf>
    <xf numFmtId="0" fontId="7" fillId="0" borderId="0" xfId="3" quotePrefix="1" applyFont="1" applyBorder="1" applyAlignment="1">
      <alignment horizontal="left"/>
    </xf>
    <xf numFmtId="0" fontId="7" fillId="0" borderId="0" xfId="3" applyFont="1" applyBorder="1"/>
    <xf numFmtId="0" fontId="7" fillId="0" borderId="0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8" xfId="0" applyFont="1" applyBorder="1"/>
    <xf numFmtId="166" fontId="3" fillId="0" borderId="0" xfId="3" applyNumberFormat="1" applyFont="1" applyBorder="1" applyAlignment="1">
      <alignment horizontal="right"/>
    </xf>
    <xf numFmtId="0" fontId="3" fillId="0" borderId="6" xfId="0" applyFont="1" applyFill="1" applyBorder="1"/>
    <xf numFmtId="44" fontId="3" fillId="0" borderId="0" xfId="4" applyFont="1" applyFill="1" applyBorder="1" applyProtection="1">
      <protection locked="0"/>
    </xf>
    <xf numFmtId="0" fontId="3" fillId="0" borderId="0" xfId="0" applyFont="1" applyFill="1"/>
    <xf numFmtId="0" fontId="4" fillId="0" borderId="2" xfId="0" applyFont="1" applyFill="1" applyBorder="1"/>
    <xf numFmtId="165" fontId="3" fillId="0" borderId="0" xfId="0" applyNumberFormat="1" applyFont="1" applyFill="1" applyBorder="1" applyProtection="1">
      <protection locked="0"/>
    </xf>
    <xf numFmtId="164" fontId="3" fillId="0" borderId="0" xfId="3" applyNumberFormat="1" applyFont="1" applyFill="1" applyBorder="1" applyProtection="1">
      <protection locked="0"/>
    </xf>
    <xf numFmtId="10" fontId="3" fillId="0" borderId="0" xfId="2" applyNumberFormat="1" applyFont="1" applyFill="1" applyBorder="1" applyProtection="1">
      <protection locked="0"/>
    </xf>
    <xf numFmtId="41" fontId="3" fillId="0" borderId="0" xfId="0" applyNumberFormat="1" applyFont="1" applyFill="1" applyBorder="1" applyProtection="1">
      <protection locked="0"/>
    </xf>
    <xf numFmtId="168" fontId="3" fillId="0" borderId="0" xfId="0" applyNumberFormat="1" applyFont="1" applyFill="1" applyBorder="1" applyProtection="1">
      <protection locked="0"/>
    </xf>
    <xf numFmtId="169" fontId="3" fillId="0" borderId="0" xfId="3" applyNumberFormat="1" applyFont="1" applyFill="1" applyBorder="1" applyProtection="1">
      <protection locked="0"/>
    </xf>
  </cellXfs>
  <cellStyles count="5">
    <cellStyle name="Comma" xfId="1" builtinId="3"/>
    <cellStyle name="Currency" xfId="4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1509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7"/>
  <sheetViews>
    <sheetView tabSelected="1" zoomScaleNormal="100" zoomScaleSheetLayoutView="100" workbookViewId="0"/>
  </sheetViews>
  <sheetFormatPr defaultColWidth="9.140625" defaultRowHeight="12.75" x14ac:dyDescent="0.2"/>
  <cols>
    <col min="1" max="1" width="2" style="1" customWidth="1"/>
    <col min="2" max="2" width="2.140625" style="1" customWidth="1"/>
    <col min="3" max="3" width="16.7109375" style="1" customWidth="1"/>
    <col min="4" max="4" width="34.42578125" style="1" bestFit="1" customWidth="1"/>
    <col min="5" max="5" width="12.5703125" style="55" bestFit="1" customWidth="1"/>
    <col min="6" max="6" width="2.28515625" style="1" customWidth="1"/>
    <col min="7" max="8" width="3" style="1" customWidth="1"/>
    <col min="9" max="9" width="44.7109375" style="1" bestFit="1" customWidth="1"/>
    <col min="10" max="10" width="13" style="1" customWidth="1"/>
    <col min="11" max="11" width="9.85546875" style="1" customWidth="1"/>
    <col min="12" max="13" width="12.28515625" style="1" customWidth="1"/>
    <col min="14" max="16384" width="9.140625" style="1"/>
  </cols>
  <sheetData>
    <row r="1" spans="2:19" x14ac:dyDescent="0.2">
      <c r="C1" s="2" t="s">
        <v>47</v>
      </c>
    </row>
    <row r="2" spans="2:19" x14ac:dyDescent="0.2">
      <c r="C2" s="3"/>
      <c r="D2" s="3"/>
      <c r="E2" s="25"/>
      <c r="F2" s="3"/>
    </row>
    <row r="3" spans="2:19" x14ac:dyDescent="0.2">
      <c r="B3" s="4"/>
      <c r="C3" s="5"/>
      <c r="D3" s="5"/>
      <c r="E3" s="56" t="s">
        <v>15</v>
      </c>
      <c r="F3" s="6"/>
      <c r="G3" s="3"/>
      <c r="H3" s="7"/>
      <c r="I3" s="8" t="s">
        <v>30</v>
      </c>
      <c r="J3" s="7"/>
      <c r="K3" s="7"/>
      <c r="L3" s="7"/>
      <c r="M3" s="7"/>
      <c r="N3" s="3"/>
      <c r="O3" s="3"/>
      <c r="P3" s="3"/>
      <c r="Q3" s="3"/>
      <c r="R3" s="3"/>
      <c r="S3" s="3"/>
    </row>
    <row r="4" spans="2:19" x14ac:dyDescent="0.2">
      <c r="B4" s="9"/>
      <c r="C4" s="10"/>
      <c r="D4" s="3"/>
      <c r="E4" s="25"/>
      <c r="F4" s="11"/>
      <c r="G4" s="3"/>
      <c r="H4" s="7"/>
      <c r="I4" s="8"/>
      <c r="J4" s="7"/>
      <c r="K4" s="7"/>
      <c r="L4" s="7"/>
      <c r="M4" s="7"/>
      <c r="N4" s="3"/>
      <c r="O4" s="3"/>
      <c r="P4" s="3"/>
      <c r="Q4" s="3"/>
      <c r="R4" s="3"/>
      <c r="S4" s="3"/>
    </row>
    <row r="5" spans="2:19" x14ac:dyDescent="0.2">
      <c r="B5" s="9"/>
      <c r="C5" s="3"/>
      <c r="D5" s="12" t="s">
        <v>16</v>
      </c>
      <c r="E5" s="57">
        <v>45291</v>
      </c>
      <c r="F5" s="11"/>
      <c r="G5" s="3"/>
      <c r="H5" s="7"/>
      <c r="I5" s="13" t="s">
        <v>1</v>
      </c>
      <c r="J5" s="14">
        <f>+$E$8</f>
        <v>1980919</v>
      </c>
      <c r="K5" s="7"/>
      <c r="L5" s="7"/>
      <c r="M5" s="15"/>
      <c r="N5" s="3"/>
      <c r="O5" s="3"/>
      <c r="P5" s="3"/>
      <c r="Q5" s="3"/>
      <c r="R5" s="3"/>
      <c r="S5" s="3"/>
    </row>
    <row r="6" spans="2:19" x14ac:dyDescent="0.2">
      <c r="B6" s="9"/>
      <c r="C6" s="3"/>
      <c r="D6" s="3"/>
      <c r="E6" s="16"/>
      <c r="F6" s="11"/>
      <c r="G6" s="3"/>
      <c r="H6" s="7"/>
      <c r="I6" s="17" t="s">
        <v>23</v>
      </c>
      <c r="J6" s="18">
        <f>+$E$21</f>
        <v>-846645</v>
      </c>
      <c r="K6" s="7"/>
      <c r="L6" s="7"/>
      <c r="M6" s="7"/>
      <c r="N6" s="3"/>
      <c r="O6" s="3"/>
      <c r="P6" s="3"/>
      <c r="Q6" s="3"/>
      <c r="R6" s="3"/>
      <c r="S6" s="3"/>
    </row>
    <row r="7" spans="2:19" x14ac:dyDescent="0.2">
      <c r="B7" s="9"/>
      <c r="C7" s="19" t="s">
        <v>21</v>
      </c>
      <c r="D7" s="12"/>
      <c r="E7" s="16"/>
      <c r="F7" s="11"/>
      <c r="G7" s="3"/>
      <c r="H7" s="7"/>
      <c r="I7" s="13" t="s">
        <v>24</v>
      </c>
      <c r="J7" s="14">
        <f>SUM(J5:J6)</f>
        <v>1134274</v>
      </c>
      <c r="K7" s="7"/>
      <c r="L7" s="7"/>
      <c r="M7" s="7"/>
      <c r="N7" s="13"/>
      <c r="O7" s="3"/>
      <c r="P7" s="3"/>
      <c r="Q7" s="3"/>
      <c r="R7" s="3"/>
      <c r="S7" s="3"/>
    </row>
    <row r="8" spans="2:19" x14ac:dyDescent="0.2">
      <c r="B8" s="9"/>
      <c r="C8" s="20" t="s">
        <v>0</v>
      </c>
      <c r="D8" s="21" t="s">
        <v>1</v>
      </c>
      <c r="E8" s="58">
        <v>1980919</v>
      </c>
      <c r="F8" s="11"/>
      <c r="G8" s="3"/>
      <c r="H8" s="7"/>
      <c r="I8" s="13"/>
      <c r="J8" s="22"/>
      <c r="K8" s="7"/>
      <c r="L8" s="7"/>
      <c r="M8" s="7"/>
      <c r="N8" s="3"/>
      <c r="O8" s="3"/>
      <c r="P8" s="3"/>
      <c r="Q8" s="3"/>
      <c r="R8" s="3"/>
      <c r="S8" s="3"/>
    </row>
    <row r="9" spans="2:19" x14ac:dyDescent="0.2">
      <c r="B9" s="9"/>
      <c r="C9" s="20" t="s">
        <v>2</v>
      </c>
      <c r="D9" s="21" t="s">
        <v>3</v>
      </c>
      <c r="E9" s="59">
        <v>0.43009999999999998</v>
      </c>
      <c r="F9" s="11"/>
      <c r="G9" s="3"/>
      <c r="H9" s="7"/>
      <c r="I9" s="13" t="s">
        <v>3</v>
      </c>
      <c r="J9" s="23">
        <f>+$E$9</f>
        <v>0.43009999999999998</v>
      </c>
      <c r="K9" s="7"/>
      <c r="L9" s="7"/>
      <c r="M9" s="7"/>
      <c r="N9" s="3"/>
      <c r="O9" s="3"/>
      <c r="P9" s="3"/>
      <c r="Q9" s="3"/>
      <c r="R9" s="3"/>
      <c r="S9" s="3"/>
    </row>
    <row r="10" spans="2:19" x14ac:dyDescent="0.2">
      <c r="B10" s="9"/>
      <c r="C10" s="20" t="s">
        <v>25</v>
      </c>
      <c r="D10" s="21" t="s">
        <v>26</v>
      </c>
      <c r="E10" s="58">
        <v>851993</v>
      </c>
      <c r="F10" s="11"/>
      <c r="G10" s="3"/>
      <c r="H10" s="7"/>
      <c r="I10" s="13" t="s">
        <v>4</v>
      </c>
      <c r="J10" s="14">
        <f>+$E$10</f>
        <v>851993</v>
      </c>
      <c r="K10" s="7"/>
      <c r="L10" s="7"/>
      <c r="M10" s="7"/>
      <c r="N10" s="3"/>
      <c r="O10" s="3"/>
      <c r="P10" s="3"/>
      <c r="Q10" s="3"/>
      <c r="R10" s="3"/>
      <c r="S10" s="3"/>
    </row>
    <row r="11" spans="2:19" x14ac:dyDescent="0.2">
      <c r="B11" s="9"/>
      <c r="C11" s="20" t="s">
        <v>5</v>
      </c>
      <c r="D11" s="24" t="s">
        <v>40</v>
      </c>
      <c r="E11" s="58">
        <v>41655620</v>
      </c>
      <c r="F11" s="11"/>
      <c r="G11" s="3"/>
      <c r="H11" s="7"/>
      <c r="I11" s="13" t="s">
        <v>31</v>
      </c>
      <c r="J11" s="14">
        <f>+J7*J9</f>
        <v>487851.24739999999</v>
      </c>
      <c r="K11" s="7"/>
      <c r="L11" s="7"/>
      <c r="M11" s="7"/>
      <c r="N11" s="3"/>
      <c r="O11" s="3"/>
      <c r="P11" s="3"/>
      <c r="Q11" s="3"/>
      <c r="R11" s="3"/>
      <c r="S11" s="3"/>
    </row>
    <row r="12" spans="2:19" x14ac:dyDescent="0.2">
      <c r="B12" s="9"/>
      <c r="C12" s="20" t="s">
        <v>44</v>
      </c>
      <c r="D12" s="21" t="s">
        <v>7</v>
      </c>
      <c r="E12" s="59">
        <v>2.0500000000000001E-2</v>
      </c>
      <c r="F12" s="11"/>
      <c r="G12" s="3"/>
      <c r="H12" s="7"/>
      <c r="I12" s="13"/>
      <c r="J12" s="22"/>
      <c r="K12" s="7"/>
      <c r="L12" s="7"/>
      <c r="M12" s="7"/>
      <c r="N12" s="3"/>
      <c r="O12" s="3"/>
      <c r="P12" s="3"/>
      <c r="Q12" s="3"/>
      <c r="R12" s="3"/>
      <c r="S12" s="3"/>
    </row>
    <row r="13" spans="2:19" x14ac:dyDescent="0.2">
      <c r="B13" s="9"/>
      <c r="C13" s="25"/>
      <c r="D13" s="3"/>
      <c r="E13" s="16"/>
      <c r="F13" s="11"/>
      <c r="G13" s="3"/>
      <c r="H13" s="7"/>
      <c r="I13" s="13" t="s">
        <v>6</v>
      </c>
      <c r="J13" s="14">
        <f>+E11</f>
        <v>41655620</v>
      </c>
      <c r="K13" s="7"/>
      <c r="L13" s="7"/>
      <c r="M13" s="7"/>
      <c r="N13" s="3"/>
      <c r="O13" s="3"/>
      <c r="P13" s="3"/>
      <c r="Q13" s="3"/>
      <c r="R13" s="3"/>
      <c r="S13" s="3"/>
    </row>
    <row r="14" spans="2:19" x14ac:dyDescent="0.2">
      <c r="B14" s="9"/>
      <c r="C14" s="26" t="s">
        <v>46</v>
      </c>
      <c r="D14" s="3"/>
      <c r="E14" s="57">
        <v>45230</v>
      </c>
      <c r="F14" s="11"/>
      <c r="G14" s="3"/>
      <c r="H14" s="7"/>
      <c r="I14" s="13" t="s">
        <v>33</v>
      </c>
      <c r="J14" s="23">
        <f>+E12</f>
        <v>2.0500000000000001E-2</v>
      </c>
      <c r="K14" s="7"/>
      <c r="L14" s="7"/>
      <c r="M14" s="7"/>
      <c r="N14" s="3"/>
      <c r="O14" s="3"/>
      <c r="P14" s="3"/>
      <c r="Q14" s="3"/>
      <c r="R14" s="3"/>
      <c r="S14" s="3"/>
    </row>
    <row r="15" spans="2:19" x14ac:dyDescent="0.2">
      <c r="B15" s="9"/>
      <c r="C15" s="25" t="s">
        <v>17</v>
      </c>
      <c r="D15" s="3" t="s">
        <v>18</v>
      </c>
      <c r="E15" s="60">
        <v>3967984684</v>
      </c>
      <c r="F15" s="11"/>
      <c r="G15" s="3"/>
      <c r="H15" s="7"/>
      <c r="I15" s="13" t="s">
        <v>32</v>
      </c>
      <c r="J15" s="23">
        <f>ROUND(+J11/$J$13,4)</f>
        <v>1.17E-2</v>
      </c>
      <c r="K15" s="7"/>
      <c r="L15" s="7"/>
      <c r="M15" s="7"/>
      <c r="N15" s="3"/>
      <c r="O15" s="3"/>
      <c r="P15" s="3"/>
      <c r="Q15" s="3"/>
      <c r="R15" s="3"/>
      <c r="S15" s="3"/>
    </row>
    <row r="16" spans="2:19" ht="13.5" thickBot="1" x14ac:dyDescent="0.25">
      <c r="B16" s="9"/>
      <c r="C16" s="27" t="s">
        <v>41</v>
      </c>
      <c r="D16" s="3" t="s">
        <v>20</v>
      </c>
      <c r="E16" s="60">
        <v>381001</v>
      </c>
      <c r="F16" s="11"/>
      <c r="G16" s="3"/>
      <c r="H16" s="7"/>
      <c r="I16" s="13" t="s">
        <v>35</v>
      </c>
      <c r="J16" s="28">
        <f>+J15-J14</f>
        <v>-8.8000000000000005E-3</v>
      </c>
      <c r="K16" s="7"/>
      <c r="L16" s="7"/>
      <c r="M16" s="7"/>
      <c r="N16" s="3"/>
      <c r="O16" s="3"/>
      <c r="P16" s="3"/>
      <c r="Q16" s="3"/>
      <c r="R16" s="3"/>
      <c r="S16" s="3"/>
    </row>
    <row r="17" spans="2:19" x14ac:dyDescent="0.2">
      <c r="B17" s="9"/>
      <c r="C17" s="25"/>
      <c r="D17" s="3" t="s">
        <v>19</v>
      </c>
      <c r="E17" s="29">
        <f>+E16*12</f>
        <v>4572012</v>
      </c>
      <c r="F17" s="11"/>
      <c r="G17" s="3"/>
      <c r="H17" s="7"/>
      <c r="I17" s="13"/>
      <c r="J17" s="7"/>
      <c r="K17" s="7"/>
      <c r="L17" s="30" t="s">
        <v>34</v>
      </c>
      <c r="M17" s="31"/>
      <c r="N17" s="3"/>
      <c r="O17" s="3"/>
      <c r="P17" s="3"/>
      <c r="Q17" s="3"/>
      <c r="R17" s="3"/>
      <c r="S17" s="3"/>
    </row>
    <row r="18" spans="2:19" ht="13.5" thickBot="1" x14ac:dyDescent="0.25">
      <c r="B18" s="9"/>
      <c r="C18" s="3"/>
      <c r="D18" s="3"/>
      <c r="E18" s="29"/>
      <c r="F18" s="11"/>
      <c r="G18" s="3"/>
      <c r="H18" s="7"/>
      <c r="I18" s="7" t="s">
        <v>8</v>
      </c>
      <c r="J18" s="7"/>
      <c r="K18" s="7"/>
      <c r="L18" s="32">
        <f>ROUND(E15/E17,0)</f>
        <v>868</v>
      </c>
      <c r="M18" s="33" t="s">
        <v>9</v>
      </c>
      <c r="N18" s="3"/>
      <c r="O18" s="3"/>
      <c r="P18" s="3"/>
      <c r="Q18" s="3"/>
      <c r="R18" s="3"/>
      <c r="S18" s="3"/>
    </row>
    <row r="19" spans="2:19" x14ac:dyDescent="0.2">
      <c r="B19" s="9"/>
      <c r="C19" s="3" t="s">
        <v>22</v>
      </c>
      <c r="D19" s="3" t="s">
        <v>23</v>
      </c>
      <c r="E19" s="61">
        <v>-846645</v>
      </c>
      <c r="F19" s="11"/>
      <c r="G19" s="3"/>
      <c r="H19" s="7"/>
      <c r="I19" s="34" t="s">
        <v>48</v>
      </c>
      <c r="J19" s="54">
        <f>+$E$24*30</f>
        <v>13.5</v>
      </c>
      <c r="K19" s="35">
        <f>+$J$19</f>
        <v>13.5</v>
      </c>
      <c r="L19" s="36"/>
      <c r="M19" s="37"/>
      <c r="N19" s="3"/>
      <c r="O19" s="3"/>
      <c r="P19" s="3"/>
      <c r="Q19" s="3"/>
      <c r="R19" s="3"/>
      <c r="S19" s="3"/>
    </row>
    <row r="20" spans="2:19" x14ac:dyDescent="0.2">
      <c r="B20" s="9"/>
      <c r="C20" s="3"/>
      <c r="D20" s="3" t="s">
        <v>36</v>
      </c>
      <c r="E20" s="60">
        <v>1</v>
      </c>
      <c r="F20" s="11"/>
      <c r="G20" s="3"/>
      <c r="H20" s="7"/>
      <c r="I20" s="20" t="s">
        <v>43</v>
      </c>
      <c r="J20" s="38">
        <f>+E25</f>
        <v>0.10092</v>
      </c>
      <c r="K20" s="22">
        <f>ROUND(E25*$L$18,2)</f>
        <v>87.6</v>
      </c>
      <c r="L20" s="7"/>
      <c r="M20" s="7"/>
      <c r="N20" s="3"/>
      <c r="O20" s="3"/>
      <c r="P20" s="3"/>
      <c r="Q20" s="3"/>
      <c r="R20" s="3"/>
      <c r="S20" s="3"/>
    </row>
    <row r="21" spans="2:19" x14ac:dyDescent="0.2">
      <c r="B21" s="9"/>
      <c r="C21" s="3"/>
      <c r="D21" s="39" t="s">
        <v>37</v>
      </c>
      <c r="E21" s="40">
        <f>+E19/E20</f>
        <v>-846645</v>
      </c>
      <c r="F21" s="11"/>
      <c r="G21" s="3"/>
      <c r="H21" s="7"/>
      <c r="I21" s="41" t="str">
        <f>"FAC for "&amp;TEXT($E$5,"MMM-YY")</f>
        <v>FAC for Dec-23</v>
      </c>
      <c r="J21" s="38">
        <f t="shared" ref="J21:J22" si="0">+E26</f>
        <v>2.6700000000000001E-3</v>
      </c>
      <c r="K21" s="22">
        <f>ROUND(E26*$L$18,2)</f>
        <v>2.3199999999999998</v>
      </c>
      <c r="L21" s="7"/>
      <c r="M21" s="7"/>
      <c r="N21" s="3"/>
      <c r="O21" s="3"/>
      <c r="P21" s="3"/>
      <c r="Q21" s="3"/>
      <c r="R21" s="3"/>
      <c r="S21" s="3"/>
    </row>
    <row r="22" spans="2:19" x14ac:dyDescent="0.2">
      <c r="B22" s="9"/>
      <c r="C22" s="3"/>
      <c r="D22" s="3" t="s">
        <v>38</v>
      </c>
      <c r="E22" s="42" t="str">
        <f>IF(E19&gt;0,"UNDER","OVER")</f>
        <v>OVER</v>
      </c>
      <c r="F22" s="11"/>
      <c r="G22" s="3"/>
      <c r="H22" s="7"/>
      <c r="I22" s="34" t="s">
        <v>10</v>
      </c>
      <c r="J22" s="38">
        <f t="shared" si="0"/>
        <v>1.8400000000000001E-3</v>
      </c>
      <c r="K22" s="43">
        <f>ROUND(E27*$L$18,2)</f>
        <v>1.6</v>
      </c>
      <c r="L22" s="7"/>
      <c r="M22" s="7"/>
      <c r="N22" s="3"/>
      <c r="O22" s="3"/>
      <c r="P22" s="3"/>
      <c r="Q22" s="3"/>
      <c r="R22" s="3"/>
      <c r="S22" s="3"/>
    </row>
    <row r="23" spans="2:19" x14ac:dyDescent="0.2">
      <c r="B23" s="9"/>
      <c r="C23" s="19" t="s">
        <v>27</v>
      </c>
      <c r="D23" s="3"/>
      <c r="E23" s="16"/>
      <c r="F23" s="11"/>
      <c r="G23" s="3"/>
      <c r="H23" s="7"/>
      <c r="I23" s="7"/>
      <c r="J23" s="7"/>
      <c r="K23" s="35">
        <f>SUM(K19:K22)</f>
        <v>105.01999999999998</v>
      </c>
      <c r="L23" s="7"/>
      <c r="M23" s="7"/>
      <c r="N23" s="3"/>
      <c r="O23" s="3"/>
      <c r="P23" s="3"/>
      <c r="Q23" s="3"/>
      <c r="R23" s="3"/>
      <c r="S23" s="3"/>
    </row>
    <row r="24" spans="2:19" x14ac:dyDescent="0.2">
      <c r="B24" s="9"/>
      <c r="C24" s="3" t="s">
        <v>28</v>
      </c>
      <c r="D24" s="44" t="s">
        <v>45</v>
      </c>
      <c r="E24" s="62">
        <v>0.45</v>
      </c>
      <c r="F24" s="11"/>
      <c r="G24" s="3"/>
      <c r="H24" s="7"/>
      <c r="I24" s="7"/>
      <c r="J24" s="7"/>
      <c r="K24" s="7"/>
      <c r="L24" s="7"/>
      <c r="M24" s="7"/>
      <c r="N24" s="3"/>
      <c r="O24" s="3"/>
      <c r="P24" s="3"/>
      <c r="Q24" s="3"/>
      <c r="R24" s="3"/>
      <c r="S24" s="3"/>
    </row>
    <row r="25" spans="2:19" x14ac:dyDescent="0.2">
      <c r="B25" s="9"/>
      <c r="C25" s="3" t="s">
        <v>28</v>
      </c>
      <c r="D25" s="20" t="s">
        <v>42</v>
      </c>
      <c r="E25" s="38">
        <v>0.10092</v>
      </c>
      <c r="F25" s="11"/>
      <c r="G25" s="3"/>
      <c r="H25" s="7"/>
      <c r="I25" s="7" t="s">
        <v>11</v>
      </c>
      <c r="J25" s="28">
        <f>J14</f>
        <v>2.0500000000000001E-2</v>
      </c>
      <c r="K25" s="35">
        <f>ROUND(K23*J25,2)</f>
        <v>2.15</v>
      </c>
      <c r="L25" s="7"/>
      <c r="M25" s="7"/>
      <c r="N25" s="3"/>
      <c r="O25" s="3"/>
      <c r="P25" s="3"/>
      <c r="Q25" s="3"/>
      <c r="R25" s="3"/>
      <c r="S25" s="3"/>
    </row>
    <row r="26" spans="2:19" x14ac:dyDescent="0.2">
      <c r="B26" s="9"/>
      <c r="C26" s="3" t="s">
        <v>29</v>
      </c>
      <c r="D26" s="45" t="str">
        <f>"FAC for "&amp;TEXT($E$5,"MMM-YY")</f>
        <v>FAC for Dec-23</v>
      </c>
      <c r="E26" s="38">
        <v>2.6700000000000001E-3</v>
      </c>
      <c r="F26" s="11"/>
      <c r="G26" s="3"/>
      <c r="H26" s="7"/>
      <c r="I26" s="7" t="s">
        <v>12</v>
      </c>
      <c r="J26" s="28">
        <f>+J15</f>
        <v>1.17E-2</v>
      </c>
      <c r="K26" s="35">
        <f>ROUND(K23*J26,2)</f>
        <v>1.23</v>
      </c>
      <c r="L26" s="7"/>
      <c r="M26" s="7"/>
      <c r="N26" s="3"/>
      <c r="O26" s="3"/>
      <c r="P26" s="3"/>
      <c r="Q26" s="3"/>
      <c r="R26" s="3"/>
      <c r="S26" s="3"/>
    </row>
    <row r="27" spans="2:19" x14ac:dyDescent="0.2">
      <c r="B27" s="9"/>
      <c r="C27" s="3" t="s">
        <v>28</v>
      </c>
      <c r="D27" s="44" t="s">
        <v>10</v>
      </c>
      <c r="E27" s="38">
        <v>1.8400000000000001E-3</v>
      </c>
      <c r="F27" s="11"/>
      <c r="G27" s="3"/>
      <c r="H27" s="7"/>
      <c r="I27" s="7" t="s">
        <v>13</v>
      </c>
      <c r="J27" s="28">
        <f>+J26-J25</f>
        <v>-8.8000000000000005E-3</v>
      </c>
      <c r="K27" s="35">
        <f>K26-K25</f>
        <v>-0.91999999999999993</v>
      </c>
      <c r="L27" s="46"/>
      <c r="M27" s="47"/>
      <c r="N27" s="48"/>
      <c r="O27" s="3"/>
      <c r="P27" s="3"/>
      <c r="Q27" s="3"/>
      <c r="R27" s="3"/>
      <c r="S27" s="3"/>
    </row>
    <row r="28" spans="2:19" x14ac:dyDescent="0.2">
      <c r="B28" s="9"/>
      <c r="C28" s="3"/>
      <c r="D28" s="3"/>
      <c r="E28" s="25"/>
      <c r="F28" s="11"/>
      <c r="G28" s="3"/>
      <c r="H28" s="7"/>
      <c r="I28" s="7"/>
      <c r="J28" s="46" t="s">
        <v>39</v>
      </c>
      <c r="K28" s="7"/>
      <c r="L28" s="47"/>
      <c r="M28" s="47"/>
      <c r="N28" s="48"/>
      <c r="O28" s="3"/>
      <c r="P28" s="3"/>
      <c r="Q28" s="3"/>
      <c r="R28" s="3"/>
      <c r="S28" s="3"/>
    </row>
    <row r="29" spans="2:19" x14ac:dyDescent="0.2">
      <c r="B29" s="49"/>
      <c r="C29" s="50"/>
      <c r="D29" s="50"/>
      <c r="E29" s="53"/>
      <c r="F29" s="51"/>
      <c r="G29" s="3"/>
      <c r="H29" s="7"/>
      <c r="I29" s="7"/>
      <c r="J29" s="47" t="s">
        <v>14</v>
      </c>
      <c r="K29" s="7"/>
      <c r="L29" s="7"/>
      <c r="M29" s="7"/>
      <c r="N29" s="3"/>
      <c r="O29" s="3"/>
      <c r="P29" s="3"/>
      <c r="Q29" s="3"/>
      <c r="R29" s="3"/>
      <c r="S29" s="3"/>
    </row>
    <row r="30" spans="2:19" x14ac:dyDescent="0.2">
      <c r="C30" s="3"/>
      <c r="D30" s="3"/>
      <c r="E30" s="25"/>
      <c r="F30" s="3"/>
      <c r="G30" s="3"/>
      <c r="H30" s="3"/>
      <c r="I30" s="34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2:19" x14ac:dyDescent="0.2">
      <c r="C31" s="3"/>
      <c r="D31" s="3"/>
      <c r="E31" s="25"/>
      <c r="F31" s="3"/>
      <c r="G31" s="3"/>
      <c r="H31" s="3"/>
      <c r="I31" s="52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2:19" x14ac:dyDescent="0.2">
      <c r="C32" s="3"/>
      <c r="D32" s="3"/>
      <c r="E32" s="2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3:19" x14ac:dyDescent="0.2">
      <c r="C33" s="3"/>
      <c r="D33" s="3"/>
      <c r="E33" s="2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3:19" x14ac:dyDescent="0.2">
      <c r="C34" s="3"/>
      <c r="D34" s="3"/>
      <c r="E34" s="25"/>
      <c r="F34" s="3"/>
      <c r="H34" s="3"/>
      <c r="I34" s="3"/>
      <c r="J34" s="3"/>
      <c r="K34" s="3"/>
      <c r="L34" s="3"/>
      <c r="M34" s="3"/>
      <c r="N34" s="3"/>
      <c r="O34" s="3"/>
      <c r="P34" s="3"/>
    </row>
    <row r="35" spans="3:19" x14ac:dyDescent="0.2">
      <c r="C35" s="3"/>
      <c r="D35" s="3"/>
      <c r="E35" s="25"/>
      <c r="F35" s="3"/>
    </row>
    <row r="36" spans="3:19" x14ac:dyDescent="0.2">
      <c r="C36" s="3"/>
      <c r="D36" s="3"/>
      <c r="E36" s="25"/>
      <c r="F36" s="3"/>
    </row>
    <row r="37" spans="3:19" x14ac:dyDescent="0.2">
      <c r="C37" s="3"/>
      <c r="D37" s="3"/>
      <c r="E37" s="25"/>
      <c r="F37" s="3"/>
    </row>
  </sheetData>
  <pageMargins left="0.7" right="0.7" top="0.75" bottom="0.75" header="0.3" footer="0.3"/>
  <pageSetup scale="72" orientation="landscape" r:id="rId1"/>
  <headerFooter scaleWithDoc="0">
    <oddFooter>&amp;R&amp;"Times New Roman,Bold"&amp;12Attachment to Response to Question No. 7
Page 1 of 1
Fackler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Fackler, Andrea</Witness_x0020_Testimony>
    <Year xmlns="65bfb563-8fe2-4d34-a09f-38a217d8feea">2024</Year>
    <Filing_x0020_Case_x0020__x0023_ xmlns="65bfb563-8fe2-4d34-a09f-38a217d8feea" xsi:nil="true"/>
    <Construction_x0020_Monitoring_x0020_Description xmlns="65bfb563-8fe2-4d34-a09f-38a217d8feea" xsi:nil="true"/>
    <Review_x0020_Case_x0020_Doc_x0020_Types xmlns="65bfb563-8fe2-4d34-a09f-38a217d8feea">01.2 – 1st Data Request Attachments</Review_x0020_Case_x0020_Doc_x0020_Types>
    <Status xmlns="65bfb563-8fe2-4d34-a09f-38a217d8feea"/>
    <Filing_x0020_Witness xmlns="65bfb563-8fe2-4d34-a09f-38a217d8feea" xsi:nil="true"/>
    <Filings xmlns="65bfb563-8fe2-4d34-a09f-38a217d8feea" xsi:nil="true"/>
    <IconOverlay xmlns="http://schemas.microsoft.com/sharepoint/v4" xsi:nil="true"/>
    <Document_x0020_Type xmlns="65bfb563-8fe2-4d34-a09f-38a217d8feea">
      <Value>ECR</Value>
    </Document_x0020_Type>
    <Filing_x0020_Type xmlns="65bfb563-8fe2-4d34-a09f-38a217d8feea">
      <Value>Review Cases (ECR/FAC/OST)</Value>
    </Filing_x0020_Type>
    <Construction_x0020_Monitoring xmlns="65bfb563-8fe2-4d34-a09f-38a217d8feea" xsi:nil="true"/>
    <Case_x0020__x0023_ xmlns="65bfb563-8fe2-4d34-a09f-38a217d8feea">2023-00375</Case_x0020__x0023_>
    <Review_x0020_Case_x0020_Expense_x0020_Period xmlns="65bfb563-8fe2-4d34-a09f-38a217d8feea">Mar-Feb (ECR)</Review_x0020_Case_x0020_Expense_x0020_Period>
    <Filing_x0020_Doc_x0020_Types xmlns="65bfb563-8fe2-4d34-a09f-38a217d8feea" xsi:nil="true"/>
    <Company xmlns="65bfb563-8fe2-4d34-a09f-38a217d8feea">
      <Value>LGE</Value>
    </Compan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10F20E04BCF41BE361D2F61EE6FFA" ma:contentTypeVersion="32" ma:contentTypeDescription="Create a new document." ma:contentTypeScope="" ma:versionID="9202b90fee17b6f8c867726da0d4e789">
  <xsd:schema xmlns:xsd="http://www.w3.org/2001/XMLSchema" xmlns:xs="http://www.w3.org/2001/XMLSchema" xmlns:p="http://schemas.microsoft.com/office/2006/metadata/properties" xmlns:ns1="http://schemas.microsoft.com/sharepoint/v3" xmlns:ns2="65bfb563-8fe2-4d34-a09f-38a217d8feea" xmlns:ns3="http://schemas.microsoft.com/sharepoint/v4" targetNamespace="http://schemas.microsoft.com/office/2006/metadata/properties" ma:root="true" ma:fieldsID="f66fd574be8513941aebec9a583d385e" ns1:_="" ns2:_="" ns3:_="">
    <xsd:import namespace="http://schemas.microsoft.com/sharepoint/v3"/>
    <xsd:import namespace="65bfb563-8fe2-4d34-a09f-38a217d8fee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 minOccurs="0"/>
                <xsd:element ref="ns2:Filing_x0020_Type" minOccurs="0"/>
                <xsd:element ref="ns2:Filings" minOccurs="0"/>
                <xsd:element ref="ns2:Filing_x0020_Doc_x0020_Types" minOccurs="0"/>
                <xsd:element ref="ns2:Filing_x0020_Case_x0020__x0023_" minOccurs="0"/>
                <xsd:element ref="ns2:Filing_x0020_Witness" minOccurs="0"/>
                <xsd:element ref="ns2:Review_x0020_Case_x0020_Expense_x0020_Period" minOccurs="0"/>
                <xsd:element ref="ns2:Review_x0020_Case_x0020_Doc_x0020_Types" minOccurs="0"/>
                <xsd:element ref="ns2:Case_x0020__x0023_" minOccurs="0"/>
                <xsd:element ref="ns2:Witness_x0020_Testimony" minOccurs="0"/>
                <xsd:element ref="ns2:Construction_x0020_Monitoring_x0020_Description" minOccurs="0"/>
                <xsd:element ref="ns2:Construction_x0020_Monitoring" minOccurs="0"/>
                <xsd:element ref="ns2:Status" minOccurs="0"/>
                <xsd:element ref="ns3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ternalName="Year">
      <xsd:simpleType>
        <xsd:restriction base="dms:Choice"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</xsd:restriction>
      </xsd:simpleType>
    </xsd:element>
    <xsd:element name="Document_x0020_Type" ma:index="4" nillable="true" ma:displayName="Document Type" ma:internalName="Document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SM"/>
                    <xsd:enumeration value="ECR"/>
                    <xsd:enumeration value="FAC / OST"/>
                    <xsd:enumeration value="GLT"/>
                    <xsd:enumeration value="GSC"/>
                    <xsd:enumeration value="HEA"/>
                    <xsd:enumeration value="LFF"/>
                    <xsd:enumeration value="WNA"/>
                  </xsd:restriction>
                </xsd:simpleType>
              </xsd:element>
            </xsd:sequence>
          </xsd:extension>
        </xsd:complexContent>
      </xsd:complexType>
    </xsd:element>
    <xsd:element name="Filing_x0020_Type" ma:index="5" nillable="true" ma:displayName="Filing Type" ma:internalName="Filing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onthly Filings (ECR/LFF)"/>
                    <xsd:enumeration value="Form A Filings (FAC/OST)"/>
                    <xsd:enumeration value="Form B Filings (FAC/OST)"/>
                    <xsd:enumeration value="Fixed NAS FAC/OSS Factor (NFOF)"/>
                    <xsd:enumeration value="Fuel Supply Contracts (FAC)"/>
                    <xsd:enumeration value="Avoided Energy Cost (LQF)"/>
                    <xsd:enumeration value="Municipal WPS Reports (FAC)"/>
                    <xsd:enumeration value="Quarterly Filings (GSC)"/>
                    <xsd:enumeration value="Annual Filing (DSM)"/>
                    <xsd:enumeration value="Annual Filing (GLT/LFF/WNA)"/>
                    <xsd:enumeration value="Forecasted Annual Filing (GLT)"/>
                    <xsd:enumeration value="True-up Annual Filing (GLT)"/>
                    <xsd:enumeration value="Review Cases (ECR/FAC/OST)"/>
                    <xsd:enumeration value="Construction Monitoring (ECR)"/>
                    <xsd:enumeration value="Approved Project Detail (ECR/GLT)"/>
                  </xsd:restriction>
                </xsd:simpleType>
              </xsd:element>
            </xsd:sequence>
          </xsd:extension>
        </xsd:complexContent>
      </xsd:complexType>
    </xsd:element>
    <xsd:element name="Filings" ma:index="6" nillable="true" ma:displayName="Filing Expense Period" ma:format="Dropdown" ma:internalName="Filings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  <xsd:enumeration value="Nov-Jan (GSC)"/>
          <xsd:enumeration value="Feb-Apr (GSC)"/>
          <xsd:enumeration value="May-Jul (GSC)"/>
          <xsd:enumeration value="Aug-Oct (GSC)"/>
          <xsd:enumeration value="Apr-May (LFF)"/>
          <xsd:enumeration value="Jan-Dec (GLT/WNA)"/>
          <xsd:enumeration value="N/A"/>
        </xsd:restriction>
      </xsd:simpleType>
    </xsd:element>
    <xsd:element name="Filing_x0020_Doc_x0020_Types" ma:index="7" nillable="true" ma:displayName="Filing Doc Types" ma:format="Dropdown" ma:internalName="Filing_x0020_Doc_x0020_Types">
      <xsd:simpleType>
        <xsd:restriction base="dms:Choice">
          <xsd:enumeration value="00 – Orders/Requests for Information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– Briefs"/>
          <xsd:enumeration value="07 – Support"/>
          <xsd:enumeration value="08 – Tariffs"/>
          <xsd:enumeration value="09 – Proof of Publication/Certificate of Notice"/>
          <xsd:enumeration value="10 – eFiled/Filed Documents"/>
          <xsd:enumeration value="10.1 – Application"/>
          <xsd:enumeration value="10.2 – Application - As Filed"/>
          <xsd:enumeration value="11 – Talking Points (Internal Use Only)"/>
          <xsd:enumeration value="12 – Data Request Assignments"/>
          <xsd:enumeration value="13 – Review Checklists"/>
        </xsd:restriction>
      </xsd:simpleType>
    </xsd:element>
    <xsd:element name="Filing_x0020_Case_x0020__x0023_" ma:index="8" nillable="true" ma:displayName="Filing Case #" ma:internalName="Filing_x0020_Case_x0020__x0023_">
      <xsd:simpleType>
        <xsd:restriction base="dms:Text">
          <xsd:maxLength value="255"/>
        </xsd:restriction>
      </xsd:simpleType>
    </xsd:element>
    <xsd:element name="Filing_x0020_Witness" ma:index="9" nillable="true" ma:displayName="Filing Witness" ma:format="Dropdown" ma:internalName="Filing_x0020_Witness">
      <xsd:simpleType>
        <xsd:restriction base="dms:Choice">
          <xsd:enumeration value="Billiter, Delbert"/>
          <xsd:enumeration value="Drake, Michael"/>
          <xsd:enumeration value="Fackler, Andrea"/>
          <xsd:enumeration value="Garrett, Chris"/>
          <xsd:enumeration value="Rahn, Derek"/>
          <xsd:enumeration value="Rieth, Tom"/>
          <xsd:enumeration value="Schram, Chuck"/>
          <xsd:enumeration value="Wilson, Stuart"/>
        </xsd:restriction>
      </xsd:simpleType>
    </xsd:element>
    <xsd:element name="Review_x0020_Case_x0020_Expense_x0020_Period" ma:index="10" nillable="true" ma:displayName="Review Case Expense Period" ma:format="Dropdown" ma:internalName="Review_x0020_Case_x0020_Expense_x0020_Period">
      <xsd:simpleType>
        <xsd:restriction base="dms:Choice">
          <xsd:enumeration value="Mar-Aug (ECR)"/>
          <xsd:enumeration value="Sep-Feb (ECR)"/>
          <xsd:enumeration value="Mar-Feb (ECR)"/>
          <xsd:enumeration value="May-Oct (ECR)"/>
          <xsd:enumeration value="May-Oct (FAC)"/>
          <xsd:enumeration value="Nov-Apr (FAC)"/>
          <xsd:enumeration value="Nov-Oct (FAC)"/>
        </xsd:restriction>
      </xsd:simpleType>
    </xsd:element>
    <xsd:element name="Review_x0020_Case_x0020_Doc_x0020_Types" ma:index="11" nillable="true" ma:displayName="Review Case Doc Types" ma:format="Dropdown" ma:internalName="Review_x0020_Case_x0020_Doc_x0020_Types">
      <xsd:simpleType>
        <xsd:restriction base="dms:Choice">
          <xsd:enumeration value="00.1 – Orders"/>
          <xsd:enumeration value="00.2 – Requests for Information"/>
          <xsd:enumeration value="00.4 – Other Communications/eFilings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1.5 – 1st Data Request/Testimony Support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/Briefs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- Witness E-book"/>
          <xsd:enumeration value="10 – Application"/>
          <xsd:enumeration value="10.1 – Application - As Filed"/>
          <xsd:enumeration value="11 - Talking Points (Internal Use Only)"/>
        </xsd:restriction>
      </xsd:simpleType>
    </xsd:element>
    <xsd:element name="Case_x0020__x0023_" ma:index="12" nillable="true" ma:displayName="Review Case #" ma:internalName="Case_x0020__x0023_">
      <xsd:simpleType>
        <xsd:restriction base="dms:Text">
          <xsd:maxLength value="255"/>
        </xsd:restriction>
      </xsd:simpleType>
    </xsd:element>
    <xsd:element name="Witness_x0020_Testimony" ma:index="13" nillable="true" ma:displayName="Review Case Witness" ma:format="Dropdown" ma:internalName="Witness_x0020_Testimony">
      <xsd:simpleType>
        <xsd:restriction base="dms:Choice">
          <xsd:enumeration value="Billiter, Delbert"/>
          <xsd:enumeration value="Drake, Michael"/>
          <xsd:enumeration value="Fackler, Andrea"/>
          <xsd:enumeration value="Garrett, Christopher"/>
          <xsd:enumeration value="Neal, Susan"/>
          <xsd:enumeration value="Williams, Scott"/>
          <xsd:enumeration value="Multiple"/>
          <xsd:enumeration value="N/A"/>
          <xsd:enumeration value="Rahn, Derek"/>
          <xsd:enumeration value="Schram, Chuck"/>
          <xsd:enumeration value="Wilson, Stuart"/>
        </xsd:restriction>
      </xsd:simpleType>
    </xsd:element>
    <xsd:element name="Construction_x0020_Monitoring_x0020_Description" ma:index="14" nillable="true" ma:displayName="Construction Monitoring Description" ma:format="Dropdown" ma:internalName="Construction_x0020_Monitoring_x0020_Description">
      <xsd:simpleType>
        <xsd:restriction base="dms:Choice">
          <xsd:enumeration value="2011 ECR Plan"/>
          <xsd:enumeration value="2016 ECR Plan"/>
          <xsd:enumeration value="TC Landfill"/>
          <xsd:enumeration value="2020 ECR Plan"/>
        </xsd:restriction>
      </xsd:simpleType>
    </xsd:element>
    <xsd:element name="Construction_x0020_Monitoring" ma:index="15" nillable="true" ma:displayName="Construction Monitoring Period" ma:format="Dropdown" ma:internalName="Construction_x0020_Monitoring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Status" ma:index="23" nillable="true" ma:displayName="Status (Internal Use Only)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  <xsd:enumeration value="Filed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ADBF29-A583-4037-9D5E-80AA22519442}">
  <ds:schemaRefs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sharepoint/v4"/>
    <ds:schemaRef ds:uri="65bfb563-8fe2-4d34-a09f-38a217d8fee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5C35A03-D6A8-4C4A-983D-091A09BF3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154239-0C32-47C6-B316-2FA91D0B1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5bfb563-8fe2-4d34-a09f-38a217d8fee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Q7-LGE RS Bill Impact</vt:lpstr>
      <vt:lpstr>'Q7-LGE RS Bill Impact'!Print_Area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2019-07-23T16:46:15Z</dcterms:created>
  <dcterms:modified xsi:type="dcterms:W3CDTF">2024-02-14T20:43:10Z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0x010100FF510F20E04BCF41BE361D2F61EE6FFA</vt:lpwstr>
  </property>
  <property fmtid="{D5CDD505-2E9C-101B-9397-08002B2CF9AE}" pid="3" name="MSIP_Label_d662fcd2-3ff9-4261-9b26-9dd5808d0bb4_Enabled">
    <vt:lpwstr>true</vt:lpwstr>
  </property>
  <property fmtid="{D5CDD505-2E9C-101B-9397-08002B2CF9AE}" pid="4" name="MSIP_Label_d662fcd2-3ff9-4261-9b26-9dd5808d0bb4_SetDate">
    <vt:lpwstr>2024-02-14T20:42:44Z</vt:lpwstr>
  </property>
  <property fmtid="{D5CDD505-2E9C-101B-9397-08002B2CF9AE}" pid="5" name="MSIP_Label_d662fcd2-3ff9-4261-9b26-9dd5808d0bb4_Method">
    <vt:lpwstr>Privileged</vt:lpwstr>
  </property>
  <property fmtid="{D5CDD505-2E9C-101B-9397-08002B2CF9AE}" pid="6" name="MSIP_Label_d662fcd2-3ff9-4261-9b26-9dd5808d0bb4_Name">
    <vt:lpwstr>d662fcd2-3ff9-4261-9b26-9dd5808d0bb4</vt:lpwstr>
  </property>
  <property fmtid="{D5CDD505-2E9C-101B-9397-08002B2CF9AE}" pid="7" name="MSIP_Label_d662fcd2-3ff9-4261-9b26-9dd5808d0bb4_SiteId">
    <vt:lpwstr>5ee3b0ba-a559-45ee-a69e-6d3e963a3e72</vt:lpwstr>
  </property>
  <property fmtid="{D5CDD505-2E9C-101B-9397-08002B2CF9AE}" pid="8" name="MSIP_Label_d662fcd2-3ff9-4261-9b26-9dd5808d0bb4_ActionId">
    <vt:lpwstr>0d283588-0020-44d1-9ae8-947d7c1d2af3</vt:lpwstr>
  </property>
  <property fmtid="{D5CDD505-2E9C-101B-9397-08002B2CF9AE}" pid="9" name="MSIP_Label_d662fcd2-3ff9-4261-9b26-9dd5808d0bb4_ContentBits">
    <vt:lpwstr>0</vt:lpwstr>
  </property>
</Properties>
</file>