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 defaultThemeVersion="124226"/>
  <xr:revisionPtr revIDLastSave="0" documentId="13_ncr:1_{4B370E78-9025-4524-9059-6452B747669E}" xr6:coauthVersionLast="47" xr6:coauthVersionMax="47" xr10:uidLastSave="{00000000-0000-0000-0000-000000000000}"/>
  <bookViews>
    <workbookView xWindow="-120" yWindow="-120" windowWidth="29040" windowHeight="17025" tabRatio="613" xr2:uid="{00000000-000D-0000-FFFF-FFFF00000000}"/>
  </bookViews>
  <sheets>
    <sheet name="Roll In Req Req" sheetId="2" r:id="rId1"/>
    <sheet name="SuppSch" sheetId="5" r:id="rId2"/>
  </sheets>
  <definedNames>
    <definedName name="_xlnm.Print_Area" localSheetId="0">'Roll In Req Req'!$A$1:$H$67</definedName>
    <definedName name="_xlnm.Print_Area" localSheetId="1">SuppSch!$A$1:$M$65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5" l="1"/>
  <c r="H48" i="2"/>
  <c r="G48" i="2"/>
  <c r="G39" i="2"/>
  <c r="H22" i="5" l="1"/>
  <c r="G32" i="2" s="1"/>
  <c r="A31" i="5" l="1"/>
  <c r="G14" i="2" l="1"/>
  <c r="G22" i="5" l="1"/>
  <c r="G31" i="2" s="1"/>
  <c r="L10" i="5" l="1"/>
  <c r="K22" i="5" l="1"/>
  <c r="G34" i="2" s="1"/>
  <c r="I22" i="5"/>
  <c r="G33" i="2" s="1"/>
  <c r="F22" i="5"/>
  <c r="D22" i="5"/>
  <c r="C22" i="5"/>
  <c r="G29" i="2" s="1"/>
  <c r="B22" i="5"/>
  <c r="G28" i="2" s="1"/>
  <c r="J22" i="5"/>
  <c r="E22" i="5"/>
  <c r="L20" i="5"/>
  <c r="L19" i="5"/>
  <c r="L18" i="5"/>
  <c r="L17" i="5"/>
  <c r="L16" i="5"/>
  <c r="L15" i="5"/>
  <c r="L14" i="5"/>
  <c r="L13" i="5"/>
  <c r="L12" i="5"/>
  <c r="L11" i="5"/>
  <c r="A10" i="5"/>
  <c r="L9" i="5"/>
  <c r="G30" i="2" l="1"/>
  <c r="A11" i="5"/>
  <c r="A32" i="5"/>
  <c r="A12" i="5" l="1"/>
  <c r="A33" i="5"/>
  <c r="A13" i="5" l="1"/>
  <c r="A34" i="5"/>
  <c r="B44" i="5"/>
  <c r="G43" i="2" s="1"/>
  <c r="B65" i="5"/>
  <c r="G55" i="2" s="1"/>
  <c r="C65" i="5"/>
  <c r="G8" i="2"/>
  <c r="G19" i="2"/>
  <c r="A52" i="5"/>
  <c r="D52" i="5"/>
  <c r="D53" i="5"/>
  <c r="D54" i="5"/>
  <c r="D55" i="5"/>
  <c r="D56" i="5"/>
  <c r="D57" i="5"/>
  <c r="D58" i="5"/>
  <c r="D59" i="5"/>
  <c r="D60" i="5"/>
  <c r="D61" i="5"/>
  <c r="D62" i="5"/>
  <c r="D63" i="5"/>
  <c r="A14" i="5" l="1"/>
  <c r="A35" i="5"/>
  <c r="D65" i="5"/>
  <c r="G53" i="2" s="1"/>
  <c r="H39" i="2" s="1"/>
  <c r="G49" i="2"/>
  <c r="G21" i="2"/>
  <c r="G25" i="2" s="1"/>
  <c r="A53" i="5"/>
  <c r="A54" i="5"/>
  <c r="H25" i="2" l="1"/>
  <c r="G47" i="2"/>
  <c r="H6" i="2"/>
  <c r="H28" i="2"/>
  <c r="H29" i="2"/>
  <c r="A15" i="5"/>
  <c r="A36" i="5"/>
  <c r="H17" i="2"/>
  <c r="H7" i="2"/>
  <c r="H12" i="2"/>
  <c r="H18" i="2"/>
  <c r="H11" i="2"/>
  <c r="H13" i="2"/>
  <c r="H31" i="2"/>
  <c r="H33" i="2"/>
  <c r="H34" i="2"/>
  <c r="H43" i="2"/>
  <c r="H49" i="2" s="1"/>
  <c r="G61" i="2"/>
  <c r="A55" i="5"/>
  <c r="A16" i="5" l="1"/>
  <c r="A37" i="5"/>
  <c r="H14" i="2"/>
  <c r="G36" i="2"/>
  <c r="H30" i="2"/>
  <c r="H36" i="2" s="1"/>
  <c r="H19" i="2"/>
  <c r="H8" i="2"/>
  <c r="A56" i="5"/>
  <c r="H41" i="2" l="1"/>
  <c r="G41" i="2"/>
  <c r="H21" i="2"/>
  <c r="G51" i="2"/>
  <c r="A17" i="5"/>
  <c r="A38" i="5"/>
  <c r="H47" i="2"/>
  <c r="H51" i="2" s="1"/>
  <c r="A57" i="5"/>
  <c r="G59" i="2" l="1"/>
  <c r="G63" i="2" s="1"/>
  <c r="G65" i="2" s="1"/>
  <c r="A18" i="5"/>
  <c r="A39" i="5"/>
  <c r="A58" i="5"/>
  <c r="A19" i="5" l="1"/>
  <c r="A40" i="5"/>
  <c r="A59" i="5"/>
  <c r="A20" i="5" l="1"/>
  <c r="A42" i="5" s="1"/>
  <c r="A41" i="5"/>
  <c r="A60" i="5"/>
  <c r="A61" i="5" l="1"/>
  <c r="A63" i="5" l="1"/>
  <c r="A62" i="5"/>
</calcChain>
</file>

<file path=xl/sharedStrings.xml><?xml version="1.0" encoding="utf-8"?>
<sst xmlns="http://schemas.openxmlformats.org/spreadsheetml/2006/main" count="99" uniqueCount="75">
  <si>
    <t>Support Schedule A</t>
  </si>
  <si>
    <t>Depreciation &amp; Amortization</t>
  </si>
  <si>
    <t>Taxes Other than Income Taxes</t>
  </si>
  <si>
    <t>Totals</t>
  </si>
  <si>
    <t>Support Schedule B</t>
  </si>
  <si>
    <t>Total Proceeds from Allowance Sales</t>
  </si>
  <si>
    <t>Support Schedule C</t>
  </si>
  <si>
    <t xml:space="preserve">  12 Month Balances for Jurisdictional Revenues and Allocation Ratio</t>
  </si>
  <si>
    <t>KY Retail Revenues, Excl. Envir. Surch. Revenues</t>
  </si>
  <si>
    <t>Total Company Revenues, Excluding Envir. Surch. Revenues</t>
  </si>
  <si>
    <t>KY Retail Allocation Ratio</t>
  </si>
  <si>
    <t>KY Retail/ Total Company</t>
  </si>
  <si>
    <t>Calculation of Revenue Requirement for Roll-In:</t>
  </si>
  <si>
    <t>Environmental Compliance Rate Base</t>
  </si>
  <si>
    <t>Pollution Control Plant in Service</t>
  </si>
  <si>
    <t>Pollution Control CWIP Excluding AFUDC</t>
  </si>
  <si>
    <t>Subtotal</t>
  </si>
  <si>
    <t>Deductions:</t>
  </si>
  <si>
    <t>Accumulated Depreciation on Pollution Control Plant</t>
  </si>
  <si>
    <t>Pollution Control Deferred Income Taxes</t>
  </si>
  <si>
    <t>Rate of Return -- Environmental Compliance Rate Base</t>
  </si>
  <si>
    <t>Return on Environmental Compliance Rate Base</t>
  </si>
  <si>
    <t>Pollution Control Operating Expenses</t>
  </si>
  <si>
    <t>12 Month Depreciation and Amortization Expense</t>
  </si>
  <si>
    <t>See Support Schedule A</t>
  </si>
  <si>
    <t>12 Month Taxes Other than Income Taxes</t>
  </si>
  <si>
    <t>Total Pollution Control Operating Expenses</t>
  </si>
  <si>
    <t>See Support Schedule B</t>
  </si>
  <si>
    <t>Total Company Environmental Surcharge Gross Revenue Requirement -- Roll In Amount</t>
  </si>
  <si>
    <t>Roll In Amount</t>
  </si>
  <si>
    <t>Jurisdictional Allocation Ratio -- Roll In</t>
  </si>
  <si>
    <t>See Support Schedule C</t>
  </si>
  <si>
    <t>Jurisdictional Revenues for 12 Months for Roll In</t>
  </si>
  <si>
    <t>Operating and Maintenance Expense</t>
  </si>
  <si>
    <t>Additions:</t>
  </si>
  <si>
    <t>Jurisdictional Environmental Surcharge Gross Revenue Requirement -- Gross Roll In Amount</t>
  </si>
  <si>
    <t>Jurisdictional Environmental Surcharge Gross Revenue Requirement -- Net Roll In Amount</t>
  </si>
  <si>
    <t>FERC 506</t>
  </si>
  <si>
    <t>FERC 512</t>
  </si>
  <si>
    <t>Steam Plant</t>
  </si>
  <si>
    <t>Cash Working Capital Allowance</t>
  </si>
  <si>
    <t>FERC 502</t>
  </si>
  <si>
    <t>Total</t>
  </si>
  <si>
    <t>ES Form 2.00</t>
  </si>
  <si>
    <t>Jurisdictional</t>
  </si>
  <si>
    <t>Basis</t>
  </si>
  <si>
    <t>Environmental Compliance Plans</t>
  </si>
  <si>
    <t xml:space="preserve"> </t>
  </si>
  <si>
    <t>Emission Allowance Expense</t>
  </si>
  <si>
    <t>FERC 509</t>
  </si>
  <si>
    <t>Beneficial Reuse Expense</t>
  </si>
  <si>
    <t>KPSC Consultant Expense</t>
  </si>
  <si>
    <t>12 Month Emission Allowance Expense</t>
  </si>
  <si>
    <t>12 Month KPSC Consultant Expense</t>
  </si>
  <si>
    <t>ES Form 3.10</t>
  </si>
  <si>
    <t>Gross Proceeds from Allowance Sales</t>
  </si>
  <si>
    <t>Less Gross Proceeds from Allowance Sales</t>
  </si>
  <si>
    <t xml:space="preserve">  12 Month Balances for Allowance Sales</t>
  </si>
  <si>
    <t>Emission Allowances</t>
  </si>
  <si>
    <t>Less Jurisdictional Environmental Revenue Previously Rolled In</t>
  </si>
  <si>
    <t xml:space="preserve">  12 Month Balances for Selected Operating Expense Accounts</t>
  </si>
  <si>
    <t>12 Month CCR Amortization</t>
  </si>
  <si>
    <t xml:space="preserve">  Amortization of Monthly Closure Costs</t>
  </si>
  <si>
    <t>Net Unamortized Closure Cost Balance</t>
  </si>
  <si>
    <t>Current Plans</t>
  </si>
  <si>
    <t>Amortization of Excess ADIT with Gross-Up</t>
  </si>
  <si>
    <t>12 Month Amortization of Excess ADIT with Gross-Up</t>
  </si>
  <si>
    <t>ES Form 2.00, February 2023</t>
  </si>
  <si>
    <t>ES Form 1.10, February 2023</t>
  </si>
  <si>
    <t>at Feb. 28, 2023</t>
  </si>
  <si>
    <t>12 Month Operating and Maintenance Expense</t>
  </si>
  <si>
    <t>12 Month Beneficial Reuse Expense (Revenue)</t>
  </si>
  <si>
    <t>Beneficial Reuse Expense (Revenue)</t>
  </si>
  <si>
    <t xml:space="preserve">Total Operating Expenses Net of Beneficial Reuse </t>
  </si>
  <si>
    <t>Roll In Jurisdictional Environmental Surcharge Gross Revenue Requirement: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</si>
</sst>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[$-409]mmm\-yy;@"/>
  </numFmts>
  <fonts count="10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17" fontId="3" fillId="0" borderId="0" xfId="0" applyNumberFormat="1" applyFont="1"/>
    <xf numFmtId="17" fontId="4" fillId="0" borderId="0" xfId="0" applyNumberFormat="1" applyFont="1"/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3" quotePrefix="1" applyFont="1" applyBorder="1" applyAlignment="1" applyProtection="1">
      <alignment horizontal="center"/>
    </xf>
    <xf numFmtId="164" fontId="3" fillId="0" borderId="0" xfId="1" quotePrefix="1" applyNumberFormat="1" applyFont="1" applyAlignment="1">
      <alignment horizontal="left"/>
    </xf>
    <xf numFmtId="41" fontId="3" fillId="0" borderId="0" xfId="1" applyNumberFormat="1" applyFont="1" applyFill="1" applyBorder="1"/>
    <xf numFmtId="164" fontId="3" fillId="0" borderId="0" xfId="1" applyNumberFormat="1" applyFont="1"/>
    <xf numFmtId="14" fontId="3" fillId="0" borderId="0" xfId="0" applyNumberFormat="1" applyFont="1"/>
    <xf numFmtId="17" fontId="3" fillId="0" borderId="0" xfId="0" quotePrefix="1" applyNumberFormat="1" applyFont="1" applyAlignment="1">
      <alignment horizontal="left"/>
    </xf>
    <xf numFmtId="41" fontId="3" fillId="0" borderId="1" xfId="1" applyNumberFormat="1" applyFont="1" applyFill="1" applyBorder="1"/>
    <xf numFmtId="164" fontId="3" fillId="0" borderId="1" xfId="1" applyNumberFormat="1" applyFont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3" fillId="0" borderId="0" xfId="0" applyFont="1" applyFill="1"/>
    <xf numFmtId="17" fontId="3" fillId="0" borderId="0" xfId="0" quotePrefix="1" applyNumberFormat="1" applyFont="1" applyAlignment="1">
      <alignment horizontal="left" indent="1"/>
    </xf>
    <xf numFmtId="164" fontId="3" fillId="0" borderId="0" xfId="1" applyNumberFormat="1" applyFont="1" applyFill="1"/>
    <xf numFmtId="166" fontId="3" fillId="0" borderId="1" xfId="2" applyNumberFormat="1" applyFont="1" applyFill="1" applyBorder="1"/>
    <xf numFmtId="166" fontId="3" fillId="0" borderId="1" xfId="2" applyNumberFormat="1" applyFont="1" applyBorder="1"/>
    <xf numFmtId="10" fontId="3" fillId="0" borderId="0" xfId="4" applyNumberFormat="1" applyFont="1" applyFill="1"/>
    <xf numFmtId="0" fontId="5" fillId="0" borderId="0" xfId="0" applyFont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3" fillId="0" borderId="2" xfId="4" applyNumberFormat="1" applyFont="1" applyBorder="1"/>
    <xf numFmtId="166" fontId="3" fillId="0" borderId="0" xfId="2" applyNumberFormat="1" applyFont="1"/>
    <xf numFmtId="165" fontId="3" fillId="0" borderId="1" xfId="4" applyNumberFormat="1" applyFont="1" applyBorder="1"/>
    <xf numFmtId="166" fontId="3" fillId="0" borderId="0" xfId="2" applyNumberFormat="1" applyFont="1" applyBorder="1"/>
    <xf numFmtId="164" fontId="3" fillId="0" borderId="1" xfId="1" applyNumberFormat="1" applyFont="1" applyFill="1" applyBorder="1"/>
    <xf numFmtId="166" fontId="5" fillId="0" borderId="4" xfId="2" applyNumberFormat="1" applyFont="1" applyBorder="1"/>
    <xf numFmtId="165" fontId="5" fillId="0" borderId="0" xfId="4" applyNumberFormat="1" applyFont="1" applyFill="1" applyBorder="1"/>
    <xf numFmtId="0" fontId="6" fillId="0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2" applyNumberFormat="1" applyFont="1" applyFill="1"/>
    <xf numFmtId="0" fontId="3" fillId="0" borderId="0" xfId="0" quotePrefix="1" applyFont="1" applyFill="1" applyAlignment="1">
      <alignment horizontal="left"/>
    </xf>
    <xf numFmtId="165" fontId="3" fillId="0" borderId="0" xfId="4" applyNumberFormat="1" applyFont="1"/>
    <xf numFmtId="165" fontId="3" fillId="0" borderId="0" xfId="4" applyNumberFormat="1" applyFont="1" applyBorder="1"/>
    <xf numFmtId="10" fontId="3" fillId="0" borderId="0" xfId="4" applyNumberFormat="1" applyFont="1"/>
    <xf numFmtId="0" fontId="4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/>
    </xf>
    <xf numFmtId="42" fontId="3" fillId="0" borderId="3" xfId="2" applyNumberFormat="1" applyFont="1" applyFill="1" applyBorder="1"/>
    <xf numFmtId="17" fontId="3" fillId="0" borderId="0" xfId="0" applyNumberFormat="1" applyFont="1" applyFill="1"/>
    <xf numFmtId="17" fontId="3" fillId="0" borderId="0" xfId="0" quotePrefix="1" applyNumberFormat="1" applyFont="1" applyFill="1" applyAlignment="1">
      <alignment horizontal="right"/>
    </xf>
    <xf numFmtId="164" fontId="3" fillId="0" borderId="2" xfId="1" applyNumberFormat="1" applyFont="1" applyFill="1" applyBorder="1"/>
    <xf numFmtId="0" fontId="3" fillId="0" borderId="0" xfId="0" applyFont="1" applyBorder="1"/>
    <xf numFmtId="17" fontId="3" fillId="0" borderId="0" xfId="0" quotePrefix="1" applyNumberFormat="1" applyFont="1" applyAlignment="1">
      <alignment horizontal="right"/>
    </xf>
    <xf numFmtId="0" fontId="3" fillId="0" borderId="0" xfId="0" quotePrefix="1" applyNumberFormat="1" applyFont="1" applyFill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quotePrefix="1" applyFont="1" applyBorder="1" applyAlignment="1">
      <alignment horizontal="left"/>
    </xf>
    <xf numFmtId="164" fontId="3" fillId="0" borderId="0" xfId="1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4" applyNumberFormat="1" applyFont="1" applyBorder="1"/>
    <xf numFmtId="10" fontId="3" fillId="0" borderId="0" xfId="4" applyNumberFormat="1" applyFont="1" applyBorder="1"/>
    <xf numFmtId="0" fontId="3" fillId="0" borderId="0" xfId="0" applyFont="1" applyFill="1" applyBorder="1"/>
    <xf numFmtId="0" fontId="4" fillId="0" borderId="0" xfId="0" applyFont="1" applyBorder="1"/>
    <xf numFmtId="164" fontId="3" fillId="0" borderId="0" xfId="1" quotePrefix="1" applyNumberFormat="1" applyFont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/>
    </xf>
    <xf numFmtId="165" fontId="3" fillId="0" borderId="0" xfId="4" applyNumberFormat="1" applyFont="1" applyFill="1" applyBorder="1"/>
    <xf numFmtId="17" fontId="3" fillId="0" borderId="0" xfId="0" applyNumberFormat="1" applyFont="1" applyBorder="1" applyAlignment="1">
      <alignment horizontal="left"/>
    </xf>
    <xf numFmtId="17" fontId="3" fillId="0" borderId="0" xfId="0" applyNumberFormat="1" applyFont="1" applyAlignment="1">
      <alignment horizontal="left"/>
    </xf>
    <xf numFmtId="166" fontId="3" fillId="0" borderId="2" xfId="2" applyNumberFormat="1" applyFont="1" applyFill="1" applyBorder="1"/>
    <xf numFmtId="165" fontId="3" fillId="0" borderId="2" xfId="4" applyNumberFormat="1" applyFont="1" applyFill="1" applyBorder="1"/>
    <xf numFmtId="166" fontId="3" fillId="0" borderId="0" xfId="0" applyNumberFormat="1" applyFont="1" applyBorder="1"/>
    <xf numFmtId="42" fontId="3" fillId="0" borderId="0" xfId="1" applyNumberFormat="1" applyFont="1" applyFill="1" applyBorder="1"/>
    <xf numFmtId="42" fontId="3" fillId="0" borderId="0" xfId="1" applyNumberFormat="1" applyFont="1"/>
    <xf numFmtId="42" fontId="3" fillId="0" borderId="0" xfId="0" applyNumberFormat="1" applyFont="1" applyFill="1" applyAlignment="1">
      <alignment horizontal="center" wrapText="1"/>
    </xf>
    <xf numFmtId="42" fontId="3" fillId="0" borderId="0" xfId="0" quotePrefix="1" applyNumberFormat="1" applyFont="1" applyFill="1" applyAlignment="1">
      <alignment horizontal="center" wrapText="1"/>
    </xf>
    <xf numFmtId="42" fontId="3" fillId="0" borderId="2" xfId="1" applyNumberFormat="1" applyFont="1" applyBorder="1"/>
    <xf numFmtId="42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2" fontId="3" fillId="0" borderId="1" xfId="1" applyNumberFormat="1" applyFont="1" applyBorder="1"/>
    <xf numFmtId="0" fontId="3" fillId="0" borderId="0" xfId="0" applyFont="1" applyAlignment="1">
      <alignment horizontal="center" wrapText="1"/>
    </xf>
    <xf numFmtId="0" fontId="7" fillId="0" borderId="0" xfId="0" quotePrefix="1" applyNumberFormat="1" applyFont="1" applyFill="1" applyAlignment="1">
      <alignment horizontal="left"/>
    </xf>
    <xf numFmtId="10" fontId="3" fillId="0" borderId="0" xfId="4" applyNumberFormat="1" applyFont="1" applyFill="1" applyBorder="1"/>
    <xf numFmtId="10" fontId="3" fillId="0" borderId="1" xfId="4" applyNumberFormat="1" applyFont="1" applyFill="1" applyBorder="1"/>
    <xf numFmtId="0" fontId="8" fillId="0" borderId="0" xfId="0" applyFont="1"/>
    <xf numFmtId="0" fontId="9" fillId="0" borderId="0" xfId="0" applyFont="1"/>
    <xf numFmtId="0" fontId="8" fillId="0" borderId="0" xfId="0" quotePrefix="1" applyFont="1" applyAlignment="1">
      <alignment horizontal="left"/>
    </xf>
    <xf numFmtId="0" fontId="3" fillId="0" borderId="0" xfId="0" applyFont="1" applyAlignment="1">
      <alignment horizontal="center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72"/>
  <sheetViews>
    <sheetView tabSelected="1" zoomScaleNormal="100" zoomScaleSheetLayoutView="90" workbookViewId="0"/>
  </sheetViews>
  <sheetFormatPr defaultColWidth="9.33203125" defaultRowHeight="11.25" x14ac:dyDescent="0.2"/>
  <cols>
    <col min="1" max="1" width="3.1640625" style="1" customWidth="1"/>
    <col min="2" max="2" width="4" style="1" customWidth="1"/>
    <col min="3" max="3" width="11.83203125" style="1" customWidth="1"/>
    <col min="4" max="4" width="32.5" style="1" customWidth="1"/>
    <col min="5" max="5" width="9.6640625" style="1" customWidth="1"/>
    <col min="6" max="6" width="27.1640625" style="1" bestFit="1" customWidth="1"/>
    <col min="7" max="7" width="16.83203125" style="1" customWidth="1"/>
    <col min="8" max="8" width="15.1640625" style="1" bestFit="1" customWidth="1"/>
    <col min="9" max="16384" width="9.33203125" style="1"/>
  </cols>
  <sheetData>
    <row r="1" spans="1:8" x14ac:dyDescent="0.2">
      <c r="D1" s="2"/>
    </row>
    <row r="2" spans="1:8" x14ac:dyDescent="0.2">
      <c r="D2" s="2"/>
      <c r="G2" s="5"/>
    </row>
    <row r="3" spans="1:8" ht="22.5" x14ac:dyDescent="0.2">
      <c r="A3" s="3" t="s">
        <v>12</v>
      </c>
      <c r="B3" s="2"/>
      <c r="G3" s="4" t="s">
        <v>46</v>
      </c>
      <c r="H3" s="5" t="s">
        <v>44</v>
      </c>
    </row>
    <row r="4" spans="1:8" x14ac:dyDescent="0.2">
      <c r="A4" s="2"/>
      <c r="B4" s="2"/>
      <c r="G4" s="6" t="s">
        <v>69</v>
      </c>
      <c r="H4" s="58" t="s">
        <v>45</v>
      </c>
    </row>
    <row r="5" spans="1:8" x14ac:dyDescent="0.2">
      <c r="A5" s="2" t="s">
        <v>13</v>
      </c>
      <c r="B5" s="2"/>
    </row>
    <row r="6" spans="1:8" x14ac:dyDescent="0.2">
      <c r="B6" s="2" t="s">
        <v>14</v>
      </c>
      <c r="C6" s="2"/>
      <c r="F6" s="7" t="s">
        <v>67</v>
      </c>
      <c r="G6" s="73">
        <v>391629360</v>
      </c>
      <c r="H6" s="74">
        <f>G6*$G$53</f>
        <v>372860914.55136001</v>
      </c>
    </row>
    <row r="7" spans="1:8" x14ac:dyDescent="0.2">
      <c r="A7" s="10"/>
      <c r="B7" s="11" t="s">
        <v>15</v>
      </c>
      <c r="C7" s="11"/>
      <c r="F7" s="7" t="s">
        <v>67</v>
      </c>
      <c r="G7" s="12">
        <v>120460064</v>
      </c>
      <c r="H7" s="81">
        <f>G7*$G$53</f>
        <v>114687135.892864</v>
      </c>
    </row>
    <row r="8" spans="1:8" x14ac:dyDescent="0.2">
      <c r="B8" s="2"/>
      <c r="C8" s="2"/>
      <c r="E8" s="1" t="s">
        <v>16</v>
      </c>
      <c r="G8" s="73">
        <f>SUM(G6:G7)</f>
        <v>512089424</v>
      </c>
      <c r="H8" s="74">
        <f>SUM(H6:H7)</f>
        <v>487548050.444224</v>
      </c>
    </row>
    <row r="9" spans="1:8" x14ac:dyDescent="0.2">
      <c r="B9" s="2"/>
      <c r="C9" s="2"/>
      <c r="G9" s="16"/>
    </row>
    <row r="10" spans="1:8" x14ac:dyDescent="0.2">
      <c r="B10" s="2" t="s">
        <v>34</v>
      </c>
      <c r="C10" s="2"/>
      <c r="G10" s="16"/>
    </row>
    <row r="11" spans="1:8" x14ac:dyDescent="0.2">
      <c r="C11" s="17" t="s">
        <v>58</v>
      </c>
      <c r="F11" s="7" t="s">
        <v>67</v>
      </c>
      <c r="G11" s="73">
        <v>133</v>
      </c>
      <c r="H11" s="74">
        <f>G11*$G$53</f>
        <v>126.626108</v>
      </c>
    </row>
    <row r="12" spans="1:8" x14ac:dyDescent="0.2">
      <c r="C12" s="17" t="s">
        <v>40</v>
      </c>
      <c r="F12" s="7" t="s">
        <v>67</v>
      </c>
      <c r="G12" s="8">
        <v>-873181</v>
      </c>
      <c r="H12" s="14">
        <f>G12*$G$53</f>
        <v>-831334.673756</v>
      </c>
    </row>
    <row r="13" spans="1:8" x14ac:dyDescent="0.2">
      <c r="C13" s="17" t="s">
        <v>63</v>
      </c>
      <c r="F13" s="7" t="s">
        <v>67</v>
      </c>
      <c r="G13" s="12">
        <v>44005108.092831112</v>
      </c>
      <c r="H13" s="30">
        <f>G13*$G$53</f>
        <v>41896207.292590275</v>
      </c>
    </row>
    <row r="14" spans="1:8" x14ac:dyDescent="0.2">
      <c r="D14" s="2"/>
      <c r="E14" s="1" t="s">
        <v>16</v>
      </c>
      <c r="G14" s="73">
        <f>SUM(G11:G13)</f>
        <v>43132060.092831112</v>
      </c>
      <c r="H14" s="73">
        <f>SUM(H11:H13)</f>
        <v>41064999.244942278</v>
      </c>
    </row>
    <row r="15" spans="1:8" x14ac:dyDescent="0.2">
      <c r="G15" s="18"/>
      <c r="H15" s="9"/>
    </row>
    <row r="16" spans="1:8" x14ac:dyDescent="0.2">
      <c r="B16" s="2" t="s">
        <v>17</v>
      </c>
      <c r="C16" s="2"/>
      <c r="G16" s="16"/>
    </row>
    <row r="17" spans="1:8" x14ac:dyDescent="0.2">
      <c r="C17" s="2" t="s">
        <v>18</v>
      </c>
      <c r="F17" s="7" t="s">
        <v>67</v>
      </c>
      <c r="G17" s="73">
        <v>47194999</v>
      </c>
      <c r="H17" s="74">
        <f>G17*$G$53</f>
        <v>44933225.867924005</v>
      </c>
    </row>
    <row r="18" spans="1:8" x14ac:dyDescent="0.2">
      <c r="C18" s="2" t="s">
        <v>19</v>
      </c>
      <c r="F18" s="7" t="s">
        <v>67</v>
      </c>
      <c r="G18" s="12">
        <v>40488444</v>
      </c>
      <c r="H18" s="13">
        <f>G18*$G$53</f>
        <v>38548075.809744</v>
      </c>
    </row>
    <row r="19" spans="1:8" x14ac:dyDescent="0.2">
      <c r="D19" s="2"/>
      <c r="E19" s="1" t="s">
        <v>16</v>
      </c>
      <c r="G19" s="73">
        <f>SUM(G17:G18)</f>
        <v>87683443</v>
      </c>
      <c r="H19" s="74">
        <f>SUM(H17:H18)</f>
        <v>83481301.677668005</v>
      </c>
    </row>
    <row r="20" spans="1:8" x14ac:dyDescent="0.2">
      <c r="G20" s="18"/>
    </row>
    <row r="21" spans="1:8" x14ac:dyDescent="0.2">
      <c r="D21" s="1" t="s">
        <v>13</v>
      </c>
      <c r="G21" s="19">
        <f>G8+G14-G19</f>
        <v>467538041.09283113</v>
      </c>
      <c r="H21" s="20">
        <f>H8+H14-H19</f>
        <v>445131748.01149833</v>
      </c>
    </row>
    <row r="22" spans="1:8" x14ac:dyDescent="0.2">
      <c r="G22" s="18"/>
    </row>
    <row r="23" spans="1:8" x14ac:dyDescent="0.2">
      <c r="B23" s="1" t="s">
        <v>20</v>
      </c>
      <c r="F23" s="1" t="s">
        <v>68</v>
      </c>
      <c r="G23" s="21">
        <v>8.5800000000000001E-2</v>
      </c>
      <c r="H23" s="21">
        <v>8.5800000000000001E-2</v>
      </c>
    </row>
    <row r="25" spans="1:8" x14ac:dyDescent="0.2">
      <c r="A25" s="22" t="s">
        <v>21</v>
      </c>
      <c r="G25" s="20">
        <f>G21*G23</f>
        <v>40114763.925764911</v>
      </c>
      <c r="H25" s="20">
        <f>G25*G53</f>
        <v>38192303.979386553</v>
      </c>
    </row>
    <row r="26" spans="1:8" x14ac:dyDescent="0.2">
      <c r="H26" s="23"/>
    </row>
    <row r="27" spans="1:8" x14ac:dyDescent="0.2">
      <c r="A27" s="1" t="s">
        <v>22</v>
      </c>
      <c r="G27" s="5"/>
    </row>
    <row r="28" spans="1:8" x14ac:dyDescent="0.2">
      <c r="B28" s="1" t="s">
        <v>23</v>
      </c>
      <c r="F28" s="1" t="s">
        <v>24</v>
      </c>
      <c r="G28" s="73">
        <f>SuppSch!B22</f>
        <v>15690360</v>
      </c>
      <c r="H28" s="74">
        <f>G28*$G$53</f>
        <v>14938415.18736</v>
      </c>
    </row>
    <row r="29" spans="1:8" x14ac:dyDescent="0.2">
      <c r="B29" s="1" t="s">
        <v>25</v>
      </c>
      <c r="F29" s="1" t="s">
        <v>24</v>
      </c>
      <c r="G29" s="9">
        <f>SuppSch!C22</f>
        <v>555812</v>
      </c>
      <c r="H29" s="74">
        <f>G29*$G$53</f>
        <v>529175.26571199996</v>
      </c>
    </row>
    <row r="30" spans="1:8" x14ac:dyDescent="0.2">
      <c r="B30" s="24" t="s">
        <v>70</v>
      </c>
      <c r="F30" s="1" t="s">
        <v>24</v>
      </c>
      <c r="G30" s="9">
        <f>SuppSch!D22+SuppSch!E22+SuppSch!F22</f>
        <v>984123.90999999992</v>
      </c>
      <c r="H30" s="74">
        <f>G30*$G$53</f>
        <v>936960.75573715998</v>
      </c>
    </row>
    <row r="31" spans="1:8" x14ac:dyDescent="0.2">
      <c r="B31" s="24" t="s">
        <v>61</v>
      </c>
      <c r="F31" s="1" t="s">
        <v>24</v>
      </c>
      <c r="G31" s="9">
        <f>SuppSch!G22</f>
        <v>3122410.2518208246</v>
      </c>
      <c r="H31" s="74">
        <f>G31*$G$53</f>
        <v>2972771.8629125636</v>
      </c>
    </row>
    <row r="32" spans="1:8" x14ac:dyDescent="0.2">
      <c r="B32" s="24" t="s">
        <v>66</v>
      </c>
      <c r="F32" s="1" t="s">
        <v>24</v>
      </c>
      <c r="G32" s="9">
        <f>SuppSch!H22</f>
        <v>-136294.48517266597</v>
      </c>
      <c r="H32" s="74"/>
    </row>
    <row r="33" spans="1:8" x14ac:dyDescent="0.2">
      <c r="B33" s="24" t="s">
        <v>52</v>
      </c>
      <c r="C33" s="16"/>
      <c r="D33" s="16"/>
      <c r="F33" s="1" t="s">
        <v>24</v>
      </c>
      <c r="G33" s="9">
        <f>SuppSch!I22</f>
        <v>0</v>
      </c>
      <c r="H33" s="74">
        <f>G33*$G$53</f>
        <v>0</v>
      </c>
    </row>
    <row r="34" spans="1:8" x14ac:dyDescent="0.2">
      <c r="B34" s="24" t="s">
        <v>53</v>
      </c>
      <c r="C34" s="16"/>
      <c r="D34" s="16"/>
      <c r="F34" s="1" t="s">
        <v>24</v>
      </c>
      <c r="G34" s="13">
        <f>SuppSch!K22</f>
        <v>0</v>
      </c>
      <c r="H34" s="81">
        <f>G34*$G$53</f>
        <v>0</v>
      </c>
    </row>
    <row r="35" spans="1:8" x14ac:dyDescent="0.2">
      <c r="G35" s="9"/>
    </row>
    <row r="36" spans="1:8" x14ac:dyDescent="0.2">
      <c r="A36" s="22" t="s">
        <v>26</v>
      </c>
      <c r="G36" s="20">
        <f>SUM(G28:G35)</f>
        <v>20216411.676648159</v>
      </c>
      <c r="H36" s="20">
        <f>SUM(H28:H35)</f>
        <v>19377323.071721725</v>
      </c>
    </row>
    <row r="37" spans="1:8" x14ac:dyDescent="0.2">
      <c r="A37" s="22"/>
      <c r="G37" s="29"/>
      <c r="H37" s="29"/>
    </row>
    <row r="38" spans="1:8" x14ac:dyDescent="0.2">
      <c r="A38" s="86" t="s">
        <v>72</v>
      </c>
      <c r="B38" s="86"/>
      <c r="C38" s="86"/>
      <c r="D38" s="86"/>
      <c r="E38" s="86"/>
      <c r="F38" s="86"/>
      <c r="G38" s="29"/>
      <c r="H38" s="29"/>
    </row>
    <row r="39" spans="1:8" x14ac:dyDescent="0.2">
      <c r="A39" s="87"/>
      <c r="B39" s="88" t="s">
        <v>71</v>
      </c>
      <c r="C39" s="86"/>
      <c r="D39" s="86"/>
      <c r="E39" s="86"/>
      <c r="F39" s="86" t="s">
        <v>24</v>
      </c>
      <c r="G39" s="29">
        <f>SuppSch!J22</f>
        <v>-7969568.4708333332</v>
      </c>
      <c r="H39" s="29">
        <f>G39*$G$53</f>
        <v>-7587634.8714371165</v>
      </c>
    </row>
    <row r="40" spans="1:8" x14ac:dyDescent="0.2">
      <c r="A40" s="87"/>
      <c r="B40" s="88"/>
      <c r="C40" s="86"/>
      <c r="D40" s="86"/>
      <c r="E40" s="86"/>
      <c r="F40" s="86"/>
      <c r="G40" s="29"/>
      <c r="H40" s="29"/>
    </row>
    <row r="41" spans="1:8" x14ac:dyDescent="0.2">
      <c r="A41" s="87" t="s">
        <v>73</v>
      </c>
      <c r="B41" s="88"/>
      <c r="C41" s="86"/>
      <c r="D41" s="86"/>
      <c r="E41" s="86"/>
      <c r="F41" s="86"/>
      <c r="G41" s="20">
        <f>G36+G39</f>
        <v>12246843.205814825</v>
      </c>
      <c r="H41" s="20">
        <f>H36+H39</f>
        <v>11789688.200284608</v>
      </c>
    </row>
    <row r="43" spans="1:8" x14ac:dyDescent="0.2">
      <c r="A43" s="25" t="s">
        <v>55</v>
      </c>
      <c r="F43" s="1" t="s">
        <v>27</v>
      </c>
      <c r="G43" s="73">
        <f>SuppSch!B44</f>
        <v>40.449206981607738</v>
      </c>
      <c r="H43" s="74">
        <f>G43*$G$53</f>
        <v>38.510719186221166</v>
      </c>
    </row>
    <row r="45" spans="1:8" x14ac:dyDescent="0.2">
      <c r="A45" s="22" t="s">
        <v>28</v>
      </c>
    </row>
    <row r="47" spans="1:8" x14ac:dyDescent="0.2">
      <c r="B47" s="1" t="s">
        <v>21</v>
      </c>
      <c r="G47" s="73">
        <f>G25</f>
        <v>40114763.925764911</v>
      </c>
      <c r="H47" s="74">
        <f>H25</f>
        <v>38192303.979386553</v>
      </c>
    </row>
    <row r="48" spans="1:8" x14ac:dyDescent="0.2">
      <c r="B48" s="1" t="s">
        <v>22</v>
      </c>
      <c r="G48" s="9">
        <f>G41</f>
        <v>12246843.205814825</v>
      </c>
      <c r="H48" s="9">
        <f>H41</f>
        <v>11789688.200284608</v>
      </c>
    </row>
    <row r="49" spans="1:8" x14ac:dyDescent="0.2">
      <c r="B49" s="24" t="s">
        <v>56</v>
      </c>
      <c r="G49" s="13">
        <f>G43</f>
        <v>40.449206981607738</v>
      </c>
      <c r="H49" s="13">
        <f>H43</f>
        <v>38.510719186221166</v>
      </c>
    </row>
    <row r="50" spans="1:8" x14ac:dyDescent="0.2">
      <c r="G50" s="9"/>
    </row>
    <row r="51" spans="1:8" x14ac:dyDescent="0.2">
      <c r="A51" s="1" t="s">
        <v>29</v>
      </c>
      <c r="G51" s="20">
        <f>SUM(G47:G48)-G49</f>
        <v>52361566.682372756</v>
      </c>
      <c r="H51" s="20">
        <f>SUM(H47:H48)-H49</f>
        <v>49981953.668951973</v>
      </c>
    </row>
    <row r="53" spans="1:8" ht="12" thickBot="1" x14ac:dyDescent="0.25">
      <c r="A53" s="25" t="s">
        <v>30</v>
      </c>
      <c r="F53" s="1" t="s">
        <v>31</v>
      </c>
      <c r="G53" s="26">
        <f>SuppSch!$D$65</f>
        <v>0.95207600000000003</v>
      </c>
    </row>
    <row r="54" spans="1:8" ht="12" thickTop="1" x14ac:dyDescent="0.2"/>
    <row r="55" spans="1:8" ht="12" thickBot="1" x14ac:dyDescent="0.25">
      <c r="A55" s="22" t="s">
        <v>32</v>
      </c>
      <c r="F55" s="1" t="s">
        <v>31</v>
      </c>
      <c r="G55" s="77">
        <f>SuppSch!$B$65</f>
        <v>1215487775.6299999</v>
      </c>
    </row>
    <row r="56" spans="1:8" ht="12" thickTop="1" x14ac:dyDescent="0.2"/>
    <row r="57" spans="1:8" x14ac:dyDescent="0.2">
      <c r="A57" s="22" t="s">
        <v>74</v>
      </c>
      <c r="G57" s="9"/>
    </row>
    <row r="59" spans="1:8" x14ac:dyDescent="0.2">
      <c r="A59" s="1" t="s">
        <v>28</v>
      </c>
      <c r="G59" s="27">
        <f>G51</f>
        <v>52361566.682372756</v>
      </c>
    </row>
    <row r="60" spans="1:8" x14ac:dyDescent="0.2">
      <c r="G60" s="9"/>
    </row>
    <row r="61" spans="1:8" x14ac:dyDescent="0.2">
      <c r="A61" s="1" t="s">
        <v>30</v>
      </c>
      <c r="G61" s="28">
        <f>G53</f>
        <v>0.95207600000000003</v>
      </c>
    </row>
    <row r="62" spans="1:8" x14ac:dyDescent="0.2">
      <c r="G62" s="9"/>
    </row>
    <row r="63" spans="1:8" x14ac:dyDescent="0.2">
      <c r="A63" s="24" t="s">
        <v>35</v>
      </c>
      <c r="G63" s="29">
        <f>G59*G61</f>
        <v>49852190.960686728</v>
      </c>
    </row>
    <row r="64" spans="1:8" x14ac:dyDescent="0.2">
      <c r="B64" s="24" t="s">
        <v>59</v>
      </c>
      <c r="G64" s="30">
        <v>29190009.250000004</v>
      </c>
    </row>
    <row r="65" spans="1:7" x14ac:dyDescent="0.2">
      <c r="A65" s="24" t="s">
        <v>36</v>
      </c>
      <c r="G65" s="31">
        <f>G63-G64</f>
        <v>20662181.710686725</v>
      </c>
    </row>
    <row r="66" spans="1:7" x14ac:dyDescent="0.2">
      <c r="A66" s="24"/>
      <c r="G66" s="14"/>
    </row>
    <row r="67" spans="1:7" x14ac:dyDescent="0.2">
      <c r="D67" s="24"/>
      <c r="E67" s="24"/>
      <c r="G67" s="32"/>
    </row>
    <row r="68" spans="1:7" x14ac:dyDescent="0.2">
      <c r="A68" s="33"/>
      <c r="F68" s="34"/>
      <c r="G68" s="35"/>
    </row>
    <row r="69" spans="1:7" x14ac:dyDescent="0.2">
      <c r="A69" s="36"/>
      <c r="G69" s="37"/>
    </row>
    <row r="70" spans="1:7" x14ac:dyDescent="0.2">
      <c r="A70" s="1" t="s">
        <v>47</v>
      </c>
      <c r="F70" s="34"/>
      <c r="G70" s="38"/>
    </row>
    <row r="72" spans="1:7" x14ac:dyDescent="0.2">
      <c r="F72" s="24"/>
      <c r="G72" s="39"/>
    </row>
  </sheetData>
  <phoneticPr fontId="0" type="noConversion"/>
  <printOptions horizontalCentered="1"/>
  <pageMargins left="0.75" right="0.75" top="1.54" bottom="0.42" header="0.5" footer="0.21"/>
  <pageSetup scale="93" orientation="portrait" r:id="rId1"/>
  <headerFooter scaleWithDoc="0" alignWithMargins="0">
    <oddHeader>&amp;C&amp;"Times New Roman,Bold"&amp;12
&amp;14Louisville Gas And Electric Company&amp;12
Calculation of ECR Roll-in At February 28, 2023&amp;R&amp;"Times New Roman,Bold"Attachment to Response to Question No. 6
Page 1 of 2
Fackler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100"/>
  <sheetViews>
    <sheetView zoomScaleNormal="100" zoomScaleSheetLayoutView="90" workbookViewId="0"/>
  </sheetViews>
  <sheetFormatPr defaultColWidth="9.33203125" defaultRowHeight="11.25" x14ac:dyDescent="0.2"/>
  <cols>
    <col min="1" max="1" width="13.83203125" style="1" customWidth="1"/>
    <col min="2" max="2" width="14.6640625" style="1" customWidth="1"/>
    <col min="3" max="3" width="16.33203125" style="1" customWidth="1"/>
    <col min="4" max="4" width="13.5" style="1" customWidth="1"/>
    <col min="5" max="8" width="12.33203125" style="1" customWidth="1"/>
    <col min="9" max="11" width="14" style="1" customWidth="1"/>
    <col min="12" max="12" width="11.83203125" style="1" customWidth="1"/>
    <col min="13" max="13" width="1.6640625" style="1" customWidth="1"/>
    <col min="14" max="14" width="16.1640625" style="1" bestFit="1" customWidth="1"/>
    <col min="15" max="15" width="12.5" bestFit="1" customWidth="1"/>
    <col min="16" max="16" width="3.5" customWidth="1"/>
    <col min="17" max="17" width="13" customWidth="1"/>
    <col min="18" max="18" width="11.83203125" bestFit="1" customWidth="1"/>
    <col min="19" max="19" width="3.83203125" customWidth="1"/>
    <col min="20" max="20" width="13.33203125" customWidth="1"/>
    <col min="21" max="21" width="13" customWidth="1"/>
    <col min="22" max="22" width="11.33203125" customWidth="1"/>
    <col min="23" max="23" width="8.83203125" customWidth="1"/>
    <col min="24" max="16384" width="9.33203125" style="1"/>
  </cols>
  <sheetData>
    <row r="1" spans="1:14" ht="12" x14ac:dyDescent="0.2">
      <c r="A1" s="40" t="s">
        <v>0</v>
      </c>
    </row>
    <row r="2" spans="1:14" x14ac:dyDescent="0.2">
      <c r="A2" s="24" t="s">
        <v>60</v>
      </c>
    </row>
    <row r="3" spans="1:14" x14ac:dyDescent="0.2">
      <c r="A3" s="24"/>
    </row>
    <row r="4" spans="1:14" ht="15.75" x14ac:dyDescent="0.25">
      <c r="A4" s="83" t="s">
        <v>64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N4" s="15"/>
    </row>
    <row r="5" spans="1:14" x14ac:dyDescent="0.2">
      <c r="A5" s="52"/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N5" s="15"/>
    </row>
    <row r="6" spans="1:14" x14ac:dyDescent="0.2">
      <c r="I6" s="41"/>
      <c r="J6" s="41"/>
      <c r="K6" s="41"/>
      <c r="N6" s="15"/>
    </row>
    <row r="7" spans="1:14" ht="45" x14ac:dyDescent="0.2">
      <c r="B7" s="79" t="s">
        <v>1</v>
      </c>
      <c r="C7" s="79" t="s">
        <v>2</v>
      </c>
      <c r="D7" s="89" t="s">
        <v>33</v>
      </c>
      <c r="E7" s="89"/>
      <c r="F7" s="89"/>
      <c r="G7" s="80" t="s">
        <v>62</v>
      </c>
      <c r="H7" s="82" t="s">
        <v>65</v>
      </c>
      <c r="I7" s="79" t="s">
        <v>48</v>
      </c>
      <c r="J7" s="79" t="s">
        <v>50</v>
      </c>
      <c r="K7" s="4" t="s">
        <v>51</v>
      </c>
      <c r="L7" s="79" t="s">
        <v>42</v>
      </c>
      <c r="N7" s="15"/>
    </row>
    <row r="8" spans="1:14" x14ac:dyDescent="0.2">
      <c r="A8" s="16"/>
      <c r="B8" s="42" t="s">
        <v>39</v>
      </c>
      <c r="C8" s="43"/>
      <c r="D8" s="43" t="s">
        <v>41</v>
      </c>
      <c r="E8" s="43" t="s">
        <v>37</v>
      </c>
      <c r="F8" s="42" t="s">
        <v>38</v>
      </c>
      <c r="G8" s="42"/>
      <c r="H8" s="42"/>
      <c r="I8" s="75" t="s">
        <v>49</v>
      </c>
      <c r="J8" s="76"/>
      <c r="K8" s="42"/>
      <c r="L8" s="44"/>
      <c r="N8" s="15"/>
    </row>
    <row r="9" spans="1:14" x14ac:dyDescent="0.2">
      <c r="A9" s="45">
        <v>44651</v>
      </c>
      <c r="B9" s="46">
        <v>1307530</v>
      </c>
      <c r="C9" s="46">
        <v>46611</v>
      </c>
      <c r="D9" s="46">
        <v>57070.30000000001</v>
      </c>
      <c r="E9" s="46">
        <v>0</v>
      </c>
      <c r="F9" s="46">
        <v>39865.29</v>
      </c>
      <c r="G9" s="46">
        <v>247472.08072094264</v>
      </c>
      <c r="H9" s="46">
        <v>-10966.269688873064</v>
      </c>
      <c r="I9" s="46">
        <v>0</v>
      </c>
      <c r="J9" s="46">
        <v>-501060.55000000005</v>
      </c>
      <c r="K9" s="46">
        <v>0</v>
      </c>
      <c r="L9" s="18">
        <f t="shared" ref="L9:L20" si="0">SUM(B9:K9)</f>
        <v>1186521.8510320697</v>
      </c>
      <c r="N9" s="15"/>
    </row>
    <row r="10" spans="1:14" x14ac:dyDescent="0.2">
      <c r="A10" s="45">
        <f t="shared" ref="A10:A20" si="1">EOMONTH(A9,1)</f>
        <v>44681</v>
      </c>
      <c r="B10" s="8">
        <v>1307530</v>
      </c>
      <c r="C10" s="8">
        <v>46611</v>
      </c>
      <c r="D10" s="8">
        <v>48030.259999999995</v>
      </c>
      <c r="E10" s="8">
        <v>0</v>
      </c>
      <c r="F10" s="8">
        <v>26576.300000000007</v>
      </c>
      <c r="G10" s="8">
        <v>250549.83626206819</v>
      </c>
      <c r="H10" s="8">
        <v>-10966.269688873064</v>
      </c>
      <c r="I10" s="8">
        <v>0</v>
      </c>
      <c r="J10" s="8">
        <v>-664522.91666666663</v>
      </c>
      <c r="K10" s="8">
        <v>0</v>
      </c>
      <c r="L10" s="18">
        <f t="shared" si="0"/>
        <v>1003808.2099065286</v>
      </c>
      <c r="N10" s="15"/>
    </row>
    <row r="11" spans="1:14" x14ac:dyDescent="0.2">
      <c r="A11" s="45">
        <f t="shared" si="1"/>
        <v>44712</v>
      </c>
      <c r="B11" s="8">
        <v>1307530</v>
      </c>
      <c r="C11" s="8">
        <v>46611</v>
      </c>
      <c r="D11" s="8">
        <v>34165.699999999997</v>
      </c>
      <c r="E11" s="8">
        <v>0</v>
      </c>
      <c r="F11" s="8">
        <v>29398.180000000004</v>
      </c>
      <c r="G11" s="8">
        <v>253187.28610948112</v>
      </c>
      <c r="H11" s="8">
        <v>-10966.269688873064</v>
      </c>
      <c r="I11" s="8">
        <v>0</v>
      </c>
      <c r="J11" s="8">
        <v>-774630.84083333332</v>
      </c>
      <c r="K11" s="8">
        <v>0</v>
      </c>
      <c r="L11" s="18">
        <f t="shared" si="0"/>
        <v>885295.05558727449</v>
      </c>
    </row>
    <row r="12" spans="1:14" x14ac:dyDescent="0.2">
      <c r="A12" s="45">
        <f t="shared" si="1"/>
        <v>44742</v>
      </c>
      <c r="B12" s="8">
        <v>1307530</v>
      </c>
      <c r="C12" s="8">
        <v>46611</v>
      </c>
      <c r="D12" s="8">
        <v>39798.639999999999</v>
      </c>
      <c r="E12" s="8">
        <v>0</v>
      </c>
      <c r="F12" s="8">
        <v>81565.47</v>
      </c>
      <c r="G12" s="8">
        <v>254813.34383031254</v>
      </c>
      <c r="H12" s="8">
        <v>-10966.269688873064</v>
      </c>
      <c r="I12" s="8">
        <v>0</v>
      </c>
      <c r="J12" s="8">
        <v>-685321.12250000017</v>
      </c>
      <c r="K12" s="8">
        <v>0</v>
      </c>
      <c r="L12" s="18">
        <f t="shared" si="0"/>
        <v>1034031.0616414392</v>
      </c>
      <c r="N12" s="15"/>
    </row>
    <row r="13" spans="1:14" x14ac:dyDescent="0.2">
      <c r="A13" s="45">
        <f t="shared" si="1"/>
        <v>44773</v>
      </c>
      <c r="B13" s="8">
        <v>1307530</v>
      </c>
      <c r="C13" s="8">
        <v>46611</v>
      </c>
      <c r="D13" s="8">
        <v>40295.520000000004</v>
      </c>
      <c r="E13" s="8">
        <v>0</v>
      </c>
      <c r="F13" s="8">
        <v>45968.819999999992</v>
      </c>
      <c r="G13" s="8">
        <v>257176.3550583827</v>
      </c>
      <c r="H13" s="8">
        <v>-10966.269688873064</v>
      </c>
      <c r="I13" s="8">
        <v>0</v>
      </c>
      <c r="J13" s="8">
        <v>-656750.01916666678</v>
      </c>
      <c r="K13" s="8">
        <v>0</v>
      </c>
      <c r="L13" s="18">
        <f t="shared" si="0"/>
        <v>1029865.4062028429</v>
      </c>
      <c r="N13" s="15"/>
    </row>
    <row r="14" spans="1:14" x14ac:dyDescent="0.2">
      <c r="A14" s="45">
        <f t="shared" si="1"/>
        <v>44804</v>
      </c>
      <c r="B14" s="8">
        <v>1307530</v>
      </c>
      <c r="C14" s="8">
        <v>46611</v>
      </c>
      <c r="D14" s="8">
        <v>51955.569999999992</v>
      </c>
      <c r="E14" s="8">
        <v>0</v>
      </c>
      <c r="F14" s="8">
        <v>51383.959999999992</v>
      </c>
      <c r="G14" s="8">
        <v>259318.43690860295</v>
      </c>
      <c r="H14" s="8">
        <v>-10966.269688873064</v>
      </c>
      <c r="I14" s="8">
        <v>0</v>
      </c>
      <c r="J14" s="8">
        <v>-790829.22833333316</v>
      </c>
      <c r="K14" s="8">
        <v>0</v>
      </c>
      <c r="L14" s="18">
        <f t="shared" si="0"/>
        <v>915003.46888639673</v>
      </c>
      <c r="N14" s="15"/>
    </row>
    <row r="15" spans="1:14" x14ac:dyDescent="0.2">
      <c r="A15" s="45">
        <f t="shared" si="1"/>
        <v>44834</v>
      </c>
      <c r="B15" s="8">
        <v>1307530</v>
      </c>
      <c r="C15" s="8">
        <v>46611</v>
      </c>
      <c r="D15" s="8">
        <v>29674.590000000004</v>
      </c>
      <c r="E15" s="8">
        <v>0</v>
      </c>
      <c r="F15" s="8">
        <v>46402.729999999996</v>
      </c>
      <c r="G15" s="8">
        <v>261301.4581032932</v>
      </c>
      <c r="H15" s="8">
        <v>-10966.269688873064</v>
      </c>
      <c r="I15" s="8">
        <v>0</v>
      </c>
      <c r="J15" s="8">
        <v>-663302.43166666664</v>
      </c>
      <c r="K15" s="8">
        <v>0</v>
      </c>
      <c r="L15" s="18">
        <f t="shared" si="0"/>
        <v>1017251.0767477537</v>
      </c>
      <c r="N15" s="15"/>
    </row>
    <row r="16" spans="1:14" x14ac:dyDescent="0.2">
      <c r="A16" s="45">
        <f t="shared" si="1"/>
        <v>44865</v>
      </c>
      <c r="B16" s="8">
        <v>1307530</v>
      </c>
      <c r="C16" s="8">
        <v>46611</v>
      </c>
      <c r="D16" s="8">
        <v>46645.39</v>
      </c>
      <c r="E16" s="8">
        <v>0</v>
      </c>
      <c r="F16" s="8">
        <v>35363.600000000006</v>
      </c>
      <c r="G16" s="8">
        <v>263397.50561440433</v>
      </c>
      <c r="H16" s="8">
        <v>-10966.269688873064</v>
      </c>
      <c r="I16" s="8">
        <v>0</v>
      </c>
      <c r="J16" s="8">
        <v>-491360.29083333333</v>
      </c>
      <c r="K16" s="8">
        <v>0</v>
      </c>
      <c r="L16" s="18">
        <f t="shared" si="0"/>
        <v>1197220.935092198</v>
      </c>
      <c r="N16" s="15"/>
    </row>
    <row r="17" spans="1:14" x14ac:dyDescent="0.2">
      <c r="A17" s="45">
        <f t="shared" si="1"/>
        <v>44895</v>
      </c>
      <c r="B17" s="8">
        <v>1307530</v>
      </c>
      <c r="C17" s="8">
        <v>46611</v>
      </c>
      <c r="D17" s="8">
        <v>24350.820000000003</v>
      </c>
      <c r="E17" s="8">
        <v>0</v>
      </c>
      <c r="F17" s="8">
        <v>14248.040000000003</v>
      </c>
      <c r="G17" s="8">
        <v>265377.31226619007</v>
      </c>
      <c r="H17" s="8">
        <v>-10966.269688873064</v>
      </c>
      <c r="I17" s="8">
        <v>0</v>
      </c>
      <c r="J17" s="8">
        <v>-654284.95250000001</v>
      </c>
      <c r="K17" s="8">
        <v>0</v>
      </c>
      <c r="L17" s="18">
        <f t="shared" si="0"/>
        <v>992865.95007731707</v>
      </c>
      <c r="N17" s="15"/>
    </row>
    <row r="18" spans="1:14" x14ac:dyDescent="0.2">
      <c r="A18" s="45">
        <f t="shared" si="1"/>
        <v>44926</v>
      </c>
      <c r="B18" s="8">
        <v>1307530</v>
      </c>
      <c r="C18" s="8">
        <v>46611</v>
      </c>
      <c r="D18" s="8">
        <v>44977</v>
      </c>
      <c r="E18" s="8">
        <v>0</v>
      </c>
      <c r="F18" s="8">
        <v>27103.909999999993</v>
      </c>
      <c r="G18" s="8">
        <v>267428.40042762505</v>
      </c>
      <c r="H18" s="8">
        <v>-10966.269688873064</v>
      </c>
      <c r="I18" s="8">
        <v>0</v>
      </c>
      <c r="J18" s="8">
        <v>-794478.35416666674</v>
      </c>
      <c r="K18" s="8">
        <v>0</v>
      </c>
      <c r="L18" s="18">
        <f t="shared" si="0"/>
        <v>888205.68657208513</v>
      </c>
      <c r="N18" s="15"/>
    </row>
    <row r="19" spans="1:14" x14ac:dyDescent="0.2">
      <c r="A19" s="45">
        <f t="shared" si="1"/>
        <v>44957</v>
      </c>
      <c r="B19" s="8">
        <v>1307530</v>
      </c>
      <c r="C19" s="8">
        <v>44851</v>
      </c>
      <c r="D19" s="8">
        <v>37073.450000000004</v>
      </c>
      <c r="E19" s="8">
        <v>0</v>
      </c>
      <c r="F19" s="8">
        <v>38277.039999999994</v>
      </c>
      <c r="G19" s="8">
        <v>269996.20659879618</v>
      </c>
      <c r="H19" s="8">
        <v>-13315.894141967672</v>
      </c>
      <c r="I19" s="8">
        <v>0</v>
      </c>
      <c r="J19" s="8">
        <v>-757691.04333333333</v>
      </c>
      <c r="K19" s="8">
        <v>0</v>
      </c>
      <c r="L19" s="18">
        <f t="shared" si="0"/>
        <v>926720.7591234952</v>
      </c>
      <c r="N19" s="15"/>
    </row>
    <row r="20" spans="1:14" x14ac:dyDescent="0.2">
      <c r="A20" s="45">
        <f t="shared" si="1"/>
        <v>44985</v>
      </c>
      <c r="B20" s="12">
        <v>1307530</v>
      </c>
      <c r="C20" s="12">
        <v>44851</v>
      </c>
      <c r="D20" s="12">
        <v>43037.22</v>
      </c>
      <c r="E20" s="12">
        <v>0</v>
      </c>
      <c r="F20" s="12">
        <v>50896.11</v>
      </c>
      <c r="G20" s="12">
        <v>272392.02992072556</v>
      </c>
      <c r="H20" s="12">
        <v>-13315.894141967672</v>
      </c>
      <c r="I20" s="12">
        <v>0</v>
      </c>
      <c r="J20" s="12">
        <v>-535336.72083333333</v>
      </c>
      <c r="K20" s="12">
        <v>0</v>
      </c>
      <c r="L20" s="30">
        <f t="shared" si="0"/>
        <v>1170053.7449454246</v>
      </c>
      <c r="N20" s="15"/>
    </row>
    <row r="21" spans="1:14" x14ac:dyDescent="0.2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N21" s="15"/>
    </row>
    <row r="22" spans="1:14" ht="12" thickBot="1" x14ac:dyDescent="0.25">
      <c r="A22" s="48" t="s">
        <v>3</v>
      </c>
      <c r="B22" s="49">
        <f>SUM(B9:B21)</f>
        <v>15690360</v>
      </c>
      <c r="C22" s="49">
        <f>SUM(C9:C21)</f>
        <v>555812</v>
      </c>
      <c r="D22" s="49">
        <f>SUM(D9:D21)</f>
        <v>497074.46000000008</v>
      </c>
      <c r="E22" s="49">
        <f t="shared" ref="E22:K22" si="2">SUM(E9:E21)</f>
        <v>0</v>
      </c>
      <c r="F22" s="49">
        <f t="shared" si="2"/>
        <v>487049.4499999999</v>
      </c>
      <c r="G22" s="49">
        <f t="shared" si="2"/>
        <v>3122410.2518208246</v>
      </c>
      <c r="H22" s="49">
        <f t="shared" si="2"/>
        <v>-136294.48517266597</v>
      </c>
      <c r="I22" s="49">
        <f t="shared" si="2"/>
        <v>0</v>
      </c>
      <c r="J22" s="49">
        <f t="shared" si="2"/>
        <v>-7969568.4708333332</v>
      </c>
      <c r="K22" s="49">
        <f t="shared" si="2"/>
        <v>0</v>
      </c>
      <c r="L22" s="49">
        <f>SUM(B22:K22)</f>
        <v>12246843.205814825</v>
      </c>
      <c r="N22" s="15"/>
    </row>
    <row r="23" spans="1:14" ht="12" thickTop="1" x14ac:dyDescent="0.2">
      <c r="A23" s="52"/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5"/>
      <c r="N23" s="15"/>
    </row>
    <row r="24" spans="1:14" x14ac:dyDescent="0.2">
      <c r="A24" s="52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N24" s="15"/>
    </row>
    <row r="25" spans="1:14" x14ac:dyDescent="0.2">
      <c r="A25" s="2"/>
      <c r="N25" s="50"/>
    </row>
    <row r="26" spans="1:14" ht="12" x14ac:dyDescent="0.2">
      <c r="A26" s="53" t="s">
        <v>4</v>
      </c>
      <c r="B26" s="50"/>
      <c r="C26" s="50"/>
      <c r="D26" s="50"/>
      <c r="E26" s="50"/>
      <c r="F26" s="50"/>
      <c r="G26" s="50"/>
      <c r="H26" s="50"/>
    </row>
    <row r="27" spans="1:14" x14ac:dyDescent="0.2">
      <c r="A27" s="54" t="s">
        <v>57</v>
      </c>
      <c r="B27" s="50"/>
      <c r="C27" s="50"/>
      <c r="D27" s="50"/>
      <c r="E27" s="50"/>
      <c r="F27" s="50"/>
      <c r="G27" s="50"/>
      <c r="H27" s="50"/>
      <c r="I27" s="75"/>
      <c r="J27" s="76"/>
    </row>
    <row r="28" spans="1:14" x14ac:dyDescent="0.2">
      <c r="A28" s="50"/>
      <c r="B28" s="50"/>
      <c r="C28" s="55"/>
      <c r="D28" s="15"/>
      <c r="E28" s="15"/>
      <c r="F28" s="15"/>
      <c r="G28" s="15"/>
      <c r="H28" s="15"/>
    </row>
    <row r="29" spans="1:14" ht="33.75" x14ac:dyDescent="0.2">
      <c r="A29" s="50"/>
      <c r="B29" s="56" t="s">
        <v>5</v>
      </c>
      <c r="C29" s="56"/>
      <c r="D29" s="57"/>
      <c r="E29" s="15"/>
      <c r="F29" s="50"/>
      <c r="G29" s="50"/>
      <c r="H29" s="50"/>
    </row>
    <row r="30" spans="1:14" x14ac:dyDescent="0.2">
      <c r="A30" s="50"/>
      <c r="B30" s="58" t="s">
        <v>43</v>
      </c>
      <c r="C30" s="59"/>
      <c r="D30" s="15"/>
      <c r="E30" s="15"/>
      <c r="F30" s="50"/>
      <c r="G30" s="50"/>
      <c r="H30" s="50"/>
    </row>
    <row r="31" spans="1:14" x14ac:dyDescent="0.2">
      <c r="A31" s="60">
        <f>A9</f>
        <v>44651</v>
      </c>
      <c r="B31" s="8">
        <v>40.449206981607738</v>
      </c>
      <c r="C31" s="15"/>
      <c r="D31" s="15"/>
      <c r="E31" s="15"/>
      <c r="F31" s="50"/>
      <c r="G31" s="50"/>
      <c r="H31" s="50"/>
    </row>
    <row r="32" spans="1:14" x14ac:dyDescent="0.2">
      <c r="A32" s="60">
        <f t="shared" ref="A32:A42" si="3">A10</f>
        <v>44681</v>
      </c>
      <c r="B32" s="8">
        <v>0</v>
      </c>
      <c r="C32" s="15"/>
      <c r="D32" s="15"/>
      <c r="E32" s="15"/>
      <c r="F32" s="50"/>
      <c r="G32" s="50"/>
      <c r="H32" s="50"/>
    </row>
    <row r="33" spans="1:10" x14ac:dyDescent="0.2">
      <c r="A33" s="60">
        <f t="shared" si="3"/>
        <v>44712</v>
      </c>
      <c r="B33" s="8">
        <v>0</v>
      </c>
      <c r="C33" s="15"/>
      <c r="D33" s="15"/>
      <c r="E33" s="15"/>
      <c r="F33" s="50"/>
      <c r="G33" s="50"/>
      <c r="H33" s="50"/>
    </row>
    <row r="34" spans="1:10" x14ac:dyDescent="0.2">
      <c r="A34" s="60">
        <f t="shared" si="3"/>
        <v>44742</v>
      </c>
      <c r="B34" s="8">
        <v>0</v>
      </c>
      <c r="C34" s="15"/>
      <c r="D34" s="15"/>
      <c r="E34" s="15"/>
      <c r="F34" s="50"/>
      <c r="G34" s="50"/>
      <c r="H34" s="50"/>
    </row>
    <row r="35" spans="1:10" x14ac:dyDescent="0.2">
      <c r="A35" s="60">
        <f t="shared" si="3"/>
        <v>44773</v>
      </c>
      <c r="B35" s="8">
        <v>0</v>
      </c>
      <c r="C35" s="15"/>
      <c r="D35" s="15"/>
      <c r="E35" s="15"/>
      <c r="F35" s="50"/>
      <c r="G35" s="50"/>
      <c r="H35" s="50"/>
    </row>
    <row r="36" spans="1:10" x14ac:dyDescent="0.2">
      <c r="A36" s="60">
        <f t="shared" si="3"/>
        <v>44804</v>
      </c>
      <c r="B36" s="8">
        <v>0</v>
      </c>
      <c r="C36" s="15"/>
      <c r="D36" s="15"/>
      <c r="E36" s="15"/>
      <c r="F36" s="50"/>
      <c r="G36" s="50"/>
      <c r="H36" s="50"/>
      <c r="I36" s="75"/>
      <c r="J36" s="76"/>
    </row>
    <row r="37" spans="1:10" x14ac:dyDescent="0.2">
      <c r="A37" s="60">
        <f t="shared" si="3"/>
        <v>44834</v>
      </c>
      <c r="B37" s="8">
        <v>0</v>
      </c>
      <c r="C37" s="15"/>
      <c r="D37" s="15"/>
      <c r="E37" s="61"/>
      <c r="F37" s="50"/>
      <c r="G37" s="50"/>
      <c r="H37" s="50"/>
    </row>
    <row r="38" spans="1:10" x14ac:dyDescent="0.2">
      <c r="A38" s="60">
        <f t="shared" si="3"/>
        <v>44865</v>
      </c>
      <c r="B38" s="8">
        <v>0</v>
      </c>
      <c r="C38" s="15"/>
      <c r="D38" s="15"/>
      <c r="E38" s="15"/>
      <c r="F38" s="50"/>
      <c r="G38" s="50"/>
      <c r="H38" s="50"/>
    </row>
    <row r="39" spans="1:10" x14ac:dyDescent="0.2">
      <c r="A39" s="60">
        <f t="shared" si="3"/>
        <v>44895</v>
      </c>
      <c r="B39" s="8">
        <v>0</v>
      </c>
      <c r="C39" s="15"/>
      <c r="D39" s="15"/>
      <c r="E39" s="62"/>
      <c r="F39" s="50"/>
      <c r="G39" s="50"/>
      <c r="H39" s="50"/>
    </row>
    <row r="40" spans="1:10" x14ac:dyDescent="0.2">
      <c r="A40" s="60">
        <f t="shared" si="3"/>
        <v>44926</v>
      </c>
      <c r="B40" s="8">
        <v>0</v>
      </c>
      <c r="C40" s="14"/>
      <c r="D40" s="14"/>
      <c r="E40" s="62"/>
      <c r="F40" s="50"/>
      <c r="G40" s="50"/>
      <c r="H40" s="50"/>
      <c r="I40" s="75"/>
      <c r="J40" s="76"/>
    </row>
    <row r="41" spans="1:10" x14ac:dyDescent="0.2">
      <c r="A41" s="60">
        <f t="shared" si="3"/>
        <v>44957</v>
      </c>
      <c r="B41" s="8">
        <v>0</v>
      </c>
      <c r="C41" s="15"/>
      <c r="D41" s="15"/>
      <c r="E41" s="15"/>
      <c r="F41" s="50"/>
      <c r="G41" s="50"/>
      <c r="H41" s="50"/>
    </row>
    <row r="42" spans="1:10" x14ac:dyDescent="0.2">
      <c r="A42" s="60">
        <f t="shared" si="3"/>
        <v>44985</v>
      </c>
      <c r="B42" s="12">
        <v>0</v>
      </c>
      <c r="C42" s="15"/>
      <c r="D42" s="15"/>
      <c r="E42" s="15"/>
      <c r="F42" s="50"/>
      <c r="G42" s="50"/>
      <c r="H42" s="50"/>
    </row>
    <row r="43" spans="1:10" x14ac:dyDescent="0.2">
      <c r="A43" s="50"/>
      <c r="B43" s="63"/>
      <c r="C43" s="50"/>
      <c r="D43" s="50"/>
      <c r="E43" s="50"/>
      <c r="F43" s="50"/>
      <c r="G43" s="50"/>
      <c r="H43" s="50"/>
    </row>
    <row r="44" spans="1:10" ht="12" thickBot="1" x14ac:dyDescent="0.25">
      <c r="A44" s="51" t="s">
        <v>3</v>
      </c>
      <c r="B44" s="49">
        <f>SUM(B31:B43)</f>
        <v>40.449206981607738</v>
      </c>
      <c r="C44" s="15"/>
      <c r="D44" s="15"/>
      <c r="E44" s="15"/>
      <c r="F44" s="50"/>
      <c r="G44" s="50"/>
      <c r="H44" s="50"/>
    </row>
    <row r="45" spans="1:10" ht="12" thickTop="1" x14ac:dyDescent="0.2">
      <c r="A45" s="50"/>
      <c r="B45" s="50"/>
      <c r="C45" s="50"/>
      <c r="D45" s="15"/>
      <c r="E45" s="15"/>
      <c r="F45" s="50"/>
      <c r="G45" s="50"/>
      <c r="H45" s="50"/>
    </row>
    <row r="46" spans="1:10" ht="12" x14ac:dyDescent="0.2">
      <c r="A46" s="64" t="s">
        <v>6</v>
      </c>
      <c r="B46" s="50"/>
      <c r="C46" s="50"/>
      <c r="D46" s="15"/>
      <c r="E46" s="15"/>
      <c r="F46" s="15"/>
      <c r="G46" s="15"/>
      <c r="H46" s="15"/>
    </row>
    <row r="47" spans="1:10" x14ac:dyDescent="0.2">
      <c r="A47" s="50" t="s">
        <v>7</v>
      </c>
      <c r="B47" s="50"/>
      <c r="C47" s="55"/>
      <c r="D47" s="15"/>
      <c r="E47" s="15"/>
      <c r="F47" s="15"/>
      <c r="G47" s="15"/>
      <c r="H47" s="15"/>
    </row>
    <row r="48" spans="1:10" x14ac:dyDescent="0.2">
      <c r="A48" s="50"/>
      <c r="B48" s="50"/>
      <c r="C48" s="50"/>
      <c r="D48" s="15"/>
      <c r="E48" s="15"/>
      <c r="F48" s="15"/>
      <c r="G48" s="15"/>
      <c r="H48" s="15"/>
      <c r="I48" s="78"/>
    </row>
    <row r="49" spans="1:27" ht="45" x14ac:dyDescent="0.2">
      <c r="A49" s="50"/>
      <c r="B49" s="56" t="s">
        <v>8</v>
      </c>
      <c r="C49" s="56" t="s">
        <v>9</v>
      </c>
      <c r="D49" s="65" t="s">
        <v>10</v>
      </c>
      <c r="E49" s="15"/>
      <c r="F49" s="15"/>
      <c r="G49" s="15"/>
      <c r="H49" s="15"/>
      <c r="I49" s="56"/>
      <c r="J49" s="56"/>
      <c r="K49" s="56"/>
      <c r="L49" s="50"/>
      <c r="M49" s="50"/>
      <c r="N49" s="50"/>
      <c r="X49" s="50"/>
      <c r="Y49" s="50"/>
      <c r="Z49" s="50"/>
      <c r="AA49" s="50"/>
    </row>
    <row r="50" spans="1:27" ht="26.25" customHeight="1" x14ac:dyDescent="0.2">
      <c r="A50" s="50"/>
      <c r="B50" s="66" t="s">
        <v>54</v>
      </c>
      <c r="C50" s="66" t="s">
        <v>54</v>
      </c>
      <c r="D50" s="65" t="s">
        <v>11</v>
      </c>
      <c r="E50" s="15"/>
      <c r="F50" s="15"/>
      <c r="G50" s="15"/>
      <c r="H50" s="15"/>
      <c r="I50" s="50"/>
      <c r="J50" s="50"/>
      <c r="K50" s="50"/>
      <c r="L50" s="50"/>
      <c r="M50" s="50"/>
      <c r="N50" s="50"/>
      <c r="X50" s="50"/>
      <c r="Y50" s="50"/>
      <c r="Z50" s="50"/>
      <c r="AA50" s="50"/>
    </row>
    <row r="51" spans="1:27" x14ac:dyDescent="0.2">
      <c r="A51" s="50"/>
      <c r="B51" s="63"/>
      <c r="C51" s="63"/>
      <c r="D51" s="30"/>
      <c r="E51" s="15"/>
      <c r="F51" s="50"/>
      <c r="G51" s="50"/>
      <c r="H51" s="50"/>
      <c r="I51" s="50"/>
      <c r="J51" s="50"/>
      <c r="K51" s="50"/>
      <c r="L51" s="50"/>
      <c r="M51" s="50"/>
      <c r="N51" s="50"/>
      <c r="X51" s="50"/>
      <c r="Y51" s="50"/>
      <c r="Z51" s="50"/>
      <c r="AA51" s="50"/>
    </row>
    <row r="52" spans="1:27" x14ac:dyDescent="0.2">
      <c r="A52" s="60">
        <f t="shared" ref="A52:A63" si="4">A31</f>
        <v>44651</v>
      </c>
      <c r="B52" s="46">
        <v>91652187.230000004</v>
      </c>
      <c r="C52" s="46">
        <v>100517983.86</v>
      </c>
      <c r="D52" s="84">
        <f t="shared" ref="D52:D63" si="5">B52/C52</f>
        <v>0.91179890115635276</v>
      </c>
      <c r="E52" s="15"/>
      <c r="F52" s="68"/>
      <c r="G52" s="68"/>
      <c r="H52" s="68"/>
      <c r="I52" s="15"/>
      <c r="J52" s="15"/>
      <c r="K52" s="15"/>
      <c r="L52" s="50"/>
      <c r="M52" s="50"/>
      <c r="N52" s="50"/>
      <c r="X52" s="50"/>
      <c r="Y52" s="50"/>
      <c r="Z52" s="50"/>
      <c r="AA52" s="50"/>
    </row>
    <row r="53" spans="1:27" x14ac:dyDescent="0.2">
      <c r="A53" s="60">
        <f t="shared" si="4"/>
        <v>44681</v>
      </c>
      <c r="B53" s="8">
        <v>82205086.810000002</v>
      </c>
      <c r="C53" s="8">
        <v>94125926.170000002</v>
      </c>
      <c r="D53" s="84">
        <f t="shared" si="5"/>
        <v>0.87335222244220068</v>
      </c>
      <c r="E53" s="15"/>
      <c r="F53" s="68"/>
      <c r="G53" s="68"/>
      <c r="H53" s="68"/>
      <c r="I53" s="15"/>
      <c r="J53" s="15"/>
      <c r="K53" s="15"/>
      <c r="L53" s="50"/>
      <c r="M53" s="50"/>
      <c r="N53" s="50"/>
      <c r="X53" s="50"/>
      <c r="Y53" s="50"/>
      <c r="Z53" s="50"/>
      <c r="AA53" s="50"/>
    </row>
    <row r="54" spans="1:27" x14ac:dyDescent="0.2">
      <c r="A54" s="60">
        <f t="shared" si="4"/>
        <v>44712</v>
      </c>
      <c r="B54" s="8">
        <v>86828234.169999987</v>
      </c>
      <c r="C54" s="8">
        <v>91441392.679999992</v>
      </c>
      <c r="D54" s="84">
        <f t="shared" si="5"/>
        <v>0.94955065343171452</v>
      </c>
      <c r="E54" s="15"/>
      <c r="F54" s="68"/>
      <c r="G54" s="68"/>
      <c r="H54" s="68"/>
      <c r="I54" s="15"/>
      <c r="J54" s="15"/>
      <c r="K54" s="15"/>
      <c r="L54" s="50"/>
      <c r="M54" s="50"/>
      <c r="N54" s="50"/>
      <c r="X54" s="50"/>
      <c r="Y54" s="50"/>
      <c r="Z54" s="50"/>
      <c r="AA54" s="50"/>
    </row>
    <row r="55" spans="1:27" x14ac:dyDescent="0.2">
      <c r="A55" s="60">
        <f t="shared" si="4"/>
        <v>44742</v>
      </c>
      <c r="B55" s="8">
        <v>104537633.96999998</v>
      </c>
      <c r="C55" s="8">
        <v>106540924.81999998</v>
      </c>
      <c r="D55" s="84">
        <f t="shared" si="5"/>
        <v>0.98119698272392009</v>
      </c>
      <c r="E55" s="15"/>
      <c r="F55" s="68"/>
      <c r="G55" s="68"/>
      <c r="H55" s="68"/>
      <c r="I55" s="15"/>
      <c r="J55" s="15"/>
      <c r="K55" s="15"/>
      <c r="L55" s="50"/>
      <c r="M55" s="50"/>
      <c r="N55" s="50"/>
      <c r="X55" s="50"/>
      <c r="Y55" s="50"/>
      <c r="Z55" s="50"/>
      <c r="AA55" s="50"/>
    </row>
    <row r="56" spans="1:27" x14ac:dyDescent="0.2">
      <c r="A56" s="60">
        <f t="shared" si="4"/>
        <v>44773</v>
      </c>
      <c r="B56" s="8">
        <v>121347546.63999999</v>
      </c>
      <c r="C56" s="8">
        <v>122191619.30999999</v>
      </c>
      <c r="D56" s="84">
        <f t="shared" si="5"/>
        <v>0.99309222126062024</v>
      </c>
      <c r="E56" s="15"/>
      <c r="F56" s="68"/>
      <c r="G56" s="68"/>
      <c r="H56" s="68"/>
      <c r="I56" s="15"/>
      <c r="J56" s="15"/>
      <c r="K56" s="15"/>
      <c r="L56" s="50"/>
      <c r="M56" s="50"/>
      <c r="N56" s="50"/>
      <c r="X56" s="50"/>
      <c r="Y56" s="50"/>
      <c r="Z56" s="50"/>
      <c r="AA56" s="50"/>
    </row>
    <row r="57" spans="1:27" x14ac:dyDescent="0.2">
      <c r="A57" s="60">
        <f t="shared" si="4"/>
        <v>44804</v>
      </c>
      <c r="B57" s="8">
        <v>136525660.40000004</v>
      </c>
      <c r="C57" s="8">
        <v>138378971.91000003</v>
      </c>
      <c r="D57" s="84">
        <f t="shared" si="5"/>
        <v>0.98660698598624241</v>
      </c>
      <c r="E57" s="15"/>
      <c r="F57" s="68"/>
      <c r="G57" s="68"/>
      <c r="H57" s="68"/>
      <c r="I57" s="14"/>
      <c r="J57" s="15"/>
      <c r="K57" s="15"/>
      <c r="L57" s="50"/>
      <c r="M57" s="50"/>
      <c r="N57" s="50"/>
      <c r="X57" s="50"/>
      <c r="Y57" s="50"/>
      <c r="Z57" s="50"/>
      <c r="AA57" s="50"/>
    </row>
    <row r="58" spans="1:27" x14ac:dyDescent="0.2">
      <c r="A58" s="60">
        <f t="shared" si="4"/>
        <v>44834</v>
      </c>
      <c r="B58" s="8">
        <v>116552157.14</v>
      </c>
      <c r="C58" s="8">
        <v>117773050.19</v>
      </c>
      <c r="D58" s="84">
        <f t="shared" si="5"/>
        <v>0.98963351082416251</v>
      </c>
      <c r="E58" s="15"/>
      <c r="F58" s="68"/>
      <c r="G58" s="68"/>
      <c r="H58" s="68"/>
      <c r="I58" s="15"/>
      <c r="J58" s="15"/>
      <c r="K58" s="15"/>
      <c r="L58" s="50"/>
      <c r="M58" s="50"/>
      <c r="N58" s="50"/>
      <c r="X58" s="50"/>
      <c r="Y58" s="50"/>
      <c r="Z58" s="50"/>
      <c r="AA58" s="50"/>
    </row>
    <row r="59" spans="1:27" x14ac:dyDescent="0.2">
      <c r="A59" s="60">
        <f t="shared" si="4"/>
        <v>44865</v>
      </c>
      <c r="B59" s="8">
        <v>92875515.660000026</v>
      </c>
      <c r="C59" s="8">
        <v>93556326.240000024</v>
      </c>
      <c r="D59" s="84">
        <f t="shared" si="5"/>
        <v>0.992722987238153</v>
      </c>
      <c r="E59" s="15"/>
      <c r="F59" s="68"/>
      <c r="G59" s="68"/>
      <c r="H59" s="68"/>
      <c r="I59" s="15"/>
      <c r="J59" s="15"/>
      <c r="K59" s="15"/>
      <c r="L59" s="50"/>
      <c r="M59" s="50"/>
      <c r="N59" s="50"/>
      <c r="X59" s="50"/>
      <c r="Y59" s="50"/>
      <c r="Z59" s="50"/>
      <c r="AA59" s="50"/>
    </row>
    <row r="60" spans="1:27" x14ac:dyDescent="0.2">
      <c r="A60" s="60">
        <f t="shared" si="4"/>
        <v>44895</v>
      </c>
      <c r="B60" s="8">
        <v>85983418.350000009</v>
      </c>
      <c r="C60" s="8">
        <v>92285234.38000001</v>
      </c>
      <c r="D60" s="84">
        <f t="shared" si="5"/>
        <v>0.93171371268288472</v>
      </c>
      <c r="E60" s="15"/>
      <c r="F60" s="68"/>
      <c r="G60" s="68"/>
      <c r="H60" s="68"/>
      <c r="I60" s="15"/>
      <c r="J60" s="15"/>
      <c r="K60" s="15"/>
      <c r="L60" s="50"/>
      <c r="M60" s="50"/>
      <c r="N60" s="50"/>
      <c r="X60" s="50"/>
      <c r="Y60" s="50"/>
      <c r="Z60" s="50"/>
      <c r="AA60" s="50"/>
    </row>
    <row r="61" spans="1:27" x14ac:dyDescent="0.2">
      <c r="A61" s="60">
        <f t="shared" si="4"/>
        <v>44926</v>
      </c>
      <c r="B61" s="8">
        <v>100099117.03000002</v>
      </c>
      <c r="C61" s="8">
        <v>115573205.15000002</v>
      </c>
      <c r="D61" s="84">
        <f t="shared" si="5"/>
        <v>0.86611007196766321</v>
      </c>
      <c r="E61" s="15"/>
      <c r="F61" s="68"/>
      <c r="G61" s="68"/>
      <c r="H61" s="68"/>
      <c r="I61" s="15"/>
      <c r="J61" s="15"/>
      <c r="K61" s="15"/>
      <c r="L61" s="50"/>
      <c r="M61" s="50"/>
      <c r="N61" s="50"/>
      <c r="X61" s="50"/>
      <c r="Y61" s="50"/>
      <c r="Z61" s="50"/>
      <c r="AA61" s="50"/>
    </row>
    <row r="62" spans="1:27" x14ac:dyDescent="0.2">
      <c r="A62" s="60">
        <f t="shared" si="4"/>
        <v>44957</v>
      </c>
      <c r="B62" s="8">
        <v>106172004.88000001</v>
      </c>
      <c r="C62" s="8">
        <v>111249909.09</v>
      </c>
      <c r="D62" s="84">
        <f t="shared" si="5"/>
        <v>0.95435587991454429</v>
      </c>
      <c r="E62" s="15"/>
      <c r="F62" s="68"/>
      <c r="G62" s="68"/>
      <c r="H62" s="68"/>
      <c r="I62" s="15"/>
      <c r="J62" s="15"/>
      <c r="K62" s="15"/>
      <c r="L62" s="50"/>
      <c r="M62" s="50"/>
      <c r="N62" s="50"/>
      <c r="X62" s="50"/>
      <c r="Y62" s="50"/>
      <c r="Z62" s="50"/>
      <c r="AA62" s="50"/>
    </row>
    <row r="63" spans="1:27" x14ac:dyDescent="0.2">
      <c r="A63" s="60">
        <f t="shared" si="4"/>
        <v>44985</v>
      </c>
      <c r="B63" s="12">
        <v>90709213.349999994</v>
      </c>
      <c r="C63" s="12">
        <v>93036960.399999991</v>
      </c>
      <c r="D63" s="85">
        <f t="shared" si="5"/>
        <v>0.97498040520678919</v>
      </c>
      <c r="E63" s="15"/>
      <c r="F63" s="68"/>
      <c r="G63" s="68"/>
      <c r="H63" s="68"/>
      <c r="I63" s="15"/>
      <c r="J63" s="15"/>
      <c r="K63" s="15"/>
      <c r="L63" s="50"/>
      <c r="M63" s="50"/>
      <c r="N63" s="50"/>
      <c r="X63" s="50"/>
      <c r="Y63" s="50"/>
      <c r="Z63" s="50"/>
      <c r="AA63" s="50"/>
    </row>
    <row r="64" spans="1:27" x14ac:dyDescent="0.2">
      <c r="A64" s="69"/>
      <c r="B64" s="14"/>
      <c r="C64" s="14"/>
      <c r="D64" s="67"/>
      <c r="E64" s="15"/>
      <c r="F64" s="50"/>
      <c r="G64" s="50"/>
      <c r="H64" s="50"/>
      <c r="I64" s="15"/>
      <c r="J64" s="15"/>
      <c r="K64" s="15"/>
      <c r="L64" s="50"/>
      <c r="M64" s="50"/>
      <c r="N64" s="50"/>
      <c r="X64" s="50"/>
      <c r="Y64" s="50"/>
      <c r="Z64" s="50"/>
      <c r="AA64" s="50"/>
    </row>
    <row r="65" spans="1:27" ht="12" thickBot="1" x14ac:dyDescent="0.25">
      <c r="A65" s="51" t="s">
        <v>3</v>
      </c>
      <c r="B65" s="70">
        <f>SUM(B52:B64)</f>
        <v>1215487775.6299999</v>
      </c>
      <c r="C65" s="70">
        <f>SUM(C52:C64)</f>
        <v>1276671504.2</v>
      </c>
      <c r="D65" s="71">
        <f>ROUND(B65/C65,6)</f>
        <v>0.95207600000000003</v>
      </c>
      <c r="E65" s="15"/>
      <c r="F65" s="15"/>
      <c r="G65" s="15"/>
      <c r="H65" s="15"/>
      <c r="I65" s="15"/>
      <c r="J65" s="15"/>
      <c r="K65" s="15"/>
      <c r="L65" s="50"/>
      <c r="M65" s="50"/>
      <c r="N65" s="29"/>
      <c r="X65" s="50"/>
      <c r="Y65" s="50"/>
      <c r="Z65" s="50"/>
      <c r="AA65" s="50"/>
    </row>
    <row r="66" spans="1:27" ht="12" thickTop="1" x14ac:dyDescent="0.2">
      <c r="A66" s="50"/>
      <c r="B66" s="50"/>
      <c r="C66" s="50"/>
      <c r="D66" s="15"/>
      <c r="E66" s="15"/>
      <c r="F66" s="15"/>
      <c r="G66" s="15"/>
      <c r="H66" s="15"/>
      <c r="I66" s="50"/>
      <c r="J66" s="50"/>
      <c r="K66" s="50"/>
      <c r="L66" s="50"/>
      <c r="M66" s="50"/>
      <c r="N66" s="50"/>
      <c r="X66" s="50"/>
      <c r="Y66" s="50"/>
      <c r="Z66" s="50"/>
      <c r="AA66" s="50"/>
    </row>
    <row r="67" spans="1:27" x14ac:dyDescent="0.2">
      <c r="A67" s="50"/>
      <c r="B67" s="50"/>
      <c r="C67" s="50"/>
      <c r="D67" s="15"/>
      <c r="E67" s="15"/>
      <c r="F67" s="15"/>
      <c r="G67" s="15"/>
      <c r="H67" s="15"/>
      <c r="I67" s="50"/>
      <c r="J67" s="50"/>
      <c r="K67" s="50"/>
      <c r="L67" s="50"/>
      <c r="M67" s="50"/>
      <c r="N67" s="50"/>
      <c r="X67" s="50"/>
      <c r="Y67" s="50"/>
      <c r="Z67" s="50"/>
      <c r="AA67" s="50"/>
    </row>
    <row r="68" spans="1:27" x14ac:dyDescent="0.2">
      <c r="A68" s="50"/>
      <c r="B68" s="72"/>
      <c r="C68" s="50"/>
      <c r="D68" s="38"/>
      <c r="E68" s="38"/>
      <c r="F68" s="38"/>
      <c r="G68" s="38"/>
      <c r="H68" s="38"/>
    </row>
    <row r="69" spans="1:27" x14ac:dyDescent="0.2">
      <c r="A69" s="50"/>
      <c r="B69" s="50"/>
      <c r="C69" s="50"/>
      <c r="D69" s="15"/>
      <c r="E69" s="15"/>
      <c r="F69" s="15"/>
      <c r="G69" s="15"/>
      <c r="H69" s="15"/>
    </row>
    <row r="70" spans="1:27" x14ac:dyDescent="0.2">
      <c r="A70" s="50"/>
      <c r="B70" s="50"/>
      <c r="C70" s="50"/>
      <c r="D70" s="15"/>
      <c r="E70" s="15"/>
      <c r="F70" s="15"/>
      <c r="G70" s="15"/>
      <c r="H70" s="15"/>
    </row>
    <row r="71" spans="1:27" x14ac:dyDescent="0.2">
      <c r="A71" s="50"/>
      <c r="B71" s="50"/>
      <c r="C71" s="50"/>
      <c r="D71" s="15"/>
      <c r="E71" s="15"/>
      <c r="F71" s="15"/>
      <c r="G71" s="15"/>
      <c r="H71" s="15"/>
    </row>
    <row r="72" spans="1:27" x14ac:dyDescent="0.2">
      <c r="A72" s="50"/>
      <c r="B72" s="50"/>
      <c r="C72" s="50"/>
      <c r="D72" s="15"/>
      <c r="E72" s="15"/>
      <c r="F72" s="15"/>
      <c r="G72" s="15"/>
      <c r="H72" s="15"/>
    </row>
    <row r="73" spans="1:27" x14ac:dyDescent="0.2">
      <c r="A73" s="50"/>
      <c r="B73" s="50"/>
      <c r="C73" s="50"/>
      <c r="D73" s="50"/>
      <c r="E73" s="50"/>
      <c r="F73" s="50"/>
      <c r="G73" s="50"/>
      <c r="H73" s="50"/>
    </row>
    <row r="74" spans="1:27" x14ac:dyDescent="0.2">
      <c r="A74" s="50"/>
      <c r="B74" s="50"/>
      <c r="C74" s="50"/>
      <c r="D74" s="62"/>
      <c r="E74" s="62"/>
      <c r="F74" s="62"/>
      <c r="G74" s="62"/>
      <c r="H74" s="62"/>
    </row>
    <row r="75" spans="1:27" x14ac:dyDescent="0.2">
      <c r="A75" s="50"/>
      <c r="B75" s="50"/>
      <c r="C75" s="50"/>
      <c r="D75" s="50"/>
      <c r="E75" s="50"/>
      <c r="F75" s="50"/>
      <c r="G75" s="50"/>
      <c r="H75" s="50"/>
    </row>
    <row r="76" spans="1:27" x14ac:dyDescent="0.2">
      <c r="A76" s="50"/>
      <c r="B76" s="50"/>
      <c r="C76" s="50"/>
      <c r="D76" s="50"/>
      <c r="E76" s="50"/>
      <c r="F76" s="50"/>
      <c r="G76" s="50"/>
      <c r="H76" s="50"/>
    </row>
    <row r="77" spans="1:27" x14ac:dyDescent="0.2">
      <c r="A77" s="50"/>
      <c r="B77" s="50"/>
      <c r="C77" s="50"/>
      <c r="D77" s="50"/>
      <c r="E77" s="50"/>
      <c r="F77" s="50"/>
      <c r="G77" s="50"/>
      <c r="H77" s="50"/>
    </row>
    <row r="78" spans="1:27" x14ac:dyDescent="0.2">
      <c r="A78" s="50"/>
      <c r="B78" s="50"/>
      <c r="C78" s="50"/>
      <c r="D78" s="50"/>
      <c r="E78" s="50"/>
      <c r="F78" s="50"/>
      <c r="G78" s="50"/>
      <c r="H78" s="50"/>
    </row>
    <row r="79" spans="1:27" x14ac:dyDescent="0.2">
      <c r="A79" s="50"/>
      <c r="B79" s="50"/>
      <c r="C79" s="50"/>
      <c r="D79" s="50"/>
      <c r="E79" s="50"/>
      <c r="F79" s="50"/>
      <c r="G79" s="50"/>
      <c r="H79" s="50"/>
    </row>
    <row r="80" spans="1:27" x14ac:dyDescent="0.2">
      <c r="A80" s="50"/>
      <c r="B80" s="50"/>
      <c r="C80" s="50"/>
      <c r="D80" s="50"/>
      <c r="E80" s="50"/>
      <c r="F80" s="50"/>
      <c r="G80" s="50"/>
      <c r="H80" s="50"/>
    </row>
    <row r="81" spans="1:8" x14ac:dyDescent="0.2">
      <c r="A81" s="50"/>
      <c r="B81" s="50"/>
      <c r="C81" s="50"/>
      <c r="D81" s="50"/>
      <c r="E81" s="50"/>
      <c r="F81" s="50"/>
      <c r="G81" s="50"/>
      <c r="H81" s="50"/>
    </row>
    <row r="82" spans="1:8" x14ac:dyDescent="0.2">
      <c r="A82" s="50"/>
      <c r="B82" s="50"/>
      <c r="C82" s="50"/>
      <c r="D82" s="50"/>
      <c r="E82" s="50"/>
      <c r="F82" s="50"/>
      <c r="G82" s="50"/>
      <c r="H82" s="50"/>
    </row>
    <row r="83" spans="1:8" x14ac:dyDescent="0.2">
      <c r="A83" s="50"/>
      <c r="B83" s="50"/>
      <c r="C83" s="50"/>
      <c r="D83" s="50"/>
      <c r="E83" s="50"/>
      <c r="F83" s="50"/>
      <c r="G83" s="50"/>
      <c r="H83" s="50"/>
    </row>
    <row r="84" spans="1:8" x14ac:dyDescent="0.2">
      <c r="A84" s="50"/>
      <c r="B84" s="50"/>
      <c r="C84" s="50"/>
      <c r="D84" s="50"/>
      <c r="E84" s="50"/>
      <c r="F84" s="50"/>
      <c r="G84" s="50"/>
      <c r="H84" s="50"/>
    </row>
    <row r="85" spans="1:8" x14ac:dyDescent="0.2">
      <c r="A85" s="50"/>
      <c r="B85" s="50"/>
      <c r="C85" s="50"/>
      <c r="D85" s="50"/>
      <c r="E85" s="50"/>
      <c r="F85" s="50"/>
      <c r="G85" s="50"/>
      <c r="H85" s="50"/>
    </row>
    <row r="86" spans="1:8" x14ac:dyDescent="0.2">
      <c r="A86" s="50"/>
      <c r="B86" s="50"/>
      <c r="C86" s="50"/>
      <c r="D86" s="50"/>
      <c r="E86" s="50"/>
      <c r="F86" s="50"/>
      <c r="G86" s="50"/>
      <c r="H86" s="50"/>
    </row>
    <row r="87" spans="1:8" x14ac:dyDescent="0.2">
      <c r="A87" s="50"/>
      <c r="B87" s="50"/>
      <c r="C87" s="50"/>
      <c r="D87" s="50"/>
      <c r="E87" s="50"/>
      <c r="F87" s="50"/>
      <c r="G87" s="50"/>
      <c r="H87" s="50"/>
    </row>
    <row r="88" spans="1:8" x14ac:dyDescent="0.2">
      <c r="A88" s="50"/>
      <c r="B88" s="50"/>
      <c r="C88" s="50"/>
      <c r="D88" s="50"/>
      <c r="E88" s="50"/>
      <c r="F88" s="50"/>
      <c r="G88" s="50"/>
      <c r="H88" s="50"/>
    </row>
    <row r="89" spans="1:8" x14ac:dyDescent="0.2">
      <c r="A89" s="50"/>
      <c r="B89" s="50"/>
      <c r="C89" s="50"/>
      <c r="D89" s="50"/>
      <c r="E89" s="50"/>
      <c r="F89" s="50"/>
      <c r="G89" s="50"/>
      <c r="H89" s="50"/>
    </row>
    <row r="90" spans="1:8" x14ac:dyDescent="0.2">
      <c r="A90" s="50"/>
      <c r="B90" s="50"/>
      <c r="C90" s="50"/>
      <c r="D90" s="50"/>
      <c r="E90" s="50"/>
      <c r="F90" s="50"/>
      <c r="G90" s="50"/>
      <c r="H90" s="50"/>
    </row>
    <row r="91" spans="1:8" x14ac:dyDescent="0.2">
      <c r="A91" s="50"/>
      <c r="B91" s="50"/>
      <c r="C91" s="50"/>
      <c r="D91" s="50"/>
      <c r="E91" s="50"/>
      <c r="F91" s="50"/>
      <c r="G91" s="50"/>
      <c r="H91" s="50"/>
    </row>
    <row r="92" spans="1:8" x14ac:dyDescent="0.2">
      <c r="A92" s="50"/>
      <c r="B92" s="50"/>
      <c r="C92" s="50"/>
      <c r="D92" s="50"/>
      <c r="E92" s="50"/>
      <c r="F92" s="50"/>
      <c r="G92" s="50"/>
      <c r="H92" s="50"/>
    </row>
    <row r="93" spans="1:8" x14ac:dyDescent="0.2">
      <c r="A93" s="50"/>
      <c r="B93" s="50"/>
      <c r="C93" s="50"/>
      <c r="D93" s="50"/>
      <c r="E93" s="50"/>
      <c r="F93" s="50"/>
      <c r="G93" s="50"/>
      <c r="H93" s="50"/>
    </row>
    <row r="94" spans="1:8" x14ac:dyDescent="0.2">
      <c r="A94" s="50"/>
      <c r="B94" s="50"/>
      <c r="C94" s="50"/>
      <c r="D94" s="50"/>
      <c r="E94" s="50"/>
      <c r="F94" s="50"/>
      <c r="G94" s="50"/>
      <c r="H94" s="50"/>
    </row>
    <row r="95" spans="1:8" x14ac:dyDescent="0.2">
      <c r="A95" s="50"/>
      <c r="B95" s="50"/>
      <c r="C95" s="50"/>
      <c r="D95" s="50"/>
      <c r="E95" s="50"/>
      <c r="F95" s="50"/>
      <c r="G95" s="50"/>
      <c r="H95" s="50"/>
    </row>
    <row r="96" spans="1:8" x14ac:dyDescent="0.2">
      <c r="A96" s="50"/>
      <c r="B96" s="50"/>
      <c r="C96" s="50"/>
      <c r="D96" s="50"/>
      <c r="E96" s="50"/>
      <c r="F96" s="50"/>
      <c r="G96" s="50"/>
      <c r="H96" s="50"/>
    </row>
    <row r="97" spans="1:8" x14ac:dyDescent="0.2">
      <c r="A97" s="50"/>
      <c r="B97" s="50"/>
      <c r="C97" s="50"/>
      <c r="D97" s="50"/>
      <c r="E97" s="50"/>
      <c r="F97" s="50"/>
      <c r="G97" s="50"/>
      <c r="H97" s="50"/>
    </row>
    <row r="98" spans="1:8" x14ac:dyDescent="0.2">
      <c r="A98" s="50"/>
      <c r="B98" s="50"/>
      <c r="C98" s="50"/>
      <c r="D98" s="50"/>
      <c r="E98" s="50"/>
      <c r="F98" s="50"/>
      <c r="G98" s="50"/>
      <c r="H98" s="50"/>
    </row>
    <row r="99" spans="1:8" x14ac:dyDescent="0.2">
      <c r="A99" s="50"/>
      <c r="B99" s="50"/>
      <c r="C99" s="50"/>
      <c r="D99" s="50"/>
      <c r="E99" s="50"/>
      <c r="F99" s="50"/>
      <c r="G99" s="50"/>
      <c r="H99" s="50"/>
    </row>
    <row r="100" spans="1:8" x14ac:dyDescent="0.2">
      <c r="A100" s="50"/>
      <c r="B100" s="50"/>
      <c r="C100" s="50"/>
      <c r="D100" s="50"/>
      <c r="E100" s="50"/>
      <c r="F100" s="50"/>
      <c r="G100" s="50"/>
      <c r="H100" s="50"/>
    </row>
  </sheetData>
  <mergeCells count="1">
    <mergeCell ref="D7:F7"/>
  </mergeCells>
  <phoneticPr fontId="0" type="noConversion"/>
  <printOptions horizontalCentered="1"/>
  <pageMargins left="0.75" right="0.75" top="1.54" bottom="0.42" header="0.5" footer="0.21"/>
  <pageSetup scale="69" orientation="portrait" horizontalDpi="300" verticalDpi="300" r:id="rId1"/>
  <headerFooter scaleWithDoc="0" alignWithMargins="0">
    <oddHeader>&amp;C&amp;"Times New Roman,Bold"&amp;12
&amp;14Louisville Gas And Electric Company&amp;12
Calculation of ECR Roll-in At February 28, 2023&amp;R&amp;"Times New Roman,Bold"Attachment to Response to Question No. 6
Page 2 of 2
Fackler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Fackler, Andrea</Witness_x0020_Testimony>
    <Review_x0020_Case_x0020_Expense_x0020_Period xmlns="65bfb563-8fe2-4d34-a09f-38a217d8feea">Mar-Feb (ECR)</Review_x0020_Case_x0020_Expense_x0020_Period>
    <Construction_x0020_Monitoring xmlns="65bfb563-8fe2-4d34-a09f-38a217d8feea" xsi:nil="true"/>
    <Year xmlns="65bfb563-8fe2-4d34-a09f-38a217d8feea">2024</Year>
    <Filing_x0020_Type xmlns="65bfb563-8fe2-4d34-a09f-38a217d8feea">
      <Value>Review Cases (ECR/FAC/OST)</Value>
    </Filing_x0020_Type>
    <Review_x0020_Case_x0020_Doc_x0020_Types xmlns="65bfb563-8fe2-4d34-a09f-38a217d8feea">01.2 – 1st Data Request Attachments</Review_x0020_Case_x0020_Doc_x0020_Types>
    <Status xmlns="65bfb563-8fe2-4d34-a09f-38a217d8feea"/>
    <Document_x0020_Type xmlns="65bfb563-8fe2-4d34-a09f-38a217d8feea">
      <Value>ECR</Value>
    </Document_x0020_Type>
    <Filings xmlns="65bfb563-8fe2-4d34-a09f-38a217d8feea" xsi:nil="true"/>
    <Filing_x0020_Case_x0020__x0023_ xmlns="65bfb563-8fe2-4d34-a09f-38a217d8feea" xsi:nil="true"/>
    <Filing_x0020_Witness xmlns="65bfb563-8fe2-4d34-a09f-38a217d8feea" xsi:nil="true"/>
    <Case_x0020__x0023_ xmlns="65bfb563-8fe2-4d34-a09f-38a217d8feea">2023-00375</Case_x0020__x0023_>
    <Company xmlns="65bfb563-8fe2-4d34-a09f-38a217d8feea">
      <Value>LGE</Value>
    </Company>
    <Filing_x0020_Doc_x0020_Types xmlns="65bfb563-8fe2-4d34-a09f-38a217d8feea" xsi:nil="true"/>
    <Construction_x0020_Monitoring_x0020_Description xmlns="65bfb563-8fe2-4d34-a09f-38a217d8feea" xsi:nil="true"/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1C72E-29B7-4B2E-B521-2F49A48DDDC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5bfb563-8fe2-4d34-a09f-38a217d8feea"/>
    <ds:schemaRef ds:uri="http://purl.org/dc/terms/"/>
    <ds:schemaRef ds:uri="http://schemas.microsoft.com/office/2006/metadata/properties"/>
    <ds:schemaRef ds:uri="http://www.w3.org/XML/1998/namespace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A13CC8FD-C564-4075-B0BB-0EA59C5C1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F998E9-A3DB-41C2-9EC5-BEB693492E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Roll In Req Req</vt:lpstr>
      <vt:lpstr>SuppSch</vt:lpstr>
      <vt:lpstr>'Roll In Req Req'!Print_Area</vt:lpstr>
      <vt:lpstr>SuppSch!Print_Area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2017-08-17T21:46:08Z</dcterms:created>
  <dcterms:modified xsi:type="dcterms:W3CDTF">2024-02-14T20:16:01Z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2024-02-14T20:15:49Z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07689a6d-ba19-45fe-a95d-d9b943a44227</vt:lpwstr>
  </property>
  <property fmtid="{D5CDD505-2E9C-101B-9397-08002B2CF9AE}" pid="9" name="MSIP_Label_d662fcd2-3ff9-4261-9b26-9dd5808d0bb4_ContentBits">
    <vt:lpwstr>0</vt:lpwstr>
  </property>
</Properties>
</file>