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2023-00372 ES Two 2-Year Reviews\05_Testimony\Errata\"/>
    </mc:Choice>
  </mc:AlternateContent>
  <xr:revisionPtr revIDLastSave="0" documentId="8_{7E5587ED-73B1-4902-ABF8-E1EAC39B4FB5}" xr6:coauthVersionLast="47" xr6:coauthVersionMax="47" xr10:uidLastSave="{00000000-0000-0000-0000-000000000000}"/>
  <bookViews>
    <workbookView xWindow="28680" yWindow="-120" windowWidth="29040" windowHeight="15840" xr2:uid="{A93A9FC0-BE82-4181-BC28-E5ACE9F6A2C3}"/>
  </bookViews>
  <sheets>
    <sheet name="Calculation" sheetId="1" r:id="rId1"/>
    <sheet name="Comparison of 1.0" sheetId="4" r:id="rId2"/>
    <sheet name="Avg Res Bil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23" i="1"/>
  <c r="G27" i="4"/>
  <c r="G25" i="4"/>
  <c r="G23" i="4"/>
  <c r="G21" i="4"/>
  <c r="G19" i="4"/>
  <c r="G17" i="4"/>
  <c r="G14" i="4"/>
  <c r="G12" i="4"/>
  <c r="G10" i="4"/>
  <c r="G9" i="4"/>
  <c r="G8" i="4"/>
  <c r="F11" i="4"/>
  <c r="F13" i="4" s="1"/>
  <c r="E11" i="4"/>
  <c r="E13" i="4" s="1"/>
  <c r="E16" i="4" s="1"/>
  <c r="C9" i="4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G11" i="4" l="1"/>
  <c r="G13" i="4"/>
  <c r="E24" i="4"/>
  <c r="E26" i="4" s="1"/>
  <c r="E28" i="4" s="1"/>
  <c r="E18" i="4"/>
  <c r="E20" i="4" s="1"/>
  <c r="E22" i="4" s="1"/>
  <c r="G31" i="3" s="1"/>
  <c r="E46" i="3" l="1"/>
  <c r="I46" i="3" s="1"/>
  <c r="E45" i="3"/>
  <c r="I45" i="3" s="1"/>
  <c r="E44" i="3"/>
  <c r="I44" i="3" s="1"/>
  <c r="E43" i="3"/>
  <c r="I43" i="3" s="1"/>
  <c r="I42" i="3"/>
  <c r="E41" i="3"/>
  <c r="I41" i="3" s="1"/>
  <c r="E40" i="3"/>
  <c r="I40" i="3" s="1"/>
  <c r="E37" i="3"/>
  <c r="I37" i="3" s="1"/>
  <c r="I36" i="3"/>
  <c r="E25" i="3"/>
  <c r="I25" i="3" s="1"/>
  <c r="E24" i="3"/>
  <c r="I24" i="3" s="1"/>
  <c r="E23" i="3"/>
  <c r="I23" i="3" s="1"/>
  <c r="E22" i="3"/>
  <c r="I22" i="3" s="1"/>
  <c r="I21" i="3"/>
  <c r="E20" i="3"/>
  <c r="I20" i="3" s="1"/>
  <c r="E19" i="3"/>
  <c r="I19" i="3" s="1"/>
  <c r="E16" i="3"/>
  <c r="I16" i="3" s="1"/>
  <c r="I15" i="3"/>
  <c r="I38" i="3" l="1"/>
  <c r="I17" i="3"/>
  <c r="I26" i="3"/>
  <c r="I47" i="3"/>
  <c r="I49" i="3" l="1"/>
  <c r="I28" i="3"/>
  <c r="E51" i="3" l="1"/>
  <c r="I51" i="3" s="1"/>
  <c r="E52" i="3"/>
  <c r="E31" i="3"/>
  <c r="I31" i="3" s="1"/>
  <c r="E30" i="3"/>
  <c r="I30" i="3" s="1"/>
  <c r="I32" i="3" l="1"/>
  <c r="G15" i="1"/>
  <c r="F16" i="1" s="1"/>
  <c r="F18" i="1" s="1"/>
  <c r="E12" i="1"/>
  <c r="E14" i="1" s="1"/>
  <c r="E15" i="1" s="1"/>
  <c r="D12" i="1"/>
  <c r="D14" i="1" s="1"/>
  <c r="D15" i="1" s="1"/>
  <c r="E9" i="1"/>
  <c r="D9" i="1"/>
  <c r="D16" i="1" l="1"/>
  <c r="D18" i="1" s="1"/>
  <c r="F15" i="4" l="1"/>
  <c r="G20" i="1"/>
  <c r="G15" i="4" l="1"/>
  <c r="F16" i="4"/>
  <c r="G16" i="4" l="1"/>
  <c r="F24" i="4"/>
  <c r="F18" i="4"/>
  <c r="F20" i="4" l="1"/>
  <c r="G18" i="4"/>
  <c r="F26" i="4"/>
  <c r="G24" i="4"/>
  <c r="F28" i="4" l="1"/>
  <c r="G28" i="4" s="1"/>
  <c r="G26" i="4"/>
  <c r="F22" i="4"/>
  <c r="G20" i="4"/>
  <c r="G22" i="4" l="1"/>
  <c r="G52" i="3"/>
  <c r="I52" i="3" s="1"/>
  <c r="I53" i="3" s="1"/>
  <c r="G57" i="3" l="1"/>
  <c r="G56" i="3"/>
</calcChain>
</file>

<file path=xl/sharedStrings.xml><?xml version="1.0" encoding="utf-8"?>
<sst xmlns="http://schemas.openxmlformats.org/spreadsheetml/2006/main" count="130" uniqueCount="82">
  <si>
    <t>April 2021 Filing Form 3.0</t>
  </si>
  <si>
    <t>February 2021</t>
  </si>
  <si>
    <t>V1</t>
  </si>
  <si>
    <t>V2</t>
  </si>
  <si>
    <t>E(m) + Applicable Adjustment(s)</t>
  </si>
  <si>
    <t>Did not include Adjustment from Form 1.0, Line 10A.</t>
  </si>
  <si>
    <t>Applicable Period From</t>
  </si>
  <si>
    <t>Applicable Period To</t>
  </si>
  <si>
    <t>No. of Days in Effect</t>
  </si>
  <si>
    <t>Total Days in Mo.</t>
  </si>
  <si>
    <t>Weight</t>
  </si>
  <si>
    <t>Weighted E(m)</t>
  </si>
  <si>
    <t>Surcharge Amount to Be Collected (Form 3.30)</t>
  </si>
  <si>
    <t>Actual Billed</t>
  </si>
  <si>
    <t>(Over)/Under (Form 3.0)</t>
  </si>
  <si>
    <t>Variance</t>
  </si>
  <si>
    <t xml:space="preserve"> </t>
  </si>
  <si>
    <t>Residential Service</t>
  </si>
  <si>
    <t>Usage</t>
  </si>
  <si>
    <t>KWH</t>
  </si>
  <si>
    <t>Service Charge</t>
  </si>
  <si>
    <t>x</t>
  </si>
  <si>
    <t>Energy Charge (Kwh)</t>
  </si>
  <si>
    <t>Rate Billing</t>
  </si>
  <si>
    <t>Fuel Adjustment Clause (FAC)</t>
  </si>
  <si>
    <t>System Sales Clause</t>
  </si>
  <si>
    <t>REA</t>
  </si>
  <si>
    <t>Demand Side Management</t>
  </si>
  <si>
    <t>Capacity Charge</t>
  </si>
  <si>
    <t>Purchase Power Adjustment</t>
  </si>
  <si>
    <t>Federal Tax Cut</t>
  </si>
  <si>
    <t>Surcharge Billing</t>
  </si>
  <si>
    <t>Subtotal</t>
  </si>
  <si>
    <t>Decommissioning Rider</t>
  </si>
  <si>
    <t>Environmental Surcharge</t>
  </si>
  <si>
    <t>Total Bill</t>
  </si>
  <si>
    <t>Monthly Effect on a Residential Customer</t>
  </si>
  <si>
    <t>Percentage Change</t>
  </si>
  <si>
    <t>Line</t>
  </si>
  <si>
    <t>Detail</t>
  </si>
  <si>
    <t>CRR from Form 3.00</t>
  </si>
  <si>
    <t>BRR from Form 1.10</t>
  </si>
  <si>
    <t>Mitchell FGD Expenses (ES Form 3.13)</t>
  </si>
  <si>
    <t>E(m) (Line 1-2+3)</t>
  </si>
  <si>
    <t>KY Retail Jurisdiction Allocation Factor from Form 3.30</t>
  </si>
  <si>
    <t>Ky Retail E(m) (Line 4*5)</t>
  </si>
  <si>
    <t>Adjustments</t>
  </si>
  <si>
    <t>Under/(Over) Collection from Form 3.30</t>
  </si>
  <si>
    <t>Net KY Retail E(m) (Line 6+7+8)</t>
  </si>
  <si>
    <t>Res.</t>
  </si>
  <si>
    <t>Allocation Factor</t>
  </si>
  <si>
    <t>Current Month's Allocation E(m) (Line 9*10)</t>
  </si>
  <si>
    <t>Current Month's Total (Line 11+12)</t>
  </si>
  <si>
    <t>KY Residential Revenues</t>
  </si>
  <si>
    <t>Res Surcharge Factor (Line 13/14)</t>
  </si>
  <si>
    <t>All Other</t>
  </si>
  <si>
    <t>Current Month's Allocation E(m) (Line 9*16)</t>
  </si>
  <si>
    <t>Current Month's Total (Line 17+18)</t>
  </si>
  <si>
    <t>KY All Other Non-Fuel Revenues</t>
  </si>
  <si>
    <t>A.O. Surcharge Factor (Line 19/20)</t>
  </si>
  <si>
    <t>Calculation</t>
  </si>
  <si>
    <t>As Reported</t>
  </si>
  <si>
    <t>Calculation of E(m) April 2021</t>
  </si>
  <si>
    <t>Avg Residential Usage as of April 30, 2023</t>
  </si>
  <si>
    <t>Residential Allocation</t>
  </si>
  <si>
    <t>All Other Allocation</t>
  </si>
  <si>
    <t>Residential Allocated $</t>
  </si>
  <si>
    <t>All Other Allocated $</t>
  </si>
  <si>
    <t>Form 1.0, Line 9</t>
  </si>
  <si>
    <t>As Billed</t>
  </si>
  <si>
    <t>With Correction</t>
  </si>
  <si>
    <t>Billed June 2021</t>
  </si>
  <si>
    <t>Exhibit LMK-1</t>
  </si>
  <si>
    <t>Corrected Calculation</t>
  </si>
  <si>
    <t>Tab: Calculation</t>
  </si>
  <si>
    <t>Tab: Comparison of 1.0</t>
  </si>
  <si>
    <t>Page 3 of 3</t>
  </si>
  <si>
    <t>Tab: Avg Res Bill</t>
  </si>
  <si>
    <t>Page 2 of 3</t>
  </si>
  <si>
    <t>Page 1 of 3</t>
  </si>
  <si>
    <t>April 2021 Expense Mo. (includes February 2021 over/under)
Billed June 2021</t>
  </si>
  <si>
    <t>Corrected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</si>
</sst>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0.0000%"/>
    <numFmt numFmtId="167" formatCode="_(* #,##0_);_(* \(#,##0\);_(* &quot;-&quot;??_);_(@_)"/>
    <numFmt numFmtId="168" formatCode="_(&quot;$&quot;* #,##0.00000_);_(&quot;$&quot;* \(#,##0.00000\);_(&quot;$&quot;* &quot;-&quot;??_);_(@_)"/>
    <numFmt numFmtId="169" formatCode="_(&quot;$&quot;* #,##0.000000_);_(&quot;$&quot;* \(#,##0.000000\);_(&quot;$&quot;* &quot;-&quot;??_);_(@_)"/>
    <numFmt numFmtId="170" formatCode="_(&quot;$&quot;* #,##0.00000000000_);_(&quot;$&quot;* \(#,##0.000000000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6" xfId="2" applyNumberFormat="1" applyFont="1" applyFill="1" applyBorder="1"/>
    <xf numFmtId="164" fontId="2" fillId="0" borderId="7" xfId="2" applyNumberFormat="1" applyFont="1" applyFill="1" applyBorder="1"/>
    <xf numFmtId="164" fontId="2" fillId="2" borderId="6" xfId="2" applyNumberFormat="1" applyFont="1" applyFill="1" applyBorder="1"/>
    <xf numFmtId="0" fontId="4" fillId="0" borderId="0" xfId="0" applyFont="1"/>
    <xf numFmtId="14" fontId="2" fillId="2" borderId="6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65" fontId="2" fillId="0" borderId="6" xfId="3" applyNumberFormat="1" applyFont="1" applyFill="1" applyBorder="1" applyAlignment="1">
      <alignment horizontal="center"/>
    </xf>
    <xf numFmtId="165" fontId="2" fillId="0" borderId="7" xfId="3" applyNumberFormat="1" applyFont="1" applyFill="1" applyBorder="1" applyAlignment="1">
      <alignment horizontal="center"/>
    </xf>
    <xf numFmtId="165" fontId="2" fillId="2" borderId="6" xfId="3" applyNumberFormat="1" applyFont="1" applyFill="1" applyBorder="1" applyAlignment="1">
      <alignment horizontal="center"/>
    </xf>
    <xf numFmtId="165" fontId="2" fillId="2" borderId="7" xfId="3" applyNumberFormat="1" applyFont="1" applyFill="1" applyBorder="1" applyAlignment="1">
      <alignment horizontal="center"/>
    </xf>
    <xf numFmtId="0" fontId="3" fillId="0" borderId="0" xfId="0" applyFont="1"/>
    <xf numFmtId="0" fontId="6" fillId="0" borderId="0" xfId="6"/>
    <xf numFmtId="0" fontId="7" fillId="0" borderId="0" xfId="6" applyFont="1"/>
    <xf numFmtId="0" fontId="7" fillId="0" borderId="10" xfId="6" applyFont="1" applyBorder="1"/>
    <xf numFmtId="0" fontId="7" fillId="0" borderId="3" xfId="6" applyFont="1" applyBorder="1" applyAlignment="1">
      <alignment horizontal="center"/>
    </xf>
    <xf numFmtId="0" fontId="8" fillId="0" borderId="0" xfId="6" applyFont="1"/>
    <xf numFmtId="15" fontId="7" fillId="0" borderId="0" xfId="6" applyNumberFormat="1" applyFont="1"/>
    <xf numFmtId="0" fontId="9" fillId="0" borderId="0" xfId="6" applyFont="1"/>
    <xf numFmtId="0" fontId="7" fillId="0" borderId="5" xfId="6" applyFont="1" applyBorder="1" applyAlignment="1">
      <alignment horizontal="center"/>
    </xf>
    <xf numFmtId="3" fontId="7" fillId="0" borderId="0" xfId="6" applyNumberFormat="1" applyFont="1"/>
    <xf numFmtId="0" fontId="7" fillId="0" borderId="1" xfId="6" applyFont="1" applyBorder="1"/>
    <xf numFmtId="167" fontId="7" fillId="0" borderId="1" xfId="7" applyNumberFormat="1" applyFont="1" applyFill="1" applyBorder="1"/>
    <xf numFmtId="0" fontId="7" fillId="0" borderId="13" xfId="6" applyFont="1" applyBorder="1" applyAlignment="1">
      <alignment horizontal="center"/>
    </xf>
    <xf numFmtId="0" fontId="7" fillId="3" borderId="14" xfId="6" applyFont="1" applyFill="1" applyBorder="1" applyAlignment="1">
      <alignment horizontal="center"/>
    </xf>
    <xf numFmtId="0" fontId="7" fillId="3" borderId="10" xfId="6" applyFont="1" applyFill="1" applyBorder="1" applyAlignment="1">
      <alignment horizontal="center"/>
    </xf>
    <xf numFmtId="0" fontId="7" fillId="3" borderId="15" xfId="6" applyFont="1" applyFill="1" applyBorder="1" applyAlignment="1">
      <alignment horizontal="center"/>
    </xf>
    <xf numFmtId="0" fontId="8" fillId="0" borderId="10" xfId="6" applyFont="1" applyBorder="1"/>
    <xf numFmtId="44" fontId="8" fillId="0" borderId="3" xfId="5" applyFont="1" applyBorder="1"/>
    <xf numFmtId="0" fontId="7" fillId="0" borderId="0" xfId="6" applyFont="1" applyAlignment="1">
      <alignment horizontal="left"/>
    </xf>
    <xf numFmtId="0" fontId="7" fillId="0" borderId="0" xfId="6" applyFont="1" applyAlignment="1">
      <alignment horizontal="center"/>
    </xf>
    <xf numFmtId="44" fontId="7" fillId="0" borderId="0" xfId="5" applyFont="1" applyFill="1" applyBorder="1" applyAlignment="1">
      <alignment horizontal="center"/>
    </xf>
    <xf numFmtId="0" fontId="7" fillId="0" borderId="0" xfId="6" quotePrefix="1" applyFont="1" applyAlignment="1">
      <alignment horizontal="center"/>
    </xf>
    <xf numFmtId="44" fontId="7" fillId="0" borderId="5" xfId="5" applyFont="1" applyFill="1" applyBorder="1" applyAlignment="1">
      <alignment vertical="center"/>
    </xf>
    <xf numFmtId="167" fontId="7" fillId="0" borderId="0" xfId="7" applyNumberFormat="1" applyFont="1" applyBorder="1"/>
    <xf numFmtId="168" fontId="7" fillId="0" borderId="0" xfId="5" applyNumberFormat="1" applyFont="1" applyFill="1" applyBorder="1"/>
    <xf numFmtId="44" fontId="7" fillId="0" borderId="16" xfId="5" applyFont="1" applyFill="1" applyBorder="1" applyAlignment="1">
      <alignment vertical="center"/>
    </xf>
    <xf numFmtId="44" fontId="7" fillId="0" borderId="0" xfId="5" applyFont="1" applyFill="1" applyBorder="1"/>
    <xf numFmtId="44" fontId="8" fillId="0" borderId="5" xfId="5" applyFont="1" applyFill="1" applyBorder="1" applyAlignment="1">
      <alignment vertical="center"/>
    </xf>
    <xf numFmtId="169" fontId="7" fillId="0" borderId="0" xfId="5" applyNumberFormat="1" applyFont="1" applyFill="1" applyBorder="1" applyAlignment="1">
      <alignment horizontal="center"/>
    </xf>
    <xf numFmtId="44" fontId="7" fillId="0" borderId="5" xfId="5" applyFont="1" applyFill="1" applyBorder="1" applyAlignment="1">
      <alignment horizontal="right" vertical="center"/>
    </xf>
    <xf numFmtId="44" fontId="7" fillId="0" borderId="5" xfId="5" applyFont="1" applyFill="1" applyBorder="1" applyAlignment="1">
      <alignment horizontal="left" vertical="center"/>
    </xf>
    <xf numFmtId="44" fontId="7" fillId="0" borderId="16" xfId="5" applyFont="1" applyFill="1" applyBorder="1" applyAlignment="1">
      <alignment horizontal="left" vertical="center"/>
    </xf>
    <xf numFmtId="44" fontId="8" fillId="0" borderId="5" xfId="5" applyFont="1" applyFill="1" applyBorder="1" applyAlignment="1">
      <alignment horizontal="left" vertical="center"/>
    </xf>
    <xf numFmtId="170" fontId="7" fillId="0" borderId="0" xfId="5" applyNumberFormat="1" applyFont="1" applyFill="1" applyBorder="1"/>
    <xf numFmtId="44" fontId="7" fillId="0" borderId="0" xfId="6" applyNumberFormat="1" applyFont="1"/>
    <xf numFmtId="166" fontId="7" fillId="0" borderId="0" xfId="3" applyNumberFormat="1" applyFont="1" applyFill="1" applyBorder="1"/>
    <xf numFmtId="44" fontId="8" fillId="0" borderId="17" xfId="5" applyFont="1" applyBorder="1"/>
    <xf numFmtId="0" fontId="8" fillId="0" borderId="1" xfId="6" applyFont="1" applyBorder="1"/>
    <xf numFmtId="44" fontId="8" fillId="0" borderId="13" xfId="5" applyFont="1" applyBorder="1"/>
    <xf numFmtId="0" fontId="7" fillId="3" borderId="18" xfId="6" applyFont="1" applyFill="1" applyBorder="1" applyAlignment="1">
      <alignment horizontal="center"/>
    </xf>
    <xf numFmtId="0" fontId="7" fillId="3" borderId="1" xfId="6" applyFont="1" applyFill="1" applyBorder="1" applyAlignment="1">
      <alignment horizontal="center"/>
    </xf>
    <xf numFmtId="0" fontId="7" fillId="3" borderId="19" xfId="6" applyFont="1" applyFill="1" applyBorder="1" applyAlignment="1">
      <alignment horizontal="center"/>
    </xf>
    <xf numFmtId="44" fontId="7" fillId="0" borderId="5" xfId="5" applyFont="1" applyBorder="1" applyAlignment="1">
      <alignment vertical="center"/>
    </xf>
    <xf numFmtId="44" fontId="7" fillId="0" borderId="16" xfId="5" applyFont="1" applyBorder="1" applyAlignment="1">
      <alignment vertical="center"/>
    </xf>
    <xf numFmtId="44" fontId="8" fillId="0" borderId="5" xfId="5" applyFont="1" applyBorder="1" applyAlignment="1">
      <alignment vertical="center"/>
    </xf>
    <xf numFmtId="44" fontId="8" fillId="0" borderId="5" xfId="5" applyFont="1" applyBorder="1" applyAlignment="1">
      <alignment horizontal="left" vertical="center"/>
    </xf>
    <xf numFmtId="44" fontId="7" fillId="0" borderId="5" xfId="5" applyFont="1" applyBorder="1" applyAlignment="1">
      <alignment horizontal="left" vertical="center"/>
    </xf>
    <xf numFmtId="44" fontId="8" fillId="0" borderId="17" xfId="5" applyFont="1" applyFill="1" applyBorder="1"/>
    <xf numFmtId="0" fontId="7" fillId="0" borderId="13" xfId="6" applyFont="1" applyBorder="1"/>
    <xf numFmtId="0" fontId="10" fillId="5" borderId="20" xfId="6" applyFont="1" applyFill="1" applyBorder="1"/>
    <xf numFmtId="0" fontId="10" fillId="5" borderId="21" xfId="6" applyFont="1" applyFill="1" applyBorder="1"/>
    <xf numFmtId="44" fontId="10" fillId="5" borderId="21" xfId="6" applyNumberFormat="1" applyFont="1" applyFill="1" applyBorder="1"/>
    <xf numFmtId="0" fontId="10" fillId="5" borderId="21" xfId="6" applyFont="1" applyFill="1" applyBorder="1" applyAlignment="1">
      <alignment vertical="center"/>
    </xf>
    <xf numFmtId="44" fontId="10" fillId="5" borderId="22" xfId="6" applyNumberFormat="1" applyFont="1" applyFill="1" applyBorder="1"/>
    <xf numFmtId="0" fontId="10" fillId="5" borderId="23" xfId="6" applyFont="1" applyFill="1" applyBorder="1"/>
    <xf numFmtId="0" fontId="10" fillId="5" borderId="24" xfId="6" applyFont="1" applyFill="1" applyBorder="1"/>
    <xf numFmtId="10" fontId="10" fillId="5" borderId="24" xfId="6" applyNumberFormat="1" applyFont="1" applyFill="1" applyBorder="1"/>
    <xf numFmtId="0" fontId="10" fillId="5" borderId="24" xfId="6" applyFont="1" applyFill="1" applyBorder="1" applyAlignment="1">
      <alignment horizontal="center" vertical="center"/>
    </xf>
    <xf numFmtId="10" fontId="10" fillId="5" borderId="25" xfId="6" applyNumberFormat="1" applyFont="1" applyFill="1" applyBorder="1"/>
    <xf numFmtId="0" fontId="7" fillId="4" borderId="0" xfId="6" applyFont="1" applyFill="1"/>
    <xf numFmtId="44" fontId="7" fillId="4" borderId="0" xfId="6" applyNumberFormat="1" applyFont="1" applyFill="1"/>
    <xf numFmtId="0" fontId="7" fillId="4" borderId="0" xfId="6" applyFont="1" applyFill="1" applyAlignment="1">
      <alignment horizontal="center"/>
    </xf>
    <xf numFmtId="166" fontId="7" fillId="4" borderId="0" xfId="3" applyNumberFormat="1" applyFont="1" applyFill="1" applyBorder="1"/>
    <xf numFmtId="44" fontId="7" fillId="4" borderId="16" xfId="5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26" xfId="0" applyFont="1" applyBorder="1"/>
    <xf numFmtId="0" fontId="2" fillId="6" borderId="26" xfId="0" applyFont="1" applyFill="1" applyBorder="1"/>
    <xf numFmtId="167" fontId="3" fillId="0" borderId="21" xfId="1" applyNumberFormat="1" applyFont="1" applyBorder="1"/>
    <xf numFmtId="0" fontId="2" fillId="0" borderId="22" xfId="0" applyFont="1" applyBorder="1"/>
    <xf numFmtId="167" fontId="3" fillId="0" borderId="0" xfId="1" applyNumberFormat="1" applyFont="1" applyBorder="1"/>
    <xf numFmtId="167" fontId="3" fillId="0" borderId="24" xfId="1" applyNumberFormat="1" applyFont="1" applyBorder="1"/>
    <xf numFmtId="0" fontId="12" fillId="6" borderId="25" xfId="0" applyFont="1" applyFill="1" applyBorder="1"/>
    <xf numFmtId="0" fontId="3" fillId="6" borderId="0" xfId="0" applyFont="1" applyFill="1"/>
    <xf numFmtId="0" fontId="2" fillId="0" borderId="20" xfId="0" applyFont="1" applyBorder="1"/>
    <xf numFmtId="0" fontId="2" fillId="0" borderId="27" xfId="0" applyFont="1" applyBorder="1"/>
    <xf numFmtId="164" fontId="2" fillId="0" borderId="28" xfId="0" applyNumberFormat="1" applyFont="1" applyBorder="1"/>
    <xf numFmtId="164" fontId="2" fillId="6" borderId="28" xfId="2" applyNumberFormat="1" applyFont="1" applyFill="1" applyBorder="1"/>
    <xf numFmtId="165" fontId="2" fillId="0" borderId="28" xfId="3" applyNumberFormat="1" applyFont="1" applyFill="1" applyBorder="1"/>
    <xf numFmtId="164" fontId="2" fillId="6" borderId="28" xfId="0" applyNumberFormat="1" applyFont="1" applyFill="1" applyBorder="1"/>
    <xf numFmtId="10" fontId="2" fillId="0" borderId="29" xfId="3" applyNumberFormat="1" applyFont="1" applyBorder="1"/>
    <xf numFmtId="166" fontId="12" fillId="6" borderId="30" xfId="3" applyNumberFormat="1" applyFont="1" applyFill="1" applyBorder="1"/>
    <xf numFmtId="164" fontId="2" fillId="0" borderId="29" xfId="0" applyNumberFormat="1" applyFont="1" applyBorder="1"/>
    <xf numFmtId="0" fontId="14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/>
    <xf numFmtId="14" fontId="2" fillId="0" borderId="6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0" fontId="2" fillId="0" borderId="31" xfId="0" applyFont="1" applyFill="1" applyBorder="1"/>
    <xf numFmtId="0" fontId="2" fillId="0" borderId="12" xfId="0" applyFont="1" applyFill="1" applyBorder="1"/>
    <xf numFmtId="164" fontId="3" fillId="0" borderId="32" xfId="0" applyNumberFormat="1" applyFont="1" applyFill="1" applyBorder="1"/>
    <xf numFmtId="0" fontId="2" fillId="0" borderId="2" xfId="0" applyFont="1" applyFill="1" applyBorder="1"/>
    <xf numFmtId="0" fontId="2" fillId="0" borderId="10" xfId="0" applyFont="1" applyFill="1" applyBorder="1"/>
    <xf numFmtId="10" fontId="2" fillId="0" borderId="33" xfId="3" applyNumberFormat="1" applyFont="1" applyFill="1" applyBorder="1"/>
    <xf numFmtId="0" fontId="2" fillId="0" borderId="11" xfId="0" applyFont="1" applyFill="1" applyBorder="1"/>
    <xf numFmtId="0" fontId="2" fillId="0" borderId="1" xfId="0" applyFont="1" applyFill="1" applyBorder="1"/>
    <xf numFmtId="164" fontId="2" fillId="0" borderId="9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0" borderId="8" xfId="2" applyNumberFormat="1" applyFont="1" applyFill="1" applyBorder="1" applyAlignment="1">
      <alignment horizontal="center"/>
    </xf>
    <xf numFmtId="164" fontId="2" fillId="0" borderId="9" xfId="2" applyNumberFormat="1" applyFont="1" applyFill="1" applyBorder="1" applyAlignment="1">
      <alignment horizontal="center"/>
    </xf>
    <xf numFmtId="164" fontId="2" fillId="0" borderId="6" xfId="2" applyNumberFormat="1" applyFont="1" applyFill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 vertical="center" textRotation="255"/>
    </xf>
    <xf numFmtId="0" fontId="11" fillId="0" borderId="27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 wrapText="1"/>
    </xf>
    <xf numFmtId="0" fontId="11" fillId="0" borderId="27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 textRotation="255" wrapText="1"/>
    </xf>
    <xf numFmtId="0" fontId="5" fillId="5" borderId="2" xfId="6" applyFont="1" applyFill="1" applyBorder="1" applyAlignment="1">
      <alignment horizontal="center" vertical="center" textRotation="180"/>
    </xf>
    <xf numFmtId="0" fontId="5" fillId="5" borderId="4" xfId="6" applyFont="1" applyFill="1" applyBorder="1" applyAlignment="1">
      <alignment horizontal="center" vertical="center" textRotation="180"/>
    </xf>
    <xf numFmtId="0" fontId="5" fillId="5" borderId="11" xfId="6" applyFont="1" applyFill="1" applyBorder="1" applyAlignment="1">
      <alignment horizontal="center" vertical="center" textRotation="180"/>
    </xf>
    <xf numFmtId="0" fontId="13" fillId="0" borderId="0" xfId="6" applyFont="1" applyFill="1" applyAlignment="1">
      <alignment horizontal="center" wrapText="1"/>
    </xf>
    <xf numFmtId="0" fontId="13" fillId="0" borderId="0" xfId="6" applyFont="1" applyAlignment="1">
      <alignment horizontal="center"/>
    </xf>
  </cellXfs>
  <cellStyles count="8">
    <cellStyle name="Comma" xfId="1" builtinId="3"/>
    <cellStyle name="Comma 2" xfId="7" xr:uid="{1C7C6868-CB5F-471C-9749-C9352F6C76BA}"/>
    <cellStyle name="Currency" xfId="2" builtinId="4"/>
    <cellStyle name="Currency 2" xfId="5" xr:uid="{96F5A74E-4E2C-44D1-90C5-300B477DF33F}"/>
    <cellStyle name="Normal" xfId="0" builtinId="0"/>
    <cellStyle name="Normal 2 2 2" xfId="6" xr:uid="{4E098528-5EC1-467A-89E4-7B946A54D473}"/>
    <cellStyle name="Percent" xfId="3" builtinId="5"/>
    <cellStyle name="Percent 10" xfId="4" xr:uid="{A260C959-62C0-4DD3-89A7-602DF5B644F5}"/>
  </cellStyles>
  <dxfs count="0"/>
  <tableStyles count="0" defaultTableStyle="TableStyleMedium2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09F9D-E715-496A-B65A-12D639149320}">
  <dimension ref="B1:I31"/>
  <sheetViews>
    <sheetView showGridLines="0" tabSelected="1" zoomScaleNormal="100" workbookViewId="0">
      <selection activeCell="D9" sqref="D9"/>
    </sheetView>
  </sheetViews>
  <sheetFormatPr defaultRowHeight="13" x14ac:dyDescent="0.3"/>
  <cols>
    <col min="1" max="1" width="7.81640625" style="99" customWidth="1"/>
    <col min="2" max="2" width="30.453125" style="99" customWidth="1"/>
    <col min="3" max="3" width="2.1796875" style="99" customWidth="1"/>
    <col min="4" max="5" width="10.26953125" style="99" customWidth="1"/>
    <col min="6" max="7" width="10.7265625" style="99" customWidth="1"/>
    <col min="8" max="8" width="10" style="99" customWidth="1"/>
    <col min="9" max="9" width="12.26953125" style="99" customWidth="1"/>
    <col min="10" max="10" width="6.54296875" style="99" customWidth="1"/>
    <col min="11" max="246" width="9.1796875" style="99"/>
    <col min="247" max="248" width="11.54296875" style="99" bestFit="1" customWidth="1"/>
    <col min="249" max="250" width="9.1796875" style="99"/>
    <col min="251" max="251" width="11.54296875" style="99" bestFit="1" customWidth="1"/>
    <col min="252" max="252" width="9.1796875" style="99"/>
    <col min="253" max="253" width="12.26953125" style="99" customWidth="1"/>
    <col min="254" max="254" width="13.453125" style="99" customWidth="1"/>
    <col min="255" max="255" width="11.1796875" style="99" customWidth="1"/>
    <col min="256" max="256" width="11.26953125" style="99" customWidth="1"/>
    <col min="257" max="257" width="13.26953125" style="99" customWidth="1"/>
    <col min="258" max="258" width="3.54296875" style="99" customWidth="1"/>
    <col min="259" max="259" width="13.1796875" style="99" customWidth="1"/>
    <col min="260" max="261" width="15.453125" style="99" customWidth="1"/>
    <col min="262" max="262" width="12.54296875" style="99" customWidth="1"/>
    <col min="263" max="263" width="12.26953125" style="99" customWidth="1"/>
    <col min="264" max="264" width="6.54296875" style="99" customWidth="1"/>
    <col min="265" max="265" width="12.54296875" style="99" customWidth="1"/>
    <col min="266" max="266" width="12.26953125" style="99" customWidth="1"/>
    <col min="267" max="502" width="9.1796875" style="99"/>
    <col min="503" max="504" width="11.54296875" style="99" bestFit="1" customWidth="1"/>
    <col min="505" max="506" width="9.1796875" style="99"/>
    <col min="507" max="507" width="11.54296875" style="99" bestFit="1" customWidth="1"/>
    <col min="508" max="508" width="9.1796875" style="99"/>
    <col min="509" max="509" width="12.26953125" style="99" customWidth="1"/>
    <col min="510" max="510" width="13.453125" style="99" customWidth="1"/>
    <col min="511" max="511" width="11.1796875" style="99" customWidth="1"/>
    <col min="512" max="512" width="11.26953125" style="99" customWidth="1"/>
    <col min="513" max="513" width="13.26953125" style="99" customWidth="1"/>
    <col min="514" max="514" width="3.54296875" style="99" customWidth="1"/>
    <col min="515" max="515" width="13.1796875" style="99" customWidth="1"/>
    <col min="516" max="517" width="15.453125" style="99" customWidth="1"/>
    <col min="518" max="518" width="12.54296875" style="99" customWidth="1"/>
    <col min="519" max="519" width="12.26953125" style="99" customWidth="1"/>
    <col min="520" max="520" width="6.54296875" style="99" customWidth="1"/>
    <col min="521" max="521" width="12.54296875" style="99" customWidth="1"/>
    <col min="522" max="522" width="12.26953125" style="99" customWidth="1"/>
    <col min="523" max="758" width="9.1796875" style="99"/>
    <col min="759" max="760" width="11.54296875" style="99" bestFit="1" customWidth="1"/>
    <col min="761" max="762" width="9.1796875" style="99"/>
    <col min="763" max="763" width="11.54296875" style="99" bestFit="1" customWidth="1"/>
    <col min="764" max="764" width="9.1796875" style="99"/>
    <col min="765" max="765" width="12.26953125" style="99" customWidth="1"/>
    <col min="766" max="766" width="13.453125" style="99" customWidth="1"/>
    <col min="767" max="767" width="11.1796875" style="99" customWidth="1"/>
    <col min="768" max="768" width="11.26953125" style="99" customWidth="1"/>
    <col min="769" max="769" width="13.26953125" style="99" customWidth="1"/>
    <col min="770" max="770" width="3.54296875" style="99" customWidth="1"/>
    <col min="771" max="771" width="13.1796875" style="99" customWidth="1"/>
    <col min="772" max="773" width="15.453125" style="99" customWidth="1"/>
    <col min="774" max="774" width="12.54296875" style="99" customWidth="1"/>
    <col min="775" max="775" width="12.26953125" style="99" customWidth="1"/>
    <col min="776" max="776" width="6.54296875" style="99" customWidth="1"/>
    <col min="777" max="777" width="12.54296875" style="99" customWidth="1"/>
    <col min="778" max="778" width="12.26953125" style="99" customWidth="1"/>
    <col min="779" max="1014" width="9.1796875" style="99"/>
    <col min="1015" max="1016" width="11.54296875" style="99" bestFit="1" customWidth="1"/>
    <col min="1017" max="1018" width="9.1796875" style="99"/>
    <col min="1019" max="1019" width="11.54296875" style="99" bestFit="1" customWidth="1"/>
    <col min="1020" max="1020" width="9.1796875" style="99"/>
    <col min="1021" max="1021" width="12.26953125" style="99" customWidth="1"/>
    <col min="1022" max="1022" width="13.453125" style="99" customWidth="1"/>
    <col min="1023" max="1023" width="11.1796875" style="99" customWidth="1"/>
    <col min="1024" max="1024" width="11.26953125" style="99" customWidth="1"/>
    <col min="1025" max="1025" width="13.26953125" style="99" customWidth="1"/>
    <col min="1026" max="1026" width="3.54296875" style="99" customWidth="1"/>
    <col min="1027" max="1027" width="13.1796875" style="99" customWidth="1"/>
    <col min="1028" max="1029" width="15.453125" style="99" customWidth="1"/>
    <col min="1030" max="1030" width="12.54296875" style="99" customWidth="1"/>
    <col min="1031" max="1031" width="12.26953125" style="99" customWidth="1"/>
    <col min="1032" max="1032" width="6.54296875" style="99" customWidth="1"/>
    <col min="1033" max="1033" width="12.54296875" style="99" customWidth="1"/>
    <col min="1034" max="1034" width="12.26953125" style="99" customWidth="1"/>
    <col min="1035" max="1270" width="9.1796875" style="99"/>
    <col min="1271" max="1272" width="11.54296875" style="99" bestFit="1" customWidth="1"/>
    <col min="1273" max="1274" width="9.1796875" style="99"/>
    <col min="1275" max="1275" width="11.54296875" style="99" bestFit="1" customWidth="1"/>
    <col min="1276" max="1276" width="9.1796875" style="99"/>
    <col min="1277" max="1277" width="12.26953125" style="99" customWidth="1"/>
    <col min="1278" max="1278" width="13.453125" style="99" customWidth="1"/>
    <col min="1279" max="1279" width="11.1796875" style="99" customWidth="1"/>
    <col min="1280" max="1280" width="11.26953125" style="99" customWidth="1"/>
    <col min="1281" max="1281" width="13.26953125" style="99" customWidth="1"/>
    <col min="1282" max="1282" width="3.54296875" style="99" customWidth="1"/>
    <col min="1283" max="1283" width="13.1796875" style="99" customWidth="1"/>
    <col min="1284" max="1285" width="15.453125" style="99" customWidth="1"/>
    <col min="1286" max="1286" width="12.54296875" style="99" customWidth="1"/>
    <col min="1287" max="1287" width="12.26953125" style="99" customWidth="1"/>
    <col min="1288" max="1288" width="6.54296875" style="99" customWidth="1"/>
    <col min="1289" max="1289" width="12.54296875" style="99" customWidth="1"/>
    <col min="1290" max="1290" width="12.26953125" style="99" customWidth="1"/>
    <col min="1291" max="1526" width="9.1796875" style="99"/>
    <col min="1527" max="1528" width="11.54296875" style="99" bestFit="1" customWidth="1"/>
    <col min="1529" max="1530" width="9.1796875" style="99"/>
    <col min="1531" max="1531" width="11.54296875" style="99" bestFit="1" customWidth="1"/>
    <col min="1532" max="1532" width="9.1796875" style="99"/>
    <col min="1533" max="1533" width="12.26953125" style="99" customWidth="1"/>
    <col min="1534" max="1534" width="13.453125" style="99" customWidth="1"/>
    <col min="1535" max="1535" width="11.1796875" style="99" customWidth="1"/>
    <col min="1536" max="1536" width="11.26953125" style="99" customWidth="1"/>
    <col min="1537" max="1537" width="13.26953125" style="99" customWidth="1"/>
    <col min="1538" max="1538" width="3.54296875" style="99" customWidth="1"/>
    <col min="1539" max="1539" width="13.1796875" style="99" customWidth="1"/>
    <col min="1540" max="1541" width="15.453125" style="99" customWidth="1"/>
    <col min="1542" max="1542" width="12.54296875" style="99" customWidth="1"/>
    <col min="1543" max="1543" width="12.26953125" style="99" customWidth="1"/>
    <col min="1544" max="1544" width="6.54296875" style="99" customWidth="1"/>
    <col min="1545" max="1545" width="12.54296875" style="99" customWidth="1"/>
    <col min="1546" max="1546" width="12.26953125" style="99" customWidth="1"/>
    <col min="1547" max="1782" width="9.1796875" style="99"/>
    <col min="1783" max="1784" width="11.54296875" style="99" bestFit="1" customWidth="1"/>
    <col min="1785" max="1786" width="9.1796875" style="99"/>
    <col min="1787" max="1787" width="11.54296875" style="99" bestFit="1" customWidth="1"/>
    <col min="1788" max="1788" width="9.1796875" style="99"/>
    <col min="1789" max="1789" width="12.26953125" style="99" customWidth="1"/>
    <col min="1790" max="1790" width="13.453125" style="99" customWidth="1"/>
    <col min="1791" max="1791" width="11.1796875" style="99" customWidth="1"/>
    <col min="1792" max="1792" width="11.26953125" style="99" customWidth="1"/>
    <col min="1793" max="1793" width="13.26953125" style="99" customWidth="1"/>
    <col min="1794" max="1794" width="3.54296875" style="99" customWidth="1"/>
    <col min="1795" max="1795" width="13.1796875" style="99" customWidth="1"/>
    <col min="1796" max="1797" width="15.453125" style="99" customWidth="1"/>
    <col min="1798" max="1798" width="12.54296875" style="99" customWidth="1"/>
    <col min="1799" max="1799" width="12.26953125" style="99" customWidth="1"/>
    <col min="1800" max="1800" width="6.54296875" style="99" customWidth="1"/>
    <col min="1801" max="1801" width="12.54296875" style="99" customWidth="1"/>
    <col min="1802" max="1802" width="12.26953125" style="99" customWidth="1"/>
    <col min="1803" max="2038" width="9.1796875" style="99"/>
    <col min="2039" max="2040" width="11.54296875" style="99" bestFit="1" customWidth="1"/>
    <col min="2041" max="2042" width="9.1796875" style="99"/>
    <col min="2043" max="2043" width="11.54296875" style="99" bestFit="1" customWidth="1"/>
    <col min="2044" max="2044" width="9.1796875" style="99"/>
    <col min="2045" max="2045" width="12.26953125" style="99" customWidth="1"/>
    <col min="2046" max="2046" width="13.453125" style="99" customWidth="1"/>
    <col min="2047" max="2047" width="11.1796875" style="99" customWidth="1"/>
    <col min="2048" max="2048" width="11.26953125" style="99" customWidth="1"/>
    <col min="2049" max="2049" width="13.26953125" style="99" customWidth="1"/>
    <col min="2050" max="2050" width="3.54296875" style="99" customWidth="1"/>
    <col min="2051" max="2051" width="13.1796875" style="99" customWidth="1"/>
    <col min="2052" max="2053" width="15.453125" style="99" customWidth="1"/>
    <col min="2054" max="2054" width="12.54296875" style="99" customWidth="1"/>
    <col min="2055" max="2055" width="12.26953125" style="99" customWidth="1"/>
    <col min="2056" max="2056" width="6.54296875" style="99" customWidth="1"/>
    <col min="2057" max="2057" width="12.54296875" style="99" customWidth="1"/>
    <col min="2058" max="2058" width="12.26953125" style="99" customWidth="1"/>
    <col min="2059" max="2294" width="9.1796875" style="99"/>
    <col min="2295" max="2296" width="11.54296875" style="99" bestFit="1" customWidth="1"/>
    <col min="2297" max="2298" width="9.1796875" style="99"/>
    <col min="2299" max="2299" width="11.54296875" style="99" bestFit="1" customWidth="1"/>
    <col min="2300" max="2300" width="9.1796875" style="99"/>
    <col min="2301" max="2301" width="12.26953125" style="99" customWidth="1"/>
    <col min="2302" max="2302" width="13.453125" style="99" customWidth="1"/>
    <col min="2303" max="2303" width="11.1796875" style="99" customWidth="1"/>
    <col min="2304" max="2304" width="11.26953125" style="99" customWidth="1"/>
    <col min="2305" max="2305" width="13.26953125" style="99" customWidth="1"/>
    <col min="2306" max="2306" width="3.54296875" style="99" customWidth="1"/>
    <col min="2307" max="2307" width="13.1796875" style="99" customWidth="1"/>
    <col min="2308" max="2309" width="15.453125" style="99" customWidth="1"/>
    <col min="2310" max="2310" width="12.54296875" style="99" customWidth="1"/>
    <col min="2311" max="2311" width="12.26953125" style="99" customWidth="1"/>
    <col min="2312" max="2312" width="6.54296875" style="99" customWidth="1"/>
    <col min="2313" max="2313" width="12.54296875" style="99" customWidth="1"/>
    <col min="2314" max="2314" width="12.26953125" style="99" customWidth="1"/>
    <col min="2315" max="2550" width="9.1796875" style="99"/>
    <col min="2551" max="2552" width="11.54296875" style="99" bestFit="1" customWidth="1"/>
    <col min="2553" max="2554" width="9.1796875" style="99"/>
    <col min="2555" max="2555" width="11.54296875" style="99" bestFit="1" customWidth="1"/>
    <col min="2556" max="2556" width="9.1796875" style="99"/>
    <col min="2557" max="2557" width="12.26953125" style="99" customWidth="1"/>
    <col min="2558" max="2558" width="13.453125" style="99" customWidth="1"/>
    <col min="2559" max="2559" width="11.1796875" style="99" customWidth="1"/>
    <col min="2560" max="2560" width="11.26953125" style="99" customWidth="1"/>
    <col min="2561" max="2561" width="13.26953125" style="99" customWidth="1"/>
    <col min="2562" max="2562" width="3.54296875" style="99" customWidth="1"/>
    <col min="2563" max="2563" width="13.1796875" style="99" customWidth="1"/>
    <col min="2564" max="2565" width="15.453125" style="99" customWidth="1"/>
    <col min="2566" max="2566" width="12.54296875" style="99" customWidth="1"/>
    <col min="2567" max="2567" width="12.26953125" style="99" customWidth="1"/>
    <col min="2568" max="2568" width="6.54296875" style="99" customWidth="1"/>
    <col min="2569" max="2569" width="12.54296875" style="99" customWidth="1"/>
    <col min="2570" max="2570" width="12.26953125" style="99" customWidth="1"/>
    <col min="2571" max="2806" width="9.1796875" style="99"/>
    <col min="2807" max="2808" width="11.54296875" style="99" bestFit="1" customWidth="1"/>
    <col min="2809" max="2810" width="9.1796875" style="99"/>
    <col min="2811" max="2811" width="11.54296875" style="99" bestFit="1" customWidth="1"/>
    <col min="2812" max="2812" width="9.1796875" style="99"/>
    <col min="2813" max="2813" width="12.26953125" style="99" customWidth="1"/>
    <col min="2814" max="2814" width="13.453125" style="99" customWidth="1"/>
    <col min="2815" max="2815" width="11.1796875" style="99" customWidth="1"/>
    <col min="2816" max="2816" width="11.26953125" style="99" customWidth="1"/>
    <col min="2817" max="2817" width="13.26953125" style="99" customWidth="1"/>
    <col min="2818" max="2818" width="3.54296875" style="99" customWidth="1"/>
    <col min="2819" max="2819" width="13.1796875" style="99" customWidth="1"/>
    <col min="2820" max="2821" width="15.453125" style="99" customWidth="1"/>
    <col min="2822" max="2822" width="12.54296875" style="99" customWidth="1"/>
    <col min="2823" max="2823" width="12.26953125" style="99" customWidth="1"/>
    <col min="2824" max="2824" width="6.54296875" style="99" customWidth="1"/>
    <col min="2825" max="2825" width="12.54296875" style="99" customWidth="1"/>
    <col min="2826" max="2826" width="12.26953125" style="99" customWidth="1"/>
    <col min="2827" max="3062" width="9.1796875" style="99"/>
    <col min="3063" max="3064" width="11.54296875" style="99" bestFit="1" customWidth="1"/>
    <col min="3065" max="3066" width="9.1796875" style="99"/>
    <col min="3067" max="3067" width="11.54296875" style="99" bestFit="1" customWidth="1"/>
    <col min="3068" max="3068" width="9.1796875" style="99"/>
    <col min="3069" max="3069" width="12.26953125" style="99" customWidth="1"/>
    <col min="3070" max="3070" width="13.453125" style="99" customWidth="1"/>
    <col min="3071" max="3071" width="11.1796875" style="99" customWidth="1"/>
    <col min="3072" max="3072" width="11.26953125" style="99" customWidth="1"/>
    <col min="3073" max="3073" width="13.26953125" style="99" customWidth="1"/>
    <col min="3074" max="3074" width="3.54296875" style="99" customWidth="1"/>
    <col min="3075" max="3075" width="13.1796875" style="99" customWidth="1"/>
    <col min="3076" max="3077" width="15.453125" style="99" customWidth="1"/>
    <col min="3078" max="3078" width="12.54296875" style="99" customWidth="1"/>
    <col min="3079" max="3079" width="12.26953125" style="99" customWidth="1"/>
    <col min="3080" max="3080" width="6.54296875" style="99" customWidth="1"/>
    <col min="3081" max="3081" width="12.54296875" style="99" customWidth="1"/>
    <col min="3082" max="3082" width="12.26953125" style="99" customWidth="1"/>
    <col min="3083" max="3318" width="9.1796875" style="99"/>
    <col min="3319" max="3320" width="11.54296875" style="99" bestFit="1" customWidth="1"/>
    <col min="3321" max="3322" width="9.1796875" style="99"/>
    <col min="3323" max="3323" width="11.54296875" style="99" bestFit="1" customWidth="1"/>
    <col min="3324" max="3324" width="9.1796875" style="99"/>
    <col min="3325" max="3325" width="12.26953125" style="99" customWidth="1"/>
    <col min="3326" max="3326" width="13.453125" style="99" customWidth="1"/>
    <col min="3327" max="3327" width="11.1796875" style="99" customWidth="1"/>
    <col min="3328" max="3328" width="11.26953125" style="99" customWidth="1"/>
    <col min="3329" max="3329" width="13.26953125" style="99" customWidth="1"/>
    <col min="3330" max="3330" width="3.54296875" style="99" customWidth="1"/>
    <col min="3331" max="3331" width="13.1796875" style="99" customWidth="1"/>
    <col min="3332" max="3333" width="15.453125" style="99" customWidth="1"/>
    <col min="3334" max="3334" width="12.54296875" style="99" customWidth="1"/>
    <col min="3335" max="3335" width="12.26953125" style="99" customWidth="1"/>
    <col min="3336" max="3336" width="6.54296875" style="99" customWidth="1"/>
    <col min="3337" max="3337" width="12.54296875" style="99" customWidth="1"/>
    <col min="3338" max="3338" width="12.26953125" style="99" customWidth="1"/>
    <col min="3339" max="3574" width="9.1796875" style="99"/>
    <col min="3575" max="3576" width="11.54296875" style="99" bestFit="1" customWidth="1"/>
    <col min="3577" max="3578" width="9.1796875" style="99"/>
    <col min="3579" max="3579" width="11.54296875" style="99" bestFit="1" customWidth="1"/>
    <col min="3580" max="3580" width="9.1796875" style="99"/>
    <col min="3581" max="3581" width="12.26953125" style="99" customWidth="1"/>
    <col min="3582" max="3582" width="13.453125" style="99" customWidth="1"/>
    <col min="3583" max="3583" width="11.1796875" style="99" customWidth="1"/>
    <col min="3584" max="3584" width="11.26953125" style="99" customWidth="1"/>
    <col min="3585" max="3585" width="13.26953125" style="99" customWidth="1"/>
    <col min="3586" max="3586" width="3.54296875" style="99" customWidth="1"/>
    <col min="3587" max="3587" width="13.1796875" style="99" customWidth="1"/>
    <col min="3588" max="3589" width="15.453125" style="99" customWidth="1"/>
    <col min="3590" max="3590" width="12.54296875" style="99" customWidth="1"/>
    <col min="3591" max="3591" width="12.26953125" style="99" customWidth="1"/>
    <col min="3592" max="3592" width="6.54296875" style="99" customWidth="1"/>
    <col min="3593" max="3593" width="12.54296875" style="99" customWidth="1"/>
    <col min="3594" max="3594" width="12.26953125" style="99" customWidth="1"/>
    <col min="3595" max="3830" width="9.1796875" style="99"/>
    <col min="3831" max="3832" width="11.54296875" style="99" bestFit="1" customWidth="1"/>
    <col min="3833" max="3834" width="9.1796875" style="99"/>
    <col min="3835" max="3835" width="11.54296875" style="99" bestFit="1" customWidth="1"/>
    <col min="3836" max="3836" width="9.1796875" style="99"/>
    <col min="3837" max="3837" width="12.26953125" style="99" customWidth="1"/>
    <col min="3838" max="3838" width="13.453125" style="99" customWidth="1"/>
    <col min="3839" max="3839" width="11.1796875" style="99" customWidth="1"/>
    <col min="3840" max="3840" width="11.26953125" style="99" customWidth="1"/>
    <col min="3841" max="3841" width="13.26953125" style="99" customWidth="1"/>
    <col min="3842" max="3842" width="3.54296875" style="99" customWidth="1"/>
    <col min="3843" max="3843" width="13.1796875" style="99" customWidth="1"/>
    <col min="3844" max="3845" width="15.453125" style="99" customWidth="1"/>
    <col min="3846" max="3846" width="12.54296875" style="99" customWidth="1"/>
    <col min="3847" max="3847" width="12.26953125" style="99" customWidth="1"/>
    <col min="3848" max="3848" width="6.54296875" style="99" customWidth="1"/>
    <col min="3849" max="3849" width="12.54296875" style="99" customWidth="1"/>
    <col min="3850" max="3850" width="12.26953125" style="99" customWidth="1"/>
    <col min="3851" max="4086" width="9.1796875" style="99"/>
    <col min="4087" max="4088" width="11.54296875" style="99" bestFit="1" customWidth="1"/>
    <col min="4089" max="4090" width="9.1796875" style="99"/>
    <col min="4091" max="4091" width="11.54296875" style="99" bestFit="1" customWidth="1"/>
    <col min="4092" max="4092" width="9.1796875" style="99"/>
    <col min="4093" max="4093" width="12.26953125" style="99" customWidth="1"/>
    <col min="4094" max="4094" width="13.453125" style="99" customWidth="1"/>
    <col min="4095" max="4095" width="11.1796875" style="99" customWidth="1"/>
    <col min="4096" max="4096" width="11.26953125" style="99" customWidth="1"/>
    <col min="4097" max="4097" width="13.26953125" style="99" customWidth="1"/>
    <col min="4098" max="4098" width="3.54296875" style="99" customWidth="1"/>
    <col min="4099" max="4099" width="13.1796875" style="99" customWidth="1"/>
    <col min="4100" max="4101" width="15.453125" style="99" customWidth="1"/>
    <col min="4102" max="4102" width="12.54296875" style="99" customWidth="1"/>
    <col min="4103" max="4103" width="12.26953125" style="99" customWidth="1"/>
    <col min="4104" max="4104" width="6.54296875" style="99" customWidth="1"/>
    <col min="4105" max="4105" width="12.54296875" style="99" customWidth="1"/>
    <col min="4106" max="4106" width="12.26953125" style="99" customWidth="1"/>
    <col min="4107" max="4342" width="9.1796875" style="99"/>
    <col min="4343" max="4344" width="11.54296875" style="99" bestFit="1" customWidth="1"/>
    <col min="4345" max="4346" width="9.1796875" style="99"/>
    <col min="4347" max="4347" width="11.54296875" style="99" bestFit="1" customWidth="1"/>
    <col min="4348" max="4348" width="9.1796875" style="99"/>
    <col min="4349" max="4349" width="12.26953125" style="99" customWidth="1"/>
    <col min="4350" max="4350" width="13.453125" style="99" customWidth="1"/>
    <col min="4351" max="4351" width="11.1796875" style="99" customWidth="1"/>
    <col min="4352" max="4352" width="11.26953125" style="99" customWidth="1"/>
    <col min="4353" max="4353" width="13.26953125" style="99" customWidth="1"/>
    <col min="4354" max="4354" width="3.54296875" style="99" customWidth="1"/>
    <col min="4355" max="4355" width="13.1796875" style="99" customWidth="1"/>
    <col min="4356" max="4357" width="15.453125" style="99" customWidth="1"/>
    <col min="4358" max="4358" width="12.54296875" style="99" customWidth="1"/>
    <col min="4359" max="4359" width="12.26953125" style="99" customWidth="1"/>
    <col min="4360" max="4360" width="6.54296875" style="99" customWidth="1"/>
    <col min="4361" max="4361" width="12.54296875" style="99" customWidth="1"/>
    <col min="4362" max="4362" width="12.26953125" style="99" customWidth="1"/>
    <col min="4363" max="4598" width="9.1796875" style="99"/>
    <col min="4599" max="4600" width="11.54296875" style="99" bestFit="1" customWidth="1"/>
    <col min="4601" max="4602" width="9.1796875" style="99"/>
    <col min="4603" max="4603" width="11.54296875" style="99" bestFit="1" customWidth="1"/>
    <col min="4604" max="4604" width="9.1796875" style="99"/>
    <col min="4605" max="4605" width="12.26953125" style="99" customWidth="1"/>
    <col min="4606" max="4606" width="13.453125" style="99" customWidth="1"/>
    <col min="4607" max="4607" width="11.1796875" style="99" customWidth="1"/>
    <col min="4608" max="4608" width="11.26953125" style="99" customWidth="1"/>
    <col min="4609" max="4609" width="13.26953125" style="99" customWidth="1"/>
    <col min="4610" max="4610" width="3.54296875" style="99" customWidth="1"/>
    <col min="4611" max="4611" width="13.1796875" style="99" customWidth="1"/>
    <col min="4612" max="4613" width="15.453125" style="99" customWidth="1"/>
    <col min="4614" max="4614" width="12.54296875" style="99" customWidth="1"/>
    <col min="4615" max="4615" width="12.26953125" style="99" customWidth="1"/>
    <col min="4616" max="4616" width="6.54296875" style="99" customWidth="1"/>
    <col min="4617" max="4617" width="12.54296875" style="99" customWidth="1"/>
    <col min="4618" max="4618" width="12.26953125" style="99" customWidth="1"/>
    <col min="4619" max="4854" width="9.1796875" style="99"/>
    <col min="4855" max="4856" width="11.54296875" style="99" bestFit="1" customWidth="1"/>
    <col min="4857" max="4858" width="9.1796875" style="99"/>
    <col min="4859" max="4859" width="11.54296875" style="99" bestFit="1" customWidth="1"/>
    <col min="4860" max="4860" width="9.1796875" style="99"/>
    <col min="4861" max="4861" width="12.26953125" style="99" customWidth="1"/>
    <col min="4862" max="4862" width="13.453125" style="99" customWidth="1"/>
    <col min="4863" max="4863" width="11.1796875" style="99" customWidth="1"/>
    <col min="4864" max="4864" width="11.26953125" style="99" customWidth="1"/>
    <col min="4865" max="4865" width="13.26953125" style="99" customWidth="1"/>
    <col min="4866" max="4866" width="3.54296875" style="99" customWidth="1"/>
    <col min="4867" max="4867" width="13.1796875" style="99" customWidth="1"/>
    <col min="4868" max="4869" width="15.453125" style="99" customWidth="1"/>
    <col min="4870" max="4870" width="12.54296875" style="99" customWidth="1"/>
    <col min="4871" max="4871" width="12.26953125" style="99" customWidth="1"/>
    <col min="4872" max="4872" width="6.54296875" style="99" customWidth="1"/>
    <col min="4873" max="4873" width="12.54296875" style="99" customWidth="1"/>
    <col min="4874" max="4874" width="12.26953125" style="99" customWidth="1"/>
    <col min="4875" max="5110" width="9.1796875" style="99"/>
    <col min="5111" max="5112" width="11.54296875" style="99" bestFit="1" customWidth="1"/>
    <col min="5113" max="5114" width="9.1796875" style="99"/>
    <col min="5115" max="5115" width="11.54296875" style="99" bestFit="1" customWidth="1"/>
    <col min="5116" max="5116" width="9.1796875" style="99"/>
    <col min="5117" max="5117" width="12.26953125" style="99" customWidth="1"/>
    <col min="5118" max="5118" width="13.453125" style="99" customWidth="1"/>
    <col min="5119" max="5119" width="11.1796875" style="99" customWidth="1"/>
    <col min="5120" max="5120" width="11.26953125" style="99" customWidth="1"/>
    <col min="5121" max="5121" width="13.26953125" style="99" customWidth="1"/>
    <col min="5122" max="5122" width="3.54296875" style="99" customWidth="1"/>
    <col min="5123" max="5123" width="13.1796875" style="99" customWidth="1"/>
    <col min="5124" max="5125" width="15.453125" style="99" customWidth="1"/>
    <col min="5126" max="5126" width="12.54296875" style="99" customWidth="1"/>
    <col min="5127" max="5127" width="12.26953125" style="99" customWidth="1"/>
    <col min="5128" max="5128" width="6.54296875" style="99" customWidth="1"/>
    <col min="5129" max="5129" width="12.54296875" style="99" customWidth="1"/>
    <col min="5130" max="5130" width="12.26953125" style="99" customWidth="1"/>
    <col min="5131" max="5366" width="9.1796875" style="99"/>
    <col min="5367" max="5368" width="11.54296875" style="99" bestFit="1" customWidth="1"/>
    <col min="5369" max="5370" width="9.1796875" style="99"/>
    <col min="5371" max="5371" width="11.54296875" style="99" bestFit="1" customWidth="1"/>
    <col min="5372" max="5372" width="9.1796875" style="99"/>
    <col min="5373" max="5373" width="12.26953125" style="99" customWidth="1"/>
    <col min="5374" max="5374" width="13.453125" style="99" customWidth="1"/>
    <col min="5375" max="5375" width="11.1796875" style="99" customWidth="1"/>
    <col min="5376" max="5376" width="11.26953125" style="99" customWidth="1"/>
    <col min="5377" max="5377" width="13.26953125" style="99" customWidth="1"/>
    <col min="5378" max="5378" width="3.54296875" style="99" customWidth="1"/>
    <col min="5379" max="5379" width="13.1796875" style="99" customWidth="1"/>
    <col min="5380" max="5381" width="15.453125" style="99" customWidth="1"/>
    <col min="5382" max="5382" width="12.54296875" style="99" customWidth="1"/>
    <col min="5383" max="5383" width="12.26953125" style="99" customWidth="1"/>
    <col min="5384" max="5384" width="6.54296875" style="99" customWidth="1"/>
    <col min="5385" max="5385" width="12.54296875" style="99" customWidth="1"/>
    <col min="5386" max="5386" width="12.26953125" style="99" customWidth="1"/>
    <col min="5387" max="5622" width="9.1796875" style="99"/>
    <col min="5623" max="5624" width="11.54296875" style="99" bestFit="1" customWidth="1"/>
    <col min="5625" max="5626" width="9.1796875" style="99"/>
    <col min="5627" max="5627" width="11.54296875" style="99" bestFit="1" customWidth="1"/>
    <col min="5628" max="5628" width="9.1796875" style="99"/>
    <col min="5629" max="5629" width="12.26953125" style="99" customWidth="1"/>
    <col min="5630" max="5630" width="13.453125" style="99" customWidth="1"/>
    <col min="5631" max="5631" width="11.1796875" style="99" customWidth="1"/>
    <col min="5632" max="5632" width="11.26953125" style="99" customWidth="1"/>
    <col min="5633" max="5633" width="13.26953125" style="99" customWidth="1"/>
    <col min="5634" max="5634" width="3.54296875" style="99" customWidth="1"/>
    <col min="5635" max="5635" width="13.1796875" style="99" customWidth="1"/>
    <col min="5636" max="5637" width="15.453125" style="99" customWidth="1"/>
    <col min="5638" max="5638" width="12.54296875" style="99" customWidth="1"/>
    <col min="5639" max="5639" width="12.26953125" style="99" customWidth="1"/>
    <col min="5640" max="5640" width="6.54296875" style="99" customWidth="1"/>
    <col min="5641" max="5641" width="12.54296875" style="99" customWidth="1"/>
    <col min="5642" max="5642" width="12.26953125" style="99" customWidth="1"/>
    <col min="5643" max="5878" width="9.1796875" style="99"/>
    <col min="5879" max="5880" width="11.54296875" style="99" bestFit="1" customWidth="1"/>
    <col min="5881" max="5882" width="9.1796875" style="99"/>
    <col min="5883" max="5883" width="11.54296875" style="99" bestFit="1" customWidth="1"/>
    <col min="5884" max="5884" width="9.1796875" style="99"/>
    <col min="5885" max="5885" width="12.26953125" style="99" customWidth="1"/>
    <col min="5886" max="5886" width="13.453125" style="99" customWidth="1"/>
    <col min="5887" max="5887" width="11.1796875" style="99" customWidth="1"/>
    <col min="5888" max="5888" width="11.26953125" style="99" customWidth="1"/>
    <col min="5889" max="5889" width="13.26953125" style="99" customWidth="1"/>
    <col min="5890" max="5890" width="3.54296875" style="99" customWidth="1"/>
    <col min="5891" max="5891" width="13.1796875" style="99" customWidth="1"/>
    <col min="5892" max="5893" width="15.453125" style="99" customWidth="1"/>
    <col min="5894" max="5894" width="12.54296875" style="99" customWidth="1"/>
    <col min="5895" max="5895" width="12.26953125" style="99" customWidth="1"/>
    <col min="5896" max="5896" width="6.54296875" style="99" customWidth="1"/>
    <col min="5897" max="5897" width="12.54296875" style="99" customWidth="1"/>
    <col min="5898" max="5898" width="12.26953125" style="99" customWidth="1"/>
    <col min="5899" max="6134" width="9.1796875" style="99"/>
    <col min="6135" max="6136" width="11.54296875" style="99" bestFit="1" customWidth="1"/>
    <col min="6137" max="6138" width="9.1796875" style="99"/>
    <col min="6139" max="6139" width="11.54296875" style="99" bestFit="1" customWidth="1"/>
    <col min="6140" max="6140" width="9.1796875" style="99"/>
    <col min="6141" max="6141" width="12.26953125" style="99" customWidth="1"/>
    <col min="6142" max="6142" width="13.453125" style="99" customWidth="1"/>
    <col min="6143" max="6143" width="11.1796875" style="99" customWidth="1"/>
    <col min="6144" max="6144" width="11.26953125" style="99" customWidth="1"/>
    <col min="6145" max="6145" width="13.26953125" style="99" customWidth="1"/>
    <col min="6146" max="6146" width="3.54296875" style="99" customWidth="1"/>
    <col min="6147" max="6147" width="13.1796875" style="99" customWidth="1"/>
    <col min="6148" max="6149" width="15.453125" style="99" customWidth="1"/>
    <col min="6150" max="6150" width="12.54296875" style="99" customWidth="1"/>
    <col min="6151" max="6151" width="12.26953125" style="99" customWidth="1"/>
    <col min="6152" max="6152" width="6.54296875" style="99" customWidth="1"/>
    <col min="6153" max="6153" width="12.54296875" style="99" customWidth="1"/>
    <col min="6154" max="6154" width="12.26953125" style="99" customWidth="1"/>
    <col min="6155" max="6390" width="9.1796875" style="99"/>
    <col min="6391" max="6392" width="11.54296875" style="99" bestFit="1" customWidth="1"/>
    <col min="6393" max="6394" width="9.1796875" style="99"/>
    <col min="6395" max="6395" width="11.54296875" style="99" bestFit="1" customWidth="1"/>
    <col min="6396" max="6396" width="9.1796875" style="99"/>
    <col min="6397" max="6397" width="12.26953125" style="99" customWidth="1"/>
    <col min="6398" max="6398" width="13.453125" style="99" customWidth="1"/>
    <col min="6399" max="6399" width="11.1796875" style="99" customWidth="1"/>
    <col min="6400" max="6400" width="11.26953125" style="99" customWidth="1"/>
    <col min="6401" max="6401" width="13.26953125" style="99" customWidth="1"/>
    <col min="6402" max="6402" width="3.54296875" style="99" customWidth="1"/>
    <col min="6403" max="6403" width="13.1796875" style="99" customWidth="1"/>
    <col min="6404" max="6405" width="15.453125" style="99" customWidth="1"/>
    <col min="6406" max="6406" width="12.54296875" style="99" customWidth="1"/>
    <col min="6407" max="6407" width="12.26953125" style="99" customWidth="1"/>
    <col min="6408" max="6408" width="6.54296875" style="99" customWidth="1"/>
    <col min="6409" max="6409" width="12.54296875" style="99" customWidth="1"/>
    <col min="6410" max="6410" width="12.26953125" style="99" customWidth="1"/>
    <col min="6411" max="6646" width="9.1796875" style="99"/>
    <col min="6647" max="6648" width="11.54296875" style="99" bestFit="1" customWidth="1"/>
    <col min="6649" max="6650" width="9.1796875" style="99"/>
    <col min="6651" max="6651" width="11.54296875" style="99" bestFit="1" customWidth="1"/>
    <col min="6652" max="6652" width="9.1796875" style="99"/>
    <col min="6653" max="6653" width="12.26953125" style="99" customWidth="1"/>
    <col min="6654" max="6654" width="13.453125" style="99" customWidth="1"/>
    <col min="6655" max="6655" width="11.1796875" style="99" customWidth="1"/>
    <col min="6656" max="6656" width="11.26953125" style="99" customWidth="1"/>
    <col min="6657" max="6657" width="13.26953125" style="99" customWidth="1"/>
    <col min="6658" max="6658" width="3.54296875" style="99" customWidth="1"/>
    <col min="6659" max="6659" width="13.1796875" style="99" customWidth="1"/>
    <col min="6660" max="6661" width="15.453125" style="99" customWidth="1"/>
    <col min="6662" max="6662" width="12.54296875" style="99" customWidth="1"/>
    <col min="6663" max="6663" width="12.26953125" style="99" customWidth="1"/>
    <col min="6664" max="6664" width="6.54296875" style="99" customWidth="1"/>
    <col min="6665" max="6665" width="12.54296875" style="99" customWidth="1"/>
    <col min="6666" max="6666" width="12.26953125" style="99" customWidth="1"/>
    <col min="6667" max="6902" width="9.1796875" style="99"/>
    <col min="6903" max="6904" width="11.54296875" style="99" bestFit="1" customWidth="1"/>
    <col min="6905" max="6906" width="9.1796875" style="99"/>
    <col min="6907" max="6907" width="11.54296875" style="99" bestFit="1" customWidth="1"/>
    <col min="6908" max="6908" width="9.1796875" style="99"/>
    <col min="6909" max="6909" width="12.26953125" style="99" customWidth="1"/>
    <col min="6910" max="6910" width="13.453125" style="99" customWidth="1"/>
    <col min="6911" max="6911" width="11.1796875" style="99" customWidth="1"/>
    <col min="6912" max="6912" width="11.26953125" style="99" customWidth="1"/>
    <col min="6913" max="6913" width="13.26953125" style="99" customWidth="1"/>
    <col min="6914" max="6914" width="3.54296875" style="99" customWidth="1"/>
    <col min="6915" max="6915" width="13.1796875" style="99" customWidth="1"/>
    <col min="6916" max="6917" width="15.453125" style="99" customWidth="1"/>
    <col min="6918" max="6918" width="12.54296875" style="99" customWidth="1"/>
    <col min="6919" max="6919" width="12.26953125" style="99" customWidth="1"/>
    <col min="6920" max="6920" width="6.54296875" style="99" customWidth="1"/>
    <col min="6921" max="6921" width="12.54296875" style="99" customWidth="1"/>
    <col min="6922" max="6922" width="12.26953125" style="99" customWidth="1"/>
    <col min="6923" max="7158" width="9.1796875" style="99"/>
    <col min="7159" max="7160" width="11.54296875" style="99" bestFit="1" customWidth="1"/>
    <col min="7161" max="7162" width="9.1796875" style="99"/>
    <col min="7163" max="7163" width="11.54296875" style="99" bestFit="1" customWidth="1"/>
    <col min="7164" max="7164" width="9.1796875" style="99"/>
    <col min="7165" max="7165" width="12.26953125" style="99" customWidth="1"/>
    <col min="7166" max="7166" width="13.453125" style="99" customWidth="1"/>
    <col min="7167" max="7167" width="11.1796875" style="99" customWidth="1"/>
    <col min="7168" max="7168" width="11.26953125" style="99" customWidth="1"/>
    <col min="7169" max="7169" width="13.26953125" style="99" customWidth="1"/>
    <col min="7170" max="7170" width="3.54296875" style="99" customWidth="1"/>
    <col min="7171" max="7171" width="13.1796875" style="99" customWidth="1"/>
    <col min="7172" max="7173" width="15.453125" style="99" customWidth="1"/>
    <col min="7174" max="7174" width="12.54296875" style="99" customWidth="1"/>
    <col min="7175" max="7175" width="12.26953125" style="99" customWidth="1"/>
    <col min="7176" max="7176" width="6.54296875" style="99" customWidth="1"/>
    <col min="7177" max="7177" width="12.54296875" style="99" customWidth="1"/>
    <col min="7178" max="7178" width="12.26953125" style="99" customWidth="1"/>
    <col min="7179" max="7414" width="9.1796875" style="99"/>
    <col min="7415" max="7416" width="11.54296875" style="99" bestFit="1" customWidth="1"/>
    <col min="7417" max="7418" width="9.1796875" style="99"/>
    <col min="7419" max="7419" width="11.54296875" style="99" bestFit="1" customWidth="1"/>
    <col min="7420" max="7420" width="9.1796875" style="99"/>
    <col min="7421" max="7421" width="12.26953125" style="99" customWidth="1"/>
    <col min="7422" max="7422" width="13.453125" style="99" customWidth="1"/>
    <col min="7423" max="7423" width="11.1796875" style="99" customWidth="1"/>
    <col min="7424" max="7424" width="11.26953125" style="99" customWidth="1"/>
    <col min="7425" max="7425" width="13.26953125" style="99" customWidth="1"/>
    <col min="7426" max="7426" width="3.54296875" style="99" customWidth="1"/>
    <col min="7427" max="7427" width="13.1796875" style="99" customWidth="1"/>
    <col min="7428" max="7429" width="15.453125" style="99" customWidth="1"/>
    <col min="7430" max="7430" width="12.54296875" style="99" customWidth="1"/>
    <col min="7431" max="7431" width="12.26953125" style="99" customWidth="1"/>
    <col min="7432" max="7432" width="6.54296875" style="99" customWidth="1"/>
    <col min="7433" max="7433" width="12.54296875" style="99" customWidth="1"/>
    <col min="7434" max="7434" width="12.26953125" style="99" customWidth="1"/>
    <col min="7435" max="7670" width="9.1796875" style="99"/>
    <col min="7671" max="7672" width="11.54296875" style="99" bestFit="1" customWidth="1"/>
    <col min="7673" max="7674" width="9.1796875" style="99"/>
    <col min="7675" max="7675" width="11.54296875" style="99" bestFit="1" customWidth="1"/>
    <col min="7676" max="7676" width="9.1796875" style="99"/>
    <col min="7677" max="7677" width="12.26953125" style="99" customWidth="1"/>
    <col min="7678" max="7678" width="13.453125" style="99" customWidth="1"/>
    <col min="7679" max="7679" width="11.1796875" style="99" customWidth="1"/>
    <col min="7680" max="7680" width="11.26953125" style="99" customWidth="1"/>
    <col min="7681" max="7681" width="13.26953125" style="99" customWidth="1"/>
    <col min="7682" max="7682" width="3.54296875" style="99" customWidth="1"/>
    <col min="7683" max="7683" width="13.1796875" style="99" customWidth="1"/>
    <col min="7684" max="7685" width="15.453125" style="99" customWidth="1"/>
    <col min="7686" max="7686" width="12.54296875" style="99" customWidth="1"/>
    <col min="7687" max="7687" width="12.26953125" style="99" customWidth="1"/>
    <col min="7688" max="7688" width="6.54296875" style="99" customWidth="1"/>
    <col min="7689" max="7689" width="12.54296875" style="99" customWidth="1"/>
    <col min="7690" max="7690" width="12.26953125" style="99" customWidth="1"/>
    <col min="7691" max="7926" width="9.1796875" style="99"/>
    <col min="7927" max="7928" width="11.54296875" style="99" bestFit="1" customWidth="1"/>
    <col min="7929" max="7930" width="9.1796875" style="99"/>
    <col min="7931" max="7931" width="11.54296875" style="99" bestFit="1" customWidth="1"/>
    <col min="7932" max="7932" width="9.1796875" style="99"/>
    <col min="7933" max="7933" width="12.26953125" style="99" customWidth="1"/>
    <col min="7934" max="7934" width="13.453125" style="99" customWidth="1"/>
    <col min="7935" max="7935" width="11.1796875" style="99" customWidth="1"/>
    <col min="7936" max="7936" width="11.26953125" style="99" customWidth="1"/>
    <col min="7937" max="7937" width="13.26953125" style="99" customWidth="1"/>
    <col min="7938" max="7938" width="3.54296875" style="99" customWidth="1"/>
    <col min="7939" max="7939" width="13.1796875" style="99" customWidth="1"/>
    <col min="7940" max="7941" width="15.453125" style="99" customWidth="1"/>
    <col min="7942" max="7942" width="12.54296875" style="99" customWidth="1"/>
    <col min="7943" max="7943" width="12.26953125" style="99" customWidth="1"/>
    <col min="7944" max="7944" width="6.54296875" style="99" customWidth="1"/>
    <col min="7945" max="7945" width="12.54296875" style="99" customWidth="1"/>
    <col min="7946" max="7946" width="12.26953125" style="99" customWidth="1"/>
    <col min="7947" max="8182" width="9.1796875" style="99"/>
    <col min="8183" max="8184" width="11.54296875" style="99" bestFit="1" customWidth="1"/>
    <col min="8185" max="8186" width="9.1796875" style="99"/>
    <col min="8187" max="8187" width="11.54296875" style="99" bestFit="1" customWidth="1"/>
    <col min="8188" max="8188" width="9.1796875" style="99"/>
    <col min="8189" max="8189" width="12.26953125" style="99" customWidth="1"/>
    <col min="8190" max="8190" width="13.453125" style="99" customWidth="1"/>
    <col min="8191" max="8191" width="11.1796875" style="99" customWidth="1"/>
    <col min="8192" max="8192" width="11.26953125" style="99" customWidth="1"/>
    <col min="8193" max="8193" width="13.26953125" style="99" customWidth="1"/>
    <col min="8194" max="8194" width="3.54296875" style="99" customWidth="1"/>
    <col min="8195" max="8195" width="13.1796875" style="99" customWidth="1"/>
    <col min="8196" max="8197" width="15.453125" style="99" customWidth="1"/>
    <col min="8198" max="8198" width="12.54296875" style="99" customWidth="1"/>
    <col min="8199" max="8199" width="12.26953125" style="99" customWidth="1"/>
    <col min="8200" max="8200" width="6.54296875" style="99" customWidth="1"/>
    <col min="8201" max="8201" width="12.54296875" style="99" customWidth="1"/>
    <col min="8202" max="8202" width="12.26953125" style="99" customWidth="1"/>
    <col min="8203" max="8438" width="9.1796875" style="99"/>
    <col min="8439" max="8440" width="11.54296875" style="99" bestFit="1" customWidth="1"/>
    <col min="8441" max="8442" width="9.1796875" style="99"/>
    <col min="8443" max="8443" width="11.54296875" style="99" bestFit="1" customWidth="1"/>
    <col min="8444" max="8444" width="9.1796875" style="99"/>
    <col min="8445" max="8445" width="12.26953125" style="99" customWidth="1"/>
    <col min="8446" max="8446" width="13.453125" style="99" customWidth="1"/>
    <col min="8447" max="8447" width="11.1796875" style="99" customWidth="1"/>
    <col min="8448" max="8448" width="11.26953125" style="99" customWidth="1"/>
    <col min="8449" max="8449" width="13.26953125" style="99" customWidth="1"/>
    <col min="8450" max="8450" width="3.54296875" style="99" customWidth="1"/>
    <col min="8451" max="8451" width="13.1796875" style="99" customWidth="1"/>
    <col min="8452" max="8453" width="15.453125" style="99" customWidth="1"/>
    <col min="8454" max="8454" width="12.54296875" style="99" customWidth="1"/>
    <col min="8455" max="8455" width="12.26953125" style="99" customWidth="1"/>
    <col min="8456" max="8456" width="6.54296875" style="99" customWidth="1"/>
    <col min="8457" max="8457" width="12.54296875" style="99" customWidth="1"/>
    <col min="8458" max="8458" width="12.26953125" style="99" customWidth="1"/>
    <col min="8459" max="8694" width="9.1796875" style="99"/>
    <col min="8695" max="8696" width="11.54296875" style="99" bestFit="1" customWidth="1"/>
    <col min="8697" max="8698" width="9.1796875" style="99"/>
    <col min="8699" max="8699" width="11.54296875" style="99" bestFit="1" customWidth="1"/>
    <col min="8700" max="8700" width="9.1796875" style="99"/>
    <col min="8701" max="8701" width="12.26953125" style="99" customWidth="1"/>
    <col min="8702" max="8702" width="13.453125" style="99" customWidth="1"/>
    <col min="8703" max="8703" width="11.1796875" style="99" customWidth="1"/>
    <col min="8704" max="8704" width="11.26953125" style="99" customWidth="1"/>
    <col min="8705" max="8705" width="13.26953125" style="99" customWidth="1"/>
    <col min="8706" max="8706" width="3.54296875" style="99" customWidth="1"/>
    <col min="8707" max="8707" width="13.1796875" style="99" customWidth="1"/>
    <col min="8708" max="8709" width="15.453125" style="99" customWidth="1"/>
    <col min="8710" max="8710" width="12.54296875" style="99" customWidth="1"/>
    <col min="8711" max="8711" width="12.26953125" style="99" customWidth="1"/>
    <col min="8712" max="8712" width="6.54296875" style="99" customWidth="1"/>
    <col min="8713" max="8713" width="12.54296875" style="99" customWidth="1"/>
    <col min="8714" max="8714" width="12.26953125" style="99" customWidth="1"/>
    <col min="8715" max="8950" width="9.1796875" style="99"/>
    <col min="8951" max="8952" width="11.54296875" style="99" bestFit="1" customWidth="1"/>
    <col min="8953" max="8954" width="9.1796875" style="99"/>
    <col min="8955" max="8955" width="11.54296875" style="99" bestFit="1" customWidth="1"/>
    <col min="8956" max="8956" width="9.1796875" style="99"/>
    <col min="8957" max="8957" width="12.26953125" style="99" customWidth="1"/>
    <col min="8958" max="8958" width="13.453125" style="99" customWidth="1"/>
    <col min="8959" max="8959" width="11.1796875" style="99" customWidth="1"/>
    <col min="8960" max="8960" width="11.26953125" style="99" customWidth="1"/>
    <col min="8961" max="8961" width="13.26953125" style="99" customWidth="1"/>
    <col min="8962" max="8962" width="3.54296875" style="99" customWidth="1"/>
    <col min="8963" max="8963" width="13.1796875" style="99" customWidth="1"/>
    <col min="8964" max="8965" width="15.453125" style="99" customWidth="1"/>
    <col min="8966" max="8966" width="12.54296875" style="99" customWidth="1"/>
    <col min="8967" max="8967" width="12.26953125" style="99" customWidth="1"/>
    <col min="8968" max="8968" width="6.54296875" style="99" customWidth="1"/>
    <col min="8969" max="8969" width="12.54296875" style="99" customWidth="1"/>
    <col min="8970" max="8970" width="12.26953125" style="99" customWidth="1"/>
    <col min="8971" max="9206" width="9.1796875" style="99"/>
    <col min="9207" max="9208" width="11.54296875" style="99" bestFit="1" customWidth="1"/>
    <col min="9209" max="9210" width="9.1796875" style="99"/>
    <col min="9211" max="9211" width="11.54296875" style="99" bestFit="1" customWidth="1"/>
    <col min="9212" max="9212" width="9.1796875" style="99"/>
    <col min="9213" max="9213" width="12.26953125" style="99" customWidth="1"/>
    <col min="9214" max="9214" width="13.453125" style="99" customWidth="1"/>
    <col min="9215" max="9215" width="11.1796875" style="99" customWidth="1"/>
    <col min="9216" max="9216" width="11.26953125" style="99" customWidth="1"/>
    <col min="9217" max="9217" width="13.26953125" style="99" customWidth="1"/>
    <col min="9218" max="9218" width="3.54296875" style="99" customWidth="1"/>
    <col min="9219" max="9219" width="13.1796875" style="99" customWidth="1"/>
    <col min="9220" max="9221" width="15.453125" style="99" customWidth="1"/>
    <col min="9222" max="9222" width="12.54296875" style="99" customWidth="1"/>
    <col min="9223" max="9223" width="12.26953125" style="99" customWidth="1"/>
    <col min="9224" max="9224" width="6.54296875" style="99" customWidth="1"/>
    <col min="9225" max="9225" width="12.54296875" style="99" customWidth="1"/>
    <col min="9226" max="9226" width="12.26953125" style="99" customWidth="1"/>
    <col min="9227" max="9462" width="9.1796875" style="99"/>
    <col min="9463" max="9464" width="11.54296875" style="99" bestFit="1" customWidth="1"/>
    <col min="9465" max="9466" width="9.1796875" style="99"/>
    <col min="9467" max="9467" width="11.54296875" style="99" bestFit="1" customWidth="1"/>
    <col min="9468" max="9468" width="9.1796875" style="99"/>
    <col min="9469" max="9469" width="12.26953125" style="99" customWidth="1"/>
    <col min="9470" max="9470" width="13.453125" style="99" customWidth="1"/>
    <col min="9471" max="9471" width="11.1796875" style="99" customWidth="1"/>
    <col min="9472" max="9472" width="11.26953125" style="99" customWidth="1"/>
    <col min="9473" max="9473" width="13.26953125" style="99" customWidth="1"/>
    <col min="9474" max="9474" width="3.54296875" style="99" customWidth="1"/>
    <col min="9475" max="9475" width="13.1796875" style="99" customWidth="1"/>
    <col min="9476" max="9477" width="15.453125" style="99" customWidth="1"/>
    <col min="9478" max="9478" width="12.54296875" style="99" customWidth="1"/>
    <col min="9479" max="9479" width="12.26953125" style="99" customWidth="1"/>
    <col min="9480" max="9480" width="6.54296875" style="99" customWidth="1"/>
    <col min="9481" max="9481" width="12.54296875" style="99" customWidth="1"/>
    <col min="9482" max="9482" width="12.26953125" style="99" customWidth="1"/>
    <col min="9483" max="9718" width="9.1796875" style="99"/>
    <col min="9719" max="9720" width="11.54296875" style="99" bestFit="1" customWidth="1"/>
    <col min="9721" max="9722" width="9.1796875" style="99"/>
    <col min="9723" max="9723" width="11.54296875" style="99" bestFit="1" customWidth="1"/>
    <col min="9724" max="9724" width="9.1796875" style="99"/>
    <col min="9725" max="9725" width="12.26953125" style="99" customWidth="1"/>
    <col min="9726" max="9726" width="13.453125" style="99" customWidth="1"/>
    <col min="9727" max="9727" width="11.1796875" style="99" customWidth="1"/>
    <col min="9728" max="9728" width="11.26953125" style="99" customWidth="1"/>
    <col min="9729" max="9729" width="13.26953125" style="99" customWidth="1"/>
    <col min="9730" max="9730" width="3.54296875" style="99" customWidth="1"/>
    <col min="9731" max="9731" width="13.1796875" style="99" customWidth="1"/>
    <col min="9732" max="9733" width="15.453125" style="99" customWidth="1"/>
    <col min="9734" max="9734" width="12.54296875" style="99" customWidth="1"/>
    <col min="9735" max="9735" width="12.26953125" style="99" customWidth="1"/>
    <col min="9736" max="9736" width="6.54296875" style="99" customWidth="1"/>
    <col min="9737" max="9737" width="12.54296875" style="99" customWidth="1"/>
    <col min="9738" max="9738" width="12.26953125" style="99" customWidth="1"/>
    <col min="9739" max="9974" width="9.1796875" style="99"/>
    <col min="9975" max="9976" width="11.54296875" style="99" bestFit="1" customWidth="1"/>
    <col min="9977" max="9978" width="9.1796875" style="99"/>
    <col min="9979" max="9979" width="11.54296875" style="99" bestFit="1" customWidth="1"/>
    <col min="9980" max="9980" width="9.1796875" style="99"/>
    <col min="9981" max="9981" width="12.26953125" style="99" customWidth="1"/>
    <col min="9982" max="9982" width="13.453125" style="99" customWidth="1"/>
    <col min="9983" max="9983" width="11.1796875" style="99" customWidth="1"/>
    <col min="9984" max="9984" width="11.26953125" style="99" customWidth="1"/>
    <col min="9985" max="9985" width="13.26953125" style="99" customWidth="1"/>
    <col min="9986" max="9986" width="3.54296875" style="99" customWidth="1"/>
    <col min="9987" max="9987" width="13.1796875" style="99" customWidth="1"/>
    <col min="9988" max="9989" width="15.453125" style="99" customWidth="1"/>
    <col min="9990" max="9990" width="12.54296875" style="99" customWidth="1"/>
    <col min="9991" max="9991" width="12.26953125" style="99" customWidth="1"/>
    <col min="9992" max="9992" width="6.54296875" style="99" customWidth="1"/>
    <col min="9993" max="9993" width="12.54296875" style="99" customWidth="1"/>
    <col min="9994" max="9994" width="12.26953125" style="99" customWidth="1"/>
    <col min="9995" max="10230" width="9.1796875" style="99"/>
    <col min="10231" max="10232" width="11.54296875" style="99" bestFit="1" customWidth="1"/>
    <col min="10233" max="10234" width="9.1796875" style="99"/>
    <col min="10235" max="10235" width="11.54296875" style="99" bestFit="1" customWidth="1"/>
    <col min="10236" max="10236" width="9.1796875" style="99"/>
    <col min="10237" max="10237" width="12.26953125" style="99" customWidth="1"/>
    <col min="10238" max="10238" width="13.453125" style="99" customWidth="1"/>
    <col min="10239" max="10239" width="11.1796875" style="99" customWidth="1"/>
    <col min="10240" max="10240" width="11.26953125" style="99" customWidth="1"/>
    <col min="10241" max="10241" width="13.26953125" style="99" customWidth="1"/>
    <col min="10242" max="10242" width="3.54296875" style="99" customWidth="1"/>
    <col min="10243" max="10243" width="13.1796875" style="99" customWidth="1"/>
    <col min="10244" max="10245" width="15.453125" style="99" customWidth="1"/>
    <col min="10246" max="10246" width="12.54296875" style="99" customWidth="1"/>
    <col min="10247" max="10247" width="12.26953125" style="99" customWidth="1"/>
    <col min="10248" max="10248" width="6.54296875" style="99" customWidth="1"/>
    <col min="10249" max="10249" width="12.54296875" style="99" customWidth="1"/>
    <col min="10250" max="10250" width="12.26953125" style="99" customWidth="1"/>
    <col min="10251" max="10486" width="9.1796875" style="99"/>
    <col min="10487" max="10488" width="11.54296875" style="99" bestFit="1" customWidth="1"/>
    <col min="10489" max="10490" width="9.1796875" style="99"/>
    <col min="10491" max="10491" width="11.54296875" style="99" bestFit="1" customWidth="1"/>
    <col min="10492" max="10492" width="9.1796875" style="99"/>
    <col min="10493" max="10493" width="12.26953125" style="99" customWidth="1"/>
    <col min="10494" max="10494" width="13.453125" style="99" customWidth="1"/>
    <col min="10495" max="10495" width="11.1796875" style="99" customWidth="1"/>
    <col min="10496" max="10496" width="11.26953125" style="99" customWidth="1"/>
    <col min="10497" max="10497" width="13.26953125" style="99" customWidth="1"/>
    <col min="10498" max="10498" width="3.54296875" style="99" customWidth="1"/>
    <col min="10499" max="10499" width="13.1796875" style="99" customWidth="1"/>
    <col min="10500" max="10501" width="15.453125" style="99" customWidth="1"/>
    <col min="10502" max="10502" width="12.54296875" style="99" customWidth="1"/>
    <col min="10503" max="10503" width="12.26953125" style="99" customWidth="1"/>
    <col min="10504" max="10504" width="6.54296875" style="99" customWidth="1"/>
    <col min="10505" max="10505" width="12.54296875" style="99" customWidth="1"/>
    <col min="10506" max="10506" width="12.26953125" style="99" customWidth="1"/>
    <col min="10507" max="10742" width="9.1796875" style="99"/>
    <col min="10743" max="10744" width="11.54296875" style="99" bestFit="1" customWidth="1"/>
    <col min="10745" max="10746" width="9.1796875" style="99"/>
    <col min="10747" max="10747" width="11.54296875" style="99" bestFit="1" customWidth="1"/>
    <col min="10748" max="10748" width="9.1796875" style="99"/>
    <col min="10749" max="10749" width="12.26953125" style="99" customWidth="1"/>
    <col min="10750" max="10750" width="13.453125" style="99" customWidth="1"/>
    <col min="10751" max="10751" width="11.1796875" style="99" customWidth="1"/>
    <col min="10752" max="10752" width="11.26953125" style="99" customWidth="1"/>
    <col min="10753" max="10753" width="13.26953125" style="99" customWidth="1"/>
    <col min="10754" max="10754" width="3.54296875" style="99" customWidth="1"/>
    <col min="10755" max="10755" width="13.1796875" style="99" customWidth="1"/>
    <col min="10756" max="10757" width="15.453125" style="99" customWidth="1"/>
    <col min="10758" max="10758" width="12.54296875" style="99" customWidth="1"/>
    <col min="10759" max="10759" width="12.26953125" style="99" customWidth="1"/>
    <col min="10760" max="10760" width="6.54296875" style="99" customWidth="1"/>
    <col min="10761" max="10761" width="12.54296875" style="99" customWidth="1"/>
    <col min="10762" max="10762" width="12.26953125" style="99" customWidth="1"/>
    <col min="10763" max="10998" width="9.1796875" style="99"/>
    <col min="10999" max="11000" width="11.54296875" style="99" bestFit="1" customWidth="1"/>
    <col min="11001" max="11002" width="9.1796875" style="99"/>
    <col min="11003" max="11003" width="11.54296875" style="99" bestFit="1" customWidth="1"/>
    <col min="11004" max="11004" width="9.1796875" style="99"/>
    <col min="11005" max="11005" width="12.26953125" style="99" customWidth="1"/>
    <col min="11006" max="11006" width="13.453125" style="99" customWidth="1"/>
    <col min="11007" max="11007" width="11.1796875" style="99" customWidth="1"/>
    <col min="11008" max="11008" width="11.26953125" style="99" customWidth="1"/>
    <col min="11009" max="11009" width="13.26953125" style="99" customWidth="1"/>
    <col min="11010" max="11010" width="3.54296875" style="99" customWidth="1"/>
    <col min="11011" max="11011" width="13.1796875" style="99" customWidth="1"/>
    <col min="11012" max="11013" width="15.453125" style="99" customWidth="1"/>
    <col min="11014" max="11014" width="12.54296875" style="99" customWidth="1"/>
    <col min="11015" max="11015" width="12.26953125" style="99" customWidth="1"/>
    <col min="11016" max="11016" width="6.54296875" style="99" customWidth="1"/>
    <col min="11017" max="11017" width="12.54296875" style="99" customWidth="1"/>
    <col min="11018" max="11018" width="12.26953125" style="99" customWidth="1"/>
    <col min="11019" max="11254" width="9.1796875" style="99"/>
    <col min="11255" max="11256" width="11.54296875" style="99" bestFit="1" customWidth="1"/>
    <col min="11257" max="11258" width="9.1796875" style="99"/>
    <col min="11259" max="11259" width="11.54296875" style="99" bestFit="1" customWidth="1"/>
    <col min="11260" max="11260" width="9.1796875" style="99"/>
    <col min="11261" max="11261" width="12.26953125" style="99" customWidth="1"/>
    <col min="11262" max="11262" width="13.453125" style="99" customWidth="1"/>
    <col min="11263" max="11263" width="11.1796875" style="99" customWidth="1"/>
    <col min="11264" max="11264" width="11.26953125" style="99" customWidth="1"/>
    <col min="11265" max="11265" width="13.26953125" style="99" customWidth="1"/>
    <col min="11266" max="11266" width="3.54296875" style="99" customWidth="1"/>
    <col min="11267" max="11267" width="13.1796875" style="99" customWidth="1"/>
    <col min="11268" max="11269" width="15.453125" style="99" customWidth="1"/>
    <col min="11270" max="11270" width="12.54296875" style="99" customWidth="1"/>
    <col min="11271" max="11271" width="12.26953125" style="99" customWidth="1"/>
    <col min="11272" max="11272" width="6.54296875" style="99" customWidth="1"/>
    <col min="11273" max="11273" width="12.54296875" style="99" customWidth="1"/>
    <col min="11274" max="11274" width="12.26953125" style="99" customWidth="1"/>
    <col min="11275" max="11510" width="9.1796875" style="99"/>
    <col min="11511" max="11512" width="11.54296875" style="99" bestFit="1" customWidth="1"/>
    <col min="11513" max="11514" width="9.1796875" style="99"/>
    <col min="11515" max="11515" width="11.54296875" style="99" bestFit="1" customWidth="1"/>
    <col min="11516" max="11516" width="9.1796875" style="99"/>
    <col min="11517" max="11517" width="12.26953125" style="99" customWidth="1"/>
    <col min="11518" max="11518" width="13.453125" style="99" customWidth="1"/>
    <col min="11519" max="11519" width="11.1796875" style="99" customWidth="1"/>
    <col min="11520" max="11520" width="11.26953125" style="99" customWidth="1"/>
    <col min="11521" max="11521" width="13.26953125" style="99" customWidth="1"/>
    <col min="11522" max="11522" width="3.54296875" style="99" customWidth="1"/>
    <col min="11523" max="11523" width="13.1796875" style="99" customWidth="1"/>
    <col min="11524" max="11525" width="15.453125" style="99" customWidth="1"/>
    <col min="11526" max="11526" width="12.54296875" style="99" customWidth="1"/>
    <col min="11527" max="11527" width="12.26953125" style="99" customWidth="1"/>
    <col min="11528" max="11528" width="6.54296875" style="99" customWidth="1"/>
    <col min="11529" max="11529" width="12.54296875" style="99" customWidth="1"/>
    <col min="11530" max="11530" width="12.26953125" style="99" customWidth="1"/>
    <col min="11531" max="11766" width="9.1796875" style="99"/>
    <col min="11767" max="11768" width="11.54296875" style="99" bestFit="1" customWidth="1"/>
    <col min="11769" max="11770" width="9.1796875" style="99"/>
    <col min="11771" max="11771" width="11.54296875" style="99" bestFit="1" customWidth="1"/>
    <col min="11772" max="11772" width="9.1796875" style="99"/>
    <col min="11773" max="11773" width="12.26953125" style="99" customWidth="1"/>
    <col min="11774" max="11774" width="13.453125" style="99" customWidth="1"/>
    <col min="11775" max="11775" width="11.1796875" style="99" customWidth="1"/>
    <col min="11776" max="11776" width="11.26953125" style="99" customWidth="1"/>
    <col min="11777" max="11777" width="13.26953125" style="99" customWidth="1"/>
    <col min="11778" max="11778" width="3.54296875" style="99" customWidth="1"/>
    <col min="11779" max="11779" width="13.1796875" style="99" customWidth="1"/>
    <col min="11780" max="11781" width="15.453125" style="99" customWidth="1"/>
    <col min="11782" max="11782" width="12.54296875" style="99" customWidth="1"/>
    <col min="11783" max="11783" width="12.26953125" style="99" customWidth="1"/>
    <col min="11784" max="11784" width="6.54296875" style="99" customWidth="1"/>
    <col min="11785" max="11785" width="12.54296875" style="99" customWidth="1"/>
    <col min="11786" max="11786" width="12.26953125" style="99" customWidth="1"/>
    <col min="11787" max="12022" width="9.1796875" style="99"/>
    <col min="12023" max="12024" width="11.54296875" style="99" bestFit="1" customWidth="1"/>
    <col min="12025" max="12026" width="9.1796875" style="99"/>
    <col min="12027" max="12027" width="11.54296875" style="99" bestFit="1" customWidth="1"/>
    <col min="12028" max="12028" width="9.1796875" style="99"/>
    <col min="12029" max="12029" width="12.26953125" style="99" customWidth="1"/>
    <col min="12030" max="12030" width="13.453125" style="99" customWidth="1"/>
    <col min="12031" max="12031" width="11.1796875" style="99" customWidth="1"/>
    <col min="12032" max="12032" width="11.26953125" style="99" customWidth="1"/>
    <col min="12033" max="12033" width="13.26953125" style="99" customWidth="1"/>
    <col min="12034" max="12034" width="3.54296875" style="99" customWidth="1"/>
    <col min="12035" max="12035" width="13.1796875" style="99" customWidth="1"/>
    <col min="12036" max="12037" width="15.453125" style="99" customWidth="1"/>
    <col min="12038" max="12038" width="12.54296875" style="99" customWidth="1"/>
    <col min="12039" max="12039" width="12.26953125" style="99" customWidth="1"/>
    <col min="12040" max="12040" width="6.54296875" style="99" customWidth="1"/>
    <col min="12041" max="12041" width="12.54296875" style="99" customWidth="1"/>
    <col min="12042" max="12042" width="12.26953125" style="99" customWidth="1"/>
    <col min="12043" max="12278" width="9.1796875" style="99"/>
    <col min="12279" max="12280" width="11.54296875" style="99" bestFit="1" customWidth="1"/>
    <col min="12281" max="12282" width="9.1796875" style="99"/>
    <col min="12283" max="12283" width="11.54296875" style="99" bestFit="1" customWidth="1"/>
    <col min="12284" max="12284" width="9.1796875" style="99"/>
    <col min="12285" max="12285" width="12.26953125" style="99" customWidth="1"/>
    <col min="12286" max="12286" width="13.453125" style="99" customWidth="1"/>
    <col min="12287" max="12287" width="11.1796875" style="99" customWidth="1"/>
    <col min="12288" max="12288" width="11.26953125" style="99" customWidth="1"/>
    <col min="12289" max="12289" width="13.26953125" style="99" customWidth="1"/>
    <col min="12290" max="12290" width="3.54296875" style="99" customWidth="1"/>
    <col min="12291" max="12291" width="13.1796875" style="99" customWidth="1"/>
    <col min="12292" max="12293" width="15.453125" style="99" customWidth="1"/>
    <col min="12294" max="12294" width="12.54296875" style="99" customWidth="1"/>
    <col min="12295" max="12295" width="12.26953125" style="99" customWidth="1"/>
    <col min="12296" max="12296" width="6.54296875" style="99" customWidth="1"/>
    <col min="12297" max="12297" width="12.54296875" style="99" customWidth="1"/>
    <col min="12298" max="12298" width="12.26953125" style="99" customWidth="1"/>
    <col min="12299" max="12534" width="9.1796875" style="99"/>
    <col min="12535" max="12536" width="11.54296875" style="99" bestFit="1" customWidth="1"/>
    <col min="12537" max="12538" width="9.1796875" style="99"/>
    <col min="12539" max="12539" width="11.54296875" style="99" bestFit="1" customWidth="1"/>
    <col min="12540" max="12540" width="9.1796875" style="99"/>
    <col min="12541" max="12541" width="12.26953125" style="99" customWidth="1"/>
    <col min="12542" max="12542" width="13.453125" style="99" customWidth="1"/>
    <col min="12543" max="12543" width="11.1796875" style="99" customWidth="1"/>
    <col min="12544" max="12544" width="11.26953125" style="99" customWidth="1"/>
    <col min="12545" max="12545" width="13.26953125" style="99" customWidth="1"/>
    <col min="12546" max="12546" width="3.54296875" style="99" customWidth="1"/>
    <col min="12547" max="12547" width="13.1796875" style="99" customWidth="1"/>
    <col min="12548" max="12549" width="15.453125" style="99" customWidth="1"/>
    <col min="12550" max="12550" width="12.54296875" style="99" customWidth="1"/>
    <col min="12551" max="12551" width="12.26953125" style="99" customWidth="1"/>
    <col min="12552" max="12552" width="6.54296875" style="99" customWidth="1"/>
    <col min="12553" max="12553" width="12.54296875" style="99" customWidth="1"/>
    <col min="12554" max="12554" width="12.26953125" style="99" customWidth="1"/>
    <col min="12555" max="12790" width="9.1796875" style="99"/>
    <col min="12791" max="12792" width="11.54296875" style="99" bestFit="1" customWidth="1"/>
    <col min="12793" max="12794" width="9.1796875" style="99"/>
    <col min="12795" max="12795" width="11.54296875" style="99" bestFit="1" customWidth="1"/>
    <col min="12796" max="12796" width="9.1796875" style="99"/>
    <col min="12797" max="12797" width="12.26953125" style="99" customWidth="1"/>
    <col min="12798" max="12798" width="13.453125" style="99" customWidth="1"/>
    <col min="12799" max="12799" width="11.1796875" style="99" customWidth="1"/>
    <col min="12800" max="12800" width="11.26953125" style="99" customWidth="1"/>
    <col min="12801" max="12801" width="13.26953125" style="99" customWidth="1"/>
    <col min="12802" max="12802" width="3.54296875" style="99" customWidth="1"/>
    <col min="12803" max="12803" width="13.1796875" style="99" customWidth="1"/>
    <col min="12804" max="12805" width="15.453125" style="99" customWidth="1"/>
    <col min="12806" max="12806" width="12.54296875" style="99" customWidth="1"/>
    <col min="12807" max="12807" width="12.26953125" style="99" customWidth="1"/>
    <col min="12808" max="12808" width="6.54296875" style="99" customWidth="1"/>
    <col min="12809" max="12809" width="12.54296875" style="99" customWidth="1"/>
    <col min="12810" max="12810" width="12.26953125" style="99" customWidth="1"/>
    <col min="12811" max="13046" width="9.1796875" style="99"/>
    <col min="13047" max="13048" width="11.54296875" style="99" bestFit="1" customWidth="1"/>
    <col min="13049" max="13050" width="9.1796875" style="99"/>
    <col min="13051" max="13051" width="11.54296875" style="99" bestFit="1" customWidth="1"/>
    <col min="13052" max="13052" width="9.1796875" style="99"/>
    <col min="13053" max="13053" width="12.26953125" style="99" customWidth="1"/>
    <col min="13054" max="13054" width="13.453125" style="99" customWidth="1"/>
    <col min="13055" max="13055" width="11.1796875" style="99" customWidth="1"/>
    <col min="13056" max="13056" width="11.26953125" style="99" customWidth="1"/>
    <col min="13057" max="13057" width="13.26953125" style="99" customWidth="1"/>
    <col min="13058" max="13058" width="3.54296875" style="99" customWidth="1"/>
    <col min="13059" max="13059" width="13.1796875" style="99" customWidth="1"/>
    <col min="13060" max="13061" width="15.453125" style="99" customWidth="1"/>
    <col min="13062" max="13062" width="12.54296875" style="99" customWidth="1"/>
    <col min="13063" max="13063" width="12.26953125" style="99" customWidth="1"/>
    <col min="13064" max="13064" width="6.54296875" style="99" customWidth="1"/>
    <col min="13065" max="13065" width="12.54296875" style="99" customWidth="1"/>
    <col min="13066" max="13066" width="12.26953125" style="99" customWidth="1"/>
    <col min="13067" max="13302" width="9.1796875" style="99"/>
    <col min="13303" max="13304" width="11.54296875" style="99" bestFit="1" customWidth="1"/>
    <col min="13305" max="13306" width="9.1796875" style="99"/>
    <col min="13307" max="13307" width="11.54296875" style="99" bestFit="1" customWidth="1"/>
    <col min="13308" max="13308" width="9.1796875" style="99"/>
    <col min="13309" max="13309" width="12.26953125" style="99" customWidth="1"/>
    <col min="13310" max="13310" width="13.453125" style="99" customWidth="1"/>
    <col min="13311" max="13311" width="11.1796875" style="99" customWidth="1"/>
    <col min="13312" max="13312" width="11.26953125" style="99" customWidth="1"/>
    <col min="13313" max="13313" width="13.26953125" style="99" customWidth="1"/>
    <col min="13314" max="13314" width="3.54296875" style="99" customWidth="1"/>
    <col min="13315" max="13315" width="13.1796875" style="99" customWidth="1"/>
    <col min="13316" max="13317" width="15.453125" style="99" customWidth="1"/>
    <col min="13318" max="13318" width="12.54296875" style="99" customWidth="1"/>
    <col min="13319" max="13319" width="12.26953125" style="99" customWidth="1"/>
    <col min="13320" max="13320" width="6.54296875" style="99" customWidth="1"/>
    <col min="13321" max="13321" width="12.54296875" style="99" customWidth="1"/>
    <col min="13322" max="13322" width="12.26953125" style="99" customWidth="1"/>
    <col min="13323" max="13558" width="9.1796875" style="99"/>
    <col min="13559" max="13560" width="11.54296875" style="99" bestFit="1" customWidth="1"/>
    <col min="13561" max="13562" width="9.1796875" style="99"/>
    <col min="13563" max="13563" width="11.54296875" style="99" bestFit="1" customWidth="1"/>
    <col min="13564" max="13564" width="9.1796875" style="99"/>
    <col min="13565" max="13565" width="12.26953125" style="99" customWidth="1"/>
    <col min="13566" max="13566" width="13.453125" style="99" customWidth="1"/>
    <col min="13567" max="13567" width="11.1796875" style="99" customWidth="1"/>
    <col min="13568" max="13568" width="11.26953125" style="99" customWidth="1"/>
    <col min="13569" max="13569" width="13.26953125" style="99" customWidth="1"/>
    <col min="13570" max="13570" width="3.54296875" style="99" customWidth="1"/>
    <col min="13571" max="13571" width="13.1796875" style="99" customWidth="1"/>
    <col min="13572" max="13573" width="15.453125" style="99" customWidth="1"/>
    <col min="13574" max="13574" width="12.54296875" style="99" customWidth="1"/>
    <col min="13575" max="13575" width="12.26953125" style="99" customWidth="1"/>
    <col min="13576" max="13576" width="6.54296875" style="99" customWidth="1"/>
    <col min="13577" max="13577" width="12.54296875" style="99" customWidth="1"/>
    <col min="13578" max="13578" width="12.26953125" style="99" customWidth="1"/>
    <col min="13579" max="13814" width="9.1796875" style="99"/>
    <col min="13815" max="13816" width="11.54296875" style="99" bestFit="1" customWidth="1"/>
    <col min="13817" max="13818" width="9.1796875" style="99"/>
    <col min="13819" max="13819" width="11.54296875" style="99" bestFit="1" customWidth="1"/>
    <col min="13820" max="13820" width="9.1796875" style="99"/>
    <col min="13821" max="13821" width="12.26953125" style="99" customWidth="1"/>
    <col min="13822" max="13822" width="13.453125" style="99" customWidth="1"/>
    <col min="13823" max="13823" width="11.1796875" style="99" customWidth="1"/>
    <col min="13824" max="13824" width="11.26953125" style="99" customWidth="1"/>
    <col min="13825" max="13825" width="13.26953125" style="99" customWidth="1"/>
    <col min="13826" max="13826" width="3.54296875" style="99" customWidth="1"/>
    <col min="13827" max="13827" width="13.1796875" style="99" customWidth="1"/>
    <col min="13828" max="13829" width="15.453125" style="99" customWidth="1"/>
    <col min="13830" max="13830" width="12.54296875" style="99" customWidth="1"/>
    <col min="13831" max="13831" width="12.26953125" style="99" customWidth="1"/>
    <col min="13832" max="13832" width="6.54296875" style="99" customWidth="1"/>
    <col min="13833" max="13833" width="12.54296875" style="99" customWidth="1"/>
    <col min="13834" max="13834" width="12.26953125" style="99" customWidth="1"/>
    <col min="13835" max="14070" width="9.1796875" style="99"/>
    <col min="14071" max="14072" width="11.54296875" style="99" bestFit="1" customWidth="1"/>
    <col min="14073" max="14074" width="9.1796875" style="99"/>
    <col min="14075" max="14075" width="11.54296875" style="99" bestFit="1" customWidth="1"/>
    <col min="14076" max="14076" width="9.1796875" style="99"/>
    <col min="14077" max="14077" width="12.26953125" style="99" customWidth="1"/>
    <col min="14078" max="14078" width="13.453125" style="99" customWidth="1"/>
    <col min="14079" max="14079" width="11.1796875" style="99" customWidth="1"/>
    <col min="14080" max="14080" width="11.26953125" style="99" customWidth="1"/>
    <col min="14081" max="14081" width="13.26953125" style="99" customWidth="1"/>
    <col min="14082" max="14082" width="3.54296875" style="99" customWidth="1"/>
    <col min="14083" max="14083" width="13.1796875" style="99" customWidth="1"/>
    <col min="14084" max="14085" width="15.453125" style="99" customWidth="1"/>
    <col min="14086" max="14086" width="12.54296875" style="99" customWidth="1"/>
    <col min="14087" max="14087" width="12.26953125" style="99" customWidth="1"/>
    <col min="14088" max="14088" width="6.54296875" style="99" customWidth="1"/>
    <col min="14089" max="14089" width="12.54296875" style="99" customWidth="1"/>
    <col min="14090" max="14090" width="12.26953125" style="99" customWidth="1"/>
    <col min="14091" max="14326" width="9.1796875" style="99"/>
    <col min="14327" max="14328" width="11.54296875" style="99" bestFit="1" customWidth="1"/>
    <col min="14329" max="14330" width="9.1796875" style="99"/>
    <col min="14331" max="14331" width="11.54296875" style="99" bestFit="1" customWidth="1"/>
    <col min="14332" max="14332" width="9.1796875" style="99"/>
    <col min="14333" max="14333" width="12.26953125" style="99" customWidth="1"/>
    <col min="14334" max="14334" width="13.453125" style="99" customWidth="1"/>
    <col min="14335" max="14335" width="11.1796875" style="99" customWidth="1"/>
    <col min="14336" max="14336" width="11.26953125" style="99" customWidth="1"/>
    <col min="14337" max="14337" width="13.26953125" style="99" customWidth="1"/>
    <col min="14338" max="14338" width="3.54296875" style="99" customWidth="1"/>
    <col min="14339" max="14339" width="13.1796875" style="99" customWidth="1"/>
    <col min="14340" max="14341" width="15.453125" style="99" customWidth="1"/>
    <col min="14342" max="14342" width="12.54296875" style="99" customWidth="1"/>
    <col min="14343" max="14343" width="12.26953125" style="99" customWidth="1"/>
    <col min="14344" max="14344" width="6.54296875" style="99" customWidth="1"/>
    <col min="14345" max="14345" width="12.54296875" style="99" customWidth="1"/>
    <col min="14346" max="14346" width="12.26953125" style="99" customWidth="1"/>
    <col min="14347" max="14582" width="9.1796875" style="99"/>
    <col min="14583" max="14584" width="11.54296875" style="99" bestFit="1" customWidth="1"/>
    <col min="14585" max="14586" width="9.1796875" style="99"/>
    <col min="14587" max="14587" width="11.54296875" style="99" bestFit="1" customWidth="1"/>
    <col min="14588" max="14588" width="9.1796875" style="99"/>
    <col min="14589" max="14589" width="12.26953125" style="99" customWidth="1"/>
    <col min="14590" max="14590" width="13.453125" style="99" customWidth="1"/>
    <col min="14591" max="14591" width="11.1796875" style="99" customWidth="1"/>
    <col min="14592" max="14592" width="11.26953125" style="99" customWidth="1"/>
    <col min="14593" max="14593" width="13.26953125" style="99" customWidth="1"/>
    <col min="14594" max="14594" width="3.54296875" style="99" customWidth="1"/>
    <col min="14595" max="14595" width="13.1796875" style="99" customWidth="1"/>
    <col min="14596" max="14597" width="15.453125" style="99" customWidth="1"/>
    <col min="14598" max="14598" width="12.54296875" style="99" customWidth="1"/>
    <col min="14599" max="14599" width="12.26953125" style="99" customWidth="1"/>
    <col min="14600" max="14600" width="6.54296875" style="99" customWidth="1"/>
    <col min="14601" max="14601" width="12.54296875" style="99" customWidth="1"/>
    <col min="14602" max="14602" width="12.26953125" style="99" customWidth="1"/>
    <col min="14603" max="14838" width="9.1796875" style="99"/>
    <col min="14839" max="14840" width="11.54296875" style="99" bestFit="1" customWidth="1"/>
    <col min="14841" max="14842" width="9.1796875" style="99"/>
    <col min="14843" max="14843" width="11.54296875" style="99" bestFit="1" customWidth="1"/>
    <col min="14844" max="14844" width="9.1796875" style="99"/>
    <col min="14845" max="14845" width="12.26953125" style="99" customWidth="1"/>
    <col min="14846" max="14846" width="13.453125" style="99" customWidth="1"/>
    <col min="14847" max="14847" width="11.1796875" style="99" customWidth="1"/>
    <col min="14848" max="14848" width="11.26953125" style="99" customWidth="1"/>
    <col min="14849" max="14849" width="13.26953125" style="99" customWidth="1"/>
    <col min="14850" max="14850" width="3.54296875" style="99" customWidth="1"/>
    <col min="14851" max="14851" width="13.1796875" style="99" customWidth="1"/>
    <col min="14852" max="14853" width="15.453125" style="99" customWidth="1"/>
    <col min="14854" max="14854" width="12.54296875" style="99" customWidth="1"/>
    <col min="14855" max="14855" width="12.26953125" style="99" customWidth="1"/>
    <col min="14856" max="14856" width="6.54296875" style="99" customWidth="1"/>
    <col min="14857" max="14857" width="12.54296875" style="99" customWidth="1"/>
    <col min="14858" max="14858" width="12.26953125" style="99" customWidth="1"/>
    <col min="14859" max="15094" width="9.1796875" style="99"/>
    <col min="15095" max="15096" width="11.54296875" style="99" bestFit="1" customWidth="1"/>
    <col min="15097" max="15098" width="9.1796875" style="99"/>
    <col min="15099" max="15099" width="11.54296875" style="99" bestFit="1" customWidth="1"/>
    <col min="15100" max="15100" width="9.1796875" style="99"/>
    <col min="15101" max="15101" width="12.26953125" style="99" customWidth="1"/>
    <col min="15102" max="15102" width="13.453125" style="99" customWidth="1"/>
    <col min="15103" max="15103" width="11.1796875" style="99" customWidth="1"/>
    <col min="15104" max="15104" width="11.26953125" style="99" customWidth="1"/>
    <col min="15105" max="15105" width="13.26953125" style="99" customWidth="1"/>
    <col min="15106" max="15106" width="3.54296875" style="99" customWidth="1"/>
    <col min="15107" max="15107" width="13.1796875" style="99" customWidth="1"/>
    <col min="15108" max="15109" width="15.453125" style="99" customWidth="1"/>
    <col min="15110" max="15110" width="12.54296875" style="99" customWidth="1"/>
    <col min="15111" max="15111" width="12.26953125" style="99" customWidth="1"/>
    <col min="15112" max="15112" width="6.54296875" style="99" customWidth="1"/>
    <col min="15113" max="15113" width="12.54296875" style="99" customWidth="1"/>
    <col min="15114" max="15114" width="12.26953125" style="99" customWidth="1"/>
    <col min="15115" max="15350" width="9.1796875" style="99"/>
    <col min="15351" max="15352" width="11.54296875" style="99" bestFit="1" customWidth="1"/>
    <col min="15353" max="15354" width="9.1796875" style="99"/>
    <col min="15355" max="15355" width="11.54296875" style="99" bestFit="1" customWidth="1"/>
    <col min="15356" max="15356" width="9.1796875" style="99"/>
    <col min="15357" max="15357" width="12.26953125" style="99" customWidth="1"/>
    <col min="15358" max="15358" width="13.453125" style="99" customWidth="1"/>
    <col min="15359" max="15359" width="11.1796875" style="99" customWidth="1"/>
    <col min="15360" max="15360" width="11.26953125" style="99" customWidth="1"/>
    <col min="15361" max="15361" width="13.26953125" style="99" customWidth="1"/>
    <col min="15362" max="15362" width="3.54296875" style="99" customWidth="1"/>
    <col min="15363" max="15363" width="13.1796875" style="99" customWidth="1"/>
    <col min="15364" max="15365" width="15.453125" style="99" customWidth="1"/>
    <col min="15366" max="15366" width="12.54296875" style="99" customWidth="1"/>
    <col min="15367" max="15367" width="12.26953125" style="99" customWidth="1"/>
    <col min="15368" max="15368" width="6.54296875" style="99" customWidth="1"/>
    <col min="15369" max="15369" width="12.54296875" style="99" customWidth="1"/>
    <col min="15370" max="15370" width="12.26953125" style="99" customWidth="1"/>
    <col min="15371" max="15606" width="9.1796875" style="99"/>
    <col min="15607" max="15608" width="11.54296875" style="99" bestFit="1" customWidth="1"/>
    <col min="15609" max="15610" width="9.1796875" style="99"/>
    <col min="15611" max="15611" width="11.54296875" style="99" bestFit="1" customWidth="1"/>
    <col min="15612" max="15612" width="9.1796875" style="99"/>
    <col min="15613" max="15613" width="12.26953125" style="99" customWidth="1"/>
    <col min="15614" max="15614" width="13.453125" style="99" customWidth="1"/>
    <col min="15615" max="15615" width="11.1796875" style="99" customWidth="1"/>
    <col min="15616" max="15616" width="11.26953125" style="99" customWidth="1"/>
    <col min="15617" max="15617" width="13.26953125" style="99" customWidth="1"/>
    <col min="15618" max="15618" width="3.54296875" style="99" customWidth="1"/>
    <col min="15619" max="15619" width="13.1796875" style="99" customWidth="1"/>
    <col min="15620" max="15621" width="15.453125" style="99" customWidth="1"/>
    <col min="15622" max="15622" width="12.54296875" style="99" customWidth="1"/>
    <col min="15623" max="15623" width="12.26953125" style="99" customWidth="1"/>
    <col min="15624" max="15624" width="6.54296875" style="99" customWidth="1"/>
    <col min="15625" max="15625" width="12.54296875" style="99" customWidth="1"/>
    <col min="15626" max="15626" width="12.26953125" style="99" customWidth="1"/>
    <col min="15627" max="15862" width="9.1796875" style="99"/>
    <col min="15863" max="15864" width="11.54296875" style="99" bestFit="1" customWidth="1"/>
    <col min="15865" max="15866" width="9.1796875" style="99"/>
    <col min="15867" max="15867" width="11.54296875" style="99" bestFit="1" customWidth="1"/>
    <col min="15868" max="15868" width="9.1796875" style="99"/>
    <col min="15869" max="15869" width="12.26953125" style="99" customWidth="1"/>
    <col min="15870" max="15870" width="13.453125" style="99" customWidth="1"/>
    <col min="15871" max="15871" width="11.1796875" style="99" customWidth="1"/>
    <col min="15872" max="15872" width="11.26953125" style="99" customWidth="1"/>
    <col min="15873" max="15873" width="13.26953125" style="99" customWidth="1"/>
    <col min="15874" max="15874" width="3.54296875" style="99" customWidth="1"/>
    <col min="15875" max="15875" width="13.1796875" style="99" customWidth="1"/>
    <col min="15876" max="15877" width="15.453125" style="99" customWidth="1"/>
    <col min="15878" max="15878" width="12.54296875" style="99" customWidth="1"/>
    <col min="15879" max="15879" width="12.26953125" style="99" customWidth="1"/>
    <col min="15880" max="15880" width="6.54296875" style="99" customWidth="1"/>
    <col min="15881" max="15881" width="12.54296875" style="99" customWidth="1"/>
    <col min="15882" max="15882" width="12.26953125" style="99" customWidth="1"/>
    <col min="15883" max="16118" width="9.1796875" style="99"/>
    <col min="16119" max="16120" width="11.54296875" style="99" bestFit="1" customWidth="1"/>
    <col min="16121" max="16122" width="9.1796875" style="99"/>
    <col min="16123" max="16123" width="11.54296875" style="99" bestFit="1" customWidth="1"/>
    <col min="16124" max="16124" width="9.1796875" style="99"/>
    <col min="16125" max="16125" width="12.26953125" style="99" customWidth="1"/>
    <col min="16126" max="16126" width="13.453125" style="99" customWidth="1"/>
    <col min="16127" max="16127" width="11.1796875" style="99" customWidth="1"/>
    <col min="16128" max="16128" width="11.26953125" style="99" customWidth="1"/>
    <col min="16129" max="16129" width="13.26953125" style="99" customWidth="1"/>
    <col min="16130" max="16130" width="3.54296875" style="99" customWidth="1"/>
    <col min="16131" max="16131" width="13.1796875" style="99" customWidth="1"/>
    <col min="16132" max="16133" width="15.453125" style="99" customWidth="1"/>
    <col min="16134" max="16134" width="12.54296875" style="99" customWidth="1"/>
    <col min="16135" max="16135" width="12.26953125" style="99" customWidth="1"/>
    <col min="16136" max="16136" width="6.54296875" style="99" customWidth="1"/>
    <col min="16137" max="16137" width="12.54296875" style="99" customWidth="1"/>
    <col min="16138" max="16138" width="12.26953125" style="99" customWidth="1"/>
    <col min="16139" max="16384" width="9.1796875" style="99"/>
  </cols>
  <sheetData>
    <row r="1" spans="2:9" x14ac:dyDescent="0.3">
      <c r="E1" s="100"/>
      <c r="G1" s="100" t="s">
        <v>72</v>
      </c>
    </row>
    <row r="2" spans="2:9" x14ac:dyDescent="0.3">
      <c r="E2" s="100"/>
      <c r="G2" s="100" t="s">
        <v>79</v>
      </c>
    </row>
    <row r="3" spans="2:9" x14ac:dyDescent="0.3">
      <c r="E3" s="100"/>
      <c r="G3" s="100" t="s">
        <v>74</v>
      </c>
    </row>
    <row r="4" spans="2:9" x14ac:dyDescent="0.3">
      <c r="E4" s="100"/>
      <c r="G4" s="100"/>
    </row>
    <row r="5" spans="2:9" x14ac:dyDescent="0.3">
      <c r="H5" s="100"/>
    </row>
    <row r="6" spans="2:9" ht="13.5" thickBot="1" x14ac:dyDescent="0.35">
      <c r="D6" s="119" t="s">
        <v>73</v>
      </c>
      <c r="E6" s="119"/>
      <c r="F6" s="119" t="s">
        <v>0</v>
      </c>
      <c r="G6" s="119"/>
      <c r="I6" s="100"/>
    </row>
    <row r="7" spans="2:9" x14ac:dyDescent="0.3">
      <c r="D7" s="120" t="s">
        <v>1</v>
      </c>
      <c r="E7" s="121"/>
      <c r="F7" s="120" t="s">
        <v>1</v>
      </c>
      <c r="G7" s="121"/>
      <c r="I7" s="100"/>
    </row>
    <row r="8" spans="2:9" x14ac:dyDescent="0.3">
      <c r="D8" s="101" t="s">
        <v>2</v>
      </c>
      <c r="E8" s="102" t="s">
        <v>3</v>
      </c>
      <c r="F8" s="101" t="s">
        <v>2</v>
      </c>
      <c r="G8" s="102" t="s">
        <v>3</v>
      </c>
    </row>
    <row r="9" spans="2:9" x14ac:dyDescent="0.3">
      <c r="B9" s="100" t="s">
        <v>4</v>
      </c>
      <c r="C9" s="100"/>
      <c r="D9" s="3">
        <f>1292271+1458002</f>
        <v>2750273</v>
      </c>
      <c r="E9" s="4">
        <f>1093231+1234361</f>
        <v>2327592</v>
      </c>
      <c r="F9" s="5"/>
      <c r="G9" s="4">
        <v>2209590</v>
      </c>
      <c r="H9" s="103" t="s">
        <v>5</v>
      </c>
    </row>
    <row r="10" spans="2:9" x14ac:dyDescent="0.3">
      <c r="B10" s="100" t="s">
        <v>6</v>
      </c>
      <c r="C10" s="100"/>
      <c r="D10" s="104">
        <v>44197</v>
      </c>
      <c r="E10" s="105">
        <v>44210</v>
      </c>
      <c r="F10" s="7"/>
      <c r="G10" s="8"/>
    </row>
    <row r="11" spans="2:9" x14ac:dyDescent="0.3">
      <c r="B11" s="100" t="s">
        <v>7</v>
      </c>
      <c r="C11" s="100"/>
      <c r="D11" s="104">
        <v>44209</v>
      </c>
      <c r="E11" s="105">
        <v>44227</v>
      </c>
      <c r="F11" s="7"/>
      <c r="G11" s="8"/>
    </row>
    <row r="12" spans="2:9" x14ac:dyDescent="0.3">
      <c r="B12" s="100" t="s">
        <v>8</v>
      </c>
      <c r="C12" s="100"/>
      <c r="D12" s="106">
        <f>+D11-D10+1</f>
        <v>13</v>
      </c>
      <c r="E12" s="107">
        <f>+E11-E10+1</f>
        <v>18</v>
      </c>
      <c r="F12" s="97"/>
      <c r="G12" s="98"/>
    </row>
    <row r="13" spans="2:9" x14ac:dyDescent="0.3">
      <c r="B13" s="100" t="s">
        <v>9</v>
      </c>
      <c r="C13" s="100"/>
      <c r="D13" s="122">
        <v>31</v>
      </c>
      <c r="E13" s="123"/>
      <c r="F13" s="124"/>
      <c r="G13" s="125"/>
    </row>
    <row r="14" spans="2:9" x14ac:dyDescent="0.3">
      <c r="B14" s="100" t="s">
        <v>10</v>
      </c>
      <c r="C14" s="100"/>
      <c r="D14" s="9">
        <f>+D12/D13</f>
        <v>0.41935483870967744</v>
      </c>
      <c r="E14" s="10">
        <f>+E12/D13</f>
        <v>0.58064516129032262</v>
      </c>
      <c r="F14" s="11"/>
      <c r="G14" s="12"/>
    </row>
    <row r="15" spans="2:9" x14ac:dyDescent="0.3">
      <c r="B15" s="100" t="s">
        <v>11</v>
      </c>
      <c r="C15" s="100"/>
      <c r="D15" s="3">
        <f>+D9*D14</f>
        <v>1153340.2903225806</v>
      </c>
      <c r="E15" s="4">
        <f>+E9*E14</f>
        <v>1351505.0322580647</v>
      </c>
      <c r="F15" s="7"/>
      <c r="G15" s="4">
        <f>G9</f>
        <v>2209590</v>
      </c>
    </row>
    <row r="16" spans="2:9" x14ac:dyDescent="0.3">
      <c r="B16" s="100" t="s">
        <v>12</v>
      </c>
      <c r="C16" s="100"/>
      <c r="D16" s="128">
        <f>+D15+E15</f>
        <v>2504845.3225806453</v>
      </c>
      <c r="E16" s="129"/>
      <c r="F16" s="128">
        <f>+G15</f>
        <v>2209590</v>
      </c>
      <c r="G16" s="129"/>
    </row>
    <row r="17" spans="2:9" x14ac:dyDescent="0.3">
      <c r="B17" s="100" t="s">
        <v>13</v>
      </c>
      <c r="C17" s="100"/>
      <c r="D17" s="128">
        <v>2502590</v>
      </c>
      <c r="E17" s="129"/>
      <c r="F17" s="128">
        <v>2502590</v>
      </c>
      <c r="G17" s="129"/>
    </row>
    <row r="18" spans="2:9" ht="13.5" thickBot="1" x14ac:dyDescent="0.35">
      <c r="B18" s="100" t="s">
        <v>14</v>
      </c>
      <c r="C18" s="100"/>
      <c r="D18" s="126">
        <f>+D16-D17</f>
        <v>2255.3225806453265</v>
      </c>
      <c r="E18" s="127"/>
      <c r="F18" s="126">
        <f>+F16-F17</f>
        <v>-293000</v>
      </c>
      <c r="G18" s="127"/>
      <c r="H18" s="108"/>
      <c r="I18" s="109"/>
    </row>
    <row r="19" spans="2:9" ht="13.5" thickBot="1" x14ac:dyDescent="0.35">
      <c r="B19" s="100"/>
      <c r="C19" s="100"/>
    </row>
    <row r="20" spans="2:9" ht="13.5" thickBot="1" x14ac:dyDescent="0.35">
      <c r="B20" s="100" t="s">
        <v>15</v>
      </c>
      <c r="C20" s="100"/>
      <c r="D20" s="110"/>
      <c r="E20" s="111"/>
      <c r="F20" s="111"/>
      <c r="G20" s="112">
        <f>+D18-F18</f>
        <v>295255.32258064533</v>
      </c>
    </row>
    <row r="21" spans="2:9" ht="13.5" thickBot="1" x14ac:dyDescent="0.35">
      <c r="B21" s="100"/>
      <c r="C21" s="100"/>
    </row>
    <row r="22" spans="2:9" x14ac:dyDescent="0.3">
      <c r="B22" s="100" t="s">
        <v>64</v>
      </c>
      <c r="C22" s="100"/>
      <c r="D22" s="113"/>
      <c r="E22" s="114"/>
      <c r="F22" s="114"/>
      <c r="G22" s="115">
        <v>0.47089999999999999</v>
      </c>
      <c r="H22" s="103" t="s">
        <v>68</v>
      </c>
    </row>
    <row r="23" spans="2:9" ht="13.5" thickBot="1" x14ac:dyDescent="0.35">
      <c r="B23" s="100" t="s">
        <v>66</v>
      </c>
      <c r="C23" s="100"/>
      <c r="D23" s="116"/>
      <c r="E23" s="117"/>
      <c r="F23" s="117"/>
      <c r="G23" s="118">
        <f>+G22*G20</f>
        <v>139035.73140322589</v>
      </c>
    </row>
    <row r="24" spans="2:9" ht="13.5" thickBot="1" x14ac:dyDescent="0.35">
      <c r="B24" s="100"/>
      <c r="C24" s="100"/>
    </row>
    <row r="25" spans="2:9" x14ac:dyDescent="0.3">
      <c r="B25" s="100" t="s">
        <v>65</v>
      </c>
      <c r="C25" s="100"/>
      <c r="D25" s="113"/>
      <c r="E25" s="114"/>
      <c r="F25" s="114"/>
      <c r="G25" s="115">
        <v>0.52910000000000001</v>
      </c>
      <c r="H25" s="103" t="s">
        <v>68</v>
      </c>
    </row>
    <row r="26" spans="2:9" ht="13.5" thickBot="1" x14ac:dyDescent="0.35">
      <c r="B26" s="100" t="s">
        <v>67</v>
      </c>
      <c r="C26" s="100"/>
      <c r="D26" s="116"/>
      <c r="E26" s="117"/>
      <c r="F26" s="117"/>
      <c r="G26" s="118">
        <f>+G25*G20</f>
        <v>156219.59117741944</v>
      </c>
    </row>
    <row r="27" spans="2:9" x14ac:dyDescent="0.3">
      <c r="B27" s="100"/>
      <c r="C27" s="100"/>
    </row>
    <row r="28" spans="2:9" x14ac:dyDescent="0.3">
      <c r="B28" s="100"/>
      <c r="C28" s="100"/>
    </row>
    <row r="29" spans="2:9" x14ac:dyDescent="0.3">
      <c r="B29" s="100"/>
      <c r="C29" s="100"/>
    </row>
    <row r="30" spans="2:9" x14ac:dyDescent="0.3">
      <c r="B30" s="100"/>
      <c r="C30" s="100"/>
    </row>
    <row r="31" spans="2:9" x14ac:dyDescent="0.3">
      <c r="B31" s="100"/>
      <c r="C31" s="100"/>
    </row>
  </sheetData>
  <mergeCells count="12">
    <mergeCell ref="D18:E18"/>
    <mergeCell ref="F18:G18"/>
    <mergeCell ref="D16:E16"/>
    <mergeCell ref="F16:G16"/>
    <mergeCell ref="D17:E17"/>
    <mergeCell ref="F17:G17"/>
    <mergeCell ref="D6:E6"/>
    <mergeCell ref="F6:G6"/>
    <mergeCell ref="D7:E7"/>
    <mergeCell ref="F7:G7"/>
    <mergeCell ref="D13:E13"/>
    <mergeCell ref="F13:G13"/>
  </mergeCells>
  <pageMargins left="0.7" right="0.7" top="0.75" bottom="0.75" header="0.3" footer="0.3"/>
  <pageSetup scale="7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37D7-A6DE-4B41-81B4-3FEB913FD6ED}">
  <dimension ref="B1:H29"/>
  <sheetViews>
    <sheetView showGridLines="0" zoomScaleNormal="100" workbookViewId="0">
      <selection activeCell="D36" sqref="D36"/>
    </sheetView>
  </sheetViews>
  <sheetFormatPr defaultRowHeight="14.5" x14ac:dyDescent="0.35"/>
  <cols>
    <col min="1" max="1" width="4" customWidth="1"/>
    <col min="2" max="2" width="4.54296875" style="1" customWidth="1"/>
    <col min="3" max="3" width="5.54296875" style="1" customWidth="1"/>
    <col min="4" max="4" width="47.7265625" style="1" bestFit="1" customWidth="1"/>
    <col min="5" max="6" width="11.54296875" bestFit="1" customWidth="1"/>
    <col min="7" max="7" width="10.7265625" bestFit="1" customWidth="1"/>
  </cols>
  <sheetData>
    <row r="1" spans="2:8" x14ac:dyDescent="0.35">
      <c r="G1" s="2" t="s">
        <v>72</v>
      </c>
    </row>
    <row r="2" spans="2:8" x14ac:dyDescent="0.35">
      <c r="G2" s="2" t="s">
        <v>78</v>
      </c>
    </row>
    <row r="3" spans="2:8" x14ac:dyDescent="0.35">
      <c r="G3" s="2" t="s">
        <v>75</v>
      </c>
    </row>
    <row r="5" spans="2:8" x14ac:dyDescent="0.35">
      <c r="B5" s="13" t="s">
        <v>62</v>
      </c>
      <c r="C5" s="13"/>
      <c r="D5" s="13"/>
    </row>
    <row r="6" spans="2:8" x14ac:dyDescent="0.35">
      <c r="B6" s="13" t="s">
        <v>71</v>
      </c>
      <c r="C6" s="13"/>
      <c r="D6" s="13"/>
    </row>
    <row r="7" spans="2:8" ht="28.5" customHeight="1" x14ac:dyDescent="0.35">
      <c r="B7" s="77"/>
      <c r="C7" s="78" t="s">
        <v>38</v>
      </c>
      <c r="D7" s="78" t="s">
        <v>39</v>
      </c>
      <c r="E7" s="13" t="s">
        <v>61</v>
      </c>
      <c r="F7" s="77" t="s">
        <v>81</v>
      </c>
      <c r="G7" s="77" t="s">
        <v>15</v>
      </c>
    </row>
    <row r="8" spans="2:8" x14ac:dyDescent="0.35">
      <c r="B8" s="87"/>
      <c r="C8" s="81">
        <v>-1</v>
      </c>
      <c r="D8" s="82" t="s">
        <v>40</v>
      </c>
      <c r="E8" s="95">
        <v>4725770.8099999996</v>
      </c>
      <c r="F8" s="95">
        <v>4725770.8099999996</v>
      </c>
      <c r="G8" s="95">
        <f>+F8-E8</f>
        <v>0</v>
      </c>
    </row>
    <row r="9" spans="2:8" x14ac:dyDescent="0.35">
      <c r="B9" s="88"/>
      <c r="C9" s="83">
        <f>C8-1</f>
        <v>-2</v>
      </c>
      <c r="D9" s="79" t="s">
        <v>41</v>
      </c>
      <c r="E9" s="89">
        <v>4652708</v>
      </c>
      <c r="F9" s="89">
        <v>4652708</v>
      </c>
      <c r="G9" s="89">
        <f t="shared" ref="G9:G27" si="0">+F9-E9</f>
        <v>0</v>
      </c>
    </row>
    <row r="10" spans="2:8" x14ac:dyDescent="0.35">
      <c r="B10" s="88"/>
      <c r="C10" s="83">
        <f t="shared" ref="C10:C28" si="1">C9-1</f>
        <v>-3</v>
      </c>
      <c r="D10" s="79" t="s">
        <v>42</v>
      </c>
      <c r="E10" s="89">
        <v>2104588.5699999998</v>
      </c>
      <c r="F10" s="89">
        <v>2104588.5699999998</v>
      </c>
      <c r="G10" s="89">
        <f t="shared" si="0"/>
        <v>0</v>
      </c>
    </row>
    <row r="11" spans="2:8" x14ac:dyDescent="0.35">
      <c r="B11" s="88"/>
      <c r="C11" s="83">
        <f t="shared" si="1"/>
        <v>-4</v>
      </c>
      <c r="D11" s="80" t="s">
        <v>43</v>
      </c>
      <c r="E11" s="90">
        <f t="shared" ref="E11:F11" si="2">+E8-E9+E10</f>
        <v>2177651.3799999994</v>
      </c>
      <c r="F11" s="90">
        <f t="shared" si="2"/>
        <v>2177651.3799999994</v>
      </c>
      <c r="G11" s="90">
        <f t="shared" si="0"/>
        <v>0</v>
      </c>
    </row>
    <row r="12" spans="2:8" x14ac:dyDescent="0.35">
      <c r="B12" s="88"/>
      <c r="C12" s="83">
        <f t="shared" si="1"/>
        <v>-5</v>
      </c>
      <c r="D12" s="79" t="s">
        <v>44</v>
      </c>
      <c r="E12" s="91">
        <v>0.97640000000000005</v>
      </c>
      <c r="F12" s="91">
        <v>0.97640000000000005</v>
      </c>
      <c r="G12" s="91">
        <f t="shared" si="0"/>
        <v>0</v>
      </c>
    </row>
    <row r="13" spans="2:8" x14ac:dyDescent="0.35">
      <c r="B13" s="88"/>
      <c r="C13" s="83">
        <f t="shared" si="1"/>
        <v>-6</v>
      </c>
      <c r="D13" s="80" t="s">
        <v>45</v>
      </c>
      <c r="E13" s="90">
        <f t="shared" ref="E13:F13" si="3">ROUND(E12*E11,0)</f>
        <v>2126259</v>
      </c>
      <c r="F13" s="90">
        <f t="shared" si="3"/>
        <v>2126259</v>
      </c>
      <c r="G13" s="90">
        <f t="shared" si="0"/>
        <v>0</v>
      </c>
    </row>
    <row r="14" spans="2:8" x14ac:dyDescent="0.35">
      <c r="B14" s="88"/>
      <c r="C14" s="83">
        <f t="shared" si="1"/>
        <v>-7</v>
      </c>
      <c r="D14" s="79" t="s">
        <v>46</v>
      </c>
      <c r="E14" s="89">
        <v>0</v>
      </c>
      <c r="F14" s="89">
        <v>0</v>
      </c>
      <c r="G14" s="89">
        <f t="shared" si="0"/>
        <v>0</v>
      </c>
    </row>
    <row r="15" spans="2:8" x14ac:dyDescent="0.35">
      <c r="B15" s="88"/>
      <c r="C15" s="83">
        <f t="shared" si="1"/>
        <v>-8</v>
      </c>
      <c r="D15" s="79" t="s">
        <v>47</v>
      </c>
      <c r="E15" s="89">
        <v>-293000.01</v>
      </c>
      <c r="F15" s="89">
        <f>Calculation!D18</f>
        <v>2255.3225806453265</v>
      </c>
      <c r="G15" s="89">
        <f t="shared" si="0"/>
        <v>295255.33258064534</v>
      </c>
      <c r="H15" s="6"/>
    </row>
    <row r="16" spans="2:8" x14ac:dyDescent="0.35">
      <c r="B16" s="88"/>
      <c r="C16" s="83">
        <f t="shared" si="1"/>
        <v>-9</v>
      </c>
      <c r="D16" s="80" t="s">
        <v>48</v>
      </c>
      <c r="E16" s="92">
        <f t="shared" ref="E16:F16" si="4">+E13+E14+E15</f>
        <v>1833258.99</v>
      </c>
      <c r="F16" s="92">
        <f t="shared" si="4"/>
        <v>2128514.3225806453</v>
      </c>
      <c r="G16" s="92">
        <f t="shared" si="0"/>
        <v>295255.33258064534</v>
      </c>
    </row>
    <row r="17" spans="2:7" x14ac:dyDescent="0.35">
      <c r="B17" s="130" t="s">
        <v>49</v>
      </c>
      <c r="C17" s="81">
        <f t="shared" si="1"/>
        <v>-10</v>
      </c>
      <c r="D17" s="82" t="s">
        <v>50</v>
      </c>
      <c r="E17" s="93">
        <v>0.47089999999999999</v>
      </c>
      <c r="F17" s="93">
        <v>0.47089999999999999</v>
      </c>
      <c r="G17" s="93">
        <f t="shared" si="0"/>
        <v>0</v>
      </c>
    </row>
    <row r="18" spans="2:7" x14ac:dyDescent="0.35">
      <c r="B18" s="131"/>
      <c r="C18" s="83">
        <f t="shared" si="1"/>
        <v>-11</v>
      </c>
      <c r="D18" s="80" t="s">
        <v>51</v>
      </c>
      <c r="E18" s="92">
        <f t="shared" ref="E18:F18" si="5">ROUND(E17*E16,0)</f>
        <v>863282</v>
      </c>
      <c r="F18" s="92">
        <f t="shared" si="5"/>
        <v>1002317</v>
      </c>
      <c r="G18" s="92">
        <f t="shared" si="0"/>
        <v>139035</v>
      </c>
    </row>
    <row r="19" spans="2:7" x14ac:dyDescent="0.35">
      <c r="B19" s="131"/>
      <c r="C19" s="83">
        <f>C18-1</f>
        <v>-12</v>
      </c>
      <c r="D19" s="79" t="s">
        <v>46</v>
      </c>
      <c r="E19" s="89">
        <v>0</v>
      </c>
      <c r="F19" s="89">
        <v>0</v>
      </c>
      <c r="G19" s="89">
        <f t="shared" si="0"/>
        <v>0</v>
      </c>
    </row>
    <row r="20" spans="2:7" x14ac:dyDescent="0.35">
      <c r="B20" s="131"/>
      <c r="C20" s="83">
        <f t="shared" si="1"/>
        <v>-13</v>
      </c>
      <c r="D20" s="80" t="s">
        <v>52</v>
      </c>
      <c r="E20" s="92">
        <f t="shared" ref="E20:F20" si="6">+E18+E19</f>
        <v>863282</v>
      </c>
      <c r="F20" s="92">
        <f t="shared" si="6"/>
        <v>1002317</v>
      </c>
      <c r="G20" s="92">
        <f t="shared" si="0"/>
        <v>139035</v>
      </c>
    </row>
    <row r="21" spans="2:7" x14ac:dyDescent="0.35">
      <c r="B21" s="131"/>
      <c r="C21" s="83">
        <f t="shared" si="1"/>
        <v>-14</v>
      </c>
      <c r="D21" s="79" t="s">
        <v>53</v>
      </c>
      <c r="E21" s="89">
        <v>18597584</v>
      </c>
      <c r="F21" s="89">
        <v>18597584</v>
      </c>
      <c r="G21" s="89">
        <f t="shared" si="0"/>
        <v>0</v>
      </c>
    </row>
    <row r="22" spans="2:7" x14ac:dyDescent="0.35">
      <c r="B22" s="132"/>
      <c r="C22" s="84">
        <f t="shared" si="1"/>
        <v>-15</v>
      </c>
      <c r="D22" s="85" t="s">
        <v>54</v>
      </c>
      <c r="E22" s="94">
        <f t="shared" ref="E22:F22" si="7">E20/E21</f>
        <v>4.6419040236624284E-2</v>
      </c>
      <c r="F22" s="94">
        <f t="shared" si="7"/>
        <v>5.3895011308995835E-2</v>
      </c>
      <c r="G22" s="94">
        <f>F22-E22</f>
        <v>7.4759710723715511E-3</v>
      </c>
    </row>
    <row r="23" spans="2:7" x14ac:dyDescent="0.35">
      <c r="B23" s="133" t="s">
        <v>55</v>
      </c>
      <c r="C23" s="81">
        <f t="shared" si="1"/>
        <v>-16</v>
      </c>
      <c r="D23" s="82" t="s">
        <v>50</v>
      </c>
      <c r="E23" s="93">
        <v>0.52910000000000001</v>
      </c>
      <c r="F23" s="93">
        <v>0.52910000000000001</v>
      </c>
      <c r="G23" s="93">
        <f t="shared" si="0"/>
        <v>0</v>
      </c>
    </row>
    <row r="24" spans="2:7" x14ac:dyDescent="0.35">
      <c r="B24" s="134"/>
      <c r="C24" s="83">
        <f t="shared" si="1"/>
        <v>-17</v>
      </c>
      <c r="D24" s="80" t="s">
        <v>56</v>
      </c>
      <c r="E24" s="92">
        <f t="shared" ref="E24:F24" si="8">ROUND(E23*E16,0)</f>
        <v>969977</v>
      </c>
      <c r="F24" s="92">
        <f t="shared" si="8"/>
        <v>1126197</v>
      </c>
      <c r="G24" s="92">
        <f t="shared" si="0"/>
        <v>156220</v>
      </c>
    </row>
    <row r="25" spans="2:7" x14ac:dyDescent="0.35">
      <c r="B25" s="134"/>
      <c r="C25" s="83">
        <f t="shared" si="1"/>
        <v>-18</v>
      </c>
      <c r="D25" s="79" t="s">
        <v>46</v>
      </c>
      <c r="E25" s="89">
        <v>0</v>
      </c>
      <c r="F25" s="89">
        <v>0</v>
      </c>
      <c r="G25" s="89">
        <f t="shared" si="0"/>
        <v>0</v>
      </c>
    </row>
    <row r="26" spans="2:7" x14ac:dyDescent="0.35">
      <c r="B26" s="134"/>
      <c r="C26" s="83">
        <f t="shared" si="1"/>
        <v>-19</v>
      </c>
      <c r="D26" s="80" t="s">
        <v>57</v>
      </c>
      <c r="E26" s="92">
        <f t="shared" ref="E26:F26" si="9">+E24+E25</f>
        <v>969977</v>
      </c>
      <c r="F26" s="92">
        <f t="shared" si="9"/>
        <v>1126197</v>
      </c>
      <c r="G26" s="92">
        <f t="shared" si="0"/>
        <v>156220</v>
      </c>
    </row>
    <row r="27" spans="2:7" x14ac:dyDescent="0.35">
      <c r="B27" s="134"/>
      <c r="C27" s="83">
        <f t="shared" si="1"/>
        <v>-20</v>
      </c>
      <c r="D27" s="79" t="s">
        <v>58</v>
      </c>
      <c r="E27" s="89">
        <v>13370869</v>
      </c>
      <c r="F27" s="89">
        <v>13370869</v>
      </c>
      <c r="G27" s="89">
        <f t="shared" si="0"/>
        <v>0</v>
      </c>
    </row>
    <row r="28" spans="2:7" x14ac:dyDescent="0.35">
      <c r="B28" s="135"/>
      <c r="C28" s="84">
        <f t="shared" si="1"/>
        <v>-21</v>
      </c>
      <c r="D28" s="85" t="s">
        <v>59</v>
      </c>
      <c r="E28" s="94">
        <f t="shared" ref="E28:F28" si="10">ROUND(E26/E27,6)</f>
        <v>7.2543999999999997E-2</v>
      </c>
      <c r="F28" s="94">
        <f t="shared" si="10"/>
        <v>8.4227999999999997E-2</v>
      </c>
      <c r="G28" s="94">
        <f>F28-E28</f>
        <v>1.1684E-2</v>
      </c>
    </row>
    <row r="29" spans="2:7" x14ac:dyDescent="0.35">
      <c r="D29" s="86" t="s">
        <v>60</v>
      </c>
    </row>
  </sheetData>
  <mergeCells count="2">
    <mergeCell ref="B17:B22"/>
    <mergeCell ref="B23:B28"/>
  </mergeCells>
  <pageMargins left="0.7" right="0.7" top="0.75" bottom="0.75" header="0.3" footer="0.3"/>
  <ignoredErrors>
    <ignoredError sqref="G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856A-24A2-4165-8E70-FB5C63AAF6A3}">
  <dimension ref="B1:I58"/>
  <sheetViews>
    <sheetView showGridLines="0" zoomScaleNormal="100" workbookViewId="0">
      <pane xSplit="2" ySplit="7" topLeftCell="C15" activePane="bottomRight" state="frozen"/>
      <selection pane="topRight" activeCell="C1" sqref="C1"/>
      <selection pane="bottomLeft" activeCell="A5" sqref="A5"/>
      <selection pane="bottomRight" activeCell="L35" sqref="L35"/>
    </sheetView>
  </sheetViews>
  <sheetFormatPr defaultRowHeight="14.5" x14ac:dyDescent="0.35"/>
  <cols>
    <col min="2" max="2" width="4.7265625" style="14" customWidth="1"/>
    <col min="3" max="3" width="9.81640625" style="14" customWidth="1"/>
    <col min="4" max="4" width="16.453125" style="14" customWidth="1"/>
    <col min="5" max="5" width="9" style="14" customWidth="1"/>
    <col min="6" max="6" width="7" style="14" customWidth="1"/>
    <col min="7" max="7" width="11.54296875" style="14" customWidth="1"/>
    <col min="8" max="8" width="14.7265625" style="14" customWidth="1"/>
    <col min="9" max="9" width="14" style="14" customWidth="1"/>
  </cols>
  <sheetData>
    <row r="1" spans="2:9" x14ac:dyDescent="0.35">
      <c r="I1" s="2" t="s">
        <v>72</v>
      </c>
    </row>
    <row r="2" spans="2:9" x14ac:dyDescent="0.35">
      <c r="I2" s="2" t="s">
        <v>76</v>
      </c>
    </row>
    <row r="3" spans="2:9" x14ac:dyDescent="0.35">
      <c r="I3" s="2" t="s">
        <v>77</v>
      </c>
    </row>
    <row r="5" spans="2:9" s="96" customFormat="1" ht="15.5" x14ac:dyDescent="0.35">
      <c r="B5" s="140" t="s">
        <v>17</v>
      </c>
      <c r="C5" s="140"/>
      <c r="D5" s="140"/>
      <c r="E5" s="140"/>
      <c r="F5" s="140"/>
      <c r="G5" s="140"/>
      <c r="H5" s="140"/>
      <c r="I5" s="140"/>
    </row>
    <row r="6" spans="2:9" s="96" customFormat="1" x14ac:dyDescent="0.35">
      <c r="B6" s="139" t="s">
        <v>80</v>
      </c>
      <c r="C6" s="139"/>
      <c r="D6" s="139"/>
      <c r="E6" s="139"/>
      <c r="F6" s="139"/>
      <c r="G6" s="139"/>
      <c r="H6" s="139"/>
      <c r="I6" s="139"/>
    </row>
    <row r="7" spans="2:9" s="96" customFormat="1" x14ac:dyDescent="0.35">
      <c r="B7" s="139"/>
      <c r="C7" s="139"/>
      <c r="D7" s="139"/>
      <c r="E7" s="139"/>
      <c r="F7" s="139"/>
      <c r="G7" s="139"/>
      <c r="H7" s="139"/>
      <c r="I7" s="139"/>
    </row>
    <row r="8" spans="2:9" ht="15" thickBot="1" x14ac:dyDescent="0.4">
      <c r="C8" s="15" t="s">
        <v>16</v>
      </c>
      <c r="D8" s="15"/>
      <c r="E8" s="15"/>
      <c r="F8" s="15"/>
      <c r="G8" s="15"/>
      <c r="H8" s="15"/>
      <c r="I8" s="15"/>
    </row>
    <row r="9" spans="2:9" x14ac:dyDescent="0.35">
      <c r="B9" s="136" t="s">
        <v>18</v>
      </c>
      <c r="C9" s="16"/>
      <c r="D9" s="16"/>
      <c r="E9" s="16"/>
      <c r="F9" s="16"/>
      <c r="G9" s="16"/>
      <c r="H9" s="16"/>
      <c r="I9" s="17"/>
    </row>
    <row r="10" spans="2:9" x14ac:dyDescent="0.35">
      <c r="B10" s="137"/>
      <c r="C10" s="18" t="s">
        <v>63</v>
      </c>
      <c r="D10" s="19"/>
      <c r="E10" s="15"/>
      <c r="F10" s="15"/>
      <c r="G10" s="20"/>
      <c r="H10" s="15"/>
      <c r="I10" s="21"/>
    </row>
    <row r="11" spans="2:9" x14ac:dyDescent="0.35">
      <c r="B11" s="137"/>
      <c r="C11" s="15" t="s">
        <v>19</v>
      </c>
      <c r="D11" s="22">
        <v>1172</v>
      </c>
      <c r="E11" s="15"/>
      <c r="F11" s="15"/>
      <c r="G11" s="15"/>
      <c r="H11" s="15"/>
      <c r="I11" s="21"/>
    </row>
    <row r="12" spans="2:9" ht="15" thickBot="1" x14ac:dyDescent="0.4">
      <c r="B12" s="138"/>
      <c r="C12" s="23"/>
      <c r="D12" s="23"/>
      <c r="E12" s="24"/>
      <c r="F12" s="23"/>
      <c r="G12" s="23"/>
      <c r="H12" s="23"/>
      <c r="I12" s="25"/>
    </row>
    <row r="13" spans="2:9" ht="15" thickBot="1" x14ac:dyDescent="0.4">
      <c r="B13" s="26"/>
      <c r="C13" s="27"/>
      <c r="D13" s="27"/>
      <c r="E13" s="27"/>
      <c r="F13" s="27"/>
      <c r="G13" s="27"/>
      <c r="H13" s="27"/>
      <c r="I13" s="28"/>
    </row>
    <row r="14" spans="2:9" ht="15" customHeight="1" x14ac:dyDescent="0.35">
      <c r="B14" s="136" t="s">
        <v>69</v>
      </c>
      <c r="C14" s="16"/>
      <c r="D14" s="16"/>
      <c r="E14" s="16"/>
      <c r="F14" s="16"/>
      <c r="G14" s="16"/>
      <c r="H14" s="29"/>
      <c r="I14" s="30"/>
    </row>
    <row r="15" spans="2:9" x14ac:dyDescent="0.35">
      <c r="B15" s="137"/>
      <c r="C15" s="31" t="s">
        <v>20</v>
      </c>
      <c r="D15" s="15"/>
      <c r="E15" s="15">
        <v>1</v>
      </c>
      <c r="F15" s="32" t="s">
        <v>21</v>
      </c>
      <c r="G15" s="33">
        <v>17.5</v>
      </c>
      <c r="H15" s="34"/>
      <c r="I15" s="35">
        <f>G15</f>
        <v>17.5</v>
      </c>
    </row>
    <row r="16" spans="2:9" x14ac:dyDescent="0.35">
      <c r="B16" s="137"/>
      <c r="C16" s="15" t="s">
        <v>22</v>
      </c>
      <c r="D16" s="15"/>
      <c r="E16" s="36">
        <f>$D$11</f>
        <v>1172</v>
      </c>
      <c r="F16" s="32" t="s">
        <v>21</v>
      </c>
      <c r="G16" s="37">
        <v>0.11038000000000001</v>
      </c>
      <c r="H16" s="15"/>
      <c r="I16" s="38">
        <f>E16*G16</f>
        <v>129.36536000000001</v>
      </c>
    </row>
    <row r="17" spans="2:9" x14ac:dyDescent="0.35">
      <c r="B17" s="137"/>
      <c r="C17" s="15"/>
      <c r="E17" s="39"/>
      <c r="F17" s="32"/>
      <c r="G17" s="39"/>
      <c r="H17" s="18" t="s">
        <v>23</v>
      </c>
      <c r="I17" s="40">
        <f>SUM(I15:I16)</f>
        <v>146.86536000000001</v>
      </c>
    </row>
    <row r="18" spans="2:9" x14ac:dyDescent="0.35">
      <c r="B18" s="137"/>
      <c r="C18" s="15"/>
      <c r="E18" s="39"/>
      <c r="F18" s="32"/>
      <c r="G18" s="39"/>
      <c r="H18" s="18"/>
      <c r="I18" s="40"/>
    </row>
    <row r="19" spans="2:9" x14ac:dyDescent="0.35">
      <c r="B19" s="137"/>
      <c r="C19" s="15" t="s">
        <v>24</v>
      </c>
      <c r="D19" s="15"/>
      <c r="E19" s="36">
        <f>$D$11</f>
        <v>1172</v>
      </c>
      <c r="F19" s="32" t="s">
        <v>21</v>
      </c>
      <c r="G19" s="41">
        <v>2.2200000000000002E-3</v>
      </c>
      <c r="H19" s="15"/>
      <c r="I19" s="35">
        <f>E19*G19</f>
        <v>2.6018400000000002</v>
      </c>
    </row>
    <row r="20" spans="2:9" x14ac:dyDescent="0.35">
      <c r="B20" s="137"/>
      <c r="C20" s="15" t="s">
        <v>25</v>
      </c>
      <c r="D20" s="15"/>
      <c r="E20" s="36">
        <f>$D$11</f>
        <v>1172</v>
      </c>
      <c r="F20" s="32" t="s">
        <v>21</v>
      </c>
      <c r="G20" s="41">
        <v>4.0000000000000003E-5</v>
      </c>
      <c r="H20" s="15" t="s">
        <v>16</v>
      </c>
      <c r="I20" s="42">
        <f>E20*G20</f>
        <v>4.6880000000000005E-2</v>
      </c>
    </row>
    <row r="21" spans="2:9" x14ac:dyDescent="0.35">
      <c r="B21" s="137"/>
      <c r="C21" s="15" t="s">
        <v>26</v>
      </c>
      <c r="D21" s="15"/>
      <c r="E21" s="36">
        <v>1</v>
      </c>
      <c r="F21" s="32" t="s">
        <v>21</v>
      </c>
      <c r="G21" s="33">
        <v>0.3</v>
      </c>
      <c r="H21" s="15"/>
      <c r="I21" s="43">
        <f>G21*E21</f>
        <v>0.3</v>
      </c>
    </row>
    <row r="22" spans="2:9" x14ac:dyDescent="0.35">
      <c r="B22" s="137"/>
      <c r="C22" s="15" t="s">
        <v>27</v>
      </c>
      <c r="D22" s="15"/>
      <c r="E22" s="36">
        <f>$D$11</f>
        <v>1172</v>
      </c>
      <c r="F22" s="32" t="s">
        <v>21</v>
      </c>
      <c r="G22" s="41">
        <v>1.3100000000000001E-4</v>
      </c>
      <c r="H22" s="15"/>
      <c r="I22" s="43">
        <f>E22*G22</f>
        <v>0.153532</v>
      </c>
    </row>
    <row r="23" spans="2:9" x14ac:dyDescent="0.35">
      <c r="B23" s="137"/>
      <c r="C23" s="15" t="s">
        <v>28</v>
      </c>
      <c r="D23" s="15"/>
      <c r="E23" s="36">
        <f>$D$11</f>
        <v>1172</v>
      </c>
      <c r="F23" s="32" t="s">
        <v>21</v>
      </c>
      <c r="G23" s="41">
        <v>1.5610000000000001E-3</v>
      </c>
      <c r="H23" s="15"/>
      <c r="I23" s="43">
        <f>E23*G23</f>
        <v>1.8294920000000001</v>
      </c>
    </row>
    <row r="24" spans="2:9" x14ac:dyDescent="0.35">
      <c r="B24" s="137"/>
      <c r="C24" s="15" t="s">
        <v>29</v>
      </c>
      <c r="D24" s="15"/>
      <c r="E24" s="36">
        <f>$D$11</f>
        <v>1172</v>
      </c>
      <c r="F24" s="32" t="s">
        <v>21</v>
      </c>
      <c r="G24" s="41">
        <v>3.6700000000000001E-3</v>
      </c>
      <c r="H24" s="15"/>
      <c r="I24" s="43">
        <f>E24*G24</f>
        <v>4.30124</v>
      </c>
    </row>
    <row r="25" spans="2:9" x14ac:dyDescent="0.35">
      <c r="B25" s="137"/>
      <c r="C25" s="15" t="s">
        <v>30</v>
      </c>
      <c r="D25" s="15"/>
      <c r="E25" s="36">
        <f>$D$11</f>
        <v>1172</v>
      </c>
      <c r="F25" s="32" t="s">
        <v>21</v>
      </c>
      <c r="G25" s="41">
        <v>-1E-4</v>
      </c>
      <c r="H25" s="15"/>
      <c r="I25" s="44">
        <f>E25*G25</f>
        <v>-0.11720000000000001</v>
      </c>
    </row>
    <row r="26" spans="2:9" x14ac:dyDescent="0.35">
      <c r="B26" s="137"/>
      <c r="C26" s="15"/>
      <c r="D26" s="15"/>
      <c r="E26" s="36"/>
      <c r="F26" s="32"/>
      <c r="G26" s="37"/>
      <c r="H26" s="18" t="s">
        <v>31</v>
      </c>
      <c r="I26" s="45">
        <f>(SUM(I19:I25))</f>
        <v>9.1157839999999997</v>
      </c>
    </row>
    <row r="27" spans="2:9" x14ac:dyDescent="0.35">
      <c r="B27" s="137"/>
      <c r="C27" s="15"/>
      <c r="D27" s="15"/>
      <c r="E27" s="36"/>
      <c r="F27" s="32"/>
      <c r="G27" s="37"/>
      <c r="H27" s="15"/>
      <c r="I27" s="43"/>
    </row>
    <row r="28" spans="2:9" x14ac:dyDescent="0.35">
      <c r="B28" s="137"/>
      <c r="C28" s="15"/>
      <c r="E28" s="15"/>
      <c r="F28" s="32"/>
      <c r="G28" s="46"/>
      <c r="H28" s="18" t="s">
        <v>32</v>
      </c>
      <c r="I28" s="45">
        <f>ROUND(I17+I26,2)</f>
        <v>155.97999999999999</v>
      </c>
    </row>
    <row r="29" spans="2:9" x14ac:dyDescent="0.35">
      <c r="B29" s="137"/>
      <c r="C29" s="15"/>
      <c r="E29" s="15"/>
      <c r="F29" s="32"/>
      <c r="G29" s="46"/>
      <c r="H29" s="18"/>
      <c r="I29" s="45"/>
    </row>
    <row r="30" spans="2:9" x14ac:dyDescent="0.35">
      <c r="B30" s="137"/>
      <c r="C30" s="15" t="s">
        <v>33</v>
      </c>
      <c r="D30" s="18"/>
      <c r="E30" s="47">
        <f>$I$28</f>
        <v>155.97999999999999</v>
      </c>
      <c r="F30" s="32" t="s">
        <v>21</v>
      </c>
      <c r="G30" s="48">
        <v>5.3547999999999998E-2</v>
      </c>
      <c r="H30" s="15"/>
      <c r="I30" s="43">
        <f>E30*G30</f>
        <v>8.3524170399999988</v>
      </c>
    </row>
    <row r="31" spans="2:9" x14ac:dyDescent="0.35">
      <c r="B31" s="137"/>
      <c r="C31" s="72" t="s">
        <v>34</v>
      </c>
      <c r="D31" s="72"/>
      <c r="E31" s="73">
        <f>$I$28</f>
        <v>155.97999999999999</v>
      </c>
      <c r="F31" s="74" t="s">
        <v>21</v>
      </c>
      <c r="G31" s="75">
        <f>'Comparison of 1.0'!$E$22</f>
        <v>4.6419040236624284E-2</v>
      </c>
      <c r="H31" s="72"/>
      <c r="I31" s="76">
        <f>ROUND(+E31*G31,3)</f>
        <v>7.24</v>
      </c>
    </row>
    <row r="32" spans="2:9" ht="15" thickBot="1" x14ac:dyDescent="0.4">
      <c r="B32" s="137"/>
      <c r="C32" s="15"/>
      <c r="D32" s="15"/>
      <c r="E32" s="15"/>
      <c r="F32" s="15"/>
      <c r="G32" s="15"/>
      <c r="H32" s="18" t="s">
        <v>35</v>
      </c>
      <c r="I32" s="49">
        <f>ROUND(SUM(I28:I31),2)</f>
        <v>171.57</v>
      </c>
    </row>
    <row r="33" spans="2:9" ht="15.5" thickTop="1" thickBot="1" x14ac:dyDescent="0.4">
      <c r="B33" s="138"/>
      <c r="C33" s="23"/>
      <c r="D33" s="23"/>
      <c r="E33" s="23"/>
      <c r="F33" s="23"/>
      <c r="G33" s="23"/>
      <c r="H33" s="50"/>
      <c r="I33" s="51"/>
    </row>
    <row r="34" spans="2:9" ht="15" thickBot="1" x14ac:dyDescent="0.4">
      <c r="B34" s="52"/>
      <c r="C34" s="53"/>
      <c r="D34" s="53"/>
      <c r="E34" s="53"/>
      <c r="F34" s="53"/>
      <c r="G34" s="53"/>
      <c r="H34" s="53"/>
      <c r="I34" s="54"/>
    </row>
    <row r="35" spans="2:9" x14ac:dyDescent="0.35">
      <c r="B35" s="136" t="s">
        <v>70</v>
      </c>
      <c r="C35" s="16"/>
      <c r="D35" s="16"/>
      <c r="E35" s="16"/>
      <c r="F35" s="16"/>
      <c r="G35" s="16"/>
      <c r="H35" s="29"/>
      <c r="I35" s="30"/>
    </row>
    <row r="36" spans="2:9" x14ac:dyDescent="0.35">
      <c r="B36" s="137"/>
      <c r="C36" s="31" t="s">
        <v>20</v>
      </c>
      <c r="D36" s="15"/>
      <c r="E36" s="15">
        <v>1</v>
      </c>
      <c r="F36" s="32" t="s">
        <v>21</v>
      </c>
      <c r="G36" s="33">
        <v>17.5</v>
      </c>
      <c r="H36" s="34"/>
      <c r="I36" s="55">
        <f>G36*E36</f>
        <v>17.5</v>
      </c>
    </row>
    <row r="37" spans="2:9" x14ac:dyDescent="0.35">
      <c r="B37" s="137"/>
      <c r="C37" s="15" t="s">
        <v>22</v>
      </c>
      <c r="D37" s="15"/>
      <c r="E37" s="36">
        <f>$D$11</f>
        <v>1172</v>
      </c>
      <c r="F37" s="32" t="s">
        <v>21</v>
      </c>
      <c r="G37" s="37">
        <v>0.11038000000000001</v>
      </c>
      <c r="H37" s="15"/>
      <c r="I37" s="56">
        <f>E37*G37</f>
        <v>129.36536000000001</v>
      </c>
    </row>
    <row r="38" spans="2:9" x14ac:dyDescent="0.35">
      <c r="B38" s="137"/>
      <c r="C38" s="15"/>
      <c r="E38" s="39"/>
      <c r="F38" s="32"/>
      <c r="G38" s="39"/>
      <c r="H38" s="18" t="s">
        <v>23</v>
      </c>
      <c r="I38" s="57">
        <f>SUM(I36:I37)</f>
        <v>146.86536000000001</v>
      </c>
    </row>
    <row r="39" spans="2:9" x14ac:dyDescent="0.35">
      <c r="B39" s="137"/>
      <c r="C39" s="15"/>
      <c r="E39" s="39"/>
      <c r="F39" s="32"/>
      <c r="G39" s="39"/>
      <c r="H39" s="18"/>
      <c r="I39" s="40"/>
    </row>
    <row r="40" spans="2:9" x14ac:dyDescent="0.35">
      <c r="B40" s="137"/>
      <c r="C40" s="15" t="s">
        <v>24</v>
      </c>
      <c r="D40" s="15"/>
      <c r="E40" s="36">
        <f>$D$11</f>
        <v>1172</v>
      </c>
      <c r="F40" s="32" t="s">
        <v>21</v>
      </c>
      <c r="G40" s="41">
        <v>2.2200000000000002E-3</v>
      </c>
      <c r="H40" s="15"/>
      <c r="I40" s="35">
        <f>E40*G40</f>
        <v>2.6018400000000002</v>
      </c>
    </row>
    <row r="41" spans="2:9" x14ac:dyDescent="0.35">
      <c r="B41" s="137"/>
      <c r="C41" s="15" t="s">
        <v>25</v>
      </c>
      <c r="D41" s="15"/>
      <c r="E41" s="36">
        <f>$D$11</f>
        <v>1172</v>
      </c>
      <c r="F41" s="32" t="s">
        <v>21</v>
      </c>
      <c r="G41" s="41">
        <v>4.0000000000000003E-5</v>
      </c>
      <c r="H41" s="15" t="s">
        <v>16</v>
      </c>
      <c r="I41" s="42">
        <f>E41*G41</f>
        <v>4.6880000000000005E-2</v>
      </c>
    </row>
    <row r="42" spans="2:9" x14ac:dyDescent="0.35">
      <c r="B42" s="137"/>
      <c r="C42" s="15" t="s">
        <v>26</v>
      </c>
      <c r="D42" s="15"/>
      <c r="E42" s="36">
        <v>1</v>
      </c>
      <c r="F42" s="32" t="s">
        <v>21</v>
      </c>
      <c r="G42" s="33">
        <v>0.3</v>
      </c>
      <c r="H42" s="15"/>
      <c r="I42" s="43">
        <f>G42*E42</f>
        <v>0.3</v>
      </c>
    </row>
    <row r="43" spans="2:9" x14ac:dyDescent="0.35">
      <c r="B43" s="137"/>
      <c r="C43" s="15" t="s">
        <v>27</v>
      </c>
      <c r="D43" s="15"/>
      <c r="E43" s="36">
        <f>$D$11</f>
        <v>1172</v>
      </c>
      <c r="F43" s="32" t="s">
        <v>21</v>
      </c>
      <c r="G43" s="41">
        <v>1.3100000000000001E-4</v>
      </c>
      <c r="H43" s="15"/>
      <c r="I43" s="43">
        <f>E43*G43</f>
        <v>0.153532</v>
      </c>
    </row>
    <row r="44" spans="2:9" x14ac:dyDescent="0.35">
      <c r="B44" s="137"/>
      <c r="C44" s="15" t="s">
        <v>28</v>
      </c>
      <c r="D44" s="15"/>
      <c r="E44" s="36">
        <f>$D$11</f>
        <v>1172</v>
      </c>
      <c r="F44" s="32" t="s">
        <v>21</v>
      </c>
      <c r="G44" s="41">
        <v>1.5610000000000001E-3</v>
      </c>
      <c r="H44" s="15"/>
      <c r="I44" s="43">
        <f>E44*G44</f>
        <v>1.8294920000000001</v>
      </c>
    </row>
    <row r="45" spans="2:9" x14ac:dyDescent="0.35">
      <c r="B45" s="137"/>
      <c r="C45" s="15" t="s">
        <v>29</v>
      </c>
      <c r="D45" s="15"/>
      <c r="E45" s="36">
        <f>$D$11</f>
        <v>1172</v>
      </c>
      <c r="F45" s="32" t="s">
        <v>21</v>
      </c>
      <c r="G45" s="41">
        <v>3.6700000000000001E-3</v>
      </c>
      <c r="H45" s="15"/>
      <c r="I45" s="43">
        <f>E45*G45</f>
        <v>4.30124</v>
      </c>
    </row>
    <row r="46" spans="2:9" x14ac:dyDescent="0.35">
      <c r="B46" s="137"/>
      <c r="C46" s="15" t="s">
        <v>30</v>
      </c>
      <c r="D46" s="15"/>
      <c r="E46" s="36">
        <f>$D$11</f>
        <v>1172</v>
      </c>
      <c r="F46" s="32" t="s">
        <v>21</v>
      </c>
      <c r="G46" s="41">
        <v>-1E-4</v>
      </c>
      <c r="H46" s="15"/>
      <c r="I46" s="44">
        <f>E46*G46</f>
        <v>-0.11720000000000001</v>
      </c>
    </row>
    <row r="47" spans="2:9" x14ac:dyDescent="0.35">
      <c r="B47" s="137"/>
      <c r="C47" s="15"/>
      <c r="D47" s="15"/>
      <c r="E47" s="36"/>
      <c r="F47" s="32"/>
      <c r="G47" s="37"/>
      <c r="H47" s="18" t="s">
        <v>31</v>
      </c>
      <c r="I47" s="58">
        <f>(SUM(I40:I46))</f>
        <v>9.1157839999999997</v>
      </c>
    </row>
    <row r="48" spans="2:9" x14ac:dyDescent="0.35">
      <c r="B48" s="137"/>
      <c r="C48" s="15"/>
      <c r="D48" s="15"/>
      <c r="E48" s="36"/>
      <c r="F48" s="32"/>
      <c r="G48" s="37"/>
      <c r="H48" s="15"/>
      <c r="I48" s="59"/>
    </row>
    <row r="49" spans="2:9" x14ac:dyDescent="0.35">
      <c r="B49" s="137"/>
      <c r="C49" s="15"/>
      <c r="E49" s="15"/>
      <c r="F49" s="32"/>
      <c r="G49" s="46"/>
      <c r="H49" s="18" t="s">
        <v>32</v>
      </c>
      <c r="I49" s="58">
        <f>ROUND(I38+I47,2)</f>
        <v>155.97999999999999</v>
      </c>
    </row>
    <row r="50" spans="2:9" x14ac:dyDescent="0.35">
      <c r="B50" s="137"/>
      <c r="C50" s="15"/>
      <c r="E50" s="15"/>
      <c r="F50" s="32"/>
      <c r="G50" s="46"/>
      <c r="H50" s="18"/>
      <c r="I50" s="45"/>
    </row>
    <row r="51" spans="2:9" x14ac:dyDescent="0.35">
      <c r="B51" s="137"/>
      <c r="C51" s="15" t="s">
        <v>33</v>
      </c>
      <c r="D51" s="18"/>
      <c r="E51" s="47">
        <f>$I$49</f>
        <v>155.97999999999999</v>
      </c>
      <c r="F51" s="32" t="s">
        <v>21</v>
      </c>
      <c r="G51" s="48">
        <v>5.3547999999999998E-2</v>
      </c>
      <c r="H51" s="15"/>
      <c r="I51" s="43">
        <f>E51*G51</f>
        <v>8.3524170399999988</v>
      </c>
    </row>
    <row r="52" spans="2:9" x14ac:dyDescent="0.35">
      <c r="B52" s="137"/>
      <c r="C52" s="72" t="s">
        <v>34</v>
      </c>
      <c r="D52" s="72"/>
      <c r="E52" s="73">
        <f>$I$49</f>
        <v>155.97999999999999</v>
      </c>
      <c r="F52" s="74" t="s">
        <v>21</v>
      </c>
      <c r="G52" s="75">
        <f>'Comparison of 1.0'!F22</f>
        <v>5.3895011308995835E-2</v>
      </c>
      <c r="H52" s="72"/>
      <c r="I52" s="76">
        <f>ROUND(+E52*G52,3)</f>
        <v>8.407</v>
      </c>
    </row>
    <row r="53" spans="2:9" ht="15" thickBot="1" x14ac:dyDescent="0.4">
      <c r="B53" s="137"/>
      <c r="C53" s="15"/>
      <c r="D53" s="15"/>
      <c r="E53" s="15"/>
      <c r="F53" s="15"/>
      <c r="G53" s="15"/>
      <c r="H53" s="18" t="s">
        <v>35</v>
      </c>
      <c r="I53" s="60">
        <f>ROUND(SUM(I49:I52),2)</f>
        <v>172.74</v>
      </c>
    </row>
    <row r="54" spans="2:9" ht="15.5" thickTop="1" thickBot="1" x14ac:dyDescent="0.4">
      <c r="B54" s="138"/>
      <c r="C54" s="23"/>
      <c r="D54" s="23"/>
      <c r="E54" s="23"/>
      <c r="F54" s="23"/>
      <c r="G54" s="23"/>
      <c r="H54" s="23"/>
      <c r="I54" s="61"/>
    </row>
    <row r="55" spans="2:9" x14ac:dyDescent="0.35">
      <c r="C55" s="15"/>
      <c r="D55" s="15"/>
      <c r="E55" s="15"/>
      <c r="F55" s="15"/>
      <c r="G55" s="15"/>
      <c r="H55" s="15"/>
      <c r="I55" s="15"/>
    </row>
    <row r="56" spans="2:9" x14ac:dyDescent="0.35">
      <c r="C56" s="62" t="s">
        <v>36</v>
      </c>
      <c r="D56" s="63"/>
      <c r="E56" s="64"/>
      <c r="F56" s="65"/>
      <c r="G56" s="66">
        <f>I53-I32</f>
        <v>1.1700000000000159</v>
      </c>
      <c r="H56" s="15"/>
      <c r="I56" s="15"/>
    </row>
    <row r="57" spans="2:9" x14ac:dyDescent="0.35">
      <c r="C57" s="67" t="s">
        <v>37</v>
      </c>
      <c r="D57" s="68"/>
      <c r="E57" s="69"/>
      <c r="F57" s="70"/>
      <c r="G57" s="71">
        <f>-(I32-I53)/I32</f>
        <v>6.8193740164365331E-3</v>
      </c>
      <c r="H57" s="15"/>
      <c r="I57" s="15"/>
    </row>
    <row r="58" spans="2:9" x14ac:dyDescent="0.35">
      <c r="H58" s="15"/>
      <c r="I58" s="15"/>
    </row>
  </sheetData>
  <mergeCells count="5">
    <mergeCell ref="B35:B54"/>
    <mergeCell ref="B6:I7"/>
    <mergeCell ref="B5:I5"/>
    <mergeCell ref="B9:B12"/>
    <mergeCell ref="B14:B33"/>
  </mergeCells>
  <pageMargins left="0.7" right="0.7" top="0.75" bottom="0.75" header="0.3" footer="0.3"/>
  <ignoredErrors>
    <ignoredError sqref="I2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8ffb1c-9230-4705-a789-27bae69f5829">
      <Terms xmlns="http://schemas.microsoft.com/office/infopath/2007/PartnerControls"/>
    </lcf76f155ced4ddcb4097134ff3c332f>
    <TaxCatchAll xmlns="b6888f76-1100-40b0-929b-1efe9044426d" xsi:nil="true"/>
  </documentManagement>
</p:properties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A3OTI8L1VzZXJOYW1lPjxEYXRlVGltZT4zLzE0LzIwMjQgNjoyNDoyOCBQTTwvRGF0ZVRpbWU+PExhYmVsU3RyaW5nPkFFUCBJbnRlcm5hbDwvTGFiZWxTdHJpbmc+PC9pdGVtPjwvbGFiZWxIaXN0b3J5Pg==</Value>
</WrappedLabelHistor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F805D1E1DA4A49A223477D3B105720" ma:contentTypeVersion="14" ma:contentTypeDescription="Create a new document." ma:contentTypeScope="" ma:versionID="3fc744c9700b8e7b959b5b06742e821a">
  <xsd:schema xmlns:xsd="http://www.w3.org/2001/XMLSchema" xmlns:xs="http://www.w3.org/2001/XMLSchema" xmlns:p="http://schemas.microsoft.com/office/2006/metadata/properties" xmlns:ns2="f88ffb1c-9230-4705-a789-27bae69f5829" xmlns:ns3="b6888f76-1100-40b0-929b-1efe9044426d" targetNamespace="http://schemas.microsoft.com/office/2006/metadata/properties" ma:root="true" ma:fieldsID="8bf01d9ed398ddea1b30218988636c3d" ns2:_="" ns3:_="">
    <xsd:import namespace="f88ffb1c-9230-4705-a789-27bae69f5829"/>
    <xsd:import namespace="b6888f76-1100-40b0-929b-1efe904442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8ffb1c-9230-4705-a789-27bae69f58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88f76-1100-40b0-929b-1efe90444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b0cac33-65cc-488e-b290-aff2b08f7242}" ma:internalName="TaxCatchAll" ma:showField="CatchAllData" ma:web="b6888f76-1100-40b0-929b-1efe904442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4BDCCFB3-98D4-482B-83EA-8DF181D5F013}">
  <ds:schemaRefs>
    <ds:schemaRef ds:uri="f88ffb1c-9230-4705-a789-27bae69f5829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b6888f76-1100-40b0-929b-1efe9044426d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B755DF2-509E-4A40-98BE-7A4C6C21A46F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4FA26274-5CB2-49EE-B0E1-006A9067AA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8ffb1c-9230-4705-a789-27bae69f5829"/>
    <ds:schemaRef ds:uri="b6888f76-1100-40b0-929b-1efe90444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4C61DD2-B707-40BC-8183-3B43EA89A6D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DC384052-52AB-41FE-A8DC-5FB3F74F543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</vt:lpstr>
      <vt:lpstr>Comparison of 1.0</vt:lpstr>
      <vt:lpstr>Avg Res Bill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Lerah M Kahn</dc:creator>
  <cp:lastModifiedBy>Michelle Caldwell</cp:lastModifiedBy>
  <cp:lastPrinted>2024-03-14T18:05:45Z</cp:lastPrinted>
  <dcterms:created xsi:type="dcterms:W3CDTF">2024-03-14T17:04:35Z</dcterms:created>
  <dcterms:modified xsi:type="dcterms:W3CDTF">2024-03-22T16:13:01Z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3928f7f0-32ca-49ee-aec3-56b411e3ae64</vt:lpwstr>
  </property>
  <property fmtid="{D5CDD505-2E9C-101B-9397-08002B2CF9AE}" pid="3" name="bjClsUserRVM">
    <vt:lpwstr>[]</vt:lpwstr>
  </property>
  <property fmtid="{D5CDD505-2E9C-101B-9397-08002B2CF9AE}" pid="4" name="bjSaver">
    <vt:lpwstr>Yzo6iu4RCOp5VcJWjy40zzIEO7NbA0wx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{0B755DF2-509E-4A40-98BE-7A4C6C21A46F}</vt:lpwstr>
  </property>
  <property fmtid="{D5CDD505-2E9C-101B-9397-08002B2CF9AE}" pid="12" name="ContentTypeId">
    <vt:lpwstr>0x0101004DF805D1E1DA4A49A223477D3B105720</vt:lpwstr>
  </property>
  <property fmtid="{D5CDD505-2E9C-101B-9397-08002B2CF9AE}" pid="13" name="MediaServiceImageTags">
    <vt:lpwstr/>
  </property>
</Properties>
</file>