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 KY Status Update Filing/Discovery/STAFF 1st Set Data Requests/"/>
    </mc:Choice>
  </mc:AlternateContent>
  <xr:revisionPtr revIDLastSave="0" documentId="13_ncr:1_{338EBF96-8A5E-431E-9D1B-907C83B822F3}" xr6:coauthVersionLast="47" xr6:coauthVersionMax="47" xr10:uidLastSave="{00000000-0000-0000-0000-000000000000}"/>
  <bookViews>
    <workbookView xWindow="-120" yWindow="-120" windowWidth="29040" windowHeight="15840" xr2:uid="{1CA364FC-FA62-44E4-9520-A6CD291B557A}"/>
  </bookViews>
  <sheets>
    <sheet name="Page 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'Page 1'!$A$1:$O$61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I50" i="1"/>
  <c r="E50" i="1"/>
  <c r="D50" i="1"/>
  <c r="C50" i="1"/>
  <c r="B50" i="1"/>
  <c r="G48" i="1"/>
  <c r="H47" i="1"/>
  <c r="H50" i="1" s="1"/>
  <c r="G47" i="1"/>
  <c r="F47" i="1"/>
  <c r="G46" i="1"/>
  <c r="F46" i="1"/>
  <c r="G45" i="1"/>
  <c r="F45" i="1"/>
  <c r="G44" i="1"/>
  <c r="F44" i="1"/>
  <c r="G43" i="1"/>
  <c r="F43" i="1"/>
  <c r="G42" i="1"/>
  <c r="F42" i="1"/>
  <c r="H40" i="1"/>
  <c r="I40" i="1" s="1"/>
  <c r="C40" i="1"/>
  <c r="D40" i="1" s="1"/>
  <c r="M34" i="1"/>
  <c r="L34" i="1"/>
  <c r="I34" i="1"/>
  <c r="H34" i="1"/>
  <c r="E34" i="1"/>
  <c r="D34" i="1"/>
  <c r="C34" i="1"/>
  <c r="B34" i="1"/>
  <c r="G32" i="1"/>
  <c r="G31" i="1"/>
  <c r="F31" i="1"/>
  <c r="G30" i="1"/>
  <c r="F30" i="1"/>
  <c r="G29" i="1"/>
  <c r="F29" i="1"/>
  <c r="G28" i="1"/>
  <c r="F28" i="1"/>
  <c r="G27" i="1"/>
  <c r="F27" i="1"/>
  <c r="G26" i="1"/>
  <c r="F26" i="1"/>
  <c r="H24" i="1"/>
  <c r="I24" i="1" s="1"/>
  <c r="C24" i="1"/>
  <c r="D24" i="1" s="1"/>
  <c r="M18" i="1"/>
  <c r="L18" i="1"/>
  <c r="I18" i="1"/>
  <c r="H18" i="1"/>
  <c r="E18" i="1"/>
  <c r="D18" i="1"/>
  <c r="C18" i="1"/>
  <c r="B18" i="1"/>
  <c r="F15" i="1"/>
  <c r="G14" i="1"/>
  <c r="F14" i="1"/>
  <c r="G13" i="1"/>
  <c r="F13" i="1"/>
  <c r="G12" i="1"/>
  <c r="F12" i="1"/>
  <c r="G11" i="1"/>
  <c r="F11" i="1"/>
  <c r="G10" i="1"/>
  <c r="F10" i="1"/>
  <c r="H8" i="1"/>
  <c r="I8" i="1" s="1"/>
  <c r="C8" i="1"/>
  <c r="D8" i="1" s="1"/>
  <c r="G34" i="1" l="1"/>
  <c r="O34" i="1" s="1"/>
  <c r="F50" i="1"/>
  <c r="N50" i="1" s="1"/>
  <c r="F34" i="1"/>
  <c r="N34" i="1" s="1"/>
  <c r="G50" i="1"/>
  <c r="O50" i="1" s="1"/>
  <c r="F18" i="1"/>
  <c r="N18" i="1" s="1"/>
  <c r="G18" i="1"/>
  <c r="O18" i="1" s="1"/>
</calcChain>
</file>

<file path=xl/sharedStrings.xml><?xml version="1.0" encoding="utf-8"?>
<sst xmlns="http://schemas.openxmlformats.org/spreadsheetml/2006/main" count="158" uniqueCount="68">
  <si>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</si>
  <si>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</si>
  <si>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</si>
  <si>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</si>
  <si>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</si>
  <si>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</si>
  <si>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</si>
  <si>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</si>
  <si>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</si>
  <si>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</si>
  <si>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</si>
  <si>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</si>
  <si>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</si>
  <si>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</si>
  <si>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Residential Programs</t>
  </si>
  <si>
    <t>Projected Program Costs</t>
  </si>
  <si>
    <t>Projected Lost Revenues</t>
  </si>
  <si>
    <t>Projected Shared Savings</t>
  </si>
  <si>
    <t>Program Expenditures</t>
  </si>
  <si>
    <t xml:space="preserve">                 Program Expenditures (C)</t>
  </si>
  <si>
    <t>Lost Revenues</t>
  </si>
  <si>
    <t>Shared Savings</t>
  </si>
  <si>
    <t xml:space="preserve">Reconciliation  </t>
  </si>
  <si>
    <t xml:space="preserve">         Rider Collection (E)</t>
  </si>
  <si>
    <t>(Over)/Under Collection</t>
  </si>
  <si>
    <t>7/2022 to 6/2023 (A)</t>
  </si>
  <si>
    <t>7/2022 to 6/2023 (B)</t>
  </si>
  <si>
    <t>Gas</t>
  </si>
  <si>
    <t>Electric</t>
  </si>
  <si>
    <t>Gas (D)</t>
  </si>
  <si>
    <t>Electric (D)</t>
  </si>
  <si>
    <t>Gas (F)</t>
  </si>
  <si>
    <t>Electric (G)</t>
  </si>
  <si>
    <t>Low Income Neighborhood</t>
  </si>
  <si>
    <t>Low Income Services</t>
  </si>
  <si>
    <t>My Home Energy Report</t>
  </si>
  <si>
    <t>Residential Energy Assessments</t>
  </si>
  <si>
    <t>Residential Smart $aver®</t>
  </si>
  <si>
    <t>Power Manager®</t>
  </si>
  <si>
    <t>Peak Time Rebate Pilot Program</t>
  </si>
  <si>
    <t>Revenues collected</t>
  </si>
  <si>
    <t>Total</t>
  </si>
  <si>
    <t xml:space="preserve">         Rider Collection (F)</t>
  </si>
  <si>
    <t>7/2021 to 6/2022 (A)</t>
  </si>
  <si>
    <t>7/2020 to 6/2021 (B)</t>
  </si>
  <si>
    <t>Electric (E)</t>
  </si>
  <si>
    <t>Gas (G)</t>
  </si>
  <si>
    <t>Electric (H)</t>
  </si>
  <si>
    <t>Case No. 2022-00398</t>
  </si>
  <si>
    <t>7/2020 to 6/2021 (A)</t>
  </si>
  <si>
    <t>Case No. 2021-00313</t>
  </si>
  <si>
    <t>To Page 5</t>
  </si>
  <si>
    <t>7/2022 to 6/2023</t>
  </si>
  <si>
    <t>7/2020 to 6/2021</t>
  </si>
  <si>
    <t>Rider DSMR Rates</t>
  </si>
  <si>
    <t>Case No.</t>
  </si>
  <si>
    <t>Effective Date</t>
  </si>
  <si>
    <t>Rate</t>
  </si>
  <si>
    <t>2019-00366</t>
  </si>
  <si>
    <t>per CCF</t>
  </si>
  <si>
    <t>2020-00266</t>
  </si>
  <si>
    <t>2020-00371</t>
  </si>
  <si>
    <t>2021-00313</t>
  </si>
  <si>
    <t>2021-00424</t>
  </si>
  <si>
    <t>2021-00190</t>
  </si>
  <si>
    <t>2022-00398</t>
  </si>
  <si>
    <t>2023-00269</t>
  </si>
  <si>
    <t>7/2021 to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</si>
</sst>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000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44">
    <xf numFmtId="0" fontId="0" fillId="0" borderId="0" xfId="0"/>
    <xf numFmtId="164" fontId="0" fillId="0" borderId="0" xfId="1" applyNumberFormat="1" applyFont="1" applyFill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indent="4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1" applyNumberFormat="1" applyFont="1" applyFill="1"/>
    <xf numFmtId="164" fontId="0" fillId="0" borderId="0" xfId="1" applyNumberFormat="1" applyFont="1" applyFill="1" applyBorder="1"/>
    <xf numFmtId="164" fontId="2" fillId="0" borderId="0" xfId="2" applyNumberFormat="1" applyFont="1" applyFill="1"/>
    <xf numFmtId="0" fontId="2" fillId="0" borderId="0" xfId="3"/>
    <xf numFmtId="164" fontId="2" fillId="0" borderId="0" xfId="0" applyNumberFormat="1" applyFont="1"/>
    <xf numFmtId="0" fontId="0" fillId="0" borderId="0" xfId="0" applyAlignment="1">
      <alignment horizontal="left" indent="1"/>
    </xf>
    <xf numFmtId="6" fontId="0" fillId="0" borderId="0" xfId="0" applyNumberFormat="1"/>
    <xf numFmtId="6" fontId="1" fillId="0" borderId="0" xfId="4" applyNumberFormat="1"/>
    <xf numFmtId="0" fontId="0" fillId="0" borderId="3" xfId="0" applyBorder="1"/>
    <xf numFmtId="164" fontId="0" fillId="0" borderId="3" xfId="1" applyNumberFormat="1" applyFont="1" applyFill="1" applyBorder="1"/>
    <xf numFmtId="164" fontId="2" fillId="0" borderId="3" xfId="0" applyNumberFormat="1" applyFont="1" applyBorder="1"/>
    <xf numFmtId="164" fontId="0" fillId="0" borderId="3" xfId="0" applyNumberFormat="1" applyBorder="1"/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164" fontId="2" fillId="2" borderId="3" xfId="0" applyNumberFormat="1" applyFont="1" applyFill="1" applyBorder="1"/>
    <xf numFmtId="164" fontId="0" fillId="3" borderId="3" xfId="0" applyNumberFormat="1" applyFill="1" applyBorder="1"/>
    <xf numFmtId="164" fontId="0" fillId="4" borderId="3" xfId="0" applyNumberFormat="1" applyFill="1" applyBorder="1"/>
    <xf numFmtId="164" fontId="0" fillId="5" borderId="3" xfId="1" applyNumberFormat="1" applyFont="1" applyFill="1" applyBorder="1"/>
    <xf numFmtId="0" fontId="4" fillId="0" borderId="0" xfId="0" applyFont="1" applyAlignment="1">
      <alignment horizontal="right"/>
    </xf>
    <xf numFmtId="0" fontId="2" fillId="6" borderId="0" xfId="0" applyFont="1" applyFill="1"/>
    <xf numFmtId="0" fontId="0" fillId="6" borderId="0" xfId="0" applyFill="1"/>
    <xf numFmtId="164" fontId="0" fillId="6" borderId="0" xfId="0" applyNumberFormat="1" applyFill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165" fontId="0" fillId="0" borderId="0" xfId="0" applyNumberFormat="1"/>
    <xf numFmtId="1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0" fontId="4" fillId="3" borderId="0" xfId="0" applyFont="1" applyFill="1"/>
  </cellXfs>
  <cellStyles count="5">
    <cellStyle name="Currency" xfId="1" builtinId="4"/>
    <cellStyle name="Currency 10 5" xfId="2" xr:uid="{FDD0CFA3-C2C7-4B49-953A-5A8FC690C410}"/>
    <cellStyle name="Normal" xfId="0" builtinId="0"/>
    <cellStyle name="Normal - Style2 2" xfId="3" xr:uid="{079780EC-0C1D-4BF8-8F93-C8997513F5FD}"/>
    <cellStyle name="Normal 26 2" xfId="4" xr:uid="{4A69C643-CEB0-4D3B-99E0-892DF3C39D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34</xdr:row>
      <xdr:rowOff>19050</xdr:rowOff>
    </xdr:from>
    <xdr:to>
      <xdr:col>13</xdr:col>
      <xdr:colOff>533400</xdr:colOff>
      <xdr:row>49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B766AAF-48E1-34D1-C319-DC64D7C3F271}"/>
            </a:ext>
          </a:extLst>
        </xdr:cNvPr>
        <xdr:cNvCxnSpPr/>
      </xdr:nvCxnSpPr>
      <xdr:spPr>
        <a:xfrm flipH="1" flipV="1">
          <a:off x="13573125" y="5162550"/>
          <a:ext cx="3790950" cy="2447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18</xdr:row>
      <xdr:rowOff>0</xdr:rowOff>
    </xdr:from>
    <xdr:to>
      <xdr:col>13</xdr:col>
      <xdr:colOff>428625</xdr:colOff>
      <xdr:row>32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656F8FA-AA8D-4529-9E89-8516E77EACE1}"/>
            </a:ext>
          </a:extLst>
        </xdr:cNvPr>
        <xdr:cNvCxnSpPr/>
      </xdr:nvCxnSpPr>
      <xdr:spPr>
        <a:xfrm flipH="1" flipV="1">
          <a:off x="13468350" y="2524125"/>
          <a:ext cx="3790950" cy="2447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HKYRegDiscovery/KY/2023%20KY%20Status%20Update%20Filing/Application/Appendix%20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HKYRegDiscovery/KY/202200XXX%202022%20Annual%20DSM%20Application/Application/Appendix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K%20DSM%20Filings\Copy%20of%20Appendix%20B%20-%202020-21%20Final%20Nov%202021%20for%20Newspaper%20Noti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KY%202018-19%20True%20Up%20working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A7" t="str">
            <v>Low Income Neighborhood</v>
          </cell>
          <cell r="B7">
            <v>451264.52221264056</v>
          </cell>
          <cell r="C7">
            <v>3.1355907206718922E-4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</row>
        <row r="8">
          <cell r="A8" t="str">
            <v>Low Income Services</v>
          </cell>
          <cell r="B8">
            <v>163836.02464959948</v>
          </cell>
          <cell r="C8">
            <v>1.1384070613044648E-4</v>
          </cell>
          <cell r="D8">
            <v>4731.232666666664</v>
          </cell>
          <cell r="E8">
            <v>8.6336428834585241E-5</v>
          </cell>
          <cell r="G8">
            <v>0.56869984751421754</v>
          </cell>
          <cell r="H8">
            <v>0.43130015248578246</v>
          </cell>
        </row>
        <row r="9">
          <cell r="A9" t="str">
            <v>My Home Energy Report</v>
          </cell>
          <cell r="B9">
            <v>1970273.3006135065</v>
          </cell>
          <cell r="C9">
            <v>1.3690353162042214E-3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</row>
        <row r="10">
          <cell r="A10" t="str">
            <v>Residential Energy Assessments</v>
          </cell>
          <cell r="B10">
            <v>503953.74850415491</v>
          </cell>
          <cell r="C10">
            <v>3.5016993795777308E-4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</row>
        <row r="11">
          <cell r="A11" t="str">
            <v>Residential Smart $aver®</v>
          </cell>
          <cell r="B11">
            <v>1563474.4807607676</v>
          </cell>
          <cell r="C11">
            <v>1.0863730323499036E-3</v>
          </cell>
          <cell r="D11">
            <v>0</v>
          </cell>
          <cell r="E11">
            <v>0</v>
          </cell>
          <cell r="G11">
            <v>1</v>
          </cell>
          <cell r="H11">
            <v>0</v>
          </cell>
        </row>
        <row r="12">
          <cell r="A12" t="str">
            <v>Power Manager®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1</v>
          </cell>
          <cell r="H12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Low Income Neighborhood</v>
          </cell>
          <cell r="B7">
            <v>101730.72</v>
          </cell>
          <cell r="C7">
            <v>6.7162446361970719E-5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</row>
        <row r="8">
          <cell r="A8" t="str">
            <v>Low Income Services</v>
          </cell>
          <cell r="B8">
            <v>220461.99999999948</v>
          </cell>
          <cell r="C8">
            <v>1.4554863319411041E-4</v>
          </cell>
          <cell r="D8">
            <v>6548.527333333328</v>
          </cell>
          <cell r="E8">
            <v>1.1171036062761764E-4</v>
          </cell>
          <cell r="G8">
            <v>0.56576693794803068</v>
          </cell>
          <cell r="H8">
            <v>0.43423306205196932</v>
          </cell>
        </row>
        <row r="9">
          <cell r="A9" t="str">
            <v>My Home Energy Report</v>
          </cell>
          <cell r="B9">
            <v>1733859.8282208545</v>
          </cell>
          <cell r="C9">
            <v>1.144691276264032E-3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</row>
        <row r="10">
          <cell r="A10" t="str">
            <v>Residential Energy Assessments</v>
          </cell>
          <cell r="B10">
            <v>675452.17431949603</v>
          </cell>
          <cell r="C10">
            <v>4.4593236367352598E-4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</row>
        <row r="11">
          <cell r="A11" t="str">
            <v>Residential Smart $aver®</v>
          </cell>
          <cell r="B11">
            <v>2061006.1951311151</v>
          </cell>
          <cell r="C11">
            <v>1.3606727449897423E-3</v>
          </cell>
          <cell r="D11">
            <v>0</v>
          </cell>
          <cell r="E11">
            <v>0</v>
          </cell>
          <cell r="G11">
            <v>1</v>
          </cell>
          <cell r="H11">
            <v>0</v>
          </cell>
        </row>
        <row r="12">
          <cell r="A12" t="str">
            <v>Power Manager®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1</v>
          </cell>
          <cell r="H12">
            <v>0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Low Income Neighborhood</v>
          </cell>
          <cell r="B7">
            <v>1E-4</v>
          </cell>
          <cell r="C7">
            <v>6.5450816562063931E-14</v>
          </cell>
          <cell r="D7">
            <v>0</v>
          </cell>
          <cell r="E7">
            <v>0</v>
          </cell>
          <cell r="G7">
            <v>1</v>
          </cell>
          <cell r="H7">
            <v>0</v>
          </cell>
        </row>
        <row r="8">
          <cell r="A8" t="str">
            <v>Low Income Services</v>
          </cell>
          <cell r="B8">
            <v>129701.99999348616</v>
          </cell>
          <cell r="C8">
            <v>8.4891018093064791E-5</v>
          </cell>
          <cell r="D8">
            <v>3415.2606666666638</v>
          </cell>
          <cell r="E8">
            <v>5.6213679997075858E-5</v>
          </cell>
          <cell r="G8">
            <v>0.60161723345904916</v>
          </cell>
          <cell r="H8">
            <v>0.39838276654095084</v>
          </cell>
        </row>
        <row r="9">
          <cell r="A9" t="str">
            <v>My Home Energy Report</v>
          </cell>
          <cell r="B9">
            <v>1594318.8220858765</v>
          </cell>
          <cell r="C9">
            <v>1.0434946876578853E-3</v>
          </cell>
          <cell r="D9">
            <v>0</v>
          </cell>
          <cell r="E9">
            <v>0</v>
          </cell>
          <cell r="G9">
            <v>1</v>
          </cell>
          <cell r="H9">
            <v>0</v>
          </cell>
        </row>
        <row r="10">
          <cell r="A10" t="str">
            <v>Residential Energy Assessments</v>
          </cell>
          <cell r="B10">
            <v>557050.67107579135</v>
          </cell>
          <cell r="C10">
            <v>3.6459421288356227E-4</v>
          </cell>
          <cell r="D10">
            <v>0</v>
          </cell>
          <cell r="E10">
            <v>0</v>
          </cell>
          <cell r="G10">
            <v>1</v>
          </cell>
          <cell r="H10">
            <v>0</v>
          </cell>
        </row>
        <row r="11">
          <cell r="A11" t="str">
            <v>Residential Smart $aver®</v>
          </cell>
          <cell r="B11">
            <v>2002835.159224683</v>
          </cell>
          <cell r="C11">
            <v>1.3108719661046682E-3</v>
          </cell>
          <cell r="D11">
            <v>0</v>
          </cell>
          <cell r="E11">
            <v>0</v>
          </cell>
          <cell r="G11">
            <v>1</v>
          </cell>
          <cell r="H11">
            <v>0</v>
          </cell>
        </row>
        <row r="12">
          <cell r="A12" t="str">
            <v>Power Manager®</v>
          </cell>
          <cell r="B12">
            <v>0</v>
          </cell>
          <cell r="C12">
            <v>0</v>
          </cell>
          <cell r="D12">
            <v>0</v>
          </cell>
          <cell r="G12">
            <v>1</v>
          </cell>
          <cell r="H12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Lookup"/>
      <sheetName val="INPUTS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F14">
            <v>1798.8978824673843</v>
          </cell>
          <cell r="G14">
            <v>0.42381465384518713</v>
          </cell>
          <cell r="H14">
            <v>5</v>
          </cell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F15">
            <v>244949.65544260415</v>
          </cell>
          <cell r="G15">
            <v>72.29155215754804</v>
          </cell>
          <cell r="H15">
            <v>608</v>
          </cell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F16">
            <v>223874.45724960719</v>
          </cell>
          <cell r="G16">
            <v>51.521481541481862</v>
          </cell>
          <cell r="H16">
            <v>131</v>
          </cell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F17">
            <v>41723.69207210029</v>
          </cell>
          <cell r="G17">
            <v>11.264711221124152</v>
          </cell>
          <cell r="H17">
            <v>1753</v>
          </cell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F18">
            <v>416795.54794966424</v>
          </cell>
          <cell r="G18">
            <v>74.10863428377624</v>
          </cell>
          <cell r="H18">
            <v>2579</v>
          </cell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F19">
            <v>6177961.1143357465</v>
          </cell>
          <cell r="G19">
            <v>726.28579718205685</v>
          </cell>
          <cell r="H19">
            <v>234560</v>
          </cell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F20">
            <v>7107103.3649321897</v>
          </cell>
          <cell r="G20">
            <v>935.89599103983232</v>
          </cell>
          <cell r="H20">
            <v>239636</v>
          </cell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R20">
            <v>202155.39248032248</v>
          </cell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Y20">
            <v>2221551.4711748082</v>
          </cell>
          <cell r="Z20">
            <v>16792.148896494473</v>
          </cell>
        </row>
        <row r="23">
          <cell r="D23" t="str">
            <v>Power Manager®</v>
          </cell>
          <cell r="F23">
            <v>0</v>
          </cell>
          <cell r="G23">
            <v>14014.366017272929</v>
          </cell>
          <cell r="H23">
            <v>12474</v>
          </cell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Y24">
            <v>-6.6686765060752604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14014.366017272929</v>
          </cell>
          <cell r="H25">
            <v>12474</v>
          </cell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R25">
            <v>108088.98083095119</v>
          </cell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Y25">
            <v>677035.53442481044</v>
          </cell>
          <cell r="Z25">
            <v>0</v>
          </cell>
        </row>
        <row r="28">
          <cell r="D28" t="str">
            <v>Small Business Energy Saver</v>
          </cell>
          <cell r="F28">
            <v>1996312.6520040715</v>
          </cell>
          <cell r="G28">
            <v>348.52253580442402</v>
          </cell>
          <cell r="H28">
            <v>1886689</v>
          </cell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F29">
            <v>11825493.727586938</v>
          </cell>
          <cell r="G29">
            <v>1474.3834159121645</v>
          </cell>
          <cell r="H29">
            <v>3344</v>
          </cell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108257.05095257622</v>
          </cell>
          <cell r="G31">
            <v>12.41002823950293</v>
          </cell>
          <cell r="H31">
            <v>86</v>
          </cell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F32">
            <v>166665.95801041156</v>
          </cell>
          <cell r="G32">
            <v>78.422957139228316</v>
          </cell>
          <cell r="H32">
            <v>311217.48000000004</v>
          </cell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F34">
            <v>5007195.99827863</v>
          </cell>
          <cell r="G34">
            <v>959.98823670651859</v>
          </cell>
          <cell r="H34">
            <v>55356</v>
          </cell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F35">
            <v>49238.250117521224</v>
          </cell>
          <cell r="G35">
            <v>14.768999729148236</v>
          </cell>
          <cell r="H35">
            <v>130</v>
          </cell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Y36">
            <v>2256.2783311577318</v>
          </cell>
          <cell r="Z36">
            <v>0</v>
          </cell>
        </row>
        <row r="37">
          <cell r="D37" t="str">
            <v>Total</v>
          </cell>
          <cell r="F37">
            <v>19153163.63695015</v>
          </cell>
          <cell r="G37">
            <v>2888.4961735309867</v>
          </cell>
          <cell r="H37">
            <v>2256822.48</v>
          </cell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R37">
            <v>922012.15118247492</v>
          </cell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Y37">
            <v>3459913.9579520607</v>
          </cell>
          <cell r="Z37">
            <v>21325.957655464976</v>
          </cell>
        </row>
        <row r="40">
          <cell r="D40" t="str">
            <v>Power Manager® for Business</v>
          </cell>
          <cell r="F40">
            <v>939.30476258170734</v>
          </cell>
          <cell r="G40">
            <v>63.804322648652295</v>
          </cell>
          <cell r="H40">
            <v>52.710000000000008</v>
          </cell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F41">
            <v>0</v>
          </cell>
          <cell r="G41">
            <v>18468.774692028546</v>
          </cell>
          <cell r="H41">
            <v>17</v>
          </cell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Y41">
            <v>750678.95112324378</v>
          </cell>
          <cell r="Z41">
            <v>0</v>
          </cell>
        </row>
        <row r="42">
          <cell r="D42" t="str">
            <v>Total</v>
          </cell>
          <cell r="F42">
            <v>939.30476258170734</v>
          </cell>
          <cell r="G42">
            <v>18532.579014677198</v>
          </cell>
          <cell r="H42">
            <v>69.710000000000008</v>
          </cell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R42">
            <v>157922.87235929756</v>
          </cell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Y42">
            <v>753938.07330136723</v>
          </cell>
          <cell r="Z42">
            <v>0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26261206.306644924</v>
          </cell>
          <cell r="G48">
            <v>36371.337196520944</v>
          </cell>
          <cell r="H48">
            <v>2509002.19</v>
          </cell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R48">
            <v>1390179.396853046</v>
          </cell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Y48">
            <v>7112439.0368530471</v>
          </cell>
          <cell r="Z48">
            <v>38118.106551959449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73859-5BB1-4675-9DAA-CF6639DA730A}">
  <sheetPr>
    <pageSetUpPr fitToPage="1"/>
  </sheetPr>
  <dimension ref="A1:S62"/>
  <sheetViews>
    <sheetView tabSelected="1" view="pageLayout" zoomScale="85" zoomScaleNormal="100" zoomScalePageLayoutView="85" workbookViewId="0"/>
  </sheetViews>
  <sheetFormatPr defaultColWidth="9.140625" defaultRowHeight="12.75" x14ac:dyDescent="0.2"/>
  <cols>
    <col min="1" max="1" width="34.140625" customWidth="1"/>
    <col min="2" max="4" width="22.42578125" customWidth="1"/>
    <col min="5" max="5" width="18.42578125" customWidth="1"/>
    <col min="6" max="6" width="14.28515625" customWidth="1"/>
    <col min="7" max="7" width="14.85546875" customWidth="1"/>
    <col min="8" max="8" width="18.140625" customWidth="1"/>
    <col min="9" max="9" width="18.42578125" customWidth="1"/>
    <col min="10" max="10" width="15.42578125" customWidth="1"/>
    <col min="11" max="11" width="15.85546875" customWidth="1"/>
    <col min="12" max="12" width="13.140625" customWidth="1"/>
    <col min="13" max="13" width="16.140625" customWidth="1"/>
    <col min="14" max="14" width="12.42578125" customWidth="1"/>
    <col min="15" max="15" width="13.42578125" customWidth="1"/>
  </cols>
  <sheetData>
    <row r="1" spans="1:19" x14ac:dyDescent="0.2">
      <c r="O1" s="32"/>
      <c r="S1" s="1"/>
    </row>
    <row r="2" spans="1:19" x14ac:dyDescent="0.2">
      <c r="O2" s="32"/>
      <c r="S2" s="1"/>
    </row>
    <row r="3" spans="1:19" x14ac:dyDescent="0.2">
      <c r="O3" s="32"/>
      <c r="S3" s="1"/>
    </row>
    <row r="4" spans="1:19" x14ac:dyDescent="0.2">
      <c r="O4" s="2"/>
    </row>
    <row r="5" spans="1:19" x14ac:dyDescent="0.2">
      <c r="L5" s="43" t="s">
        <v>52</v>
      </c>
      <c r="S5" s="1"/>
    </row>
    <row r="6" spans="1:19" x14ac:dyDescent="0.2">
      <c r="A6" s="27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</row>
    <row r="7" spans="1:19" x14ac:dyDescent="0.2">
      <c r="A7" t="s">
        <v>14</v>
      </c>
      <c r="B7" s="4" t="s">
        <v>15</v>
      </c>
      <c r="C7" s="4" t="s">
        <v>16</v>
      </c>
      <c r="D7" s="4" t="s">
        <v>17</v>
      </c>
      <c r="E7" t="s">
        <v>18</v>
      </c>
      <c r="F7" s="2" t="s">
        <v>19</v>
      </c>
      <c r="H7" s="4" t="s">
        <v>20</v>
      </c>
      <c r="I7" s="4" t="s">
        <v>21</v>
      </c>
      <c r="J7" s="5">
        <v>2022</v>
      </c>
      <c r="K7" t="s">
        <v>22</v>
      </c>
      <c r="L7" s="2" t="s">
        <v>23</v>
      </c>
      <c r="N7" s="6" t="s">
        <v>24</v>
      </c>
      <c r="O7" s="6"/>
      <c r="S7" s="1"/>
    </row>
    <row r="8" spans="1:19" x14ac:dyDescent="0.2">
      <c r="B8" s="7" t="s">
        <v>25</v>
      </c>
      <c r="C8" s="8" t="str">
        <f>B8</f>
        <v>7/2022 to 6/2023 (A)</v>
      </c>
      <c r="D8" s="8" t="str">
        <f>C8</f>
        <v>7/2022 to 6/2023 (A)</v>
      </c>
      <c r="E8" s="9" t="s">
        <v>26</v>
      </c>
      <c r="F8" s="8" t="s">
        <v>27</v>
      </c>
      <c r="G8" s="8" t="s">
        <v>28</v>
      </c>
      <c r="H8" s="10" t="str">
        <f>E8</f>
        <v>7/2022 to 6/2023 (B)</v>
      </c>
      <c r="I8" s="10" t="str">
        <f>H8</f>
        <v>7/2022 to 6/2023 (B)</v>
      </c>
      <c r="J8" s="11" t="s">
        <v>29</v>
      </c>
      <c r="K8" s="12" t="s">
        <v>30</v>
      </c>
      <c r="L8" s="8" t="s">
        <v>27</v>
      </c>
      <c r="M8" s="8" t="s">
        <v>28</v>
      </c>
      <c r="N8" s="7" t="s">
        <v>31</v>
      </c>
      <c r="O8" s="7" t="s">
        <v>32</v>
      </c>
    </row>
    <row r="9" spans="1:19" ht="5.25" customHeight="1" x14ac:dyDescent="0.2">
      <c r="B9" s="13"/>
      <c r="C9" s="13"/>
      <c r="D9" s="13"/>
      <c r="E9" s="13"/>
      <c r="F9" s="1"/>
      <c r="G9" s="1"/>
      <c r="H9" s="13"/>
      <c r="I9" s="13"/>
      <c r="L9" s="4"/>
      <c r="M9" s="4"/>
      <c r="N9" s="4"/>
      <c r="O9" s="4"/>
      <c r="S9" s="14"/>
    </row>
    <row r="10" spans="1:19" x14ac:dyDescent="0.2">
      <c r="A10" t="s">
        <v>33</v>
      </c>
      <c r="B10" s="13">
        <v>503214.33621707989</v>
      </c>
      <c r="C10" s="13">
        <v>27701.89959299998</v>
      </c>
      <c r="D10" s="13">
        <v>-20136.761013484705</v>
      </c>
      <c r="E10" s="13">
        <v>571412.37952459534</v>
      </c>
      <c r="F10" s="1">
        <f>$E10*VLOOKUP($A10,'[1]Page 6'!$A$7:$H$12,8,FALSE)</f>
        <v>0</v>
      </c>
      <c r="G10" s="1">
        <f>$E10*VLOOKUP($A10,'[1]Page 6'!$A$7:$H$12,7,FALSE)</f>
        <v>571412.37952459534</v>
      </c>
      <c r="H10" s="13">
        <v>15054.190583325038</v>
      </c>
      <c r="I10" s="13">
        <v>-25324.661530591031</v>
      </c>
      <c r="L10" s="4"/>
      <c r="M10" s="4"/>
      <c r="N10" s="4"/>
      <c r="O10" s="4"/>
    </row>
    <row r="11" spans="1:19" x14ac:dyDescent="0.2">
      <c r="A11" t="s">
        <v>34</v>
      </c>
      <c r="B11" s="13">
        <v>698214.86874093418</v>
      </c>
      <c r="C11" s="13">
        <v>26554.098124158703</v>
      </c>
      <c r="D11" s="13">
        <v>-26795.563344507795</v>
      </c>
      <c r="E11" s="13">
        <v>409592.31613669533</v>
      </c>
      <c r="F11" s="1">
        <f>$E11*VLOOKUP($A11,'[1]Page 6'!$A$7:$H$12,8,FALSE)</f>
        <v>176657.22840676151</v>
      </c>
      <c r="G11" s="1">
        <f>$E11*VLOOKUP($A11,'[1]Page 6'!$A$7:$H$12,7,FALSE)</f>
        <v>232935.08772993382</v>
      </c>
      <c r="H11" s="13">
        <v>21830.024496716105</v>
      </c>
      <c r="I11" s="13">
        <v>-12281.872987736017</v>
      </c>
      <c r="L11" s="4"/>
      <c r="M11" s="4"/>
      <c r="N11" s="4"/>
      <c r="O11" s="4"/>
    </row>
    <row r="12" spans="1:19" x14ac:dyDescent="0.2">
      <c r="A12" t="s">
        <v>35</v>
      </c>
      <c r="B12" s="15">
        <v>78224.313051032572</v>
      </c>
      <c r="C12" s="15">
        <v>83975.858603927612</v>
      </c>
      <c r="D12" s="15">
        <v>6619.8038984490186</v>
      </c>
      <c r="E12" s="13">
        <v>31476.77860534858</v>
      </c>
      <c r="F12" s="1">
        <f>$E12*VLOOKUP($A12,'[1]Page 6'!$A$7:$H$12,8,FALSE)</f>
        <v>0</v>
      </c>
      <c r="G12" s="1">
        <f>$E12*VLOOKUP($A12,'[1]Page 6'!$A$7:$H$12,7,FALSE)</f>
        <v>31476.77860534858</v>
      </c>
      <c r="H12" s="13">
        <v>102408.7228158042</v>
      </c>
      <c r="I12" s="13">
        <v>11746.094549684294</v>
      </c>
      <c r="L12" s="4"/>
      <c r="M12" s="4"/>
      <c r="N12" s="4"/>
      <c r="O12" s="4"/>
    </row>
    <row r="13" spans="1:19" x14ac:dyDescent="0.2">
      <c r="A13" t="s">
        <v>36</v>
      </c>
      <c r="B13" s="13">
        <v>284857.93473006767</v>
      </c>
      <c r="C13" s="13">
        <v>69659.772879878801</v>
      </c>
      <c r="D13" s="13">
        <v>9820.4477606910932</v>
      </c>
      <c r="E13" s="13">
        <v>187279.73988048651</v>
      </c>
      <c r="F13" s="1">
        <f>$E13*VLOOKUP($A13,'[1]Page 6'!$A$7:$H$12,8,FALSE)</f>
        <v>0</v>
      </c>
      <c r="G13" s="1">
        <f>$E13*VLOOKUP($A13,'[1]Page 6'!$A$7:$H$12,7,FALSE)</f>
        <v>187279.73988048651</v>
      </c>
      <c r="H13" s="13">
        <v>68391.902064430775</v>
      </c>
      <c r="I13" s="13">
        <v>9963.7146568749868</v>
      </c>
      <c r="L13" s="4"/>
      <c r="M13" s="4"/>
      <c r="N13" s="4"/>
      <c r="O13" s="4"/>
    </row>
    <row r="14" spans="1:19" x14ac:dyDescent="0.2">
      <c r="A14" t="s">
        <v>37</v>
      </c>
      <c r="B14" s="15">
        <v>1192589.4406206319</v>
      </c>
      <c r="C14" s="15">
        <v>240312.96232262507</v>
      </c>
      <c r="D14" s="15">
        <v>1917.9498811574304</v>
      </c>
      <c r="E14" s="13">
        <v>787360.01106796367</v>
      </c>
      <c r="F14" s="1">
        <f>$E14*VLOOKUP($A14,'[1]Page 6'!$A$7:$H$12,8,FALSE)</f>
        <v>0</v>
      </c>
      <c r="G14" s="1">
        <f>$E14*VLOOKUP($A14,'[1]Page 6'!$A$7:$H$12,7,FALSE)</f>
        <v>787360.01106796367</v>
      </c>
      <c r="H14" s="13">
        <v>243477.45982340327</v>
      </c>
      <c r="I14" s="13">
        <v>17372.251874580386</v>
      </c>
      <c r="L14" s="4"/>
      <c r="M14" s="4"/>
      <c r="N14" s="4"/>
      <c r="O14" s="4"/>
    </row>
    <row r="15" spans="1:19" x14ac:dyDescent="0.2">
      <c r="A15" t="s">
        <v>38</v>
      </c>
      <c r="B15" s="15">
        <v>855519.33782588574</v>
      </c>
      <c r="C15" s="15">
        <v>0</v>
      </c>
      <c r="D15" s="15">
        <v>116812.86831900499</v>
      </c>
      <c r="E15" s="13">
        <v>835516.64649070741</v>
      </c>
      <c r="F15" s="1">
        <f>$E15*VLOOKUP($A15,'[1]Page 6'!$A$7:$H$12,8,FALSE)</f>
        <v>0</v>
      </c>
      <c r="G15" s="1">
        <v>835516.64649070741</v>
      </c>
      <c r="H15" s="13">
        <v>0</v>
      </c>
      <c r="I15" s="13">
        <v>108866.04580478772</v>
      </c>
      <c r="L15" s="4"/>
      <c r="M15" s="4"/>
      <c r="N15" s="4"/>
      <c r="O15" s="4"/>
    </row>
    <row r="16" spans="1:19" x14ac:dyDescent="0.2">
      <c r="A16" s="16" t="s">
        <v>39</v>
      </c>
      <c r="B16" s="15">
        <v>216256.98169187337</v>
      </c>
      <c r="C16" s="15">
        <v>0</v>
      </c>
      <c r="D16" s="15">
        <v>0</v>
      </c>
      <c r="E16" s="17">
        <v>242752.72539775204</v>
      </c>
      <c r="F16" s="1">
        <v>0</v>
      </c>
      <c r="G16" s="17">
        <v>242752.72539775204</v>
      </c>
      <c r="H16" s="13">
        <v>0</v>
      </c>
      <c r="L16" s="4"/>
      <c r="M16" s="4"/>
      <c r="N16" s="4"/>
      <c r="O16" s="4"/>
    </row>
    <row r="17" spans="1:15" ht="15" x14ac:dyDescent="0.25">
      <c r="A17" s="18" t="s">
        <v>40</v>
      </c>
      <c r="B17" s="13"/>
      <c r="C17" s="13"/>
      <c r="D17" s="13"/>
      <c r="E17" s="13"/>
      <c r="F17" s="13"/>
      <c r="G17" s="13"/>
      <c r="H17" s="13"/>
      <c r="I17" s="13"/>
      <c r="L17" s="19">
        <v>627444.24</v>
      </c>
      <c r="M17" s="20">
        <v>8942349.1400000006</v>
      </c>
      <c r="N17" s="4"/>
      <c r="O17" s="4"/>
    </row>
    <row r="18" spans="1:15" x14ac:dyDescent="0.2">
      <c r="A18" s="21" t="s">
        <v>41</v>
      </c>
      <c r="B18" s="22">
        <f t="shared" ref="B18:I18" si="0">SUM(B9:B17)</f>
        <v>3828877.212877505</v>
      </c>
      <c r="C18" s="22">
        <f t="shared" si="0"/>
        <v>448204.59152359015</v>
      </c>
      <c r="D18" s="22">
        <f t="shared" si="0"/>
        <v>88238.745501310041</v>
      </c>
      <c r="E18" s="22">
        <f t="shared" si="0"/>
        <v>3065390.5971035492</v>
      </c>
      <c r="F18" s="31">
        <f t="shared" si="0"/>
        <v>176657.22840676151</v>
      </c>
      <c r="G18" s="22">
        <f t="shared" si="0"/>
        <v>2888733.3686967874</v>
      </c>
      <c r="H18" s="22">
        <f t="shared" si="0"/>
        <v>451162.29978367937</v>
      </c>
      <c r="I18" s="22">
        <f t="shared" si="0"/>
        <v>110341.57236760034</v>
      </c>
      <c r="J18" s="28">
        <v>-448108.21889018489</v>
      </c>
      <c r="K18" s="23">
        <v>2052765.009200098</v>
      </c>
      <c r="L18" s="29">
        <f>SUM(L17)</f>
        <v>627444.24</v>
      </c>
      <c r="M18" s="24">
        <f>SUM(M17)</f>
        <v>8942349.1400000006</v>
      </c>
      <c r="N18" s="30">
        <f>F18+J18-L18</f>
        <v>-898895.23048342334</v>
      </c>
      <c r="O18" s="24">
        <f>G18+H18+I18+K18-M18</f>
        <v>-3439346.8899518363</v>
      </c>
    </row>
    <row r="19" spans="1:15" x14ac:dyDescent="0.2">
      <c r="C19" s="25"/>
      <c r="E19" s="26"/>
      <c r="H19" s="26"/>
      <c r="I19" s="26"/>
      <c r="N19" t="s">
        <v>51</v>
      </c>
    </row>
    <row r="20" spans="1:15" x14ac:dyDescent="0.2">
      <c r="A20" s="33"/>
      <c r="B20" s="34"/>
      <c r="C20" s="34"/>
      <c r="D20" s="34"/>
      <c r="E20" s="34"/>
      <c r="F20" s="34"/>
      <c r="G20" s="34"/>
      <c r="H20" s="35"/>
      <c r="I20" s="34"/>
      <c r="J20" s="34"/>
      <c r="K20" s="34"/>
      <c r="L20" s="34"/>
      <c r="M20" s="34"/>
      <c r="N20" s="34"/>
      <c r="O20" s="34"/>
    </row>
    <row r="21" spans="1:15" x14ac:dyDescent="0.2">
      <c r="H21" s="26"/>
      <c r="L21" s="43" t="s">
        <v>67</v>
      </c>
    </row>
    <row r="22" spans="1:15" x14ac:dyDescent="0.2">
      <c r="A22" s="27" t="s">
        <v>48</v>
      </c>
      <c r="B22" s="3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10</v>
      </c>
      <c r="M22" s="3" t="s">
        <v>11</v>
      </c>
      <c r="N22" s="3" t="s">
        <v>12</v>
      </c>
      <c r="O22" s="3" t="s">
        <v>13</v>
      </c>
    </row>
    <row r="23" spans="1:15" x14ac:dyDescent="0.2">
      <c r="A23" t="s">
        <v>14</v>
      </c>
      <c r="B23" s="4" t="s">
        <v>15</v>
      </c>
      <c r="C23" s="4" t="s">
        <v>16</v>
      </c>
      <c r="D23" s="4" t="s">
        <v>17</v>
      </c>
      <c r="E23" t="s">
        <v>18</v>
      </c>
      <c r="F23" s="2" t="s">
        <v>19</v>
      </c>
      <c r="H23" s="4" t="s">
        <v>20</v>
      </c>
      <c r="I23" s="4" t="s">
        <v>21</v>
      </c>
      <c r="J23" s="5">
        <v>2021</v>
      </c>
      <c r="K23" t="s">
        <v>22</v>
      </c>
      <c r="L23" t="s">
        <v>42</v>
      </c>
      <c r="N23" s="6" t="s">
        <v>24</v>
      </c>
      <c r="O23" s="6"/>
    </row>
    <row r="24" spans="1:15" x14ac:dyDescent="0.2">
      <c r="B24" s="7" t="s">
        <v>43</v>
      </c>
      <c r="C24" s="8" t="str">
        <f>B24</f>
        <v>7/2021 to 6/2022 (A)</v>
      </c>
      <c r="D24" s="8" t="str">
        <f>C24</f>
        <v>7/2021 to 6/2022 (A)</v>
      </c>
      <c r="E24" s="9" t="s">
        <v>44</v>
      </c>
      <c r="F24" s="8" t="s">
        <v>27</v>
      </c>
      <c r="G24" s="8" t="s">
        <v>28</v>
      </c>
      <c r="H24" s="10" t="str">
        <f>E24</f>
        <v>7/2020 to 6/2021 (B)</v>
      </c>
      <c r="I24" s="10" t="str">
        <f>H24</f>
        <v>7/2020 to 6/2021 (B)</v>
      </c>
      <c r="J24" s="11" t="s">
        <v>29</v>
      </c>
      <c r="K24" s="11" t="s">
        <v>45</v>
      </c>
      <c r="L24" s="8" t="s">
        <v>27</v>
      </c>
      <c r="M24" s="8" t="s">
        <v>28</v>
      </c>
      <c r="N24" s="8" t="s">
        <v>46</v>
      </c>
      <c r="O24" s="8" t="s">
        <v>47</v>
      </c>
    </row>
    <row r="25" spans="1:15" x14ac:dyDescent="0.2">
      <c r="B25" s="13"/>
      <c r="C25" s="13"/>
      <c r="D25" s="13"/>
      <c r="E25" s="13"/>
      <c r="F25" s="1"/>
      <c r="G25" s="1"/>
      <c r="H25" s="13"/>
      <c r="I25" s="13"/>
      <c r="L25" s="4"/>
      <c r="M25" s="4"/>
      <c r="N25" s="4"/>
      <c r="O25" s="4"/>
    </row>
    <row r="26" spans="1:15" x14ac:dyDescent="0.2">
      <c r="A26" t="s">
        <v>33</v>
      </c>
      <c r="B26" s="13">
        <v>535374.75</v>
      </c>
      <c r="C26" s="13">
        <v>16581.858231570732</v>
      </c>
      <c r="D26" s="13">
        <v>-18686.756929337251</v>
      </c>
      <c r="E26" s="13">
        <v>104994.98460078788</v>
      </c>
      <c r="F26" s="1">
        <f>$E26*VLOOKUP($A26,'[2]Page 6'!$A$7:$H$12,8,FALSE)</f>
        <v>0</v>
      </c>
      <c r="G26" s="1">
        <f>$E26*VLOOKUP($A26,'[2]Page 6'!$A$7:$H$12,7,FALSE)</f>
        <v>104994.98460078788</v>
      </c>
      <c r="H26" s="13">
        <v>0</v>
      </c>
      <c r="I26" s="13">
        <v>-35.5161174594381</v>
      </c>
      <c r="L26" s="4"/>
      <c r="M26" s="4"/>
      <c r="N26" s="4"/>
      <c r="O26" s="4"/>
    </row>
    <row r="27" spans="1:15" x14ac:dyDescent="0.2">
      <c r="A27" t="s">
        <v>34</v>
      </c>
      <c r="B27" s="13">
        <v>674773.58133167704</v>
      </c>
      <c r="C27" s="13">
        <v>13371.66952305532</v>
      </c>
      <c r="D27" s="13">
        <v>-23003.953743671191</v>
      </c>
      <c r="E27" s="13">
        <v>432099.47694482998</v>
      </c>
      <c r="F27" s="1">
        <f>$E27*VLOOKUP($A27,'[2]Page 6'!$A$7:$H$12,8,FALSE)</f>
        <v>187631.87898480784</v>
      </c>
      <c r="G27" s="1">
        <f>$E27*VLOOKUP($A27,'[2]Page 6'!$A$7:$H$12,7,FALSE)</f>
        <v>244467.59796002213</v>
      </c>
      <c r="H27" s="13">
        <v>726.78645493999989</v>
      </c>
      <c r="I27" s="13">
        <v>-13375.728871971238</v>
      </c>
      <c r="L27" s="4"/>
      <c r="M27" s="4"/>
      <c r="N27" s="4"/>
      <c r="O27" s="4"/>
    </row>
    <row r="28" spans="1:15" x14ac:dyDescent="0.2">
      <c r="A28" t="s">
        <v>35</v>
      </c>
      <c r="B28" s="15">
        <v>92858.019931493502</v>
      </c>
      <c r="C28" s="15">
        <v>59707.291290642621</v>
      </c>
      <c r="D28" s="15">
        <v>4925.4348360743525</v>
      </c>
      <c r="E28" s="13">
        <v>50490.634044995641</v>
      </c>
      <c r="F28" s="1">
        <f>$E28*VLOOKUP($A28,'[2]Page 6'!$A$7:$H$12,8,FALSE)</f>
        <v>0</v>
      </c>
      <c r="G28" s="1">
        <f>$E28*VLOOKUP($A28,'[2]Page 6'!$A$7:$H$12,7,FALSE)</f>
        <v>50490.634044995641</v>
      </c>
      <c r="H28" s="13">
        <v>11086.688845113875</v>
      </c>
      <c r="I28" s="13">
        <v>9276.9872533816124</v>
      </c>
      <c r="L28" s="4"/>
      <c r="M28" s="4"/>
      <c r="N28" s="4"/>
      <c r="O28" s="4"/>
    </row>
    <row r="29" spans="1:15" x14ac:dyDescent="0.2">
      <c r="A29" t="s">
        <v>36</v>
      </c>
      <c r="B29" s="13">
        <v>259934.61477975885</v>
      </c>
      <c r="C29" s="13">
        <v>20468.683798260805</v>
      </c>
      <c r="D29" s="13">
        <v>6025.6477234882595</v>
      </c>
      <c r="E29" s="13">
        <v>231275.15401887859</v>
      </c>
      <c r="F29" s="1">
        <f>$E29*VLOOKUP($A29,'[2]Page 6'!$A$7:$H$12,8,FALSE)</f>
        <v>0</v>
      </c>
      <c r="G29" s="1">
        <f>$E29*VLOOKUP($A29,'[2]Page 6'!$A$7:$H$12,7,FALSE)</f>
        <v>231275.15401887859</v>
      </c>
      <c r="H29" s="13">
        <v>88418.878330729771</v>
      </c>
      <c r="I29" s="13">
        <v>22158.184611903551</v>
      </c>
      <c r="L29" s="4"/>
      <c r="M29" s="4"/>
      <c r="N29" s="4"/>
      <c r="O29" s="4"/>
    </row>
    <row r="30" spans="1:15" x14ac:dyDescent="0.2">
      <c r="A30" t="s">
        <v>37</v>
      </c>
      <c r="B30" s="15">
        <v>1009464.3672511739</v>
      </c>
      <c r="C30" s="15">
        <v>138530.58935158642</v>
      </c>
      <c r="D30" s="15">
        <v>39241.489094728582</v>
      </c>
      <c r="E30" s="13">
        <v>934741.29837785056</v>
      </c>
      <c r="F30" s="1">
        <f>$E30*VLOOKUP($A30,'[2]Page 6'!$A$7:$H$12,8,FALSE)</f>
        <v>0</v>
      </c>
      <c r="G30" s="1">
        <f>$E30*VLOOKUP($A30,'[2]Page 6'!$A$7:$H$12,7,FALSE)</f>
        <v>934741.29837785056</v>
      </c>
      <c r="H30" s="13">
        <v>35995.799638967415</v>
      </c>
      <c r="I30" s="13">
        <v>35447.711820673547</v>
      </c>
      <c r="L30" s="4"/>
      <c r="M30" s="4"/>
      <c r="N30" s="4"/>
      <c r="O30" s="4"/>
    </row>
    <row r="31" spans="1:15" x14ac:dyDescent="0.2">
      <c r="A31" t="s">
        <v>38</v>
      </c>
      <c r="B31" s="15">
        <v>702947.21395612636</v>
      </c>
      <c r="C31" s="15">
        <v>0</v>
      </c>
      <c r="D31" s="15">
        <v>113198.70683430597</v>
      </c>
      <c r="E31" s="13">
        <v>549189.07003629161</v>
      </c>
      <c r="F31" s="1">
        <f>$E31*VLOOKUP($A31,'[2]Page 6'!$A$7:$H$12,8,FALSE)</f>
        <v>0</v>
      </c>
      <c r="G31" s="1">
        <f>$E31*VLOOKUP($A31,'[2]Page 6'!$A$7:$H$12,7,FALSE)</f>
        <v>549189.07003629161</v>
      </c>
      <c r="H31" s="13">
        <v>134593.01172006468</v>
      </c>
      <c r="I31" s="13">
        <v>119029.87988655777</v>
      </c>
      <c r="L31" s="4"/>
      <c r="M31" s="4"/>
      <c r="N31" s="4"/>
      <c r="O31" s="4"/>
    </row>
    <row r="32" spans="1:15" x14ac:dyDescent="0.2">
      <c r="A32" s="16" t="s">
        <v>39</v>
      </c>
      <c r="B32" s="15">
        <v>197549</v>
      </c>
      <c r="C32" s="15">
        <v>0</v>
      </c>
      <c r="D32" s="15">
        <v>0</v>
      </c>
      <c r="E32" s="13">
        <v>243801.94621012051</v>
      </c>
      <c r="F32" s="1">
        <v>0</v>
      </c>
      <c r="G32" s="1">
        <f>E32</f>
        <v>243801.94621012051</v>
      </c>
      <c r="H32" s="13">
        <v>0</v>
      </c>
      <c r="L32" s="4"/>
      <c r="M32" s="4"/>
      <c r="N32" s="4"/>
      <c r="O32" s="4"/>
    </row>
    <row r="33" spans="1:15" ht="15" x14ac:dyDescent="0.25">
      <c r="A33" s="18" t="s">
        <v>40</v>
      </c>
      <c r="B33" s="13"/>
      <c r="C33" s="13"/>
      <c r="D33" s="13"/>
      <c r="E33" s="13"/>
      <c r="F33" s="13"/>
      <c r="G33" s="17"/>
      <c r="H33" s="13"/>
      <c r="I33" s="13"/>
      <c r="L33" s="19">
        <v>1384977</v>
      </c>
      <c r="M33" s="20">
        <v>6830598.8300000019</v>
      </c>
      <c r="N33" s="4"/>
      <c r="O33" s="4"/>
    </row>
    <row r="34" spans="1:15" x14ac:dyDescent="0.2">
      <c r="A34" s="21" t="s">
        <v>41</v>
      </c>
      <c r="B34" s="22">
        <f t="shared" ref="B34:I34" si="1">SUM(B25:B33)</f>
        <v>3472901.5472502299</v>
      </c>
      <c r="C34" s="22">
        <f t="shared" si="1"/>
        <v>248660.0921951159</v>
      </c>
      <c r="D34" s="22">
        <f t="shared" si="1"/>
        <v>121700.56781558871</v>
      </c>
      <c r="E34" s="22">
        <f t="shared" si="1"/>
        <v>2546592.5642337548</v>
      </c>
      <c r="F34" s="31">
        <f t="shared" si="1"/>
        <v>187631.87898480784</v>
      </c>
      <c r="G34" s="22">
        <f t="shared" si="1"/>
        <v>2358960.6852489468</v>
      </c>
      <c r="H34" s="22">
        <f t="shared" si="1"/>
        <v>270821.16498981573</v>
      </c>
      <c r="I34" s="22">
        <f t="shared" si="1"/>
        <v>172501.5185830858</v>
      </c>
      <c r="J34" s="28">
        <v>749236.90212500724</v>
      </c>
      <c r="K34" s="23">
        <v>6081080.4703782517</v>
      </c>
      <c r="L34" s="29">
        <f>SUM(L33)</f>
        <v>1384977</v>
      </c>
      <c r="M34" s="24">
        <f>SUM(M33)</f>
        <v>6830598.8300000019</v>
      </c>
      <c r="N34" s="30">
        <f>F34+J34-L34</f>
        <v>-448108.21889018489</v>
      </c>
      <c r="O34" s="24">
        <f>G34+H34+I34+K34-M34</f>
        <v>2052765.009200098</v>
      </c>
    </row>
    <row r="35" spans="1:15" x14ac:dyDescent="0.2">
      <c r="C35" s="25"/>
      <c r="E35" s="26"/>
      <c r="H35" s="26"/>
      <c r="I35" s="26"/>
    </row>
    <row r="36" spans="1:15" x14ac:dyDescent="0.2">
      <c r="A36" s="33"/>
      <c r="B36" s="34"/>
      <c r="C36" s="34"/>
      <c r="D36" s="34"/>
      <c r="E36" s="34"/>
      <c r="F36" s="34"/>
      <c r="G36" s="34"/>
      <c r="H36" s="35"/>
      <c r="I36" s="34"/>
      <c r="J36" s="34"/>
      <c r="K36" s="34"/>
      <c r="L36" s="34"/>
      <c r="M36" s="34"/>
      <c r="N36" s="34"/>
      <c r="O36" s="34"/>
    </row>
    <row r="37" spans="1:15" x14ac:dyDescent="0.2">
      <c r="L37" s="43" t="s">
        <v>53</v>
      </c>
    </row>
    <row r="38" spans="1:15" x14ac:dyDescent="0.2">
      <c r="A38" s="27" t="s">
        <v>50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</row>
    <row r="39" spans="1:15" x14ac:dyDescent="0.2">
      <c r="A39" t="s">
        <v>14</v>
      </c>
      <c r="B39" s="4" t="s">
        <v>15</v>
      </c>
      <c r="C39" s="4" t="s">
        <v>16</v>
      </c>
      <c r="D39" s="4" t="s">
        <v>17</v>
      </c>
      <c r="E39" t="s">
        <v>18</v>
      </c>
      <c r="F39" s="2" t="s">
        <v>19</v>
      </c>
      <c r="H39" s="4" t="s">
        <v>20</v>
      </c>
      <c r="I39" s="4" t="s">
        <v>21</v>
      </c>
      <c r="J39" s="5">
        <v>2020</v>
      </c>
      <c r="K39" t="s">
        <v>22</v>
      </c>
      <c r="L39" t="s">
        <v>42</v>
      </c>
      <c r="N39" s="6" t="s">
        <v>24</v>
      </c>
      <c r="O39" s="6"/>
    </row>
    <row r="40" spans="1:15" x14ac:dyDescent="0.2">
      <c r="B40" s="7" t="s">
        <v>49</v>
      </c>
      <c r="C40" s="8" t="str">
        <f>B40</f>
        <v>7/2020 to 6/2021 (A)</v>
      </c>
      <c r="D40" s="8" t="str">
        <f>C40</f>
        <v>7/2020 to 6/2021 (A)</v>
      </c>
      <c r="E40" s="9" t="s">
        <v>44</v>
      </c>
      <c r="F40" s="8" t="s">
        <v>27</v>
      </c>
      <c r="G40" s="8" t="s">
        <v>28</v>
      </c>
      <c r="H40" s="10" t="str">
        <f>E40</f>
        <v>7/2020 to 6/2021 (B)</v>
      </c>
      <c r="I40" s="10" t="str">
        <f>H40</f>
        <v>7/2020 to 6/2021 (B)</v>
      </c>
      <c r="J40" s="11" t="s">
        <v>29</v>
      </c>
      <c r="K40" s="11" t="s">
        <v>45</v>
      </c>
      <c r="L40" s="8" t="s">
        <v>27</v>
      </c>
      <c r="M40" s="8" t="s">
        <v>28</v>
      </c>
      <c r="N40" s="8" t="s">
        <v>46</v>
      </c>
      <c r="O40" s="8" t="s">
        <v>47</v>
      </c>
    </row>
    <row r="41" spans="1:15" x14ac:dyDescent="0.2">
      <c r="B41" s="13"/>
      <c r="C41" s="13"/>
      <c r="D41" s="13"/>
      <c r="E41" s="13"/>
      <c r="F41" s="1"/>
      <c r="G41" s="1"/>
      <c r="H41" s="13"/>
      <c r="I41" s="13"/>
      <c r="L41" s="4"/>
      <c r="M41" s="4"/>
      <c r="N41" s="4"/>
      <c r="O41" s="4"/>
    </row>
    <row r="42" spans="1:15" x14ac:dyDescent="0.2">
      <c r="A42" t="s">
        <v>33</v>
      </c>
      <c r="B42" s="13">
        <v>306300.34000878426</v>
      </c>
      <c r="C42" s="13">
        <v>3758.49194175</v>
      </c>
      <c r="D42" s="13">
        <v>-10253.789703817207</v>
      </c>
      <c r="E42" s="13">
        <v>31189.05200889246</v>
      </c>
      <c r="F42" s="1">
        <f>$E42*VLOOKUP($A42,'[3]Page 6'!$A$7:$H$12,8,FALSE)</f>
        <v>0</v>
      </c>
      <c r="G42" s="1">
        <f>$E42*VLOOKUP($A42,'[3]Page 6'!$A$7:$H$12,7,FALSE)</f>
        <v>31189.05200889246</v>
      </c>
      <c r="H42" s="13">
        <v>0</v>
      </c>
      <c r="I42" s="13">
        <v>-3118.9052008892463</v>
      </c>
      <c r="L42" s="4"/>
      <c r="M42" s="4"/>
      <c r="N42" s="4"/>
      <c r="O42" s="4"/>
    </row>
    <row r="43" spans="1:15" x14ac:dyDescent="0.2">
      <c r="A43" t="s">
        <v>34</v>
      </c>
      <c r="B43" s="13">
        <v>450263.03727309493</v>
      </c>
      <c r="C43" s="13">
        <v>1661.8171870022184</v>
      </c>
      <c r="D43" s="13">
        <v>-18999.09805756266</v>
      </c>
      <c r="E43" s="13">
        <v>369712.20737686171</v>
      </c>
      <c r="F43" s="1">
        <f>$E43*VLOOKUP($A43,'[3]Page 6'!$A$7:$H$12,8,FALSE)</f>
        <v>147286.97199875591</v>
      </c>
      <c r="G43" s="1">
        <f>$E43*VLOOKUP($A43,'[3]Page 6'!$A$7:$H$12,7,FALSE)</f>
        <v>222425.2353781058</v>
      </c>
      <c r="H43" s="13">
        <v>1012.5274053848166</v>
      </c>
      <c r="I43" s="13">
        <v>-27001.354685525002</v>
      </c>
      <c r="L43" s="4"/>
      <c r="M43" s="4"/>
      <c r="N43" s="4"/>
      <c r="O43" s="4"/>
    </row>
    <row r="44" spans="1:15" x14ac:dyDescent="0.2">
      <c r="A44" t="s">
        <v>35</v>
      </c>
      <c r="B44" s="15">
        <v>171457.10082482256</v>
      </c>
      <c r="C44" s="15">
        <v>90.693290613496899</v>
      </c>
      <c r="D44" s="15">
        <v>6071.1741385618334</v>
      </c>
      <c r="E44" s="13">
        <v>52774.802079725938</v>
      </c>
      <c r="F44" s="1">
        <f>$E44*VLOOKUP($A44,'[3]Page 6'!$A$7:$H$12,8,FALSE)</f>
        <v>0</v>
      </c>
      <c r="G44" s="1">
        <f>$E44*VLOOKUP($A44,'[3]Page 6'!$A$7:$H$12,7,FALSE)</f>
        <v>52774.802079725938</v>
      </c>
      <c r="H44" s="13">
        <v>21184.599315852756</v>
      </c>
      <c r="I44" s="13">
        <v>8468.3540139358865</v>
      </c>
      <c r="L44" s="4"/>
      <c r="M44" s="4"/>
      <c r="N44" s="4"/>
      <c r="O44" s="4"/>
    </row>
    <row r="45" spans="1:15" x14ac:dyDescent="0.2">
      <c r="A45" t="s">
        <v>36</v>
      </c>
      <c r="B45" s="13">
        <v>272352.62991844816</v>
      </c>
      <c r="C45" s="13">
        <v>8060.2182746460076</v>
      </c>
      <c r="D45" s="13">
        <v>19307.516811045283</v>
      </c>
      <c r="E45" s="13">
        <v>252862.38641429847</v>
      </c>
      <c r="F45" s="1">
        <f>$E45*VLOOKUP($A45,'[3]Page 6'!$A$7:$H$12,8,FALSE)</f>
        <v>0</v>
      </c>
      <c r="G45" s="1">
        <f>$E45*VLOOKUP($A45,'[3]Page 6'!$A$7:$H$12,7,FALSE)</f>
        <v>252862.38641429847</v>
      </c>
      <c r="H45" s="13">
        <v>4255.2141741554324</v>
      </c>
      <c r="I45" s="13">
        <v>19283.267650890837</v>
      </c>
      <c r="L45" s="4"/>
      <c r="M45" s="4"/>
      <c r="N45" s="4"/>
      <c r="O45" s="4"/>
    </row>
    <row r="46" spans="1:15" x14ac:dyDescent="0.2">
      <c r="A46" t="s">
        <v>37</v>
      </c>
      <c r="B46" s="15">
        <v>905354.2495913785</v>
      </c>
      <c r="C46" s="15">
        <v>10948.840372943518</v>
      </c>
      <c r="D46" s="15">
        <v>62074.23340633422</v>
      </c>
      <c r="E46" s="13">
        <v>1054468.3515854443</v>
      </c>
      <c r="F46" s="1">
        <f>$E46*VLOOKUP($A46,'[3]Page 6'!$A$7:$H$12,8,FALSE)</f>
        <v>0</v>
      </c>
      <c r="G46" s="1">
        <f>$E46*VLOOKUP($A46,'[3]Page 6'!$A$7:$H$12,7,FALSE)</f>
        <v>1054468.3515854443</v>
      </c>
      <c r="H46" s="13">
        <v>14087.893871867354</v>
      </c>
      <c r="I46" s="13">
        <v>8840.1315851993404</v>
      </c>
      <c r="L46" s="4"/>
      <c r="M46" s="4"/>
      <c r="N46" s="4"/>
      <c r="O46" s="4"/>
    </row>
    <row r="47" spans="1:15" x14ac:dyDescent="0.2">
      <c r="A47" t="s">
        <v>38</v>
      </c>
      <c r="B47" s="15">
        <v>585261.16475798469</v>
      </c>
      <c r="C47" s="15">
        <v>0</v>
      </c>
      <c r="D47" s="15">
        <v>131900.08668014753</v>
      </c>
      <c r="E47" s="13">
        <v>554580.60896814917</v>
      </c>
      <c r="F47" s="1">
        <f>$E47*VLOOKUP($A47,'[3]Page 6'!$A$7:$H$12,8,FALSE)</f>
        <v>0</v>
      </c>
      <c r="G47" s="1">
        <f>$E47*VLOOKUP($A47,'[3]Page 6'!$A$7:$H$12,7,FALSE)</f>
        <v>554580.60896814917</v>
      </c>
      <c r="H47" s="13">
        <f>VLOOKUP($A47,[4]Programs!$D$13:$Z$48,23,FALSE)</f>
        <v>0</v>
      </c>
      <c r="I47" s="13">
        <v>115158.37098346975</v>
      </c>
      <c r="L47" s="4"/>
      <c r="M47" s="4"/>
      <c r="N47" s="4"/>
      <c r="O47" s="4"/>
    </row>
    <row r="48" spans="1:15" x14ac:dyDescent="0.2">
      <c r="A48" s="16" t="s">
        <v>39</v>
      </c>
      <c r="B48" s="15">
        <v>377189</v>
      </c>
      <c r="C48" s="15">
        <v>0</v>
      </c>
      <c r="D48" s="15">
        <v>0</v>
      </c>
      <c r="E48" s="13">
        <v>254719.58335882821</v>
      </c>
      <c r="F48" s="1">
        <v>0</v>
      </c>
      <c r="G48" s="1">
        <f>E48</f>
        <v>254719.58335882821</v>
      </c>
      <c r="H48" s="13">
        <v>0</v>
      </c>
      <c r="L48" s="4"/>
      <c r="M48" s="4"/>
      <c r="N48" s="4"/>
      <c r="O48" s="4"/>
    </row>
    <row r="49" spans="1:15" ht="15" x14ac:dyDescent="0.25">
      <c r="A49" s="18" t="s">
        <v>40</v>
      </c>
      <c r="B49" s="13"/>
      <c r="C49" s="13"/>
      <c r="D49" s="13"/>
      <c r="E49" s="13"/>
      <c r="F49" s="13"/>
      <c r="G49" s="17"/>
      <c r="H49" s="13"/>
      <c r="I49" s="13"/>
      <c r="L49" s="19">
        <v>1930554.24</v>
      </c>
      <c r="M49" s="20">
        <v>-3618453.3299999991</v>
      </c>
      <c r="N49" s="4"/>
      <c r="O49" s="4"/>
    </row>
    <row r="50" spans="1:15" x14ac:dyDescent="0.2">
      <c r="A50" s="21" t="s">
        <v>41</v>
      </c>
      <c r="B50" s="22">
        <f t="shared" ref="B50:I50" si="2">SUM(B41:B49)</f>
        <v>3068177.5223745131</v>
      </c>
      <c r="C50" s="22">
        <f t="shared" si="2"/>
        <v>24520.061066955241</v>
      </c>
      <c r="D50" s="22">
        <f t="shared" si="2"/>
        <v>190100.12327470901</v>
      </c>
      <c r="E50" s="22">
        <f t="shared" si="2"/>
        <v>2570306.9917922001</v>
      </c>
      <c r="F50" s="31">
        <f t="shared" si="2"/>
        <v>147286.97199875591</v>
      </c>
      <c r="G50" s="22">
        <f t="shared" si="2"/>
        <v>2423020.0197934443</v>
      </c>
      <c r="H50" s="22">
        <f t="shared" si="2"/>
        <v>40540.234767260357</v>
      </c>
      <c r="I50" s="22">
        <f t="shared" si="2"/>
        <v>121629.86434708157</v>
      </c>
      <c r="J50" s="28">
        <v>2532504.1701262514</v>
      </c>
      <c r="K50" s="23">
        <v>-122562.97852953384</v>
      </c>
      <c r="L50" s="29">
        <f>SUM(L49)</f>
        <v>1930554.24</v>
      </c>
      <c r="M50" s="24">
        <f>SUM(M49)</f>
        <v>-3618453.3299999991</v>
      </c>
      <c r="N50" s="30">
        <f>F50+J50-L50</f>
        <v>749236.90212500724</v>
      </c>
      <c r="O50" s="24">
        <f>G50+H50+I50+K50-M50</f>
        <v>6081080.4703782517</v>
      </c>
    </row>
    <row r="51" spans="1:15" x14ac:dyDescent="0.2">
      <c r="C51" s="25"/>
      <c r="E51" s="26"/>
      <c r="H51" s="26"/>
      <c r="I51" s="26"/>
    </row>
    <row r="52" spans="1:15" x14ac:dyDescent="0.2">
      <c r="A52" s="27" t="s">
        <v>54</v>
      </c>
    </row>
    <row r="53" spans="1:15" x14ac:dyDescent="0.2">
      <c r="A53" s="37" t="s">
        <v>55</v>
      </c>
      <c r="B53" s="38" t="s">
        <v>56</v>
      </c>
      <c r="C53" s="38" t="s">
        <v>57</v>
      </c>
    </row>
    <row r="54" spans="1:15" x14ac:dyDescent="0.2">
      <c r="A54" t="s">
        <v>58</v>
      </c>
      <c r="B54" s="40">
        <v>44012</v>
      </c>
      <c r="C54" s="41">
        <v>3.0734999999999998E-2</v>
      </c>
      <c r="D54" s="42" t="s">
        <v>59</v>
      </c>
    </row>
    <row r="55" spans="1:15" x14ac:dyDescent="0.2">
      <c r="A55" t="s">
        <v>60</v>
      </c>
      <c r="B55" s="40">
        <v>44258</v>
      </c>
      <c r="C55" s="41">
        <v>3.0734999999999998E-2</v>
      </c>
      <c r="D55" s="42" t="s">
        <v>59</v>
      </c>
    </row>
    <row r="56" spans="1:15" x14ac:dyDescent="0.2">
      <c r="A56" t="s">
        <v>61</v>
      </c>
      <c r="B56" s="40">
        <v>44319</v>
      </c>
      <c r="C56" s="41">
        <v>4.5816999999999997E-2</v>
      </c>
      <c r="D56" s="42" t="s">
        <v>59</v>
      </c>
    </row>
    <row r="57" spans="1:15" x14ac:dyDescent="0.2">
      <c r="A57" t="s">
        <v>62</v>
      </c>
      <c r="B57" s="40">
        <v>44565</v>
      </c>
      <c r="C57" s="41">
        <v>4.5816999999999997E-2</v>
      </c>
      <c r="D57" s="42" t="s">
        <v>59</v>
      </c>
    </row>
    <row r="58" spans="1:15" x14ac:dyDescent="0.2">
      <c r="A58" t="s">
        <v>63</v>
      </c>
      <c r="B58" s="40">
        <v>44565</v>
      </c>
      <c r="C58" s="41">
        <v>1.4803E-2</v>
      </c>
      <c r="D58" s="42" t="s">
        <v>59</v>
      </c>
    </row>
    <row r="59" spans="1:15" x14ac:dyDescent="0.2">
      <c r="A59" t="s">
        <v>64</v>
      </c>
      <c r="B59" s="40">
        <v>44565</v>
      </c>
      <c r="C59" s="41">
        <v>1.4803E-2</v>
      </c>
      <c r="D59" s="42" t="s">
        <v>59</v>
      </c>
    </row>
    <row r="60" spans="1:15" x14ac:dyDescent="0.2">
      <c r="A60" t="s">
        <v>65</v>
      </c>
      <c r="B60" s="40">
        <v>45017</v>
      </c>
      <c r="C60" s="41">
        <v>-4.7840000000000001E-3</v>
      </c>
      <c r="D60" s="42" t="s">
        <v>59</v>
      </c>
    </row>
    <row r="61" spans="1:15" x14ac:dyDescent="0.2">
      <c r="A61" t="s">
        <v>66</v>
      </c>
      <c r="B61" s="36">
        <v>45261</v>
      </c>
      <c r="C61" s="39">
        <v>-3.5360000000000001E-3</v>
      </c>
      <c r="D61" t="s">
        <v>59</v>
      </c>
    </row>
    <row r="62" spans="1:15" x14ac:dyDescent="0.2">
      <c r="C62" s="39"/>
    </row>
  </sheetData>
  <printOptions horizontalCentered="1"/>
  <pageMargins left="0.2" right="0" top="0.45955882352941174" bottom="0.2" header="0" footer="0.2"/>
  <pageSetup scale="50" orientation="landscape" r:id="rId1"/>
  <headerFooter>
    <oddHeader>&amp;R&amp;"Times New Roman,Bold"KyPSC Case No. 2023-00354
STAFF-DR-01-002 Attachment
Page 1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2876D9663674C96B275CC8F23A8F7" ma:contentTypeVersion="4" ma:contentTypeDescription="Create a new document." ma:contentTypeScope="" ma:versionID="4252e7f9b9cae059bb2159e7d8480b71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Jim Z</Witness>
  </documentManagement>
</p:properties>
</file>

<file path=customXml/itemProps1.xml><?xml version="1.0" encoding="utf-8"?>
<ds:datastoreItem xmlns:ds="http://schemas.openxmlformats.org/officeDocument/2006/customXml" ds:itemID="{8A7786BE-7758-4E4E-ACC1-DB86B666D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9EBA9-1315-401C-AAAC-62D786A96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BEEF64-DBD2-49D1-93E7-0FFADCB9C221}">
  <ds:schemaRefs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purl.org/dc/dcmitype/"/>
    <ds:schemaRef ds:uri="http://schemas.microsoft.com/office/2006/documentManagement/types"/>
    <ds:schemaRef ds:uri="3c9d8c27-8a6d-4d9e-a15e-ef5d28c114a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Ziolkowski, Jim</dc:creator>
  <cp:lastModifiedBy>Minna Sunderman</cp:lastModifiedBy>
  <cp:lastPrinted>2023-12-07T21:03:37Z</cp:lastPrinted>
  <dcterms:created xsi:type="dcterms:W3CDTF">2023-12-06T18:57:06Z</dcterms:created>
  <dcterms:modified xsi:type="dcterms:W3CDTF">2023-12-07T21:04:03Z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0x010100F772876D9663674C96B275CC8F23A8F7</vt:lpwstr>
  </property>
</Properties>
</file>