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ATE INFO\SURCHARGE\06-26\"/>
    </mc:Choice>
  </mc:AlternateContent>
  <xr:revisionPtr revIDLastSave="0" documentId="8_{E03154CA-F654-4A1F-B59D-082F1826000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-2" sheetId="1" r:id="rId1"/>
    <sheet name="Feb" sheetId="14" r:id="rId2"/>
    <sheet name="Mar" sheetId="13" r:id="rId3"/>
    <sheet name="Apr" sheetId="12" r:id="rId4"/>
    <sheet name="May" sheetId="11" r:id="rId5"/>
    <sheet name="June" sheetId="10" r:id="rId6"/>
    <sheet name="July" sheetId="9" r:id="rId7"/>
    <sheet name="Aug" sheetId="8" r:id="rId8"/>
    <sheet name="Sep" sheetId="7" r:id="rId9"/>
    <sheet name="Oct" sheetId="15" r:id="rId10"/>
    <sheet name="Nov" sheetId="6" r:id="rId11"/>
    <sheet name="Dec" sheetId="5" r:id="rId12"/>
    <sheet name="Annual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1" l="1"/>
  <c r="E27" i="11"/>
  <c r="E17" i="11"/>
  <c r="E31" i="12"/>
  <c r="E27" i="12"/>
  <c r="E17" i="12"/>
  <c r="E27" i="13" l="1"/>
  <c r="E31" i="13"/>
  <c r="E17" i="13"/>
  <c r="E27" i="14" l="1"/>
  <c r="E39" i="14"/>
  <c r="E31" i="14"/>
  <c r="E17" i="14" l="1"/>
  <c r="E27" i="1"/>
  <c r="E31" i="1"/>
  <c r="E17" i="1"/>
  <c r="C32" i="14" l="1"/>
  <c r="E24" i="14"/>
  <c r="E33" i="5"/>
  <c r="E24" i="5"/>
  <c r="E24" i="6"/>
  <c r="C32" i="6"/>
  <c r="E24" i="15"/>
  <c r="E33" i="8"/>
  <c r="E14" i="5"/>
  <c r="C40" i="5"/>
  <c r="C32" i="5"/>
  <c r="C23" i="5"/>
  <c r="E33" i="6"/>
  <c r="E14" i="6"/>
  <c r="C40" i="6"/>
  <c r="C23" i="6"/>
  <c r="E33" i="15"/>
  <c r="E14" i="15"/>
  <c r="C40" i="15"/>
  <c r="C32" i="15"/>
  <c r="C23" i="15"/>
  <c r="E24" i="7"/>
  <c r="E33" i="7"/>
  <c r="E14" i="7"/>
  <c r="C40" i="7"/>
  <c r="C32" i="7"/>
  <c r="C23" i="7"/>
  <c r="E24" i="8"/>
  <c r="E14" i="8"/>
  <c r="C40" i="8"/>
  <c r="C32" i="8"/>
  <c r="C23" i="8"/>
  <c r="E24" i="9"/>
  <c r="E33" i="9"/>
  <c r="E14" i="9"/>
  <c r="C40" i="9"/>
  <c r="C32" i="9"/>
  <c r="C23" i="9"/>
  <c r="E24" i="10"/>
  <c r="E33" i="10"/>
  <c r="E14" i="10"/>
  <c r="C40" i="10"/>
  <c r="C32" i="10"/>
  <c r="C23" i="10"/>
  <c r="E24" i="11"/>
  <c r="E33" i="11"/>
  <c r="E14" i="11"/>
  <c r="C40" i="11"/>
  <c r="C32" i="11"/>
  <c r="C23" i="11"/>
  <c r="E24" i="12"/>
  <c r="E33" i="12"/>
  <c r="E14" i="12"/>
  <c r="C40" i="12"/>
  <c r="C32" i="12"/>
  <c r="C23" i="12"/>
  <c r="E24" i="13"/>
  <c r="E33" i="13"/>
  <c r="E14" i="13"/>
  <c r="C40" i="13"/>
  <c r="C32" i="13"/>
  <c r="C23" i="13"/>
  <c r="E14" i="14"/>
  <c r="C40" i="14"/>
  <c r="C23" i="14"/>
  <c r="C32" i="1"/>
  <c r="C40" i="1"/>
  <c r="E14" i="1"/>
  <c r="E24" i="1"/>
  <c r="E33" i="1"/>
  <c r="C8" i="2"/>
  <c r="C10" i="2"/>
  <c r="E7" i="5"/>
  <c r="C5" i="5"/>
  <c r="E7" i="6"/>
  <c r="C5" i="6"/>
  <c r="E7" i="15"/>
  <c r="C5" i="15"/>
  <c r="E7" i="7"/>
  <c r="C5" i="7"/>
  <c r="E7" i="8"/>
  <c r="C5" i="8"/>
  <c r="E7" i="9"/>
  <c r="C5" i="9"/>
  <c r="E7" i="10"/>
  <c r="C5" i="10"/>
  <c r="E7" i="11"/>
  <c r="C5" i="11"/>
  <c r="E7" i="12"/>
  <c r="C5" i="12"/>
  <c r="C5" i="13"/>
  <c r="C5" i="14"/>
  <c r="E7" i="13"/>
  <c r="E7" i="14"/>
  <c r="C23" i="1"/>
  <c r="E33" i="14" l="1"/>
  <c r="F33" i="14" s="1"/>
  <c r="E38" i="15"/>
  <c r="E41" i="15" s="1"/>
  <c r="F37" i="15" s="1"/>
  <c r="F24" i="15"/>
  <c r="F33" i="15"/>
  <c r="F24" i="7"/>
  <c r="F33" i="7"/>
  <c r="F24" i="8"/>
  <c r="E38" i="8"/>
  <c r="E41" i="8" s="1"/>
  <c r="F33" i="8"/>
  <c r="E38" i="9"/>
  <c r="E41" i="9" s="1"/>
  <c r="E46" i="9" s="1"/>
  <c r="E20" i="2" s="1"/>
  <c r="F24" i="9"/>
  <c r="F33" i="9"/>
  <c r="E38" i="10"/>
  <c r="E41" i="10" s="1"/>
  <c r="E46" i="10" s="1"/>
  <c r="E19" i="2" s="1"/>
  <c r="F33" i="10"/>
  <c r="F24" i="10"/>
  <c r="E38" i="11"/>
  <c r="E41" i="11" s="1"/>
  <c r="F41" i="11" s="1"/>
  <c r="F33" i="11"/>
  <c r="F24" i="11"/>
  <c r="E38" i="12"/>
  <c r="E41" i="12" s="1"/>
  <c r="F33" i="12"/>
  <c r="F24" i="12"/>
  <c r="F24" i="13"/>
  <c r="E38" i="13"/>
  <c r="E41" i="13" s="1"/>
  <c r="F41" i="13" s="1"/>
  <c r="F33" i="13"/>
  <c r="F24" i="14"/>
  <c r="F33" i="1"/>
  <c r="F24" i="1"/>
  <c r="E38" i="1"/>
  <c r="E41" i="1" s="1"/>
  <c r="F24" i="5"/>
  <c r="F33" i="5"/>
  <c r="E38" i="5"/>
  <c r="E41" i="5" s="1"/>
  <c r="F41" i="5" s="1"/>
  <c r="E38" i="6"/>
  <c r="E41" i="6" s="1"/>
  <c r="F33" i="6"/>
  <c r="F24" i="6"/>
  <c r="E38" i="7"/>
  <c r="E41" i="7" s="1"/>
  <c r="E38" i="14" l="1"/>
  <c r="E41" i="14" s="1"/>
  <c r="E46" i="14" s="1"/>
  <c r="E15" i="2" s="1"/>
  <c r="E46" i="15"/>
  <c r="E23" i="2" s="1"/>
  <c r="F41" i="15"/>
  <c r="E46" i="8"/>
  <c r="E21" i="2" s="1"/>
  <c r="F41" i="8"/>
  <c r="F37" i="8"/>
  <c r="F37" i="9"/>
  <c r="F41" i="9"/>
  <c r="F41" i="10"/>
  <c r="F37" i="10"/>
  <c r="E46" i="11"/>
  <c r="E18" i="2" s="1"/>
  <c r="F37" i="11"/>
  <c r="F37" i="12"/>
  <c r="F41" i="12"/>
  <c r="E46" i="12"/>
  <c r="E17" i="2" s="1"/>
  <c r="F37" i="13"/>
  <c r="E46" i="13"/>
  <c r="E16" i="2" s="1"/>
  <c r="F37" i="1"/>
  <c r="F41" i="1"/>
  <c r="E46" i="1"/>
  <c r="E14" i="2" s="1"/>
  <c r="E46" i="5"/>
  <c r="E25" i="2" s="1"/>
  <c r="F37" i="5"/>
  <c r="F37" i="7"/>
  <c r="F41" i="7"/>
  <c r="E46" i="7"/>
  <c r="E22" i="2" s="1"/>
  <c r="F37" i="6"/>
  <c r="E46" i="6"/>
  <c r="E24" i="2" s="1"/>
  <c r="F41" i="6"/>
  <c r="F37" i="14" l="1"/>
  <c r="F41" i="14"/>
  <c r="E26" i="2"/>
  <c r="C32" i="2" s="1"/>
  <c r="E32" i="2" s="1"/>
  <c r="E29" i="2"/>
  <c r="C29" i="2" l="1"/>
</calcChain>
</file>

<file path=xl/sharedStrings.xml><?xml version="1.0" encoding="utf-8"?>
<sst xmlns="http://schemas.openxmlformats.org/spreadsheetml/2006/main" count="508" uniqueCount="79">
  <si>
    <t>PUBLIC SERVICE COMMISSION</t>
  </si>
  <si>
    <t>Monthly Water Loss Report</t>
  </si>
  <si>
    <t>Water Utility:</t>
  </si>
  <si>
    <t>For the Month of:</t>
  </si>
  <si>
    <t>January</t>
  </si>
  <si>
    <t>Year:</t>
  </si>
  <si>
    <t>LINE #</t>
  </si>
  <si>
    <t>ITEM</t>
  </si>
  <si>
    <t>GALLONS (Omit 000's)</t>
  </si>
  <si>
    <t>WATER PRODUCED, PURCHASED &amp; DISTRIBUTED</t>
  </si>
  <si>
    <t>Water Produced</t>
  </si>
  <si>
    <t>Water Purchased</t>
  </si>
  <si>
    <t>TOTAL PRODUCED AND PURCHASED</t>
  </si>
  <si>
    <t>WATER SALES</t>
  </si>
  <si>
    <t>Residential</t>
  </si>
  <si>
    <t>Commercial</t>
  </si>
  <si>
    <t>Industrial</t>
  </si>
  <si>
    <t>Bulk Loading Stations</t>
  </si>
  <si>
    <t>Wholesale</t>
  </si>
  <si>
    <t>Other Sales</t>
  </si>
  <si>
    <t>TOTAL WATER SALES</t>
  </si>
  <si>
    <t>OTHER WATER USED</t>
  </si>
  <si>
    <t>Utility and/or Water Treatment Plant</t>
  </si>
  <si>
    <t>Wastewater Plant</t>
  </si>
  <si>
    <t>System Flushing</t>
  </si>
  <si>
    <t>Fire Department</t>
  </si>
  <si>
    <t>Other</t>
  </si>
  <si>
    <t>TOTAL OTHER WATER USED</t>
  </si>
  <si>
    <t>WATER LOSS</t>
  </si>
  <si>
    <t>Tank Overflows</t>
  </si>
  <si>
    <t>Line Breaks</t>
  </si>
  <si>
    <t>Line Leaks</t>
  </si>
  <si>
    <t>TOTAL LINE LOSS</t>
  </si>
  <si>
    <t>Note:  Line 13 + Line 21 + Line 28 Must Equal Line 4</t>
  </si>
  <si>
    <t>WATER LOSS PERCENTAGE</t>
  </si>
  <si>
    <t>Unaccounted-For Water (Line 28 divided by Line 4)</t>
  </si>
  <si>
    <t>Annual Water Loss Summary</t>
  </si>
  <si>
    <t>For the Year:</t>
  </si>
  <si>
    <t>MONTH</t>
  </si>
  <si>
    <t>WATER 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</si>
  <si>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</si>
  <si>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</si>
  <si>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</si>
  <si>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</si>
  <si>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</si>
  <si>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</si>
  <si>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</si>
  <si>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</si>
  <si>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</si>
  <si>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</si>
  <si>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</si>
  <si>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</si>
  <si>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ANNUAL WATER LOSS %</t>
  </si>
  <si>
    <t>The highest water loss was</t>
  </si>
  <si>
    <t>and occurred in the month of:</t>
  </si>
  <si>
    <t>The lowest water loss was</t>
  </si>
  <si>
    <t>LEGEND</t>
  </si>
  <si>
    <t>Water Loss is less that 15%</t>
  </si>
  <si>
    <t>Water Loss is greater than 30%</t>
  </si>
  <si>
    <t>Water Loss is between 15% - 30%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</si>
  <si>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</si>
  <si>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</si>
  <si>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</si>
  <si>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</si>
  <si>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</si>
  <si>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</si>
  <si>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</si>
  <si>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</si>
  <si>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</si>
  <si>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</si>
  <si>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</si>
  <si>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Mountain Water District</t>
  </si>
  <si>
    <t>Multi-Users</t>
  </si>
  <si>
    <t>Hyd Sales/Illegal Usage Paid/Cust Adj</t>
  </si>
  <si>
    <t>Illegal Usage Not Paid</t>
  </si>
  <si>
    <t>Multi-Users/Public Authority</t>
  </si>
  <si>
    <t>Illegal usage Unpaid</t>
  </si>
  <si>
    <t>Illegal Usage Unpaid</t>
  </si>
  <si>
    <t>Illegal Usage 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</si>
</sst>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%"/>
    <numFmt numFmtId="165" formatCode="&quot;$&quot;#,##0.00"/>
    <numFmt numFmtId="166" formatCode="0.0"/>
  </numFmts>
  <fonts count="19" x14ac:knownFonts="1">
    <font>
      <sz val="12"/>
      <name val="Arial"/>
    </font>
    <font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5"/>
        <bgColor indexed="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41" fontId="9" fillId="3" borderId="2" xfId="0" applyNumberFormat="1" applyFont="1" applyFill="1" applyBorder="1"/>
    <xf numFmtId="41" fontId="10" fillId="4" borderId="3" xfId="0" applyNumberFormat="1" applyFont="1" applyFill="1" applyBorder="1"/>
    <xf numFmtId="0" fontId="9" fillId="0" borderId="4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5" xfId="0" applyFont="1" applyBorder="1"/>
    <xf numFmtId="0" fontId="9" fillId="0" borderId="6" xfId="0" applyFont="1" applyBorder="1"/>
    <xf numFmtId="164" fontId="10" fillId="4" borderId="7" xfId="1" applyNumberFormat="1" applyFont="1" applyFill="1" applyBorder="1"/>
    <xf numFmtId="165" fontId="1" fillId="0" borderId="0" xfId="0" applyNumberFormat="1" applyFont="1"/>
    <xf numFmtId="0" fontId="13" fillId="0" borderId="0" xfId="0" applyFont="1" applyAlignment="1">
      <alignment horizontal="center"/>
    </xf>
    <xf numFmtId="9" fontId="1" fillId="0" borderId="0" xfId="1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7" fillId="5" borderId="0" xfId="0" applyFont="1" applyFill="1" applyAlignment="1">
      <alignment horizontal="center" vertical="top"/>
    </xf>
    <xf numFmtId="41" fontId="9" fillId="3" borderId="8" xfId="0" applyNumberFormat="1" applyFont="1" applyFill="1" applyBorder="1" applyProtection="1">
      <protection locked="0"/>
    </xf>
    <xf numFmtId="41" fontId="9" fillId="3" borderId="2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1" xfId="0" applyFont="1" applyBorder="1" applyProtection="1">
      <protection locked="0"/>
    </xf>
    <xf numFmtId="166" fontId="1" fillId="3" borderId="1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left"/>
    </xf>
    <xf numFmtId="0" fontId="1" fillId="0" borderId="1" xfId="0" applyFont="1" applyBorder="1"/>
    <xf numFmtId="41" fontId="10" fillId="4" borderId="3" xfId="0" applyNumberFormat="1" applyFont="1" applyFill="1" applyBorder="1" applyAlignment="1">
      <alignment horizontal="right"/>
    </xf>
    <xf numFmtId="0" fontId="9" fillId="0" borderId="9" xfId="0" applyFont="1" applyBorder="1" applyProtection="1">
      <protection locked="0"/>
    </xf>
    <xf numFmtId="41" fontId="1" fillId="3" borderId="8" xfId="0" applyNumberFormat="1" applyFont="1" applyFill="1" applyBorder="1" applyProtection="1">
      <protection locked="0"/>
    </xf>
    <xf numFmtId="0" fontId="8" fillId="0" borderId="10" xfId="0" applyFont="1" applyBorder="1" applyAlignment="1">
      <alignment horizontal="right"/>
    </xf>
    <xf numFmtId="0" fontId="0" fillId="0" borderId="9" xfId="0" applyBorder="1"/>
    <xf numFmtId="0" fontId="8" fillId="0" borderId="9" xfId="0" applyFont="1" applyBorder="1"/>
    <xf numFmtId="0" fontId="9" fillId="0" borderId="11" xfId="0" applyFont="1" applyBorder="1"/>
    <xf numFmtId="0" fontId="0" fillId="0" borderId="12" xfId="0" applyBorder="1"/>
    <xf numFmtId="0" fontId="9" fillId="0" borderId="4" xfId="0" applyFont="1" applyBorder="1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8" fillId="0" borderId="0" xfId="0" applyFont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24" xfId="1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26" xfId="0" applyNumberFormat="1" applyFill="1" applyBorder="1"/>
    <xf numFmtId="0" fontId="1" fillId="0" borderId="27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6" fontId="0" fillId="3" borderId="28" xfId="0" applyNumberFormat="1" applyFill="1" applyBorder="1"/>
    <xf numFmtId="0" fontId="12" fillId="0" borderId="0" xfId="0" applyFont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0" fillId="0" borderId="31" xfId="0" applyBorder="1"/>
  </cellXfs>
  <cellStyles count="2">
    <cellStyle name="Normal" xfId="0" builtinId="0"/>
    <cellStyle name="Percent" xfId="1" builtinId="5"/>
  </cellStyles>
  <dxfs count="15"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view="pageBreakPreview" topLeftCell="A23" zoomScaleNormal="100" zoomScaleSheetLayoutView="100" workbookViewId="0">
      <selection activeCell="C39" sqref="C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41" t="s">
        <v>0</v>
      </c>
      <c r="B1" s="42"/>
      <c r="C1" s="42"/>
      <c r="D1" s="42"/>
      <c r="E1" s="42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43" t="s">
        <v>1</v>
      </c>
      <c r="B3" s="43"/>
      <c r="C3" s="43"/>
      <c r="D3" s="43"/>
      <c r="E3" s="43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7" t="s">
        <v>71</v>
      </c>
      <c r="D5" s="48"/>
      <c r="E5" s="4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4</v>
      </c>
      <c r="D7" s="4" t="s">
        <v>5</v>
      </c>
      <c r="E7" s="27"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36" t="s">
        <v>9</v>
      </c>
      <c r="C11" s="35"/>
      <c r="D11" s="35"/>
      <c r="E11" s="7"/>
    </row>
    <row r="12" spans="1:6" x14ac:dyDescent="0.2">
      <c r="A12" s="6">
        <v>2</v>
      </c>
      <c r="B12" s="37" t="s">
        <v>10</v>
      </c>
      <c r="C12" s="38"/>
      <c r="D12" s="38"/>
      <c r="E12" s="24">
        <v>76066</v>
      </c>
    </row>
    <row r="13" spans="1:6" x14ac:dyDescent="0.2">
      <c r="A13" s="6">
        <v>3</v>
      </c>
      <c r="B13" s="39" t="s">
        <v>11</v>
      </c>
      <c r="C13" s="40"/>
      <c r="D13" s="40"/>
      <c r="E13" s="25">
        <v>75083</v>
      </c>
    </row>
    <row r="14" spans="1:6" ht="15.75" x14ac:dyDescent="0.25">
      <c r="A14" s="6">
        <v>4</v>
      </c>
      <c r="B14" s="34" t="s">
        <v>12</v>
      </c>
      <c r="C14" s="35"/>
      <c r="D14" s="35"/>
      <c r="E14" s="9">
        <f>SUM(E12:E13)</f>
        <v>151149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24">
        <f>49706+3716</f>
        <v>53422</v>
      </c>
    </row>
    <row r="18" spans="1:6" x14ac:dyDescent="0.2">
      <c r="A18" s="6">
        <v>8</v>
      </c>
      <c r="B18" s="39" t="s">
        <v>15</v>
      </c>
      <c r="C18" s="40"/>
      <c r="D18" s="40"/>
      <c r="E18" s="25">
        <v>5232</v>
      </c>
    </row>
    <row r="19" spans="1:6" x14ac:dyDescent="0.2">
      <c r="A19" s="6">
        <v>9</v>
      </c>
      <c r="B19" s="39" t="s">
        <v>16</v>
      </c>
      <c r="C19" s="40"/>
      <c r="D19" s="40"/>
      <c r="E19" s="25">
        <v>491</v>
      </c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>
        <v>6475</v>
      </c>
    </row>
    <row r="22" spans="1:6" x14ac:dyDescent="0.2">
      <c r="A22" s="6">
        <v>12</v>
      </c>
      <c r="B22" s="10" t="s">
        <v>19</v>
      </c>
      <c r="C22" s="26" t="s">
        <v>72</v>
      </c>
      <c r="E22" s="25">
        <v>2181</v>
      </c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67801</v>
      </c>
      <c r="F24" s="29">
        <f>E24/E14</f>
        <v>0.4485706157500215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24">
        <f>5107+194</f>
        <v>5301</v>
      </c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>
        <v>4182</v>
      </c>
      <c r="F29" s="29"/>
    </row>
    <row r="30" spans="1:6" x14ac:dyDescent="0.2">
      <c r="A30" s="6">
        <v>19</v>
      </c>
      <c r="B30" s="39" t="s">
        <v>25</v>
      </c>
      <c r="C30" s="40"/>
      <c r="D30" s="40"/>
      <c r="E30" s="25">
        <v>96</v>
      </c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>
        <f>4+2763+16</f>
        <v>2783</v>
      </c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12362</v>
      </c>
      <c r="F33" s="29">
        <f>E33/E14</f>
        <v>8.1786846092266566E-2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>
        <v>0</v>
      </c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70877</v>
      </c>
      <c r="F38" s="29"/>
    </row>
    <row r="39" spans="1:6" x14ac:dyDescent="0.2">
      <c r="A39" s="6">
        <v>27</v>
      </c>
      <c r="B39" s="10" t="s">
        <v>26</v>
      </c>
      <c r="C39" s="26" t="s">
        <v>76</v>
      </c>
      <c r="E39" s="25">
        <v>109</v>
      </c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70986</v>
      </c>
      <c r="F41" s="29">
        <f>E41/E14</f>
        <v>0.46964253815771195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>
        <f>E41/E14</f>
        <v>0.46964253815771195</v>
      </c>
    </row>
    <row r="47" spans="1:6" x14ac:dyDescent="0.2">
      <c r="B47" s="7"/>
      <c r="C47" s="7"/>
      <c r="D47" s="7"/>
      <c r="E47" s="7"/>
    </row>
    <row r="48" spans="1:6" ht="15.75" x14ac:dyDescent="0.25">
      <c r="B48" s="12"/>
      <c r="C48" s="1"/>
      <c r="D48" s="1"/>
      <c r="E48" s="1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4" priority="1" stopIfTrue="1" operator="notBetween">
      <formula>0</formula>
      <formula>100</formula>
    </cfRule>
  </conditionalFormatting>
  <dataValidations disablePrompts="1" count="2">
    <dataValidation type="whole" allowBlank="1" showInputMessage="1" showErrorMessage="1" sqref="E38" xr:uid="{00000000-0002-0000-0000-000000000000}">
      <formula1>0</formula1>
      <formula2>E41</formula2>
    </dataValidation>
    <dataValidation type="whole" operator="lessThanOrEqual" allowBlank="1" showInputMessage="1" showErrorMessage="1" sqref="B28:D28" xr:uid="{00000000-0002-0000-00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</cols>
  <sheetData>
    <row r="1" spans="1:5" ht="30" x14ac:dyDescent="0.4">
      <c r="A1" s="41" t="s">
        <v>0</v>
      </c>
      <c r="B1" s="42"/>
      <c r="C1" s="42"/>
      <c r="D1" s="42"/>
      <c r="E1" s="42"/>
    </row>
    <row r="2" spans="1:5" x14ac:dyDescent="0.2">
      <c r="A2" s="1"/>
      <c r="B2" s="1"/>
      <c r="C2" s="1"/>
      <c r="D2" s="1"/>
      <c r="E2" s="1"/>
    </row>
    <row r="3" spans="1:5" ht="26.25" x14ac:dyDescent="0.4">
      <c r="A3" s="43" t="s">
        <v>1</v>
      </c>
      <c r="B3" s="43"/>
      <c r="C3" s="43"/>
      <c r="D3" s="43"/>
      <c r="E3" s="43"/>
    </row>
    <row r="4" spans="1:5" x14ac:dyDescent="0.2">
      <c r="A4" s="1"/>
      <c r="B4" s="1"/>
      <c r="C4" s="1"/>
      <c r="D4" s="1"/>
      <c r="E4" s="1"/>
    </row>
    <row r="5" spans="1:5" ht="18" x14ac:dyDescent="0.25">
      <c r="A5" s="2" t="s">
        <v>2</v>
      </c>
      <c r="B5" s="1"/>
      <c r="C5" s="44" t="str">
        <f>+'Jan-2'!C5</f>
        <v>Mountain Water District</v>
      </c>
      <c r="D5" s="45"/>
      <c r="E5" s="46"/>
    </row>
    <row r="6" spans="1:5" x14ac:dyDescent="0.2">
      <c r="A6" s="1"/>
      <c r="B6" s="1"/>
      <c r="C6" s="1"/>
      <c r="D6" s="1"/>
      <c r="E6" s="1"/>
    </row>
    <row r="7" spans="1:5" ht="18" x14ac:dyDescent="0.25">
      <c r="A7" s="2" t="s">
        <v>3</v>
      </c>
      <c r="B7" s="1"/>
      <c r="C7" s="3" t="s">
        <v>68</v>
      </c>
      <c r="D7" s="4" t="s">
        <v>5</v>
      </c>
      <c r="E7" s="30">
        <f>+'Jan-2'!E7</f>
        <v>2026</v>
      </c>
    </row>
    <row r="8" spans="1:5" x14ac:dyDescent="0.2">
      <c r="A8" s="1"/>
      <c r="B8" s="1"/>
      <c r="C8" s="1"/>
      <c r="D8" s="1"/>
      <c r="E8" s="1"/>
    </row>
    <row r="9" spans="1:5" x14ac:dyDescent="0.2">
      <c r="A9" s="1"/>
      <c r="B9" s="1"/>
      <c r="C9" s="1"/>
      <c r="D9" s="1"/>
      <c r="E9" s="1"/>
    </row>
    <row r="10" spans="1:5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5" ht="15.75" x14ac:dyDescent="0.25">
      <c r="A11" s="6">
        <v>1</v>
      </c>
      <c r="B11" s="36" t="s">
        <v>9</v>
      </c>
      <c r="C11" s="35"/>
      <c r="D11" s="35"/>
      <c r="E11" s="7"/>
    </row>
    <row r="12" spans="1:5" x14ac:dyDescent="0.2">
      <c r="A12" s="6">
        <v>2</v>
      </c>
      <c r="B12" s="37" t="s">
        <v>10</v>
      </c>
      <c r="C12" s="38"/>
      <c r="D12" s="38"/>
      <c r="E12" s="24"/>
    </row>
    <row r="13" spans="1:5" x14ac:dyDescent="0.2">
      <c r="A13" s="6">
        <v>3</v>
      </c>
      <c r="B13" s="39" t="s">
        <v>11</v>
      </c>
      <c r="C13" s="40"/>
      <c r="D13" s="40"/>
      <c r="E13" s="25"/>
    </row>
    <row r="14" spans="1:5" ht="15.75" x14ac:dyDescent="0.25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5" x14ac:dyDescent="0.2">
      <c r="A15" s="6">
        <v>5</v>
      </c>
      <c r="B15" s="7"/>
      <c r="C15" s="7"/>
      <c r="D15" s="7"/>
      <c r="E15" s="7"/>
    </row>
    <row r="16" spans="1:5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24"/>
    </row>
    <row r="18" spans="1:6" x14ac:dyDescent="0.2">
      <c r="A18" s="6">
        <v>8</v>
      </c>
      <c r="B18" s="39" t="s">
        <v>15</v>
      </c>
      <c r="C18" s="40"/>
      <c r="D18" s="40"/>
      <c r="E18" s="25"/>
    </row>
    <row r="19" spans="1:6" x14ac:dyDescent="0.2">
      <c r="A19" s="6">
        <v>9</v>
      </c>
      <c r="B19" s="39" t="s">
        <v>16</v>
      </c>
      <c r="C19" s="40"/>
      <c r="D19" s="40"/>
      <c r="E19" s="25"/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24"/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/>
      <c r="F29" s="29"/>
    </row>
    <row r="30" spans="1:6" x14ac:dyDescent="0.2">
      <c r="A30" s="6">
        <v>19</v>
      </c>
      <c r="B30" s="39" t="s">
        <v>25</v>
      </c>
      <c r="C30" s="40"/>
      <c r="D30" s="40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5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900-000000000000}">
      <formula1>0</formula1>
      <formula2>E41</formula2>
    </dataValidation>
    <dataValidation type="whole" operator="lessThanOrEqual" allowBlank="1" showInputMessage="1" showErrorMessage="1" sqref="B28:D28" xr:uid="{00000000-0002-0000-0900-000001000000}">
      <formula1>E38</formula1>
    </dataValidation>
  </dataValidations>
  <pageMargins left="0.75" right="0.75" top="1" bottom="1" header="0.5" footer="0.5"/>
  <pageSetup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view="pageBreakPreview" topLeftCell="A22" zoomScaleNormal="100" zoomScaleSheetLayoutView="10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41" t="s">
        <v>0</v>
      </c>
      <c r="B1" s="42"/>
      <c r="C1" s="42"/>
      <c r="D1" s="42"/>
      <c r="E1" s="42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43" t="s">
        <v>1</v>
      </c>
      <c r="B3" s="43"/>
      <c r="C3" s="43"/>
      <c r="D3" s="43"/>
      <c r="E3" s="43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4" t="str">
        <f>+'Jan-2'!C5</f>
        <v>Mountain Water District</v>
      </c>
      <c r="D5" s="45"/>
      <c r="E5" s="46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69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36" t="s">
        <v>9</v>
      </c>
      <c r="C11" s="35"/>
      <c r="D11" s="35"/>
      <c r="E11" s="7"/>
    </row>
    <row r="12" spans="1:6" x14ac:dyDescent="0.2">
      <c r="A12" s="6">
        <v>2</v>
      </c>
      <c r="B12" s="37" t="s">
        <v>10</v>
      </c>
      <c r="C12" s="38"/>
      <c r="D12" s="38"/>
      <c r="E12" s="24"/>
    </row>
    <row r="13" spans="1:6" x14ac:dyDescent="0.2">
      <c r="A13" s="6">
        <v>3</v>
      </c>
      <c r="B13" s="39" t="s">
        <v>11</v>
      </c>
      <c r="C13" s="40"/>
      <c r="D13" s="40"/>
      <c r="E13" s="25"/>
    </row>
    <row r="14" spans="1:6" ht="15.75" x14ac:dyDescent="0.25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33"/>
    </row>
    <row r="18" spans="1:6" x14ac:dyDescent="0.2">
      <c r="A18" s="6">
        <v>8</v>
      </c>
      <c r="B18" s="39" t="s">
        <v>15</v>
      </c>
      <c r="C18" s="40"/>
      <c r="D18" s="40"/>
      <c r="E18" s="25"/>
    </row>
    <row r="19" spans="1:6" x14ac:dyDescent="0.2">
      <c r="A19" s="6">
        <v>9</v>
      </c>
      <c r="B19" s="39" t="s">
        <v>16</v>
      </c>
      <c r="C19" s="40"/>
      <c r="D19" s="40"/>
      <c r="E19" s="25"/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24"/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/>
      <c r="F29" s="29"/>
    </row>
    <row r="30" spans="1:6" x14ac:dyDescent="0.2">
      <c r="A30" s="6">
        <v>19</v>
      </c>
      <c r="B30" s="39" t="s">
        <v>25</v>
      </c>
      <c r="C30" s="40"/>
      <c r="D30" s="40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78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4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A00-000000000000}">
      <formula1>0</formula1>
      <formula2>E41</formula2>
    </dataValidation>
    <dataValidation type="whole" operator="lessThanOrEqual" allowBlank="1" showInputMessage="1" showErrorMessage="1" sqref="B28:D28" xr:uid="{00000000-0002-0000-0A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"/>
  <sheetViews>
    <sheetView view="pageBreakPreview" topLeftCell="A22" zoomScaleNormal="100" zoomScaleSheetLayoutView="100" workbookViewId="0">
      <selection activeCell="E29" sqref="E29:E31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41" t="s">
        <v>0</v>
      </c>
      <c r="B1" s="42"/>
      <c r="C1" s="42"/>
      <c r="D1" s="42"/>
      <c r="E1" s="42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43" t="s">
        <v>1</v>
      </c>
      <c r="B3" s="43"/>
      <c r="C3" s="43"/>
      <c r="D3" s="43"/>
      <c r="E3" s="43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4" t="str">
        <f>+'Jan-2'!C5</f>
        <v>Mountain Water District</v>
      </c>
      <c r="D5" s="45"/>
      <c r="E5" s="46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70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36" t="s">
        <v>9</v>
      </c>
      <c r="C11" s="35"/>
      <c r="D11" s="35"/>
      <c r="E11" s="7"/>
    </row>
    <row r="12" spans="1:6" x14ac:dyDescent="0.2">
      <c r="A12" s="6">
        <v>2</v>
      </c>
      <c r="B12" s="37" t="s">
        <v>10</v>
      </c>
      <c r="C12" s="38"/>
      <c r="D12" s="38"/>
      <c r="E12" s="24"/>
    </row>
    <row r="13" spans="1:6" x14ac:dyDescent="0.2">
      <c r="A13" s="6">
        <v>3</v>
      </c>
      <c r="B13" s="39" t="s">
        <v>11</v>
      </c>
      <c r="C13" s="40"/>
      <c r="D13" s="40"/>
      <c r="E13" s="25"/>
    </row>
    <row r="14" spans="1:6" ht="15.75" x14ac:dyDescent="0.25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24"/>
    </row>
    <row r="18" spans="1:6" x14ac:dyDescent="0.2">
      <c r="A18" s="6">
        <v>8</v>
      </c>
      <c r="B18" s="39" t="s">
        <v>15</v>
      </c>
      <c r="C18" s="40"/>
      <c r="D18" s="40"/>
      <c r="E18" s="25"/>
    </row>
    <row r="19" spans="1:6" x14ac:dyDescent="0.2">
      <c r="A19" s="6">
        <v>9</v>
      </c>
      <c r="B19" s="39" t="s">
        <v>16</v>
      </c>
      <c r="C19" s="40"/>
      <c r="D19" s="40"/>
      <c r="E19" s="25"/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/>
    </row>
    <row r="22" spans="1:6" x14ac:dyDescent="0.2">
      <c r="A22" s="6">
        <v>12</v>
      </c>
      <c r="B22" s="10" t="s">
        <v>19</v>
      </c>
      <c r="C22" s="26" t="s">
        <v>75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24"/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/>
      <c r="F29" s="29"/>
    </row>
    <row r="30" spans="1:6" x14ac:dyDescent="0.2">
      <c r="A30" s="6">
        <v>19</v>
      </c>
      <c r="B30" s="39" t="s">
        <v>25</v>
      </c>
      <c r="C30" s="40"/>
      <c r="D30" s="40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>
        <v>0</v>
      </c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B00-000000000000}">
      <formula1>0</formula1>
      <formula2>E41</formula2>
    </dataValidation>
    <dataValidation type="whole" operator="lessThanOrEqual" allowBlank="1" showInputMessage="1" showErrorMessage="1" sqref="B28:D28" xr:uid="{00000000-0002-0000-0B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view="pageBreakPreview" zoomScale="60" zoomScaleNormal="100" workbookViewId="0">
      <selection activeCell="G22" sqref="G22"/>
    </sheetView>
  </sheetViews>
  <sheetFormatPr defaultRowHeight="15" x14ac:dyDescent="0.2"/>
  <cols>
    <col min="1" max="1" width="14" customWidth="1"/>
    <col min="2" max="2" width="8.5546875" customWidth="1"/>
    <col min="3" max="3" width="9.77734375" customWidth="1"/>
    <col min="4" max="4" width="23" customWidth="1"/>
    <col min="5" max="5" width="5" customWidth="1"/>
    <col min="6" max="6" width="17.44140625" customWidth="1"/>
  </cols>
  <sheetData>
    <row r="1" spans="1:6" ht="26.25" x14ac:dyDescent="0.4">
      <c r="A1" s="43" t="s">
        <v>0</v>
      </c>
      <c r="B1" s="43"/>
      <c r="C1" s="43"/>
      <c r="D1" s="43"/>
      <c r="E1" s="43"/>
      <c r="F1" s="43"/>
    </row>
    <row r="2" spans="1:6" x14ac:dyDescent="0.2">
      <c r="A2" s="1"/>
      <c r="B2" s="1"/>
      <c r="C2" s="1"/>
      <c r="D2" s="1"/>
      <c r="E2" s="1"/>
    </row>
    <row r="3" spans="1:6" ht="23.25" x14ac:dyDescent="0.35">
      <c r="A3" s="70" t="s">
        <v>36</v>
      </c>
      <c r="B3" s="70"/>
      <c r="C3" s="70"/>
      <c r="D3" s="70"/>
      <c r="E3" s="70"/>
      <c r="F3" s="70"/>
    </row>
    <row r="4" spans="1:6" x14ac:dyDescent="0.2">
      <c r="A4" s="1"/>
      <c r="B4" s="1"/>
      <c r="C4" s="1"/>
      <c r="D4" s="1"/>
      <c r="E4" s="1"/>
    </row>
    <row r="8" spans="1:6" ht="18" x14ac:dyDescent="0.25">
      <c r="A8" s="2" t="s">
        <v>2</v>
      </c>
      <c r="B8" s="1"/>
      <c r="C8" s="44" t="str">
        <f>+'Jan-2'!C5</f>
        <v>Mountain Water District</v>
      </c>
      <c r="D8" s="45"/>
      <c r="E8" s="45"/>
      <c r="F8" s="46"/>
    </row>
    <row r="9" spans="1:6" x14ac:dyDescent="0.2">
      <c r="A9" s="1"/>
      <c r="B9" s="1"/>
      <c r="C9" s="1"/>
      <c r="D9" s="1"/>
      <c r="E9" s="1"/>
    </row>
    <row r="10" spans="1:6" ht="18" x14ac:dyDescent="0.25">
      <c r="A10" s="2" t="s">
        <v>37</v>
      </c>
      <c r="B10" s="1"/>
      <c r="C10" s="3">
        <f>+'Jan-2'!E7</f>
        <v>2026</v>
      </c>
      <c r="D10" s="4"/>
      <c r="E10" s="4"/>
    </row>
    <row r="12" spans="1:6" ht="15.75" thickBot="1" x14ac:dyDescent="0.25"/>
    <row r="13" spans="1:6" ht="16.5" thickTop="1" x14ac:dyDescent="0.25">
      <c r="A13" s="1"/>
      <c r="B13" s="71" t="s">
        <v>38</v>
      </c>
      <c r="C13" s="72"/>
      <c r="D13" s="72"/>
      <c r="E13" s="73" t="s">
        <v>39</v>
      </c>
      <c r="F13" s="74"/>
    </row>
    <row r="14" spans="1:6" x14ac:dyDescent="0.2">
      <c r="A14" s="1"/>
      <c r="B14" s="62" t="s">
        <v>40</v>
      </c>
      <c r="C14" s="63"/>
      <c r="D14" s="63"/>
      <c r="E14" s="64">
        <f>+'Jan-2'!E46*100</f>
        <v>46.964253815771194</v>
      </c>
      <c r="F14" s="65"/>
    </row>
    <row r="15" spans="1:6" x14ac:dyDescent="0.2">
      <c r="A15" s="1"/>
      <c r="B15" s="62" t="s">
        <v>41</v>
      </c>
      <c r="C15" s="63"/>
      <c r="D15" s="63"/>
      <c r="E15" s="64">
        <f>Feb!E46*100</f>
        <v>38.230983219167832</v>
      </c>
      <c r="F15" s="65"/>
    </row>
    <row r="16" spans="1:6" x14ac:dyDescent="0.2">
      <c r="A16" s="1"/>
      <c r="B16" s="62" t="s">
        <v>42</v>
      </c>
      <c r="C16" s="63"/>
      <c r="D16" s="63"/>
      <c r="E16" s="64">
        <f>Mar!E46*100</f>
        <v>42.511401092698783</v>
      </c>
      <c r="F16" s="65"/>
    </row>
    <row r="17" spans="1:6" x14ac:dyDescent="0.2">
      <c r="A17" s="1"/>
      <c r="B17" s="62" t="s">
        <v>43</v>
      </c>
      <c r="C17" s="63"/>
      <c r="D17" s="63"/>
      <c r="E17" s="64">
        <f>Apr!E46*100</f>
        <v>35.491370444311926</v>
      </c>
      <c r="F17" s="65"/>
    </row>
    <row r="18" spans="1:6" x14ac:dyDescent="0.2">
      <c r="A18" s="1"/>
      <c r="B18" s="62" t="s">
        <v>44</v>
      </c>
      <c r="C18" s="63"/>
      <c r="D18" s="63"/>
      <c r="E18" s="64">
        <f>May!E46*100</f>
        <v>37.495397840624008</v>
      </c>
      <c r="F18" s="65"/>
    </row>
    <row r="19" spans="1:6" x14ac:dyDescent="0.2">
      <c r="A19" s="1"/>
      <c r="B19" s="62" t="s">
        <v>45</v>
      </c>
      <c r="C19" s="63"/>
      <c r="D19" s="63"/>
      <c r="E19" s="64" t="e">
        <f>June!E46*100</f>
        <v>#DIV/0!</v>
      </c>
      <c r="F19" s="65"/>
    </row>
    <row r="20" spans="1:6" x14ac:dyDescent="0.2">
      <c r="A20" s="1"/>
      <c r="B20" s="62" t="s">
        <v>46</v>
      </c>
      <c r="C20" s="63"/>
      <c r="D20" s="63"/>
      <c r="E20" s="64" t="e">
        <f>July!E46*100</f>
        <v>#DIV/0!</v>
      </c>
      <c r="F20" s="65"/>
    </row>
    <row r="21" spans="1:6" x14ac:dyDescent="0.2">
      <c r="A21" s="1"/>
      <c r="B21" s="62" t="s">
        <v>47</v>
      </c>
      <c r="C21" s="63"/>
      <c r="D21" s="63"/>
      <c r="E21" s="64" t="e">
        <f>Aug!E46*100</f>
        <v>#DIV/0!</v>
      </c>
      <c r="F21" s="65"/>
    </row>
    <row r="22" spans="1:6" x14ac:dyDescent="0.2">
      <c r="A22" s="1"/>
      <c r="B22" s="62" t="s">
        <v>48</v>
      </c>
      <c r="C22" s="63"/>
      <c r="D22" s="63"/>
      <c r="E22" s="64" t="e">
        <f>Sep!E46*100</f>
        <v>#DIV/0!</v>
      </c>
      <c r="F22" s="65"/>
    </row>
    <row r="23" spans="1:6" x14ac:dyDescent="0.2">
      <c r="A23" s="1"/>
      <c r="B23" s="62" t="s">
        <v>49</v>
      </c>
      <c r="C23" s="63"/>
      <c r="D23" s="63"/>
      <c r="E23" s="64" t="e">
        <f>Oct!E46*100</f>
        <v>#DIV/0!</v>
      </c>
      <c r="F23" s="65"/>
    </row>
    <row r="24" spans="1:6" x14ac:dyDescent="0.2">
      <c r="A24" s="1"/>
      <c r="B24" s="62" t="s">
        <v>50</v>
      </c>
      <c r="C24" s="63"/>
      <c r="D24" s="63"/>
      <c r="E24" s="64" t="e">
        <f>Nov!E46*100</f>
        <v>#DIV/0!</v>
      </c>
      <c r="F24" s="65"/>
    </row>
    <row r="25" spans="1:6" x14ac:dyDescent="0.2">
      <c r="A25" s="1"/>
      <c r="B25" s="66" t="s">
        <v>51</v>
      </c>
      <c r="C25" s="67"/>
      <c r="D25" s="67"/>
      <c r="E25" s="68" t="e">
        <f>Dec!E46*100</f>
        <v>#DIV/0!</v>
      </c>
      <c r="F25" s="69"/>
    </row>
    <row r="26" spans="1:6" ht="16.5" thickBot="1" x14ac:dyDescent="0.3">
      <c r="A26" s="16"/>
      <c r="B26" s="57" t="s">
        <v>52</v>
      </c>
      <c r="C26" s="58"/>
      <c r="D26" s="58"/>
      <c r="E26" s="59">
        <f>(('Jan-2'!E41+Feb!E41+Mar!E41+Apr!E41+May!E41+June!E41+July!E41+Aug!E41+Sep!E41+Oct!E41+Nov!E41+Dec!E41)/('Jan-2'!E14+Feb!E14+ Mar!E14+Apr!E14+May!E14+June!E14+July!E14+Aug!E14+Sep!E14+Oct!E14+Nov!E14+Dec!E14))*100</f>
        <v>40.516105220259746</v>
      </c>
      <c r="F26" s="60"/>
    </row>
    <row r="27" spans="1:6" ht="16.5" thickTop="1" x14ac:dyDescent="0.25">
      <c r="A27" s="16"/>
      <c r="B27" s="17"/>
      <c r="C27" s="1"/>
      <c r="D27" s="1"/>
      <c r="E27" s="1"/>
      <c r="F27" s="1"/>
    </row>
    <row r="28" spans="1:6" ht="15.75" x14ac:dyDescent="0.25">
      <c r="A28" s="16"/>
      <c r="B28" s="17"/>
      <c r="C28" s="1"/>
      <c r="D28" s="1"/>
      <c r="E28" s="1"/>
      <c r="F28" s="1"/>
    </row>
    <row r="29" spans="1:6" x14ac:dyDescent="0.2">
      <c r="A29" s="16" t="s">
        <v>53</v>
      </c>
      <c r="B29" s="1"/>
      <c r="C29" s="28" t="e">
        <f>IF(E26&gt;0,MAX(E14:F25)," ")</f>
        <v>#DIV/0!</v>
      </c>
      <c r="D29" s="1" t="s">
        <v>54</v>
      </c>
      <c r="E29" s="61" t="e">
        <f>LOOKUP(MAX(E14:F25),E14:E25,B14:B25)</f>
        <v>#DIV/0!</v>
      </c>
      <c r="F29" s="46"/>
    </row>
    <row r="30" spans="1:6" x14ac:dyDescent="0.2">
      <c r="A30" s="16"/>
      <c r="B30" s="1"/>
      <c r="C30" s="18"/>
      <c r="D30" s="1"/>
      <c r="E30" s="1"/>
      <c r="F30" s="1"/>
    </row>
    <row r="31" spans="1:6" x14ac:dyDescent="0.2">
      <c r="A31" s="16"/>
      <c r="B31" s="1"/>
      <c r="C31" s="18"/>
      <c r="D31" s="1"/>
      <c r="E31" s="1"/>
      <c r="F31" s="1"/>
    </row>
    <row r="32" spans="1:6" x14ac:dyDescent="0.2">
      <c r="A32" s="16" t="s">
        <v>55</v>
      </c>
      <c r="B32" s="1"/>
      <c r="C32" s="28" t="e">
        <f>IF(E26&gt;0,MIN(E14:F25)," ")</f>
        <v>#DIV/0!</v>
      </c>
      <c r="D32" s="1" t="s">
        <v>54</v>
      </c>
      <c r="E32" s="61" t="e">
        <f>IF(E26=0," ",LOOKUP(C32,E14:E25,B14:B25))</f>
        <v>#DIV/0!</v>
      </c>
      <c r="F32" s="46"/>
    </row>
    <row r="33" spans="1:6" x14ac:dyDescent="0.2">
      <c r="A33" s="16"/>
      <c r="B33" s="19"/>
      <c r="C33" s="7"/>
      <c r="D33" s="7"/>
      <c r="E33" s="7"/>
      <c r="F33" s="1"/>
    </row>
    <row r="34" spans="1:6" x14ac:dyDescent="0.2">
      <c r="A34" s="16"/>
      <c r="B34" s="19"/>
      <c r="C34" s="7"/>
      <c r="D34" s="7"/>
      <c r="E34" s="7"/>
      <c r="F34" s="1"/>
    </row>
    <row r="35" spans="1:6" ht="16.5" thickBot="1" x14ac:dyDescent="0.3">
      <c r="A35" s="16"/>
      <c r="B35" s="19"/>
      <c r="C35" s="7"/>
      <c r="D35" s="50" t="s">
        <v>56</v>
      </c>
      <c r="E35" s="50"/>
      <c r="F35" s="1"/>
    </row>
    <row r="36" spans="1:6" x14ac:dyDescent="0.2">
      <c r="A36" s="16"/>
      <c r="B36" s="19"/>
      <c r="C36" s="20"/>
      <c r="D36" s="51" t="s">
        <v>57</v>
      </c>
      <c r="E36" s="52"/>
      <c r="F36" s="1"/>
    </row>
    <row r="37" spans="1:6" ht="15.75" x14ac:dyDescent="0.25">
      <c r="A37" s="16"/>
      <c r="B37" s="21"/>
      <c r="C37" s="22"/>
      <c r="D37" s="53" t="s">
        <v>59</v>
      </c>
      <c r="E37" s="54"/>
      <c r="F37" s="1"/>
    </row>
    <row r="38" spans="1:6" ht="16.5" thickBot="1" x14ac:dyDescent="0.3">
      <c r="A38" s="16"/>
      <c r="B38" s="17"/>
      <c r="C38" s="1"/>
      <c r="D38" s="55" t="s">
        <v>58</v>
      </c>
      <c r="E38" s="56"/>
      <c r="F38" s="1"/>
    </row>
    <row r="39" spans="1:6" ht="15.75" x14ac:dyDescent="0.25">
      <c r="A39" s="16"/>
      <c r="B39" s="21"/>
      <c r="C39" s="21"/>
      <c r="D39" s="21"/>
      <c r="E39" s="21"/>
      <c r="F39" s="1"/>
    </row>
  </sheetData>
  <sheetProtection password="9356" sheet="1" objects="1" scenarios="1" selectLockedCells="1"/>
  <mergeCells count="37">
    <mergeCell ref="A1:F1"/>
    <mergeCell ref="A3:F3"/>
    <mergeCell ref="C8:F8"/>
    <mergeCell ref="B13:D13"/>
    <mergeCell ref="E13:F13"/>
    <mergeCell ref="B17:D17"/>
    <mergeCell ref="E17:F17"/>
    <mergeCell ref="B14:D14"/>
    <mergeCell ref="E14:F14"/>
    <mergeCell ref="B15:D15"/>
    <mergeCell ref="E15:F15"/>
    <mergeCell ref="B16:D16"/>
    <mergeCell ref="E16:F16"/>
    <mergeCell ref="B20:D20"/>
    <mergeCell ref="E20:F20"/>
    <mergeCell ref="B21:D21"/>
    <mergeCell ref="E21:F21"/>
    <mergeCell ref="B18:D18"/>
    <mergeCell ref="E18:F18"/>
    <mergeCell ref="B19:D19"/>
    <mergeCell ref="E19:F19"/>
    <mergeCell ref="B24:D24"/>
    <mergeCell ref="E24:F24"/>
    <mergeCell ref="B25:D25"/>
    <mergeCell ref="E25:F25"/>
    <mergeCell ref="B22:D22"/>
    <mergeCell ref="E22:F22"/>
    <mergeCell ref="B23:D23"/>
    <mergeCell ref="E23:F23"/>
    <mergeCell ref="D35:E35"/>
    <mergeCell ref="D36:E36"/>
    <mergeCell ref="D37:E37"/>
    <mergeCell ref="D38:E38"/>
    <mergeCell ref="B26:D26"/>
    <mergeCell ref="E26:F26"/>
    <mergeCell ref="E29:F29"/>
    <mergeCell ref="E32:F32"/>
  </mergeCells>
  <phoneticPr fontId="11" type="noConversion"/>
  <conditionalFormatting sqref="E26:F26">
    <cfRule type="cellIs" dxfId="2" priority="1" stopIfTrue="1" operator="lessThanOrEqual">
      <formula>15</formula>
    </cfRule>
    <cfRule type="cellIs" dxfId="1" priority="2" stopIfTrue="1" operator="between">
      <formula>15</formula>
      <formula>30.1</formula>
    </cfRule>
    <cfRule type="cellIs" dxfId="0" priority="3" stopIfTrue="1" operator="greaterThan">
      <formula>30</formula>
    </cfRule>
  </conditionalFormatting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view="pageBreakPreview" zoomScaleNormal="100" zoomScaleSheetLayoutView="100" workbookViewId="0">
      <selection activeCell="E17" sqref="E17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41" t="s">
        <v>0</v>
      </c>
      <c r="B1" s="42"/>
      <c r="C1" s="42"/>
      <c r="D1" s="42"/>
      <c r="E1" s="42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43" t="s">
        <v>1</v>
      </c>
      <c r="B3" s="43"/>
      <c r="C3" s="43"/>
      <c r="D3" s="43"/>
      <c r="E3" s="43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4" t="str">
        <f>+'Jan-2'!C5</f>
        <v>Mountain Water District</v>
      </c>
      <c r="D5" s="45"/>
      <c r="E5" s="46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60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36" t="s">
        <v>9</v>
      </c>
      <c r="C11" s="35"/>
      <c r="D11" s="35"/>
      <c r="E11" s="7"/>
    </row>
    <row r="12" spans="1:6" x14ac:dyDescent="0.2">
      <c r="A12" s="6">
        <v>2</v>
      </c>
      <c r="B12" s="37" t="s">
        <v>10</v>
      </c>
      <c r="C12" s="38"/>
      <c r="D12" s="38"/>
      <c r="E12" s="24">
        <v>68963</v>
      </c>
    </row>
    <row r="13" spans="1:6" x14ac:dyDescent="0.2">
      <c r="A13" s="6">
        <v>3</v>
      </c>
      <c r="B13" s="39" t="s">
        <v>11</v>
      </c>
      <c r="C13" s="40"/>
      <c r="D13" s="40"/>
      <c r="E13" s="25">
        <v>64761</v>
      </c>
    </row>
    <row r="14" spans="1:6" ht="15.75" x14ac:dyDescent="0.25">
      <c r="A14" s="6">
        <v>4</v>
      </c>
      <c r="B14" s="34" t="s">
        <v>12</v>
      </c>
      <c r="C14" s="35"/>
      <c r="D14" s="35"/>
      <c r="E14" s="9">
        <f>SUM(E12:E13)</f>
        <v>133724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24">
        <f>50936+2715</f>
        <v>53651</v>
      </c>
    </row>
    <row r="18" spans="1:6" x14ac:dyDescent="0.2">
      <c r="A18" s="6">
        <v>8</v>
      </c>
      <c r="B18" s="39" t="s">
        <v>15</v>
      </c>
      <c r="C18" s="40"/>
      <c r="D18" s="40"/>
      <c r="E18" s="25">
        <v>5337</v>
      </c>
    </row>
    <row r="19" spans="1:6" x14ac:dyDescent="0.2">
      <c r="A19" s="6">
        <v>9</v>
      </c>
      <c r="B19" s="39" t="s">
        <v>16</v>
      </c>
      <c r="C19" s="40"/>
      <c r="D19" s="40"/>
      <c r="E19" s="25">
        <v>701</v>
      </c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>
        <v>6677</v>
      </c>
    </row>
    <row r="22" spans="1:6" x14ac:dyDescent="0.2">
      <c r="A22" s="6">
        <v>12</v>
      </c>
      <c r="B22" s="10" t="s">
        <v>19</v>
      </c>
      <c r="C22" s="26" t="s">
        <v>72</v>
      </c>
      <c r="E22" s="25">
        <v>2265</v>
      </c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68631</v>
      </c>
      <c r="F24" s="29">
        <f>E24/E14</f>
        <v>0.51322873979240824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33">
        <f>4943+202</f>
        <v>5145</v>
      </c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>
        <v>5548</v>
      </c>
      <c r="F29" s="29"/>
    </row>
    <row r="30" spans="1:6" x14ac:dyDescent="0.2">
      <c r="A30" s="6">
        <v>19</v>
      </c>
      <c r="B30" s="39" t="s">
        <v>25</v>
      </c>
      <c r="C30" s="40"/>
      <c r="D30" s="40"/>
      <c r="E30" s="25">
        <v>12</v>
      </c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>
        <f>93+3+3168</f>
        <v>3264</v>
      </c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13969</v>
      </c>
      <c r="F33" s="29">
        <f>E33/E14</f>
        <v>0.10446142801591338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>
        <v>202</v>
      </c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50910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>
        <f>12</f>
        <v>12</v>
      </c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51124</v>
      </c>
      <c r="F41" s="29">
        <f>E41/E14</f>
        <v>0.38230983219167836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>
        <f>E41/E14</f>
        <v>0.38230983219167836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100-000000000000}">
      <formula1>0</formula1>
      <formula2>E41</formula2>
    </dataValidation>
    <dataValidation type="whole" operator="lessThanOrEqual" allowBlank="1" showInputMessage="1" showErrorMessage="1" sqref="B28:D28" xr:uid="{00000000-0002-0000-01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view="pageBreakPreview" topLeftCell="A23" zoomScaleNormal="100" zoomScaleSheetLayoutView="100" workbookViewId="0">
      <selection activeCell="E29" sqref="E2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41" t="s">
        <v>0</v>
      </c>
      <c r="B1" s="42"/>
      <c r="C1" s="42"/>
      <c r="D1" s="42"/>
      <c r="E1" s="42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43" t="s">
        <v>1</v>
      </c>
      <c r="B3" s="43"/>
      <c r="C3" s="43"/>
      <c r="D3" s="43"/>
      <c r="E3" s="43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4" t="str">
        <f>+'Jan-2'!C5</f>
        <v>Mountain Water District</v>
      </c>
      <c r="D5" s="45"/>
      <c r="E5" s="46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61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36" t="s">
        <v>9</v>
      </c>
      <c r="C11" s="35"/>
      <c r="D11" s="35"/>
      <c r="E11" s="7"/>
    </row>
    <row r="12" spans="1:6" x14ac:dyDescent="0.2">
      <c r="A12" s="6">
        <v>2</v>
      </c>
      <c r="B12" s="37" t="s">
        <v>10</v>
      </c>
      <c r="C12" s="38"/>
      <c r="D12" s="38"/>
      <c r="E12" s="24">
        <v>73122</v>
      </c>
    </row>
    <row r="13" spans="1:6" x14ac:dyDescent="0.2">
      <c r="A13" s="6">
        <v>3</v>
      </c>
      <c r="B13" s="39" t="s">
        <v>11</v>
      </c>
      <c r="C13" s="40"/>
      <c r="D13" s="40"/>
      <c r="E13" s="25">
        <v>59760</v>
      </c>
    </row>
    <row r="14" spans="1:6" ht="15.75" x14ac:dyDescent="0.25">
      <c r="A14" s="6">
        <v>4</v>
      </c>
      <c r="B14" s="34" t="s">
        <v>12</v>
      </c>
      <c r="C14" s="35"/>
      <c r="D14" s="35"/>
      <c r="E14" s="9">
        <f>SUM(E12:E13)</f>
        <v>132882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24">
        <f>44037+2719</f>
        <v>46756</v>
      </c>
    </row>
    <row r="18" spans="1:6" x14ac:dyDescent="0.2">
      <c r="A18" s="6">
        <v>8</v>
      </c>
      <c r="B18" s="39" t="s">
        <v>15</v>
      </c>
      <c r="C18" s="40"/>
      <c r="D18" s="40"/>
      <c r="E18" s="25">
        <v>4663</v>
      </c>
    </row>
    <row r="19" spans="1:6" x14ac:dyDescent="0.2">
      <c r="A19" s="6">
        <v>9</v>
      </c>
      <c r="B19" s="39" t="s">
        <v>16</v>
      </c>
      <c r="C19" s="40"/>
      <c r="D19" s="40"/>
      <c r="E19" s="25">
        <v>621</v>
      </c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>
        <v>5688</v>
      </c>
    </row>
    <row r="22" spans="1:6" x14ac:dyDescent="0.2">
      <c r="A22" s="6">
        <v>12</v>
      </c>
      <c r="B22" s="10" t="s">
        <v>19</v>
      </c>
      <c r="C22" s="26" t="s">
        <v>72</v>
      </c>
      <c r="E22" s="25">
        <v>2032</v>
      </c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59760</v>
      </c>
      <c r="F24" s="29">
        <f>E24/E14</f>
        <v>0.44972231001941571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24">
        <f>5245+1628</f>
        <v>6873</v>
      </c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>
        <v>3267</v>
      </c>
      <c r="F29" s="29"/>
    </row>
    <row r="30" spans="1:6" x14ac:dyDescent="0.2">
      <c r="A30" s="6">
        <v>19</v>
      </c>
      <c r="B30" s="39" t="s">
        <v>25</v>
      </c>
      <c r="C30" s="40"/>
      <c r="D30" s="40"/>
      <c r="E30" s="25">
        <v>36</v>
      </c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>
        <f>41+1+6414</f>
        <v>6456</v>
      </c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16632</v>
      </c>
      <c r="F33" s="29">
        <f>E33/E14</f>
        <v>0.12516367905359643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>
        <v>3397</v>
      </c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52780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>
        <v>313</v>
      </c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56490</v>
      </c>
      <c r="F41" s="29">
        <f>E41/E14</f>
        <v>0.42511401092698786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>
        <f>E41/E14</f>
        <v>0.42511401092698786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2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200-000000000000}">
      <formula1>0</formula1>
      <formula2>E41</formula2>
    </dataValidation>
    <dataValidation type="whole" operator="lessThanOrEqual" allowBlank="1" showInputMessage="1" showErrorMessage="1" sqref="B28:D28" xr:uid="{00000000-0002-0000-02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view="pageBreakPreview" topLeftCell="A22" zoomScaleNormal="100" zoomScaleSheetLayoutView="100" workbookViewId="0">
      <selection activeCell="E30" sqref="E30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41" t="s">
        <v>0</v>
      </c>
      <c r="B1" s="42"/>
      <c r="C1" s="42"/>
      <c r="D1" s="42"/>
      <c r="E1" s="42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43" t="s">
        <v>1</v>
      </c>
      <c r="B3" s="43"/>
      <c r="C3" s="43"/>
      <c r="D3" s="43"/>
      <c r="E3" s="43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4" t="str">
        <f>+'Jan-2'!C5</f>
        <v>Mountain Water District</v>
      </c>
      <c r="D5" s="45"/>
      <c r="E5" s="46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62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36" t="s">
        <v>9</v>
      </c>
      <c r="C11" s="35"/>
      <c r="D11" s="35"/>
      <c r="E11" s="7"/>
    </row>
    <row r="12" spans="1:6" x14ac:dyDescent="0.2">
      <c r="A12" s="6">
        <v>2</v>
      </c>
      <c r="B12" s="37" t="s">
        <v>10</v>
      </c>
      <c r="C12" s="38"/>
      <c r="D12" s="38"/>
      <c r="E12" s="24">
        <v>68830</v>
      </c>
    </row>
    <row r="13" spans="1:6" x14ac:dyDescent="0.2">
      <c r="A13" s="6">
        <v>3</v>
      </c>
      <c r="B13" s="39" t="s">
        <v>11</v>
      </c>
      <c r="C13" s="40"/>
      <c r="D13" s="40"/>
      <c r="E13" s="25">
        <v>46877</v>
      </c>
    </row>
    <row r="14" spans="1:6" ht="15.75" x14ac:dyDescent="0.25">
      <c r="A14" s="6">
        <v>4</v>
      </c>
      <c r="B14" s="34" t="s">
        <v>12</v>
      </c>
      <c r="C14" s="35"/>
      <c r="D14" s="35"/>
      <c r="E14" s="9">
        <f>SUM(E12:E13)</f>
        <v>115707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24">
        <f>45758+3494</f>
        <v>49252</v>
      </c>
    </row>
    <row r="18" spans="1:6" x14ac:dyDescent="0.2">
      <c r="A18" s="6">
        <v>8</v>
      </c>
      <c r="B18" s="39" t="s">
        <v>15</v>
      </c>
      <c r="C18" s="40"/>
      <c r="D18" s="40"/>
      <c r="E18" s="25">
        <v>4207</v>
      </c>
    </row>
    <row r="19" spans="1:6" x14ac:dyDescent="0.2">
      <c r="A19" s="6">
        <v>9</v>
      </c>
      <c r="B19" s="39" t="s">
        <v>16</v>
      </c>
      <c r="C19" s="40"/>
      <c r="D19" s="40"/>
      <c r="E19" s="25">
        <v>360</v>
      </c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>
        <v>5106</v>
      </c>
    </row>
    <row r="22" spans="1:6" x14ac:dyDescent="0.2">
      <c r="A22" s="6">
        <v>12</v>
      </c>
      <c r="B22" s="10" t="s">
        <v>19</v>
      </c>
      <c r="C22" s="26" t="s">
        <v>72</v>
      </c>
      <c r="E22" s="25">
        <v>2002</v>
      </c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60927</v>
      </c>
      <c r="F24" s="29">
        <f>E24/E14</f>
        <v>0.52656278358267006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24">
        <f>5165+723</f>
        <v>5888</v>
      </c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>
        <v>3172</v>
      </c>
      <c r="F29" s="29"/>
    </row>
    <row r="30" spans="1:6" x14ac:dyDescent="0.2">
      <c r="A30" s="6">
        <v>19</v>
      </c>
      <c r="B30" s="39" t="s">
        <v>25</v>
      </c>
      <c r="C30" s="40"/>
      <c r="D30" s="40"/>
      <c r="E30" s="25">
        <v>98</v>
      </c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>
        <f>13+4494+49</f>
        <v>4556</v>
      </c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13714</v>
      </c>
      <c r="F33" s="29">
        <f>E33/E14</f>
        <v>0.11852351197421072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>
        <v>480</v>
      </c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40424</v>
      </c>
      <c r="F38" s="29"/>
    </row>
    <row r="39" spans="1:6" x14ac:dyDescent="0.2">
      <c r="A39" s="6">
        <v>27</v>
      </c>
      <c r="B39" s="10" t="s">
        <v>26</v>
      </c>
      <c r="C39" s="32" t="s">
        <v>74</v>
      </c>
      <c r="E39" s="25">
        <v>162</v>
      </c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41066</v>
      </c>
      <c r="F41" s="29">
        <f>E41/E14</f>
        <v>0.35491370444311926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>
        <f>E41/E14</f>
        <v>0.35491370444311926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1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300-000000000000}">
      <formula1>0</formula1>
      <formula2>E41</formula2>
    </dataValidation>
    <dataValidation type="whole" operator="lessThanOrEqual" allowBlank="1" showInputMessage="1" showErrorMessage="1" sqref="B28:D28" xr:uid="{00000000-0002-0000-03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tabSelected="1" view="pageBreakPreview" zoomScaleNormal="100" zoomScaleSheetLayoutView="100" workbookViewId="0">
      <selection activeCell="E27" sqref="E27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41" t="s">
        <v>0</v>
      </c>
      <c r="B1" s="42"/>
      <c r="C1" s="42"/>
      <c r="D1" s="42"/>
      <c r="E1" s="42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43" t="s">
        <v>1</v>
      </c>
      <c r="B3" s="43"/>
      <c r="C3" s="43"/>
      <c r="D3" s="43"/>
      <c r="E3" s="43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4" t="str">
        <f>+'Jan-2'!C5</f>
        <v>Mountain Water District</v>
      </c>
      <c r="D5" s="45"/>
      <c r="E5" s="46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63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36" t="s">
        <v>9</v>
      </c>
      <c r="C11" s="35"/>
      <c r="D11" s="35"/>
      <c r="E11" s="7"/>
    </row>
    <row r="12" spans="1:6" x14ac:dyDescent="0.2">
      <c r="A12" s="6">
        <v>2</v>
      </c>
      <c r="B12" s="37" t="s">
        <v>10</v>
      </c>
      <c r="C12" s="38"/>
      <c r="D12" s="38"/>
      <c r="E12" s="24">
        <v>69246</v>
      </c>
    </row>
    <row r="13" spans="1:6" x14ac:dyDescent="0.2">
      <c r="A13" s="6">
        <v>3</v>
      </c>
      <c r="B13" s="39" t="s">
        <v>11</v>
      </c>
      <c r="C13" s="40"/>
      <c r="D13" s="40"/>
      <c r="E13" s="25">
        <v>47547</v>
      </c>
    </row>
    <row r="14" spans="1:6" ht="15.75" x14ac:dyDescent="0.25">
      <c r="A14" s="6">
        <v>4</v>
      </c>
      <c r="B14" s="34" t="s">
        <v>12</v>
      </c>
      <c r="C14" s="35"/>
      <c r="D14" s="35"/>
      <c r="E14" s="9">
        <f>SUM(E12:E13)</f>
        <v>116793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24">
        <f>45609+3202</f>
        <v>48811</v>
      </c>
    </row>
    <row r="18" spans="1:6" x14ac:dyDescent="0.2">
      <c r="A18" s="6">
        <v>8</v>
      </c>
      <c r="B18" s="39" t="s">
        <v>15</v>
      </c>
      <c r="C18" s="40"/>
      <c r="D18" s="40"/>
      <c r="E18" s="25">
        <v>3898</v>
      </c>
    </row>
    <row r="19" spans="1:6" x14ac:dyDescent="0.2">
      <c r="A19" s="6">
        <v>9</v>
      </c>
      <c r="B19" s="39" t="s">
        <v>16</v>
      </c>
      <c r="C19" s="40"/>
      <c r="D19" s="40"/>
      <c r="E19" s="25">
        <v>724</v>
      </c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>
        <v>4989</v>
      </c>
    </row>
    <row r="22" spans="1:6" x14ac:dyDescent="0.2">
      <c r="A22" s="6">
        <v>12</v>
      </c>
      <c r="B22" s="10" t="s">
        <v>19</v>
      </c>
      <c r="C22" s="26" t="s">
        <v>72</v>
      </c>
      <c r="E22" s="25">
        <v>2268</v>
      </c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60690</v>
      </c>
      <c r="F24" s="29">
        <f>E24/E14</f>
        <v>0.51963730703038713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33">
        <f>5661+219</f>
        <v>5880</v>
      </c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>
        <v>3185</v>
      </c>
      <c r="F29" s="29"/>
    </row>
    <row r="30" spans="1:6" x14ac:dyDescent="0.2">
      <c r="A30" s="6">
        <v>19</v>
      </c>
      <c r="B30" s="39" t="s">
        <v>25</v>
      </c>
      <c r="C30" s="40"/>
      <c r="D30" s="40"/>
      <c r="E30" s="25">
        <v>96</v>
      </c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>
        <f>7+3143</f>
        <v>3150</v>
      </c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12311</v>
      </c>
      <c r="F33" s="29">
        <f>E33/E14</f>
        <v>0.10540871456337281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>
        <v>60</v>
      </c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43709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>
        <v>23</v>
      </c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43792</v>
      </c>
      <c r="F41" s="29">
        <f>E41/E14</f>
        <v>0.37495397840624012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>
        <f>E41/E14</f>
        <v>0.37495397840624012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0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400-000000000000}">
      <formula1>0</formula1>
      <formula2>E41</formula2>
    </dataValidation>
    <dataValidation type="whole" operator="lessThanOrEqual" allowBlank="1" showInputMessage="1" showErrorMessage="1" sqref="B28:D28" xr:uid="{00000000-0002-0000-04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41" t="s">
        <v>0</v>
      </c>
      <c r="B1" s="42"/>
      <c r="C1" s="42"/>
      <c r="D1" s="42"/>
      <c r="E1" s="42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43" t="s">
        <v>1</v>
      </c>
      <c r="B3" s="43"/>
      <c r="C3" s="43"/>
      <c r="D3" s="43"/>
      <c r="E3" s="43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4" t="str">
        <f>+'Jan-2'!C5</f>
        <v>Mountain Water District</v>
      </c>
      <c r="D5" s="45"/>
      <c r="E5" s="46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64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36" t="s">
        <v>9</v>
      </c>
      <c r="C11" s="35"/>
      <c r="D11" s="35"/>
      <c r="E11" s="7"/>
    </row>
    <row r="12" spans="1:6" x14ac:dyDescent="0.2">
      <c r="A12" s="6">
        <v>2</v>
      </c>
      <c r="B12" s="37" t="s">
        <v>10</v>
      </c>
      <c r="C12" s="38"/>
      <c r="D12" s="38"/>
      <c r="E12" s="24"/>
    </row>
    <row r="13" spans="1:6" x14ac:dyDescent="0.2">
      <c r="A13" s="6">
        <v>3</v>
      </c>
      <c r="B13" s="39" t="s">
        <v>11</v>
      </c>
      <c r="C13" s="40"/>
      <c r="D13" s="40"/>
      <c r="E13" s="25"/>
    </row>
    <row r="14" spans="1:6" ht="15.75" x14ac:dyDescent="0.25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24"/>
    </row>
    <row r="18" spans="1:6" x14ac:dyDescent="0.2">
      <c r="A18" s="6">
        <v>8</v>
      </c>
      <c r="B18" s="39" t="s">
        <v>15</v>
      </c>
      <c r="C18" s="40"/>
      <c r="D18" s="40"/>
      <c r="E18" s="25"/>
    </row>
    <row r="19" spans="1:6" x14ac:dyDescent="0.2">
      <c r="A19" s="6">
        <v>9</v>
      </c>
      <c r="B19" s="39" t="s">
        <v>16</v>
      </c>
      <c r="C19" s="40"/>
      <c r="D19" s="40"/>
      <c r="E19" s="25"/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33"/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/>
      <c r="F29" s="29"/>
    </row>
    <row r="30" spans="1:6" x14ac:dyDescent="0.2">
      <c r="A30" s="6">
        <v>19</v>
      </c>
      <c r="B30" s="39" t="s">
        <v>25</v>
      </c>
      <c r="C30" s="40"/>
      <c r="D30" s="40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32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9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500-000000000000}">
      <formula1>0</formula1>
      <formula2>E41</formula2>
    </dataValidation>
    <dataValidation type="whole" operator="lessThanOrEqual" allowBlank="1" showInputMessage="1" showErrorMessage="1" sqref="B28:D28" xr:uid="{00000000-0002-0000-05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view="pageBreakPreview" zoomScale="90" zoomScaleNormal="100" zoomScaleSheetLayoutView="9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41" t="s">
        <v>0</v>
      </c>
      <c r="B1" s="42"/>
      <c r="C1" s="42"/>
      <c r="D1" s="42"/>
      <c r="E1" s="42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43" t="s">
        <v>1</v>
      </c>
      <c r="B3" s="43"/>
      <c r="C3" s="43"/>
      <c r="D3" s="43"/>
      <c r="E3" s="43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4" t="str">
        <f>+'Jan-2'!C5</f>
        <v>Mountain Water District</v>
      </c>
      <c r="D5" s="45"/>
      <c r="E5" s="46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65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36" t="s">
        <v>9</v>
      </c>
      <c r="C11" s="35"/>
      <c r="D11" s="35"/>
      <c r="E11" s="7"/>
    </row>
    <row r="12" spans="1:6" x14ac:dyDescent="0.2">
      <c r="A12" s="6">
        <v>2</v>
      </c>
      <c r="B12" s="37" t="s">
        <v>10</v>
      </c>
      <c r="C12" s="38"/>
      <c r="D12" s="38"/>
      <c r="E12" s="24"/>
    </row>
    <row r="13" spans="1:6" x14ac:dyDescent="0.2">
      <c r="A13" s="6">
        <v>3</v>
      </c>
      <c r="B13" s="39" t="s">
        <v>11</v>
      </c>
      <c r="C13" s="40"/>
      <c r="D13" s="40"/>
      <c r="E13" s="25"/>
    </row>
    <row r="14" spans="1:6" ht="15.75" x14ac:dyDescent="0.25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24"/>
    </row>
    <row r="18" spans="1:6" x14ac:dyDescent="0.2">
      <c r="A18" s="6">
        <v>8</v>
      </c>
      <c r="B18" s="39" t="s">
        <v>15</v>
      </c>
      <c r="C18" s="40"/>
      <c r="D18" s="40"/>
      <c r="E18" s="25"/>
    </row>
    <row r="19" spans="1:6" x14ac:dyDescent="0.2">
      <c r="A19" s="6">
        <v>9</v>
      </c>
      <c r="B19" s="39" t="s">
        <v>16</v>
      </c>
      <c r="C19" s="40"/>
      <c r="D19" s="40"/>
      <c r="E19" s="25"/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24"/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/>
      <c r="F29" s="29"/>
    </row>
    <row r="30" spans="1:6" x14ac:dyDescent="0.2">
      <c r="A30" s="6">
        <v>19</v>
      </c>
      <c r="B30" s="39" t="s">
        <v>25</v>
      </c>
      <c r="C30" s="40"/>
      <c r="D30" s="40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8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600-000000000000}">
      <formula1>0</formula1>
      <formula2>E41</formula2>
    </dataValidation>
    <dataValidation type="whole" operator="lessThanOrEqual" allowBlank="1" showInputMessage="1" showErrorMessage="1" sqref="B28:D28" xr:uid="{00000000-0002-0000-06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"/>
  <sheetViews>
    <sheetView view="pageBreakPreview" topLeftCell="A3" zoomScaleNormal="100" zoomScaleSheetLayoutView="10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41" t="s">
        <v>0</v>
      </c>
      <c r="B1" s="42"/>
      <c r="C1" s="42"/>
      <c r="D1" s="42"/>
      <c r="E1" s="42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43" t="s">
        <v>1</v>
      </c>
      <c r="B3" s="43"/>
      <c r="C3" s="43"/>
      <c r="D3" s="43"/>
      <c r="E3" s="43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4" t="str">
        <f>+'Jan-2'!C5</f>
        <v>Mountain Water District</v>
      </c>
      <c r="D5" s="45"/>
      <c r="E5" s="46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66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36" t="s">
        <v>9</v>
      </c>
      <c r="C11" s="35"/>
      <c r="D11" s="35"/>
      <c r="E11" s="7"/>
    </row>
    <row r="12" spans="1:6" x14ac:dyDescent="0.2">
      <c r="A12" s="6">
        <v>2</v>
      </c>
      <c r="B12" s="37" t="s">
        <v>10</v>
      </c>
      <c r="C12" s="38"/>
      <c r="D12" s="38"/>
      <c r="E12" s="24"/>
    </row>
    <row r="13" spans="1:6" x14ac:dyDescent="0.2">
      <c r="A13" s="6">
        <v>3</v>
      </c>
      <c r="B13" s="39" t="s">
        <v>11</v>
      </c>
      <c r="C13" s="40"/>
      <c r="D13" s="40"/>
      <c r="E13" s="25"/>
    </row>
    <row r="14" spans="1:6" ht="15.75" x14ac:dyDescent="0.25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24"/>
    </row>
    <row r="18" spans="1:6" x14ac:dyDescent="0.2">
      <c r="A18" s="6">
        <v>8</v>
      </c>
      <c r="B18" s="39" t="s">
        <v>15</v>
      </c>
      <c r="C18" s="40"/>
      <c r="D18" s="40"/>
      <c r="E18" s="25"/>
    </row>
    <row r="19" spans="1:6" x14ac:dyDescent="0.2">
      <c r="A19" s="6">
        <v>9</v>
      </c>
      <c r="B19" s="39" t="s">
        <v>16</v>
      </c>
      <c r="C19" s="40"/>
      <c r="D19" s="40"/>
      <c r="E19" s="25"/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24"/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/>
      <c r="F29" s="29"/>
    </row>
    <row r="30" spans="1:6" x14ac:dyDescent="0.2">
      <c r="A30" s="6">
        <v>19</v>
      </c>
      <c r="B30" s="39" t="s">
        <v>25</v>
      </c>
      <c r="C30" s="40"/>
      <c r="D30" s="40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7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700-000000000000}">
      <formula1>0</formula1>
      <formula2>E41</formula2>
    </dataValidation>
    <dataValidation type="whole" operator="lessThanOrEqual" allowBlank="1" showInputMessage="1" showErrorMessage="1" sqref="B28:D28" xr:uid="{00000000-0002-0000-07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view="pageBreakPreview" zoomScaleNormal="100" zoomScaleSheetLayoutView="100" workbookViewId="0">
      <selection activeCell="E30" sqref="E30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41" t="s">
        <v>0</v>
      </c>
      <c r="B1" s="42"/>
      <c r="C1" s="42"/>
      <c r="D1" s="42"/>
      <c r="E1" s="42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43" t="s">
        <v>1</v>
      </c>
      <c r="B3" s="43"/>
      <c r="C3" s="43"/>
      <c r="D3" s="43"/>
      <c r="E3" s="43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4" t="str">
        <f>+'Jan-2'!C5</f>
        <v>Mountain Water District</v>
      </c>
      <c r="D5" s="45"/>
      <c r="E5" s="46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67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36" t="s">
        <v>9</v>
      </c>
      <c r="C11" s="35"/>
      <c r="D11" s="35"/>
      <c r="E11" s="7"/>
    </row>
    <row r="12" spans="1:6" x14ac:dyDescent="0.2">
      <c r="A12" s="6">
        <v>2</v>
      </c>
      <c r="B12" s="37" t="s">
        <v>10</v>
      </c>
      <c r="C12" s="38"/>
      <c r="D12" s="38"/>
      <c r="E12" s="24"/>
    </row>
    <row r="13" spans="1:6" x14ac:dyDescent="0.2">
      <c r="A13" s="6">
        <v>3</v>
      </c>
      <c r="B13" s="39" t="s">
        <v>11</v>
      </c>
      <c r="C13" s="40"/>
      <c r="D13" s="40"/>
      <c r="E13" s="25"/>
    </row>
    <row r="14" spans="1:6" ht="15.75" x14ac:dyDescent="0.25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36" t="s">
        <v>13</v>
      </c>
      <c r="C16" s="35"/>
      <c r="D16" s="35"/>
      <c r="E16" s="7"/>
    </row>
    <row r="17" spans="1:6" x14ac:dyDescent="0.2">
      <c r="A17" s="6">
        <v>7</v>
      </c>
      <c r="B17" s="37" t="s">
        <v>14</v>
      </c>
      <c r="C17" s="38"/>
      <c r="D17" s="38"/>
      <c r="E17" s="24"/>
    </row>
    <row r="18" spans="1:6" x14ac:dyDescent="0.2">
      <c r="A18" s="6">
        <v>8</v>
      </c>
      <c r="B18" s="39" t="s">
        <v>15</v>
      </c>
      <c r="C18" s="40"/>
      <c r="D18" s="40"/>
      <c r="E18" s="25"/>
    </row>
    <row r="19" spans="1:6" x14ac:dyDescent="0.2">
      <c r="A19" s="6">
        <v>9</v>
      </c>
      <c r="B19" s="39" t="s">
        <v>16</v>
      </c>
      <c r="C19" s="40"/>
      <c r="D19" s="40"/>
      <c r="E19" s="25"/>
    </row>
    <row r="20" spans="1:6" x14ac:dyDescent="0.2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">
      <c r="A21" s="6">
        <v>11</v>
      </c>
      <c r="B21" s="39" t="s">
        <v>18</v>
      </c>
      <c r="C21" s="40"/>
      <c r="D21" s="40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36" t="s">
        <v>21</v>
      </c>
      <c r="C26" s="35"/>
      <c r="D26" s="35"/>
      <c r="E26" s="7"/>
      <c r="F26" s="29"/>
    </row>
    <row r="27" spans="1:6" x14ac:dyDescent="0.2">
      <c r="A27" s="6">
        <v>16</v>
      </c>
      <c r="B27" s="37" t="s">
        <v>22</v>
      </c>
      <c r="C27" s="38"/>
      <c r="D27" s="38"/>
      <c r="E27" s="24"/>
      <c r="F27" s="29"/>
    </row>
    <row r="28" spans="1:6" x14ac:dyDescent="0.2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">
      <c r="A29" s="6">
        <v>18</v>
      </c>
      <c r="B29" s="39" t="s">
        <v>24</v>
      </c>
      <c r="C29" s="40"/>
      <c r="D29" s="40"/>
      <c r="E29" s="25"/>
      <c r="F29" s="29"/>
    </row>
    <row r="30" spans="1:6" x14ac:dyDescent="0.2">
      <c r="A30" s="6">
        <v>19</v>
      </c>
      <c r="B30" s="39" t="s">
        <v>25</v>
      </c>
      <c r="C30" s="40"/>
      <c r="D30" s="40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36" t="s">
        <v>28</v>
      </c>
      <c r="C35" s="35"/>
      <c r="D35" s="35"/>
      <c r="E35" s="7"/>
      <c r="F35" s="29"/>
    </row>
    <row r="36" spans="1:6" x14ac:dyDescent="0.2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6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800-000000000000}">
      <formula1>0</formula1>
      <formula2>E41</formula2>
    </dataValidation>
    <dataValidation type="whole" operator="lessThanOrEqual" allowBlank="1" showInputMessage="1" showErrorMessage="1" sqref="B28:D28" xr:uid="{00000000-0002-0000-08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Jan-2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</vt:vector>
  </TitlesOfParts>
  <Company>EPPC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cindy_mcdonald</dc:creator>
  <cp:lastModifiedBy>Tammy Olson</cp:lastModifiedBy>
  <cp:lastPrinted>2026-03-20T17:03:17Z</cp:lastPrinted>
  <dcterms:created xsi:type="dcterms:W3CDTF">2009-10-30T17:08:42Z</dcterms:created>
  <dcterms:modified xsi:type="dcterms:W3CDTF">2026-06-26T16:29:56Z</dcterms:modified>
</cp:coreProperties>
</file>