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595\Desktop\KRWA\Ratlesnake Ridge WD\RRWD Response RFI 2\Supplemental RFI 2\"/>
    </mc:Choice>
  </mc:AlternateContent>
  <xr:revisionPtr revIDLastSave="0" documentId="8_{07F33445-DC48-46CB-A77B-43D1A1E5B09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Sheet1!$A$1:$P$48</definedName>
    <definedName name="_xlnm.Print_Area" localSheetId="1">Sheet2!$A$1:$Y$20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2" i="1" l="1"/>
  <c r="N31" i="1"/>
  <c r="N30" i="1"/>
  <c r="F36" i="1"/>
  <c r="F37" i="1" s="1"/>
  <c r="L45" i="1"/>
  <c r="J32" i="1"/>
  <c r="L32" i="1" s="1"/>
  <c r="L24" i="1"/>
  <c r="L22" i="1"/>
  <c r="L20" i="1"/>
  <c r="L18" i="1"/>
  <c r="L16" i="1"/>
  <c r="L14" i="1"/>
  <c r="L12" i="1"/>
  <c r="L10" i="1"/>
  <c r="L46" i="1" l="1"/>
  <c r="L41" i="1"/>
  <c r="L42" i="1" s="1"/>
  <c r="L36" i="1"/>
  <c r="L37" i="1" s="1"/>
  <c r="V8" i="2"/>
  <c r="W8" i="2"/>
  <c r="X8" i="2"/>
  <c r="V9" i="2"/>
  <c r="W9" i="2"/>
  <c r="X9" i="2"/>
  <c r="V10" i="2"/>
  <c r="W10" i="2"/>
  <c r="X10" i="2"/>
  <c r="V11" i="2"/>
  <c r="W11" i="2"/>
  <c r="X11" i="2"/>
  <c r="V12" i="2"/>
  <c r="W12" i="2"/>
  <c r="X12" i="2"/>
  <c r="V13" i="2"/>
  <c r="W13" i="2"/>
  <c r="X13" i="2"/>
  <c r="V14" i="2"/>
  <c r="W14" i="2"/>
  <c r="X14" i="2"/>
  <c r="V15" i="2"/>
  <c r="W15" i="2"/>
  <c r="X15" i="2"/>
  <c r="V16" i="2"/>
  <c r="W16" i="2"/>
  <c r="X16" i="2"/>
  <c r="V17" i="2"/>
  <c r="W17" i="2"/>
  <c r="X17" i="2"/>
  <c r="V18" i="2"/>
  <c r="W18" i="2"/>
  <c r="X18" i="2"/>
  <c r="W7" i="2"/>
  <c r="X7" i="2"/>
  <c r="V7" i="2"/>
  <c r="S20" i="2"/>
  <c r="R20" i="2"/>
  <c r="Q20" i="2"/>
  <c r="O20" i="2" l="1"/>
  <c r="N20" i="2"/>
  <c r="M20" i="2"/>
  <c r="Y11" i="2" l="1"/>
  <c r="Q21" i="2" l="1"/>
  <c r="Q22" i="2" s="1"/>
  <c r="M21" i="2"/>
  <c r="M22" i="2" s="1"/>
  <c r="W5" i="2"/>
  <c r="X5" i="2"/>
  <c r="W6" i="2"/>
  <c r="X6" i="2"/>
  <c r="V6" i="2"/>
  <c r="Y9" i="2"/>
  <c r="V5" i="2"/>
  <c r="H20" i="2"/>
  <c r="I20" i="2"/>
  <c r="J20" i="2"/>
  <c r="K20" i="2"/>
  <c r="L20" i="2"/>
  <c r="D20" i="2"/>
  <c r="C20" i="2"/>
  <c r="E20" i="2"/>
  <c r="G20" i="2"/>
  <c r="B20" i="2"/>
  <c r="L29" i="1"/>
  <c r="H28" i="1"/>
  <c r="F28" i="1"/>
  <c r="F30" i="1" s="1"/>
  <c r="Y10" i="2" l="1"/>
  <c r="Y16" i="2"/>
  <c r="Y8" i="2"/>
  <c r="F20" i="2"/>
  <c r="Y18" i="2"/>
  <c r="Y6" i="2"/>
  <c r="Y7" i="2"/>
  <c r="Y15" i="2"/>
  <c r="Y17" i="2"/>
  <c r="Y14" i="2"/>
  <c r="W20" i="2"/>
  <c r="Y5" i="2"/>
  <c r="Y13" i="2"/>
  <c r="X20" i="2"/>
  <c r="V20" i="2"/>
  <c r="N28" i="1"/>
  <c r="Y12" i="2" l="1"/>
  <c r="Y20" i="2"/>
  <c r="J21" i="2" l="1"/>
  <c r="J22" i="2" s="1"/>
  <c r="B21" i="2" l="1"/>
  <c r="B22" i="2" s="1"/>
  <c r="J28" i="1" l="1"/>
  <c r="F21" i="2"/>
  <c r="F22" i="2" s="1"/>
  <c r="L28" i="1"/>
  <c r="L30" i="1" s="1"/>
</calcChain>
</file>

<file path=xl/sharedStrings.xml><?xml version="1.0" encoding="utf-8"?>
<sst xmlns="http://schemas.openxmlformats.org/spreadsheetml/2006/main" count="78" uniqueCount="58">
  <si>
    <t>Long Term Debt</t>
  </si>
  <si>
    <t xml:space="preserve">Revenue bonds asnd notes payable consist of the </t>
  </si>
  <si>
    <t>Balance</t>
  </si>
  <si>
    <t>Additions</t>
  </si>
  <si>
    <t>Deletions</t>
  </si>
  <si>
    <t>Total</t>
  </si>
  <si>
    <t>AA-1</t>
  </si>
  <si>
    <t>2003 Principal</t>
  </si>
  <si>
    <t>2003 Interest</t>
  </si>
  <si>
    <t>2003 Trustee</t>
  </si>
  <si>
    <t>2015 Principal</t>
  </si>
  <si>
    <t>2015 Interest</t>
  </si>
  <si>
    <t>2015 Trustee</t>
  </si>
  <si>
    <t>2019 Principal</t>
  </si>
  <si>
    <t>2019 Interest</t>
  </si>
  <si>
    <t>Total Principal</t>
  </si>
  <si>
    <t>Total Interst</t>
  </si>
  <si>
    <t>Total Trustee</t>
  </si>
  <si>
    <t>2026</t>
  </si>
  <si>
    <t>(A)</t>
  </si>
  <si>
    <t>(B)</t>
  </si>
  <si>
    <t>Interest</t>
  </si>
  <si>
    <t>2027</t>
  </si>
  <si>
    <t>2028-2032</t>
  </si>
  <si>
    <t>2033-2037</t>
  </si>
  <si>
    <t>2038-2042</t>
  </si>
  <si>
    <t>2043-2047</t>
  </si>
  <si>
    <t>2048-2052</t>
  </si>
  <si>
    <t>2053-2057</t>
  </si>
  <si>
    <t>2021E Principal</t>
  </si>
  <si>
    <t>2021E Interest</t>
  </si>
  <si>
    <t>2022A Principal</t>
  </si>
  <si>
    <t>2022A Interest</t>
  </si>
  <si>
    <t>2022A Trustee</t>
  </si>
  <si>
    <t>2021E Trustee</t>
  </si>
  <si>
    <t>RRWD</t>
  </si>
  <si>
    <t>following at 12/31/22</t>
  </si>
  <si>
    <t>2001 Series A</t>
  </si>
  <si>
    <t>2001 Series B</t>
  </si>
  <si>
    <t>2008 Series C</t>
  </si>
  <si>
    <t>2011 Series A</t>
  </si>
  <si>
    <t>2011 Series B</t>
  </si>
  <si>
    <t>2015 Series</t>
  </si>
  <si>
    <t>2019 Series</t>
  </si>
  <si>
    <t>KRWFC Series 2020</t>
  </si>
  <si>
    <t>Premium Series 2020 , 22 years started in 2022</t>
  </si>
  <si>
    <t>Per G/L</t>
  </si>
  <si>
    <t>Per above</t>
  </si>
  <si>
    <t>PAJE &lt;2&gt;</t>
  </si>
  <si>
    <t>4</t>
  </si>
  <si>
    <t>(A), AA.1</t>
  </si>
  <si>
    <t>Sum of (1)</t>
  </si>
  <si>
    <t>(1), AA.1</t>
  </si>
  <si>
    <t>(B), AA.1</t>
  </si>
  <si>
    <t>(C)</t>
  </si>
  <si>
    <t>Diff.</t>
  </si>
  <si>
    <t>Remaining Diff</t>
  </si>
  <si>
    <t>in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</si>
</sst>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1" applyFont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43" fontId="3" fillId="0" borderId="0" xfId="1" applyFont="1" applyFill="1" applyAlignment="1">
      <alignment horizontal="left"/>
    </xf>
    <xf numFmtId="43" fontId="0" fillId="0" borderId="0" xfId="0" applyNumberFormat="1"/>
    <xf numFmtId="0" fontId="3" fillId="0" borderId="0" xfId="0" quotePrefix="1" applyFont="1"/>
    <xf numFmtId="164" fontId="0" fillId="0" borderId="0" xfId="1" applyNumberFormat="1" applyFont="1" applyFill="1"/>
    <xf numFmtId="164" fontId="0" fillId="0" borderId="0" xfId="0" applyNumberFormat="1"/>
    <xf numFmtId="43" fontId="0" fillId="0" borderId="1" xfId="1" applyFont="1" applyFill="1" applyBorder="1"/>
    <xf numFmtId="43" fontId="3" fillId="0" borderId="1" xfId="1" applyFont="1" applyFill="1" applyBorder="1" applyAlignment="1">
      <alignment horizontal="left"/>
    </xf>
    <xf numFmtId="0" fontId="0" fillId="0" borderId="1" xfId="0" applyBorder="1"/>
    <xf numFmtId="0" fontId="3" fillId="0" borderId="0" xfId="0" applyFont="1" applyAlignment="1">
      <alignment horizontal="left"/>
    </xf>
    <xf numFmtId="43" fontId="0" fillId="0" borderId="1" xfId="0" applyNumberFormat="1" applyBorder="1"/>
    <xf numFmtId="0" fontId="3" fillId="0" borderId="1" xfId="0" applyFont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0" fillId="0" borderId="0" xfId="0" quotePrefix="1" applyAlignment="1">
      <alignment horizontal="center"/>
    </xf>
    <xf numFmtId="43" fontId="0" fillId="2" borderId="0" xfId="1" applyFont="1" applyFill="1"/>
    <xf numFmtId="43" fontId="0" fillId="0" borderId="0" xfId="1" applyFont="1"/>
    <xf numFmtId="43" fontId="0" fillId="0" borderId="1" xfId="1" quotePrefix="1" applyFont="1" applyBorder="1" applyAlignment="1">
      <alignment horizontal="center"/>
    </xf>
    <xf numFmtId="43" fontId="2" fillId="0" borderId="1" xfId="1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0" fillId="0" borderId="2" xfId="0" applyNumberFormat="1" applyBorder="1"/>
    <xf numFmtId="0" fontId="4" fillId="0" borderId="0" xfId="0" quotePrefix="1" applyFont="1"/>
    <xf numFmtId="165" fontId="0" fillId="0" borderId="0" xfId="1" applyNumberFormat="1" applyFont="1"/>
    <xf numFmtId="43" fontId="4" fillId="0" borderId="0" xfId="0" quotePrefix="1" applyNumberFormat="1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1"/>
  <sheetViews>
    <sheetView tabSelected="1" view="pageBreakPreview" zoomScaleNormal="100" zoomScaleSheetLayoutView="100" workbookViewId="0">
      <selection activeCell="N8" sqref="N8"/>
    </sheetView>
  </sheetViews>
  <sheetFormatPr defaultRowHeight="14.5" x14ac:dyDescent="0.35"/>
  <cols>
    <col min="1" max="1" width="9.7265625" bestFit="1" customWidth="1"/>
    <col min="6" max="6" width="15.1796875" bestFit="1" customWidth="1"/>
    <col min="7" max="7" width="5.1796875" bestFit="1" customWidth="1"/>
    <col min="8" max="8" width="15.1796875" bestFit="1" customWidth="1"/>
    <col min="9" max="9" width="5.1796875" bestFit="1" customWidth="1"/>
    <col min="10" max="10" width="14" bestFit="1" customWidth="1"/>
    <col min="11" max="11" width="9.54296875" bestFit="1" customWidth="1"/>
    <col min="12" max="12" width="15.1796875" bestFit="1" customWidth="1"/>
    <col min="13" max="13" width="8.81640625" bestFit="1" customWidth="1"/>
    <col min="14" max="14" width="15.1796875" bestFit="1" customWidth="1"/>
    <col min="15" max="15" width="13.54296875" bestFit="1" customWidth="1"/>
    <col min="16" max="16" width="3.54296875" bestFit="1" customWidth="1"/>
    <col min="17" max="17" width="11.54296875" bestFit="1" customWidth="1"/>
    <col min="18" max="19" width="14.26953125" style="1" bestFit="1" customWidth="1"/>
    <col min="20" max="20" width="14.54296875" style="1" bestFit="1" customWidth="1"/>
    <col min="21" max="21" width="14.453125" style="1" bestFit="1" customWidth="1"/>
    <col min="22" max="22" width="14.26953125" style="1" bestFit="1" customWidth="1"/>
    <col min="23" max="23" width="14.453125" style="1" bestFit="1" customWidth="1"/>
  </cols>
  <sheetData>
    <row r="1" spans="1:16" x14ac:dyDescent="0.3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6" x14ac:dyDescent="0.3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6" x14ac:dyDescent="0.35">
      <c r="A3" s="35">
        <v>44926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6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6" ht="15" customHeight="1" x14ac:dyDescent="0.35">
      <c r="A6" t="s">
        <v>1</v>
      </c>
    </row>
    <row r="7" spans="1:16" x14ac:dyDescent="0.35">
      <c r="A7" s="4" t="s">
        <v>36</v>
      </c>
      <c r="F7" s="5">
        <v>44561</v>
      </c>
      <c r="G7" s="6"/>
      <c r="H7" s="6"/>
      <c r="I7" s="6"/>
      <c r="J7" s="6"/>
      <c r="K7" s="6"/>
      <c r="L7" s="5">
        <v>44926</v>
      </c>
      <c r="M7" s="6"/>
      <c r="N7" s="6"/>
      <c r="O7" s="6"/>
    </row>
    <row r="8" spans="1:16" x14ac:dyDescent="0.35">
      <c r="F8" s="7" t="s">
        <v>2</v>
      </c>
      <c r="G8" s="8"/>
      <c r="H8" s="8" t="s">
        <v>3</v>
      </c>
      <c r="I8" s="8"/>
      <c r="J8" s="8" t="s">
        <v>4</v>
      </c>
      <c r="K8" s="8"/>
      <c r="L8" s="8" t="s">
        <v>2</v>
      </c>
      <c r="M8" s="8"/>
      <c r="N8" s="33" t="s">
        <v>21</v>
      </c>
      <c r="O8" s="8"/>
    </row>
    <row r="10" spans="1:16" x14ac:dyDescent="0.35">
      <c r="A10" t="s">
        <v>37</v>
      </c>
      <c r="F10" s="24">
        <v>582000</v>
      </c>
      <c r="J10" s="24">
        <v>0</v>
      </c>
      <c r="L10" s="11">
        <f>+F10+H10-J10</f>
        <v>582000</v>
      </c>
      <c r="M10" s="12" t="s">
        <v>52</v>
      </c>
      <c r="N10" s="24">
        <v>9458</v>
      </c>
    </row>
    <row r="11" spans="1:16" x14ac:dyDescent="0.35">
      <c r="F11" s="1"/>
      <c r="G11" s="1"/>
      <c r="H11" s="1"/>
      <c r="I11" s="1"/>
      <c r="J11" s="1"/>
      <c r="K11" s="1"/>
      <c r="L11" s="1"/>
      <c r="N11" s="24"/>
      <c r="O11" s="9"/>
    </row>
    <row r="12" spans="1:16" x14ac:dyDescent="0.35">
      <c r="A12" t="s">
        <v>38</v>
      </c>
      <c r="E12" s="9"/>
      <c r="F12" s="1">
        <v>41600</v>
      </c>
      <c r="G12" s="1"/>
      <c r="H12" s="1"/>
      <c r="I12" s="1"/>
      <c r="J12" s="1">
        <v>0</v>
      </c>
      <c r="K12" s="10"/>
      <c r="L12" s="11">
        <f>+F12+H12-J12</f>
        <v>41600</v>
      </c>
      <c r="M12" s="12" t="s">
        <v>52</v>
      </c>
      <c r="N12" s="1">
        <v>936</v>
      </c>
      <c r="O12" s="11"/>
      <c r="P12" s="9"/>
    </row>
    <row r="13" spans="1:16" x14ac:dyDescent="0.35">
      <c r="F13" s="1"/>
      <c r="G13" s="1"/>
      <c r="H13" s="1"/>
      <c r="I13" s="1"/>
      <c r="J13" s="1"/>
      <c r="K13" s="10"/>
      <c r="L13" s="1"/>
      <c r="N13" s="1"/>
    </row>
    <row r="14" spans="1:16" x14ac:dyDescent="0.35">
      <c r="A14" t="s">
        <v>39</v>
      </c>
      <c r="F14" s="1">
        <v>200000</v>
      </c>
      <c r="G14" s="1"/>
      <c r="H14" s="1"/>
      <c r="I14" s="1"/>
      <c r="J14" s="1">
        <v>45000</v>
      </c>
      <c r="K14" s="10"/>
      <c r="L14" s="11">
        <f>+F14+H14-J14</f>
        <v>155000</v>
      </c>
      <c r="M14" s="12" t="s">
        <v>50</v>
      </c>
      <c r="N14" s="1">
        <v>8412</v>
      </c>
    </row>
    <row r="15" spans="1:16" x14ac:dyDescent="0.35">
      <c r="F15" s="1"/>
      <c r="G15" s="1"/>
      <c r="H15" s="1"/>
      <c r="I15" s="1"/>
      <c r="J15" s="1"/>
      <c r="K15" s="10"/>
      <c r="L15" s="1"/>
      <c r="N15" s="1"/>
    </row>
    <row r="16" spans="1:16" x14ac:dyDescent="0.35">
      <c r="A16" t="s">
        <v>40</v>
      </c>
      <c r="E16" s="9"/>
      <c r="F16" s="1">
        <v>1127000</v>
      </c>
      <c r="G16" s="1"/>
      <c r="H16" s="1"/>
      <c r="I16" s="1"/>
      <c r="J16" s="1">
        <v>0</v>
      </c>
      <c r="K16" s="10"/>
      <c r="L16" s="11">
        <f>+F16+H16-J16</f>
        <v>1127000</v>
      </c>
      <c r="M16" s="12" t="s">
        <v>52</v>
      </c>
      <c r="N16" s="1">
        <v>34320</v>
      </c>
      <c r="O16" s="11"/>
    </row>
    <row r="17" spans="1:18" x14ac:dyDescent="0.35">
      <c r="F17" s="1"/>
      <c r="G17" s="1"/>
      <c r="H17" s="1"/>
      <c r="I17" s="1"/>
      <c r="J17" s="1"/>
      <c r="K17" s="10"/>
      <c r="L17" s="1"/>
      <c r="M17" s="12"/>
      <c r="N17" s="1"/>
      <c r="O17" s="11"/>
    </row>
    <row r="18" spans="1:18" x14ac:dyDescent="0.35">
      <c r="A18" t="s">
        <v>41</v>
      </c>
      <c r="E18" s="9"/>
      <c r="F18" s="1">
        <v>955000</v>
      </c>
      <c r="G18" s="1"/>
      <c r="H18" s="1"/>
      <c r="I18" s="1"/>
      <c r="J18" s="1">
        <v>0</v>
      </c>
      <c r="K18" s="10"/>
      <c r="L18" s="11">
        <f>+F18+H18-J18</f>
        <v>955000</v>
      </c>
      <c r="M18" s="12" t="s">
        <v>52</v>
      </c>
      <c r="N18" s="1">
        <v>9550</v>
      </c>
      <c r="O18" s="11"/>
      <c r="P18" s="9"/>
      <c r="Q18" s="11"/>
    </row>
    <row r="19" spans="1:18" x14ac:dyDescent="0.35">
      <c r="F19" s="1"/>
      <c r="G19" s="1"/>
      <c r="H19" s="1"/>
      <c r="I19" s="1"/>
      <c r="J19" s="1"/>
      <c r="K19" s="10"/>
      <c r="L19" s="1"/>
      <c r="M19" s="12"/>
      <c r="N19" s="1"/>
      <c r="O19" s="11"/>
    </row>
    <row r="20" spans="1:18" x14ac:dyDescent="0.35">
      <c r="A20" t="s">
        <v>42</v>
      </c>
      <c r="E20" s="9"/>
      <c r="F20" s="1">
        <v>183000</v>
      </c>
      <c r="G20" s="1"/>
      <c r="H20" s="1"/>
      <c r="I20" s="1"/>
      <c r="J20" s="1"/>
      <c r="K20" s="10"/>
      <c r="L20" s="11">
        <f>+F20+H20-J20</f>
        <v>183000</v>
      </c>
      <c r="M20" s="12" t="s">
        <v>52</v>
      </c>
      <c r="N20" s="1">
        <v>0</v>
      </c>
      <c r="O20" s="11"/>
      <c r="P20" s="9"/>
    </row>
    <row r="21" spans="1:18" x14ac:dyDescent="0.35">
      <c r="F21" s="1"/>
      <c r="G21" s="1"/>
      <c r="H21" s="1"/>
      <c r="I21" s="1"/>
      <c r="J21" s="1"/>
      <c r="K21" s="10"/>
      <c r="L21" s="1"/>
      <c r="M21" s="12"/>
      <c r="N21" s="1"/>
      <c r="O21" s="11"/>
    </row>
    <row r="22" spans="1:18" x14ac:dyDescent="0.35">
      <c r="A22" t="s">
        <v>43</v>
      </c>
      <c r="F22" s="1">
        <v>2382000</v>
      </c>
      <c r="G22" s="1"/>
      <c r="H22" s="1"/>
      <c r="I22" s="1"/>
      <c r="J22" s="1"/>
      <c r="K22" s="10"/>
      <c r="L22" s="11">
        <f>+F22+H22-J22</f>
        <v>2382000</v>
      </c>
      <c r="M22" s="12" t="s">
        <v>52</v>
      </c>
      <c r="N22" s="1">
        <v>28286</v>
      </c>
      <c r="O22" s="11"/>
    </row>
    <row r="23" spans="1:18" x14ac:dyDescent="0.35">
      <c r="F23" s="1"/>
      <c r="G23" s="1"/>
      <c r="H23" s="1"/>
      <c r="I23" s="1"/>
      <c r="J23" s="1"/>
      <c r="K23" s="10"/>
      <c r="L23" s="1"/>
      <c r="M23" s="12"/>
      <c r="N23" s="1"/>
      <c r="O23" s="11"/>
    </row>
    <row r="24" spans="1:18" x14ac:dyDescent="0.35">
      <c r="A24" t="s">
        <v>44</v>
      </c>
      <c r="E24" s="9"/>
      <c r="F24" s="1">
        <v>3170000</v>
      </c>
      <c r="G24" s="1"/>
      <c r="H24" s="1"/>
      <c r="I24" s="1"/>
      <c r="J24" s="1">
        <v>85000</v>
      </c>
      <c r="K24" s="10" t="s">
        <v>6</v>
      </c>
      <c r="L24" s="11">
        <f>+F24+H24-J24</f>
        <v>3085000</v>
      </c>
      <c r="M24" s="12" t="s">
        <v>53</v>
      </c>
      <c r="N24" s="1">
        <v>110242</v>
      </c>
      <c r="O24" s="11"/>
      <c r="P24" s="9"/>
    </row>
    <row r="25" spans="1:18" x14ac:dyDescent="0.35">
      <c r="F25" s="1"/>
      <c r="G25" s="1"/>
      <c r="H25" s="1"/>
      <c r="I25" s="1"/>
      <c r="J25" s="1"/>
      <c r="K25" s="10"/>
      <c r="L25" s="1"/>
      <c r="M25" s="12"/>
      <c r="N25" s="1"/>
      <c r="O25" s="11"/>
    </row>
    <row r="26" spans="1:18" x14ac:dyDescent="0.35">
      <c r="F26" s="1"/>
      <c r="G26" s="1"/>
      <c r="H26" s="1"/>
      <c r="I26" s="1"/>
      <c r="J26" s="1"/>
      <c r="K26" s="10"/>
      <c r="L26" s="1"/>
      <c r="M26" s="12"/>
      <c r="N26" s="1"/>
      <c r="O26" s="11"/>
    </row>
    <row r="27" spans="1:18" x14ac:dyDescent="0.35">
      <c r="F27" s="15"/>
      <c r="G27" s="15"/>
      <c r="H27" s="15"/>
      <c r="I27" s="15"/>
      <c r="J27" s="15"/>
      <c r="K27" s="16"/>
      <c r="L27" s="15"/>
      <c r="N27" s="17"/>
      <c r="O27" s="17"/>
      <c r="R27" s="11"/>
    </row>
    <row r="28" spans="1:18" x14ac:dyDescent="0.35">
      <c r="A28" t="s">
        <v>5</v>
      </c>
      <c r="F28" s="11">
        <f>SUM(F12:F18)</f>
        <v>2323600</v>
      </c>
      <c r="H28" s="11">
        <f>SUM(H18:H27)</f>
        <v>0</v>
      </c>
      <c r="J28" s="11">
        <f>SUM(J11:J27)</f>
        <v>130000</v>
      </c>
      <c r="K28" s="18"/>
      <c r="L28" s="11">
        <f>SUM(L11:L27)</f>
        <v>7928600</v>
      </c>
      <c r="M28" s="11"/>
      <c r="N28" s="11">
        <f>SUM(N11:N27)</f>
        <v>191746</v>
      </c>
      <c r="O28" s="11"/>
    </row>
    <row r="29" spans="1:18" x14ac:dyDescent="0.35">
      <c r="F29" s="19"/>
      <c r="G29" s="17"/>
      <c r="H29" s="19">
        <v>0</v>
      </c>
      <c r="I29" s="17"/>
      <c r="J29" s="19"/>
      <c r="K29" s="20"/>
      <c r="L29" s="19">
        <f>+F29+J29</f>
        <v>0</v>
      </c>
      <c r="M29" s="11"/>
      <c r="N29" s="19">
        <v>112511.03</v>
      </c>
      <c r="O29" s="31" t="s">
        <v>49</v>
      </c>
    </row>
    <row r="30" spans="1:18" x14ac:dyDescent="0.35">
      <c r="F30" s="11">
        <f>SUM(F28:F29)</f>
        <v>2323600</v>
      </c>
      <c r="H30" s="11"/>
      <c r="J30" s="11"/>
      <c r="L30" s="11">
        <f>SUM(L28:L29)</f>
        <v>7928600</v>
      </c>
      <c r="M30" s="11"/>
      <c r="N30" s="11">
        <f>+N28-N29</f>
        <v>79234.97</v>
      </c>
      <c r="O30" s="11" t="s">
        <v>55</v>
      </c>
    </row>
    <row r="31" spans="1:18" x14ac:dyDescent="0.35">
      <c r="N31" s="19">
        <f>+L37+L46</f>
        <v>-69481.90000000014</v>
      </c>
      <c r="O31" s="32" t="s">
        <v>48</v>
      </c>
    </row>
    <row r="32" spans="1:18" x14ac:dyDescent="0.35">
      <c r="A32" t="s">
        <v>45</v>
      </c>
      <c r="F32" s="25">
        <v>192918.3</v>
      </c>
      <c r="G32" s="6"/>
      <c r="H32" s="21"/>
      <c r="J32" s="26">
        <f>+F32/22</f>
        <v>8769.0136363636357</v>
      </c>
      <c r="L32" s="11">
        <f>+F32+H32-J32</f>
        <v>184149.28636363635</v>
      </c>
      <c r="M32" s="29" t="s">
        <v>54</v>
      </c>
      <c r="N32" s="11">
        <f>+N30+N31</f>
        <v>9753.0699999998615</v>
      </c>
      <c r="O32" t="s">
        <v>56</v>
      </c>
    </row>
    <row r="33" spans="1:18" x14ac:dyDescent="0.35">
      <c r="F33" s="1"/>
      <c r="G33" s="9"/>
      <c r="H33" s="11"/>
      <c r="J33" s="11"/>
      <c r="O33" t="s">
        <v>57</v>
      </c>
    </row>
    <row r="34" spans="1:18" x14ac:dyDescent="0.35">
      <c r="F34" s="1"/>
      <c r="G34" s="9"/>
      <c r="I34" s="9"/>
    </row>
    <row r="35" spans="1:18" x14ac:dyDescent="0.35">
      <c r="D35" t="s">
        <v>46</v>
      </c>
      <c r="E35" s="30">
        <v>4706.3</v>
      </c>
      <c r="F35" s="24">
        <v>192918.3</v>
      </c>
      <c r="G35" s="29" t="s">
        <v>49</v>
      </c>
      <c r="J35" t="s">
        <v>46</v>
      </c>
      <c r="K35">
        <v>4705</v>
      </c>
      <c r="L35" s="24">
        <v>149667.49</v>
      </c>
      <c r="M35" s="29" t="s">
        <v>49</v>
      </c>
    </row>
    <row r="36" spans="1:18" x14ac:dyDescent="0.35">
      <c r="D36" t="s">
        <v>47</v>
      </c>
      <c r="F36" s="11">
        <f>+L32</f>
        <v>184149.28636363635</v>
      </c>
      <c r="G36" s="29" t="s">
        <v>54</v>
      </c>
      <c r="J36" t="s">
        <v>47</v>
      </c>
      <c r="L36" s="11">
        <f>+L14</f>
        <v>155000</v>
      </c>
      <c r="M36" s="29" t="s">
        <v>19</v>
      </c>
    </row>
    <row r="37" spans="1:18" ht="15" thickBot="1" x14ac:dyDescent="0.4">
      <c r="F37" s="28">
        <f>+F35-F36</f>
        <v>8769.0136363636411</v>
      </c>
      <c r="L37" s="28">
        <f>+L35-L36</f>
        <v>-5332.5100000000093</v>
      </c>
    </row>
    <row r="38" spans="1:18" ht="15" thickTop="1" x14ac:dyDescent="0.35">
      <c r="F38" s="27" t="s">
        <v>48</v>
      </c>
      <c r="L38" s="27" t="s">
        <v>48</v>
      </c>
    </row>
    <row r="40" spans="1:18" x14ac:dyDescent="0.35">
      <c r="A40" s="9"/>
      <c r="F40" s="1"/>
      <c r="G40" s="1"/>
      <c r="H40" s="1"/>
      <c r="J40" t="s">
        <v>46</v>
      </c>
      <c r="K40">
        <v>4706</v>
      </c>
      <c r="L40" s="24">
        <v>5270600</v>
      </c>
      <c r="M40" s="29" t="s">
        <v>49</v>
      </c>
    </row>
    <row r="41" spans="1:18" x14ac:dyDescent="0.35">
      <c r="A41" s="9"/>
      <c r="F41" s="1"/>
      <c r="G41" s="1"/>
      <c r="H41" s="1"/>
      <c r="J41" t="s">
        <v>47</v>
      </c>
      <c r="L41" s="11">
        <f>+L10+L12+L16+L18+L20+L22</f>
        <v>5270600</v>
      </c>
      <c r="M41" s="29" t="s">
        <v>51</v>
      </c>
      <c r="R41" s="13"/>
    </row>
    <row r="42" spans="1:18" ht="15" thickBot="1" x14ac:dyDescent="0.4">
      <c r="A42" s="9"/>
      <c r="F42" s="1"/>
      <c r="G42" s="1"/>
      <c r="H42" s="1"/>
      <c r="L42" s="28">
        <f>+L40-L41</f>
        <v>0</v>
      </c>
      <c r="N42" s="1"/>
      <c r="R42" s="14"/>
    </row>
    <row r="43" spans="1:18" ht="15" thickTop="1" x14ac:dyDescent="0.35">
      <c r="A43" s="9"/>
      <c r="F43" s="1"/>
      <c r="G43" s="1"/>
      <c r="L43" s="27"/>
      <c r="N43" s="1"/>
      <c r="R43" s="14"/>
    </row>
    <row r="44" spans="1:18" x14ac:dyDescent="0.35">
      <c r="A44" s="9"/>
      <c r="F44" s="1"/>
      <c r="G44" s="1"/>
      <c r="H44" s="1"/>
      <c r="J44" t="s">
        <v>46</v>
      </c>
      <c r="K44" s="30">
        <v>4706.2</v>
      </c>
      <c r="L44" s="24">
        <v>3020850.61</v>
      </c>
      <c r="M44" s="29" t="s">
        <v>49</v>
      </c>
      <c r="N44" s="1"/>
      <c r="R44" s="14"/>
    </row>
    <row r="45" spans="1:18" x14ac:dyDescent="0.35">
      <c r="A45" s="9"/>
      <c r="F45" s="1"/>
      <c r="G45" s="1"/>
      <c r="H45" s="1"/>
      <c r="J45" t="s">
        <v>47</v>
      </c>
      <c r="L45" s="11">
        <f>+L24</f>
        <v>3085000</v>
      </c>
      <c r="M45" s="29" t="s">
        <v>20</v>
      </c>
      <c r="N45" s="1"/>
      <c r="R45" s="14"/>
    </row>
    <row r="46" spans="1:18" ht="15" thickBot="1" x14ac:dyDescent="0.4">
      <c r="A46" s="9"/>
      <c r="F46" s="1"/>
      <c r="G46" s="1"/>
      <c r="H46" s="1"/>
      <c r="L46" s="28">
        <f>+L44-L45</f>
        <v>-64149.39000000013</v>
      </c>
      <c r="N46" s="1"/>
      <c r="R46" s="14"/>
    </row>
    <row r="47" spans="1:18" ht="15" thickTop="1" x14ac:dyDescent="0.35">
      <c r="A47" s="9"/>
      <c r="F47" s="1"/>
      <c r="G47" s="1"/>
      <c r="H47" s="1"/>
      <c r="L47" s="27" t="s">
        <v>48</v>
      </c>
      <c r="N47" s="1"/>
      <c r="R47" s="14"/>
    </row>
    <row r="48" spans="1:18" x14ac:dyDescent="0.35">
      <c r="A48" s="9"/>
      <c r="F48" s="1"/>
      <c r="G48" s="1"/>
      <c r="H48" s="1"/>
      <c r="N48" s="1"/>
      <c r="R48" s="14"/>
    </row>
    <row r="49" spans="1:18" x14ac:dyDescent="0.35">
      <c r="A49" s="9"/>
      <c r="F49" s="1"/>
      <c r="G49" s="1"/>
      <c r="H49" s="1"/>
      <c r="N49" s="1"/>
      <c r="R49" s="14"/>
    </row>
    <row r="50" spans="1:18" x14ac:dyDescent="0.35">
      <c r="A50" s="9"/>
      <c r="F50" s="1"/>
      <c r="G50" s="1"/>
      <c r="H50" s="1"/>
      <c r="J50" s="11"/>
      <c r="N50" s="1"/>
      <c r="R50" s="14"/>
    </row>
    <row r="51" spans="1:18" x14ac:dyDescent="0.35">
      <c r="A51" s="9"/>
      <c r="F51" s="1"/>
      <c r="G51" s="1"/>
      <c r="H51" s="1"/>
      <c r="N51" s="1"/>
      <c r="R51" s="14"/>
    </row>
    <row r="52" spans="1:18" x14ac:dyDescent="0.35">
      <c r="A52" s="9"/>
      <c r="F52" s="1"/>
      <c r="G52" s="1"/>
      <c r="H52" s="1"/>
      <c r="N52" s="1"/>
      <c r="R52" s="14"/>
    </row>
    <row r="53" spans="1:18" x14ac:dyDescent="0.35">
      <c r="A53" s="9"/>
      <c r="F53" s="1"/>
      <c r="G53" s="1"/>
      <c r="H53" s="1"/>
      <c r="N53" s="1"/>
      <c r="R53" s="14"/>
    </row>
    <row r="54" spans="1:18" x14ac:dyDescent="0.35">
      <c r="A54" s="9"/>
      <c r="F54" s="1"/>
      <c r="G54" s="1"/>
      <c r="H54" s="1"/>
      <c r="N54" s="1"/>
      <c r="R54" s="14"/>
    </row>
    <row r="55" spans="1:18" x14ac:dyDescent="0.35">
      <c r="A55" s="9"/>
      <c r="F55" s="1"/>
      <c r="G55" s="1"/>
      <c r="H55" s="1"/>
      <c r="N55" s="1"/>
      <c r="R55" s="14"/>
    </row>
    <row r="56" spans="1:18" x14ac:dyDescent="0.35">
      <c r="A56" s="9"/>
      <c r="F56" s="1"/>
      <c r="G56" s="1"/>
      <c r="H56" s="1"/>
      <c r="N56" s="1"/>
      <c r="R56" s="14"/>
    </row>
    <row r="57" spans="1:18" x14ac:dyDescent="0.35">
      <c r="A57" s="9"/>
      <c r="F57" s="1"/>
      <c r="G57" s="1"/>
      <c r="H57" s="1"/>
      <c r="N57" s="1"/>
      <c r="R57" s="14"/>
    </row>
    <row r="58" spans="1:18" x14ac:dyDescent="0.35">
      <c r="A58" s="9"/>
      <c r="F58" s="1"/>
      <c r="G58" s="1"/>
      <c r="H58" s="1"/>
      <c r="N58" s="1"/>
      <c r="R58" s="14"/>
    </row>
    <row r="59" spans="1:18" x14ac:dyDescent="0.35">
      <c r="N59" s="1"/>
      <c r="R59" s="14"/>
    </row>
    <row r="60" spans="1:18" x14ac:dyDescent="0.35">
      <c r="F60" s="1"/>
      <c r="G60" s="1"/>
      <c r="H60" s="1"/>
      <c r="N60" s="1"/>
      <c r="R60" s="14"/>
    </row>
    <row r="61" spans="1:18" x14ac:dyDescent="0.35">
      <c r="N61" s="1"/>
      <c r="R61"/>
    </row>
  </sheetData>
  <mergeCells count="3">
    <mergeCell ref="A1:M1"/>
    <mergeCell ref="A2:M2"/>
    <mergeCell ref="A3:M3"/>
  </mergeCells>
  <pageMargins left="0.7" right="0.7" top="0.75" bottom="0.75" header="0.3" footer="0.3"/>
  <pageSetup scale="71" orientation="landscape" horizontalDpi="300" verticalDpi="300" r:id="rId1"/>
  <customProperties>
    <customPr name="OrphanNamesChecke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C9A96-0BD7-4214-8AE1-CFBFED6387D0}">
  <sheetPr>
    <pageSetUpPr fitToPage="1"/>
  </sheetPr>
  <dimension ref="A4:AB22"/>
  <sheetViews>
    <sheetView view="pageBreakPreview" topLeftCell="C1" zoomScaleNormal="100" zoomScaleSheetLayoutView="100" workbookViewId="0">
      <selection activeCell="V24" sqref="V24"/>
    </sheetView>
  </sheetViews>
  <sheetFormatPr defaultColWidth="9.1796875" defaultRowHeight="14.5" x14ac:dyDescent="0.35"/>
  <cols>
    <col min="1" max="1" width="11.81640625" bestFit="1" customWidth="1"/>
    <col min="2" max="2" width="17" style="1" bestFit="1" customWidth="1"/>
    <col min="3" max="3" width="14" style="1" bestFit="1" customWidth="1"/>
    <col min="4" max="4" width="13.7265625" style="1" bestFit="1" customWidth="1"/>
    <col min="5" max="5" width="1.26953125" style="23" customWidth="1"/>
    <col min="6" max="6" width="16.54296875" style="1" bestFit="1" customWidth="1"/>
    <col min="7" max="7" width="15.1796875" style="1" bestFit="1" customWidth="1"/>
    <col min="8" max="8" width="13.7265625" style="1" bestFit="1" customWidth="1"/>
    <col min="9" max="9" width="1.26953125" style="23" customWidth="1"/>
    <col min="10" max="10" width="16.54296875" style="1" bestFit="1" customWidth="1"/>
    <col min="11" max="11" width="15.1796875" style="1" bestFit="1" customWidth="1"/>
    <col min="12" max="12" width="2" style="23" customWidth="1"/>
    <col min="13" max="13" width="15.7265625" style="1" bestFit="1" customWidth="1"/>
    <col min="14" max="14" width="15" style="1" bestFit="1" customWidth="1"/>
    <col min="15" max="15" width="15.7265625" style="1" bestFit="1" customWidth="1"/>
    <col min="16" max="16" width="2" style="23" customWidth="1"/>
    <col min="17" max="17" width="15.7265625" style="1" bestFit="1" customWidth="1"/>
    <col min="18" max="18" width="15" style="1" bestFit="1" customWidth="1"/>
    <col min="19" max="19" width="15.7265625" style="1" bestFit="1" customWidth="1"/>
    <col min="20" max="21" width="2" style="23" customWidth="1"/>
    <col min="22" max="23" width="15.1796875" style="1" bestFit="1" customWidth="1"/>
    <col min="24" max="24" width="14.1796875" style="1" bestFit="1" customWidth="1"/>
    <col min="25" max="25" width="15.453125" style="1" bestFit="1" customWidth="1"/>
    <col min="26" max="28" width="9.1796875" style="1"/>
  </cols>
  <sheetData>
    <row r="4" spans="1:25" x14ac:dyDescent="0.35">
      <c r="B4" s="1" t="s">
        <v>7</v>
      </c>
      <c r="C4" s="1" t="s">
        <v>8</v>
      </c>
      <c r="D4" s="1" t="s">
        <v>9</v>
      </c>
      <c r="F4" s="1" t="s">
        <v>10</v>
      </c>
      <c r="G4" s="1" t="s">
        <v>11</v>
      </c>
      <c r="H4" s="1" t="s">
        <v>12</v>
      </c>
      <c r="J4" s="1" t="s">
        <v>13</v>
      </c>
      <c r="K4" s="1" t="s">
        <v>14</v>
      </c>
      <c r="M4" s="1" t="s">
        <v>29</v>
      </c>
      <c r="N4" s="1" t="s">
        <v>30</v>
      </c>
      <c r="O4" s="1" t="s">
        <v>34</v>
      </c>
      <c r="Q4" s="1" t="s">
        <v>31</v>
      </c>
      <c r="R4" s="1" t="s">
        <v>32</v>
      </c>
      <c r="S4" s="1" t="s">
        <v>33</v>
      </c>
      <c r="V4" s="1" t="s">
        <v>15</v>
      </c>
      <c r="W4" s="1" t="s">
        <v>16</v>
      </c>
      <c r="X4" s="1" t="s">
        <v>17</v>
      </c>
    </row>
    <row r="5" spans="1:25" x14ac:dyDescent="0.35">
      <c r="A5" s="2">
        <v>2021</v>
      </c>
      <c r="V5" s="1">
        <f t="shared" ref="V5:X6" si="0">+B5+F5+J5</f>
        <v>0</v>
      </c>
      <c r="W5" s="1">
        <f t="shared" si="0"/>
        <v>0</v>
      </c>
      <c r="X5" s="1">
        <f t="shared" si="0"/>
        <v>0</v>
      </c>
      <c r="Y5" s="1">
        <f>SUM(V5:X5)</f>
        <v>0</v>
      </c>
    </row>
    <row r="6" spans="1:25" x14ac:dyDescent="0.35">
      <c r="A6" s="2">
        <v>2022</v>
      </c>
      <c r="V6" s="1">
        <f t="shared" si="0"/>
        <v>0</v>
      </c>
      <c r="W6" s="1">
        <f t="shared" si="0"/>
        <v>0</v>
      </c>
      <c r="X6" s="1">
        <f t="shared" si="0"/>
        <v>0</v>
      </c>
      <c r="Y6" s="1">
        <f t="shared" ref="Y6:Y20" si="1">SUM(V6:X6)</f>
        <v>0</v>
      </c>
    </row>
    <row r="7" spans="1:25" x14ac:dyDescent="0.35">
      <c r="A7" s="2">
        <v>2023</v>
      </c>
      <c r="F7" s="1">
        <v>357083</v>
      </c>
      <c r="G7" s="1">
        <v>220227</v>
      </c>
      <c r="H7" s="1">
        <v>17343</v>
      </c>
      <c r="J7" s="1">
        <v>54500</v>
      </c>
      <c r="K7" s="1">
        <v>67988</v>
      </c>
      <c r="M7" s="1">
        <v>100000</v>
      </c>
      <c r="N7" s="1">
        <v>24300</v>
      </c>
      <c r="O7" s="1">
        <v>3488</v>
      </c>
      <c r="Q7" s="1">
        <v>150000</v>
      </c>
      <c r="R7" s="1">
        <v>201163</v>
      </c>
      <c r="S7" s="1">
        <v>16453</v>
      </c>
      <c r="V7" s="1">
        <f>+B7+F7+J7+M7+Q7</f>
        <v>661583</v>
      </c>
      <c r="W7" s="1">
        <f t="shared" ref="W7:X7" si="2">+C7+G7+K7+N7+R7</f>
        <v>513678</v>
      </c>
      <c r="X7" s="1">
        <f t="shared" si="2"/>
        <v>37284</v>
      </c>
      <c r="Y7" s="1">
        <f t="shared" si="1"/>
        <v>1212545</v>
      </c>
    </row>
    <row r="8" spans="1:25" x14ac:dyDescent="0.35">
      <c r="A8" s="2">
        <v>2024</v>
      </c>
      <c r="F8" s="1">
        <v>366250</v>
      </c>
      <c r="G8" s="1">
        <v>210550</v>
      </c>
      <c r="H8" s="1">
        <v>16450</v>
      </c>
      <c r="J8" s="1">
        <v>56500</v>
      </c>
      <c r="K8" s="1">
        <v>66966</v>
      </c>
      <c r="M8" s="1">
        <v>105000</v>
      </c>
      <c r="N8" s="1">
        <v>22300</v>
      </c>
      <c r="O8" s="1">
        <v>3237</v>
      </c>
      <c r="Q8" s="1">
        <v>270000</v>
      </c>
      <c r="R8" s="1">
        <v>240988</v>
      </c>
      <c r="S8" s="1">
        <v>19538</v>
      </c>
      <c r="V8" s="1">
        <f t="shared" ref="V8:V18" si="3">+B8+F8+J8+M8+Q8</f>
        <v>797750</v>
      </c>
      <c r="W8" s="1">
        <f t="shared" ref="W8:W18" si="4">+C8+G8+K8+N8+R8</f>
        <v>540804</v>
      </c>
      <c r="X8" s="1">
        <f t="shared" ref="X8:X18" si="5">+D8+H8+L8+O8+S8</f>
        <v>39225</v>
      </c>
      <c r="Y8" s="1">
        <f t="shared" si="1"/>
        <v>1377779</v>
      </c>
    </row>
    <row r="9" spans="1:25" x14ac:dyDescent="0.35">
      <c r="A9" s="2">
        <v>2025</v>
      </c>
      <c r="F9" s="1">
        <v>379167</v>
      </c>
      <c r="G9" s="1">
        <v>199562</v>
      </c>
      <c r="H9" s="1">
        <v>15534</v>
      </c>
      <c r="J9" s="1">
        <v>58000</v>
      </c>
      <c r="K9" s="1">
        <v>65906</v>
      </c>
      <c r="M9" s="1">
        <v>105000</v>
      </c>
      <c r="N9" s="1">
        <v>20200</v>
      </c>
      <c r="O9" s="1">
        <v>2975</v>
      </c>
      <c r="Q9" s="1">
        <v>280000</v>
      </c>
      <c r="R9" s="1">
        <v>232887</v>
      </c>
      <c r="S9" s="1">
        <v>18862</v>
      </c>
      <c r="V9" s="1">
        <f t="shared" si="3"/>
        <v>822167</v>
      </c>
      <c r="W9" s="1">
        <f t="shared" si="4"/>
        <v>518555</v>
      </c>
      <c r="X9" s="1">
        <f t="shared" si="5"/>
        <v>37371</v>
      </c>
      <c r="Y9" s="1">
        <f t="shared" si="1"/>
        <v>1378093</v>
      </c>
    </row>
    <row r="10" spans="1:25" x14ac:dyDescent="0.35">
      <c r="A10" s="22" t="s">
        <v>18</v>
      </c>
      <c r="F10" s="1">
        <v>391250</v>
      </c>
      <c r="G10" s="1">
        <v>188188</v>
      </c>
      <c r="H10" s="1">
        <v>14586</v>
      </c>
      <c r="J10" s="1">
        <v>60000</v>
      </c>
      <c r="K10" s="1">
        <v>64819</v>
      </c>
      <c r="M10" s="1">
        <v>105000</v>
      </c>
      <c r="N10" s="1">
        <v>18100</v>
      </c>
      <c r="O10" s="1">
        <v>2713</v>
      </c>
      <c r="Q10" s="1">
        <v>290000</v>
      </c>
      <c r="R10" s="1">
        <v>224488</v>
      </c>
      <c r="S10" s="1">
        <v>18163</v>
      </c>
      <c r="V10" s="1">
        <f t="shared" si="3"/>
        <v>846250</v>
      </c>
      <c r="W10" s="1">
        <f t="shared" si="4"/>
        <v>495595</v>
      </c>
      <c r="X10" s="1">
        <f t="shared" si="5"/>
        <v>35462</v>
      </c>
      <c r="Y10" s="1">
        <f t="shared" si="1"/>
        <v>1377307</v>
      </c>
    </row>
    <row r="11" spans="1:25" x14ac:dyDescent="0.35">
      <c r="A11" s="22" t="s">
        <v>22</v>
      </c>
      <c r="F11" s="1">
        <v>404167</v>
      </c>
      <c r="G11" s="1">
        <v>176450</v>
      </c>
      <c r="H11" s="1">
        <v>13608</v>
      </c>
      <c r="J11" s="1">
        <v>62000</v>
      </c>
      <c r="K11" s="1">
        <v>63694</v>
      </c>
      <c r="M11" s="1">
        <v>110000</v>
      </c>
      <c r="N11" s="1">
        <v>16000</v>
      </c>
      <c r="O11" s="1">
        <v>2450</v>
      </c>
      <c r="Q11" s="1">
        <v>300000</v>
      </c>
      <c r="R11" s="1">
        <v>215788</v>
      </c>
      <c r="S11" s="1">
        <v>17437</v>
      </c>
      <c r="V11" s="1">
        <f t="shared" si="3"/>
        <v>876167</v>
      </c>
      <c r="W11" s="1">
        <f t="shared" si="4"/>
        <v>471932</v>
      </c>
      <c r="X11" s="1">
        <f t="shared" si="5"/>
        <v>33495</v>
      </c>
      <c r="Y11" s="1">
        <f t="shared" si="1"/>
        <v>1381594</v>
      </c>
    </row>
    <row r="12" spans="1:25" x14ac:dyDescent="0.35">
      <c r="A12" s="2" t="s">
        <v>23</v>
      </c>
      <c r="F12" s="1">
        <v>2236250</v>
      </c>
      <c r="G12" s="1">
        <v>682389</v>
      </c>
      <c r="H12" s="1">
        <v>52166</v>
      </c>
      <c r="J12" s="1">
        <v>341000</v>
      </c>
      <c r="K12" s="1">
        <v>300272</v>
      </c>
      <c r="M12" s="1">
        <v>575000</v>
      </c>
      <c r="N12" s="1">
        <v>46400</v>
      </c>
      <c r="O12" s="1">
        <v>8050</v>
      </c>
      <c r="Q12" s="1">
        <v>1650000</v>
      </c>
      <c r="R12" s="1">
        <v>937937</v>
      </c>
      <c r="S12" s="1">
        <v>75437</v>
      </c>
      <c r="V12" s="1">
        <f t="shared" si="3"/>
        <v>4802250</v>
      </c>
      <c r="W12" s="1">
        <f t="shared" si="4"/>
        <v>1966998</v>
      </c>
      <c r="X12" s="1">
        <f t="shared" si="5"/>
        <v>135653</v>
      </c>
      <c r="Y12" s="1">
        <f t="shared" si="1"/>
        <v>6904901</v>
      </c>
    </row>
    <row r="13" spans="1:25" x14ac:dyDescent="0.35">
      <c r="A13" s="2" t="s">
        <v>24</v>
      </c>
      <c r="F13" s="1">
        <v>2444583</v>
      </c>
      <c r="G13" s="1">
        <v>271607</v>
      </c>
      <c r="H13" s="1">
        <v>21949</v>
      </c>
      <c r="J13" s="1">
        <v>400500</v>
      </c>
      <c r="K13" s="1">
        <v>266156</v>
      </c>
      <c r="M13" s="1">
        <v>115000</v>
      </c>
      <c r="N13" s="1">
        <v>2300</v>
      </c>
      <c r="O13" s="1">
        <v>737</v>
      </c>
      <c r="Q13" s="1">
        <v>1930000</v>
      </c>
      <c r="R13" s="1">
        <v>672925</v>
      </c>
      <c r="S13" s="1">
        <v>53475</v>
      </c>
      <c r="V13" s="1">
        <f t="shared" si="3"/>
        <v>4890083</v>
      </c>
      <c r="W13" s="1">
        <f t="shared" si="4"/>
        <v>1212988</v>
      </c>
      <c r="X13" s="1">
        <f t="shared" si="5"/>
        <v>76161</v>
      </c>
      <c r="Y13" s="1">
        <f t="shared" si="1"/>
        <v>6179232</v>
      </c>
    </row>
    <row r="14" spans="1:25" x14ac:dyDescent="0.35">
      <c r="A14" s="2" t="s">
        <v>25</v>
      </c>
      <c r="F14" s="1">
        <v>58333</v>
      </c>
      <c r="G14" s="1">
        <v>2187</v>
      </c>
      <c r="H14" s="1">
        <v>146</v>
      </c>
      <c r="J14" s="1">
        <v>470000</v>
      </c>
      <c r="K14" s="1">
        <v>226078</v>
      </c>
      <c r="Q14" s="1">
        <v>2285000</v>
      </c>
      <c r="R14" s="1">
        <v>336506</v>
      </c>
      <c r="S14" s="1">
        <v>27675</v>
      </c>
      <c r="V14" s="1">
        <f t="shared" si="3"/>
        <v>2813333</v>
      </c>
      <c r="W14" s="1">
        <f t="shared" si="4"/>
        <v>564771</v>
      </c>
      <c r="X14" s="1">
        <f t="shared" si="5"/>
        <v>27821</v>
      </c>
      <c r="Y14" s="1">
        <f t="shared" si="1"/>
        <v>3405925</v>
      </c>
    </row>
    <row r="15" spans="1:25" x14ac:dyDescent="0.35">
      <c r="A15" s="2" t="s">
        <v>26</v>
      </c>
      <c r="J15" s="1">
        <v>551500</v>
      </c>
      <c r="K15" s="1">
        <v>179062</v>
      </c>
      <c r="Q15" s="1">
        <v>510000</v>
      </c>
      <c r="R15" s="1">
        <v>18488</v>
      </c>
      <c r="S15" s="1">
        <v>2025</v>
      </c>
      <c r="V15" s="1">
        <f t="shared" si="3"/>
        <v>1061500</v>
      </c>
      <c r="W15" s="1">
        <f t="shared" si="4"/>
        <v>197550</v>
      </c>
      <c r="X15" s="1">
        <f t="shared" si="5"/>
        <v>2025</v>
      </c>
      <c r="Y15" s="1">
        <f t="shared" si="1"/>
        <v>1261075</v>
      </c>
    </row>
    <row r="16" spans="1:25" x14ac:dyDescent="0.35">
      <c r="A16" s="2" t="s">
        <v>27</v>
      </c>
      <c r="J16" s="1">
        <v>647500</v>
      </c>
      <c r="K16" s="1">
        <v>123872</v>
      </c>
      <c r="V16" s="1">
        <f t="shared" si="3"/>
        <v>647500</v>
      </c>
      <c r="W16" s="1">
        <f t="shared" si="4"/>
        <v>123872</v>
      </c>
      <c r="X16" s="1">
        <f t="shared" si="5"/>
        <v>0</v>
      </c>
      <c r="Y16" s="1">
        <f t="shared" si="1"/>
        <v>771372</v>
      </c>
    </row>
    <row r="17" spans="1:25" x14ac:dyDescent="0.35">
      <c r="A17" s="2" t="s">
        <v>28</v>
      </c>
      <c r="J17" s="1">
        <v>759000</v>
      </c>
      <c r="K17" s="1">
        <v>59100</v>
      </c>
      <c r="V17" s="1">
        <f t="shared" si="3"/>
        <v>759000</v>
      </c>
      <c r="W17" s="1">
        <f t="shared" si="4"/>
        <v>59100</v>
      </c>
      <c r="X17" s="1">
        <f t="shared" si="5"/>
        <v>0</v>
      </c>
      <c r="Y17" s="1">
        <f t="shared" si="1"/>
        <v>818100</v>
      </c>
    </row>
    <row r="18" spans="1:25" x14ac:dyDescent="0.35">
      <c r="A18" s="2">
        <v>2058</v>
      </c>
      <c r="J18" s="1">
        <v>165500</v>
      </c>
      <c r="K18" s="1">
        <v>3103</v>
      </c>
      <c r="V18" s="1">
        <f t="shared" si="3"/>
        <v>165500</v>
      </c>
      <c r="W18" s="1">
        <f t="shared" si="4"/>
        <v>3103</v>
      </c>
      <c r="X18" s="1">
        <f t="shared" si="5"/>
        <v>0</v>
      </c>
      <c r="Y18" s="1">
        <f t="shared" si="1"/>
        <v>168603</v>
      </c>
    </row>
    <row r="20" spans="1:25" x14ac:dyDescent="0.35">
      <c r="B20" s="1">
        <f>SUM(B5:B18)</f>
        <v>0</v>
      </c>
      <c r="C20" s="1">
        <f t="shared" ref="C20:G20" si="6">SUM(C5:C18)</f>
        <v>0</v>
      </c>
      <c r="D20" s="1">
        <f t="shared" si="6"/>
        <v>0</v>
      </c>
      <c r="E20" s="23">
        <f t="shared" si="6"/>
        <v>0</v>
      </c>
      <c r="F20" s="1">
        <f t="shared" si="6"/>
        <v>6637083</v>
      </c>
      <c r="G20" s="1">
        <f t="shared" si="6"/>
        <v>1951160</v>
      </c>
      <c r="H20" s="1">
        <f t="shared" ref="H20" si="7">SUM(H5:H18)</f>
        <v>151782</v>
      </c>
      <c r="I20" s="23">
        <f t="shared" ref="I20" si="8">SUM(I5:I18)</f>
        <v>0</v>
      </c>
      <c r="J20" s="1">
        <f t="shared" ref="J20" si="9">SUM(J5:J18)</f>
        <v>3626000</v>
      </c>
      <c r="K20" s="1">
        <f t="shared" ref="K20" si="10">SUM(K5:K18)</f>
        <v>1487016</v>
      </c>
      <c r="L20" s="23">
        <f t="shared" ref="L20:O20" si="11">SUM(L5:L18)</f>
        <v>0</v>
      </c>
      <c r="M20" s="1">
        <f t="shared" si="11"/>
        <v>1215000</v>
      </c>
      <c r="N20" s="1">
        <f t="shared" si="11"/>
        <v>149600</v>
      </c>
      <c r="O20" s="1">
        <f t="shared" si="11"/>
        <v>23650</v>
      </c>
      <c r="Q20" s="1">
        <f t="shared" ref="Q20:S20" si="12">SUM(Q5:Q18)</f>
        <v>7665000</v>
      </c>
      <c r="R20" s="1">
        <f t="shared" si="12"/>
        <v>3081170</v>
      </c>
      <c r="S20" s="1">
        <f t="shared" si="12"/>
        <v>249065</v>
      </c>
      <c r="V20" s="1">
        <f t="shared" ref="V20" si="13">SUM(V5:V18)</f>
        <v>19143083</v>
      </c>
      <c r="W20" s="1">
        <f t="shared" ref="W20" si="14">SUM(W5:W18)</f>
        <v>6668946</v>
      </c>
      <c r="X20" s="1">
        <f t="shared" ref="X20" si="15">SUM(X5:X18)</f>
        <v>424497</v>
      </c>
      <c r="Y20" s="1">
        <f t="shared" si="1"/>
        <v>26236526</v>
      </c>
    </row>
    <row r="21" spans="1:25" x14ac:dyDescent="0.35">
      <c r="B21" s="1">
        <f>+Sheet1!L12</f>
        <v>41600</v>
      </c>
      <c r="F21" s="1">
        <f>+Sheet1!L16</f>
        <v>1127000</v>
      </c>
      <c r="J21" s="1">
        <f>+Sheet1!L18</f>
        <v>955000</v>
      </c>
      <c r="M21" s="1">
        <f>+Sheet1!L20</f>
        <v>183000</v>
      </c>
      <c r="Q21" s="1">
        <f>+Sheet1!L24</f>
        <v>3085000</v>
      </c>
    </row>
    <row r="22" spans="1:25" x14ac:dyDescent="0.35">
      <c r="B22" s="1">
        <f>+B20-B21</f>
        <v>-41600</v>
      </c>
      <c r="F22" s="1">
        <f>+F20-F21</f>
        <v>5510083</v>
      </c>
      <c r="J22" s="1">
        <f>+J20-J21</f>
        <v>2671000</v>
      </c>
      <c r="M22" s="1">
        <f>+M20-M21</f>
        <v>1032000</v>
      </c>
      <c r="Q22" s="1">
        <f>+Q20-Q21</f>
        <v>4580000</v>
      </c>
    </row>
  </sheetData>
  <pageMargins left="0.7" right="0.7" top="0.75" bottom="0.75" header="0.3" footer="0.3"/>
  <pageSetup paperSize="5" scale="41" orientation="landscape" r:id="rId1"/>
  <customProperties>
    <customPr name="OrphanNamesChecke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Welch</dc:creator>
  <cp:lastModifiedBy>Janet Reid</cp:lastModifiedBy>
  <cp:lastPrinted>2020-12-12T16:55:49Z</cp:lastPrinted>
  <dcterms:created xsi:type="dcterms:W3CDTF">2019-09-05T13:36:53Z</dcterms:created>
  <dcterms:modified xsi:type="dcterms:W3CDTF">2024-03-27T18:30:58Z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Sanitation District No. 4 of Boyd County</vt:lpwstr>
  </property>
  <property fmtid="{D5CDD505-2E9C-101B-9397-08002B2CF9AE}" pid="4" name="PPC_Template_Engagement_Date">
    <vt:lpwstr>6/30/2019</vt:lpwstr>
  </property>
  <property fmtid="{D5CDD505-2E9C-101B-9397-08002B2CF9AE}" pid="5" name="DeleteTemporaryFile">
    <vt:lpwstr>0000005ZNH20231214200311.xlsx</vt:lpwstr>
  </property>
  <property fmtid="{D5CDD505-2E9C-101B-9397-08002B2CF9AE}" pid="6" name="GFRDocument">
    <vt:lpwstr>1</vt:lpwstr>
  </property>
  <property fmtid="{D5CDD505-2E9C-101B-9397-08002B2CF9AE}" pid="7" name="WebDocument">
    <vt:lpwstr>True</vt:lpwstr>
  </property>
</Properties>
</file>