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Ratlesnake Ridge WD\RRWD Response RFI 1\"/>
    </mc:Choice>
  </mc:AlternateContent>
  <xr:revisionPtr revIDLastSave="0" documentId="8_{E37101E6-ECCF-428D-8BAB-8FF9757E7FBD}" xr6:coauthVersionLast="47" xr6:coauthVersionMax="47" xr10:uidLastSave="{00000000-0000-0000-0000-000000000000}"/>
  <bookViews>
    <workbookView xWindow="-110" yWindow="-110" windowWidth="19420" windowHeight="10300" tabRatio="334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6" i="1" l="1"/>
  <c r="H166" i="1"/>
  <c r="I166" i="1"/>
  <c r="K166" i="1"/>
  <c r="J110" i="1"/>
  <c r="H110" i="1"/>
  <c r="I110" i="1"/>
  <c r="K110" i="1"/>
  <c r="J98" i="1"/>
  <c r="H98" i="1"/>
  <c r="I98" i="1"/>
  <c r="K98" i="1"/>
  <c r="H74" i="1"/>
  <c r="I74" i="1"/>
  <c r="K74" i="1"/>
  <c r="H164" i="1"/>
  <c r="I164" i="1"/>
  <c r="K164" i="1"/>
  <c r="H79" i="1"/>
  <c r="I79" i="1"/>
  <c r="K79" i="1"/>
  <c r="H111" i="1"/>
  <c r="I111" i="1"/>
  <c r="K111" i="1"/>
  <c r="H35" i="1"/>
  <c r="I35" i="1"/>
  <c r="K35" i="1"/>
  <c r="J154" i="1"/>
  <c r="H154" i="1"/>
  <c r="H94" i="1"/>
  <c r="I94" i="1"/>
  <c r="K94" i="1"/>
  <c r="H54" i="1"/>
  <c r="I54" i="1"/>
  <c r="K54" i="1"/>
  <c r="H92" i="1"/>
  <c r="I92" i="1"/>
  <c r="K92" i="1"/>
  <c r="H77" i="1"/>
  <c r="I77" i="1"/>
  <c r="K77" i="1"/>
  <c r="H75" i="1"/>
  <c r="I75" i="1"/>
  <c r="K75" i="1"/>
  <c r="H41" i="1"/>
  <c r="H40" i="1"/>
  <c r="I40" i="1"/>
  <c r="K40" i="1"/>
  <c r="I41" i="1"/>
  <c r="K41" i="1"/>
  <c r="I154" i="1"/>
  <c r="K154" i="1"/>
  <c r="H72" i="1"/>
  <c r="I72" i="1"/>
  <c r="K72" i="1"/>
  <c r="H89" i="1"/>
  <c r="K61" i="1"/>
  <c r="K109" i="1"/>
  <c r="K112" i="1"/>
  <c r="K113" i="1"/>
  <c r="K114" i="1"/>
  <c r="K115" i="1"/>
  <c r="K152" i="1"/>
  <c r="K153" i="1"/>
  <c r="K155" i="1"/>
  <c r="K156" i="1"/>
  <c r="K157" i="1"/>
  <c r="K158" i="1"/>
  <c r="K159" i="1"/>
  <c r="H87" i="1"/>
  <c r="I87" i="1"/>
  <c r="K87" i="1"/>
  <c r="H82" i="1"/>
  <c r="I82" i="1"/>
  <c r="K82" i="1"/>
  <c r="H126" i="1"/>
  <c r="I126" i="1"/>
  <c r="K126" i="1"/>
  <c r="H52" i="1"/>
  <c r="I52" i="1"/>
  <c r="K52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6" i="1"/>
  <c r="K36" i="1"/>
  <c r="I37" i="1"/>
  <c r="K37" i="1"/>
  <c r="I38" i="1"/>
  <c r="K38" i="1"/>
  <c r="I39" i="1"/>
  <c r="K39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3" i="1"/>
  <c r="K53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I62" i="1"/>
  <c r="K62" i="1"/>
  <c r="I63" i="1"/>
  <c r="K63" i="1"/>
  <c r="I64" i="1"/>
  <c r="K64" i="1"/>
  <c r="I65" i="1"/>
  <c r="K65" i="1"/>
  <c r="I66" i="1"/>
  <c r="K66" i="1"/>
  <c r="I67" i="1"/>
  <c r="K67" i="1"/>
  <c r="I68" i="1"/>
  <c r="K68" i="1"/>
  <c r="I69" i="1"/>
  <c r="K69" i="1"/>
  <c r="I70" i="1"/>
  <c r="K70" i="1"/>
  <c r="I71" i="1"/>
  <c r="K71" i="1"/>
  <c r="I73" i="1"/>
  <c r="K73" i="1"/>
  <c r="I76" i="1"/>
  <c r="K76" i="1"/>
  <c r="I78" i="1"/>
  <c r="K78" i="1"/>
  <c r="I80" i="1"/>
  <c r="K80" i="1"/>
  <c r="I81" i="1"/>
  <c r="K81" i="1"/>
  <c r="I83" i="1"/>
  <c r="K83" i="1"/>
  <c r="I84" i="1"/>
  <c r="K84" i="1"/>
  <c r="I85" i="1"/>
  <c r="K85" i="1"/>
  <c r="I86" i="1"/>
  <c r="K86" i="1"/>
  <c r="I88" i="1"/>
  <c r="K88" i="1"/>
  <c r="I89" i="1"/>
  <c r="K89" i="1"/>
  <c r="I90" i="1"/>
  <c r="K90" i="1"/>
  <c r="I91" i="1"/>
  <c r="K91" i="1"/>
  <c r="I93" i="1"/>
  <c r="K93" i="1"/>
  <c r="I95" i="1"/>
  <c r="K95" i="1"/>
  <c r="I96" i="1"/>
  <c r="K96" i="1"/>
  <c r="I97" i="1"/>
  <c r="K97" i="1"/>
  <c r="I99" i="1"/>
  <c r="K99" i="1"/>
  <c r="I100" i="1"/>
  <c r="K100" i="1"/>
  <c r="I101" i="1"/>
  <c r="K101" i="1"/>
  <c r="I102" i="1"/>
  <c r="K102" i="1"/>
  <c r="I103" i="1"/>
  <c r="K103" i="1"/>
  <c r="I104" i="1"/>
  <c r="K104" i="1"/>
  <c r="I105" i="1"/>
  <c r="K105" i="1"/>
  <c r="I106" i="1"/>
  <c r="K106" i="1"/>
  <c r="I107" i="1"/>
  <c r="K107" i="1"/>
  <c r="I108" i="1"/>
  <c r="K108" i="1"/>
  <c r="I109" i="1"/>
  <c r="I112" i="1"/>
  <c r="I113" i="1"/>
  <c r="I114" i="1"/>
  <c r="I115" i="1"/>
  <c r="I116" i="1"/>
  <c r="K116" i="1"/>
  <c r="I117" i="1"/>
  <c r="K117" i="1"/>
  <c r="I118" i="1"/>
  <c r="K118" i="1"/>
  <c r="I119" i="1"/>
  <c r="K119" i="1"/>
  <c r="I120" i="1"/>
  <c r="K120" i="1"/>
  <c r="I121" i="1"/>
  <c r="K121" i="1"/>
  <c r="I122" i="1"/>
  <c r="K122" i="1"/>
  <c r="I123" i="1"/>
  <c r="K123" i="1"/>
  <c r="I124" i="1"/>
  <c r="K124" i="1"/>
  <c r="I125" i="1"/>
  <c r="K125" i="1"/>
  <c r="I127" i="1"/>
  <c r="K127" i="1"/>
  <c r="I128" i="1"/>
  <c r="K128" i="1"/>
  <c r="I129" i="1"/>
  <c r="K129" i="1"/>
  <c r="I130" i="1"/>
  <c r="K130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  <c r="I138" i="1"/>
  <c r="K138" i="1"/>
  <c r="I139" i="1"/>
  <c r="K139" i="1"/>
  <c r="I140" i="1"/>
  <c r="K140" i="1"/>
  <c r="I141" i="1"/>
  <c r="K141" i="1"/>
  <c r="I142" i="1"/>
  <c r="K142" i="1"/>
  <c r="I143" i="1"/>
  <c r="K143" i="1"/>
  <c r="I144" i="1"/>
  <c r="K144" i="1"/>
  <c r="I145" i="1"/>
  <c r="K145" i="1"/>
  <c r="I146" i="1"/>
  <c r="K146" i="1"/>
  <c r="I147" i="1"/>
  <c r="K147" i="1"/>
  <c r="I148" i="1"/>
  <c r="K148" i="1"/>
  <c r="I149" i="1"/>
  <c r="K149" i="1"/>
  <c r="I150" i="1"/>
  <c r="K150" i="1"/>
  <c r="I151" i="1"/>
  <c r="K151" i="1"/>
  <c r="I152" i="1"/>
  <c r="I153" i="1"/>
  <c r="I155" i="1"/>
  <c r="I156" i="1"/>
  <c r="I157" i="1"/>
  <c r="I158" i="1"/>
  <c r="I159" i="1"/>
  <c r="I160" i="1"/>
  <c r="K160" i="1"/>
  <c r="I161" i="1"/>
  <c r="K161" i="1"/>
  <c r="I162" i="1"/>
  <c r="K162" i="1"/>
  <c r="I163" i="1"/>
  <c r="K163" i="1"/>
  <c r="I165" i="1"/>
  <c r="K165" i="1"/>
  <c r="I5" i="1"/>
  <c r="K5" i="1"/>
</calcChain>
</file>

<file path=xl/sharedStrings.xml><?xml version="1.0" encoding="utf-8"?>
<sst xmlns="http://schemas.openxmlformats.org/spreadsheetml/2006/main" count="275" uniqueCount="258">
  <si>
    <t>RATTLESNAKE RIDGE WATER DISTRICT</t>
  </si>
  <si>
    <t>Trial Balance</t>
  </si>
  <si>
    <t>As of December 31, 2022</t>
  </si>
  <si>
    <t>No</t>
  </si>
  <si>
    <t>Description</t>
  </si>
  <si>
    <t>Begin Bal</t>
  </si>
  <si>
    <t>Transactions</t>
  </si>
  <si>
    <t>UnAdj. Bal</t>
  </si>
  <si>
    <t>Audit Adjustments</t>
  </si>
  <si>
    <t>Adjusted Bal</t>
  </si>
  <si>
    <t>1000</t>
  </si>
  <si>
    <t>Cash On Hand</t>
  </si>
  <si>
    <t>1001</t>
  </si>
  <si>
    <t>Petty Cash</t>
  </si>
  <si>
    <t>1002</t>
  </si>
  <si>
    <t xml:space="preserve">Cash In Bank - </t>
  </si>
  <si>
    <t>Deposits 70882</t>
  </si>
  <si>
    <t>1003</t>
  </si>
  <si>
    <t xml:space="preserve">Cash In Bank - O &amp; </t>
  </si>
  <si>
    <t>M 32832</t>
  </si>
  <si>
    <t>1004</t>
  </si>
  <si>
    <t>Payroll Acct 70823</t>
  </si>
  <si>
    <t>1005</t>
  </si>
  <si>
    <t xml:space="preserve">Cash In Bank - Main </t>
  </si>
  <si>
    <t>Account 70688</t>
  </si>
  <si>
    <t>1006</t>
  </si>
  <si>
    <t xml:space="preserve">Cash in Bank - </t>
  </si>
  <si>
    <t>Reserve Acct 116130</t>
  </si>
  <si>
    <t>1008</t>
  </si>
  <si>
    <t xml:space="preserve">Cash in Bank - Petty </t>
  </si>
  <si>
    <t>Cash Account 72273</t>
  </si>
  <si>
    <t>1010</t>
  </si>
  <si>
    <t xml:space="preserve">Cash in Bank - Bond </t>
  </si>
  <si>
    <t xml:space="preserve">Interest Sinking </t>
  </si>
  <si>
    <t>220183</t>
  </si>
  <si>
    <t>1011</t>
  </si>
  <si>
    <t xml:space="preserve">Regions Bank </t>
  </si>
  <si>
    <t xml:space="preserve">2080021309 (Acct </t>
  </si>
  <si>
    <t>Closed)</t>
  </si>
  <si>
    <t>1014</t>
  </si>
  <si>
    <t xml:space="preserve">Cash In Bank - Short </t>
  </si>
  <si>
    <t>Lived 76260 Asset</t>
  </si>
  <si>
    <t>1020</t>
  </si>
  <si>
    <t xml:space="preserve">Regions Transfer </t>
  </si>
  <si>
    <t>274178</t>
  </si>
  <si>
    <t>1021</t>
  </si>
  <si>
    <t xml:space="preserve">Regions Bank 22094 </t>
  </si>
  <si>
    <t>(Acct Closed)</t>
  </si>
  <si>
    <t>1022</t>
  </si>
  <si>
    <t xml:space="preserve">Cash in Bank Phase </t>
  </si>
  <si>
    <t>12 9421</t>
  </si>
  <si>
    <t>1108</t>
  </si>
  <si>
    <t>Accounts Receivable</t>
  </si>
  <si>
    <t>1108.1</t>
  </si>
  <si>
    <t xml:space="preserve">Unbilled Revenue </t>
  </si>
  <si>
    <t>Receivable</t>
  </si>
  <si>
    <t>1108.2</t>
  </si>
  <si>
    <t xml:space="preserve">Allowance For </t>
  </si>
  <si>
    <t>Uncollectible Accts</t>
  </si>
  <si>
    <t>1110</t>
  </si>
  <si>
    <t>Inventory</t>
  </si>
  <si>
    <t>1151</t>
  </si>
  <si>
    <t>Utilitiy Deposits</t>
  </si>
  <si>
    <t>1152</t>
  </si>
  <si>
    <t xml:space="preserve">Deferred Outflow of </t>
  </si>
  <si>
    <t>Resources</t>
  </si>
  <si>
    <t>2004</t>
  </si>
  <si>
    <t>Heavy Equipment</t>
  </si>
  <si>
    <t>2006</t>
  </si>
  <si>
    <t>Vehicles</t>
  </si>
  <si>
    <t>2007</t>
  </si>
  <si>
    <t>Buildings</t>
  </si>
  <si>
    <t>2008</t>
  </si>
  <si>
    <t>Water System</t>
  </si>
  <si>
    <t>2008.1</t>
  </si>
  <si>
    <t>Water Plant</t>
  </si>
  <si>
    <t>2008.2</t>
  </si>
  <si>
    <t xml:space="preserve">Construction In </t>
  </si>
  <si>
    <t>Progress</t>
  </si>
  <si>
    <t>2009</t>
  </si>
  <si>
    <t>Land</t>
  </si>
  <si>
    <t>2010</t>
  </si>
  <si>
    <t>Other Fixed Assets</t>
  </si>
  <si>
    <t>2057</t>
  </si>
  <si>
    <t xml:space="preserve">Accumulated </t>
  </si>
  <si>
    <t>Depreciation</t>
  </si>
  <si>
    <t>2400</t>
  </si>
  <si>
    <t xml:space="preserve">Deferred Outflow </t>
  </si>
  <si>
    <t>Resources - OPEB</t>
  </si>
  <si>
    <t>4401</t>
  </si>
  <si>
    <t>Accounts Payable</t>
  </si>
  <si>
    <t>4404</t>
  </si>
  <si>
    <t xml:space="preserve">Federal Payroll </t>
  </si>
  <si>
    <t>Taxes Payable</t>
  </si>
  <si>
    <t>4406</t>
  </si>
  <si>
    <t xml:space="preserve">State Payroll </t>
  </si>
  <si>
    <t>Withholding</t>
  </si>
  <si>
    <t>4407</t>
  </si>
  <si>
    <t xml:space="preserve">Local Payroll </t>
  </si>
  <si>
    <t>4411</t>
  </si>
  <si>
    <t>AFLAC Payable</t>
  </si>
  <si>
    <t>4412</t>
  </si>
  <si>
    <t xml:space="preserve">Other Payroll </t>
  </si>
  <si>
    <t>4413</t>
  </si>
  <si>
    <t>Retirement Payable</t>
  </si>
  <si>
    <t>4415</t>
  </si>
  <si>
    <t xml:space="preserve">Health Insurance </t>
  </si>
  <si>
    <t>Payable</t>
  </si>
  <si>
    <t>4423</t>
  </si>
  <si>
    <t>Accrued Sick Leave</t>
  </si>
  <si>
    <t>4430</t>
  </si>
  <si>
    <t>Sales Tax Payable</t>
  </si>
  <si>
    <t>4431</t>
  </si>
  <si>
    <t>Utilities Tax</t>
  </si>
  <si>
    <t>4630</t>
  </si>
  <si>
    <t xml:space="preserve">Accured Interest </t>
  </si>
  <si>
    <t>4631</t>
  </si>
  <si>
    <t>Deposit Liability</t>
  </si>
  <si>
    <t>4632</t>
  </si>
  <si>
    <t xml:space="preserve">Accrued Pension &amp; </t>
  </si>
  <si>
    <t>OPED Liabilities</t>
  </si>
  <si>
    <t>4633</t>
  </si>
  <si>
    <t xml:space="preserve">Deferred Inflow of </t>
  </si>
  <si>
    <t>4700</t>
  </si>
  <si>
    <t xml:space="preserve">Long Term Loan - </t>
  </si>
  <si>
    <t xml:space="preserve">N/P Corps of </t>
  </si>
  <si>
    <t>Engineers</t>
  </si>
  <si>
    <t>4705</t>
  </si>
  <si>
    <t xml:space="preserve">Bond Refinancing </t>
  </si>
  <si>
    <t>(Regions)</t>
  </si>
  <si>
    <t>4706</t>
  </si>
  <si>
    <t xml:space="preserve">Bonds Payable - </t>
  </si>
  <si>
    <t>RECD</t>
  </si>
  <si>
    <t>4706.1</t>
  </si>
  <si>
    <t>KY Bond Refi</t>
  </si>
  <si>
    <t>4706.2</t>
  </si>
  <si>
    <t xml:space="preserve">Bond Issuance Costs </t>
  </si>
  <si>
    <t>2021</t>
  </si>
  <si>
    <t>4706.3</t>
  </si>
  <si>
    <t xml:space="preserve">Original Issue </t>
  </si>
  <si>
    <t>Premium</t>
  </si>
  <si>
    <t>4707</t>
  </si>
  <si>
    <t>KADD Lease</t>
  </si>
  <si>
    <t>4750</t>
  </si>
  <si>
    <t xml:space="preserve">Accrued OPED </t>
  </si>
  <si>
    <t>Liability LT Debt</t>
  </si>
  <si>
    <t>4751</t>
  </si>
  <si>
    <t xml:space="preserve">Deferred Inflow </t>
  </si>
  <si>
    <t xml:space="preserve">Page </t>
  </si>
  <si>
    <t>2</t>
  </si>
  <si>
    <t>5461</t>
  </si>
  <si>
    <t xml:space="preserve">Net Position - </t>
  </si>
  <si>
    <t>Unrestricted</t>
  </si>
  <si>
    <t>5461.1</t>
  </si>
  <si>
    <t xml:space="preserve">Investment in Capital </t>
  </si>
  <si>
    <t>Assets</t>
  </si>
  <si>
    <t>5461.2</t>
  </si>
  <si>
    <t xml:space="preserve">Capital Projects - </t>
  </si>
  <si>
    <t>Restricted</t>
  </si>
  <si>
    <t>5461.3</t>
  </si>
  <si>
    <t xml:space="preserve">Debt Service - </t>
  </si>
  <si>
    <t>5461.5</t>
  </si>
  <si>
    <t>RD Grants</t>
  </si>
  <si>
    <t>5461.6</t>
  </si>
  <si>
    <t>CDBG Grants</t>
  </si>
  <si>
    <t>5461.7</t>
  </si>
  <si>
    <t xml:space="preserve">Restricted Net </t>
  </si>
  <si>
    <t>Position</t>
  </si>
  <si>
    <t>6601</t>
  </si>
  <si>
    <t>Water Sales</t>
  </si>
  <si>
    <t>6603</t>
  </si>
  <si>
    <t>Reconnection Fee</t>
  </si>
  <si>
    <t>6604</t>
  </si>
  <si>
    <t>Tap Fees</t>
  </si>
  <si>
    <t>6605</t>
  </si>
  <si>
    <t>Termination Fees</t>
  </si>
  <si>
    <t>6610</t>
  </si>
  <si>
    <t>Interest Income</t>
  </si>
  <si>
    <t>7704</t>
  </si>
  <si>
    <t>Labor</t>
  </si>
  <si>
    <t>8802</t>
  </si>
  <si>
    <t xml:space="preserve">Other Salary &amp; </t>
  </si>
  <si>
    <t>Wages</t>
  </si>
  <si>
    <t>8805</t>
  </si>
  <si>
    <t>Professional Fees</t>
  </si>
  <si>
    <t>8853</t>
  </si>
  <si>
    <t>Fuel Expense</t>
  </si>
  <si>
    <t>8854</t>
  </si>
  <si>
    <t xml:space="preserve">Auto &amp; Truck </t>
  </si>
  <si>
    <t>Expense</t>
  </si>
  <si>
    <t>8856</t>
  </si>
  <si>
    <t>Advertising Expense</t>
  </si>
  <si>
    <t>8860</t>
  </si>
  <si>
    <t>Bank Fees</t>
  </si>
  <si>
    <t>8870</t>
  </si>
  <si>
    <t xml:space="preserve">De Minimis </t>
  </si>
  <si>
    <t>Equipment Expense</t>
  </si>
  <si>
    <t>8878</t>
  </si>
  <si>
    <t xml:space="preserve">Depreciation </t>
  </si>
  <si>
    <t>8880</t>
  </si>
  <si>
    <t xml:space="preserve">Dues &amp; </t>
  </si>
  <si>
    <t>Subscriptions</t>
  </si>
  <si>
    <t>8881</t>
  </si>
  <si>
    <t>Donations</t>
  </si>
  <si>
    <t>8885</t>
  </si>
  <si>
    <t>Extra Help</t>
  </si>
  <si>
    <t>8888</t>
  </si>
  <si>
    <t>FICA Expense</t>
  </si>
  <si>
    <t>8889</t>
  </si>
  <si>
    <t>8890</t>
  </si>
  <si>
    <t xml:space="preserve">Training &amp; Education </t>
  </si>
  <si>
    <t>8891</t>
  </si>
  <si>
    <t xml:space="preserve">Other Employee </t>
  </si>
  <si>
    <t>Benefits</t>
  </si>
  <si>
    <t>8892</t>
  </si>
  <si>
    <t xml:space="preserve">Meals &amp; </t>
  </si>
  <si>
    <t>Entertainment</t>
  </si>
  <si>
    <t>8894</t>
  </si>
  <si>
    <t>Travel Expense</t>
  </si>
  <si>
    <t>8904</t>
  </si>
  <si>
    <t>Insurance Expense</t>
  </si>
  <si>
    <t>8910</t>
  </si>
  <si>
    <t>Taxes &amp; License</t>
  </si>
  <si>
    <t>8911</t>
  </si>
  <si>
    <t xml:space="preserve">Utiility &amp; Sales Tax </t>
  </si>
  <si>
    <t>8912</t>
  </si>
  <si>
    <t>Property Taxes</t>
  </si>
  <si>
    <t>8916</t>
  </si>
  <si>
    <t xml:space="preserve">Miscellaneous </t>
  </si>
  <si>
    <t>8917</t>
  </si>
  <si>
    <t xml:space="preserve">Office Supplies </t>
  </si>
  <si>
    <t>8918</t>
  </si>
  <si>
    <t>Computer Expense</t>
  </si>
  <si>
    <t>8919</t>
  </si>
  <si>
    <t>Postage Expense</t>
  </si>
  <si>
    <t>8921</t>
  </si>
  <si>
    <t>Retirement Expense</t>
  </si>
  <si>
    <t>8928</t>
  </si>
  <si>
    <t>Rent Expense</t>
  </si>
  <si>
    <t>8929</t>
  </si>
  <si>
    <t>Testing Expense</t>
  </si>
  <si>
    <t>8930</t>
  </si>
  <si>
    <t xml:space="preserve">Repairs &amp; </t>
  </si>
  <si>
    <t xml:space="preserve">Maintenance </t>
  </si>
  <si>
    <t>8932</t>
  </si>
  <si>
    <t>Shop Supplies</t>
  </si>
  <si>
    <t>8933</t>
  </si>
  <si>
    <t>Supplies Expense</t>
  </si>
  <si>
    <t>8935</t>
  </si>
  <si>
    <t>Uniform Expense</t>
  </si>
  <si>
    <t>8941</t>
  </si>
  <si>
    <t>Telephone Expense</t>
  </si>
  <si>
    <t>8943</t>
  </si>
  <si>
    <t>Utilties Expense</t>
  </si>
  <si>
    <t>8944</t>
  </si>
  <si>
    <t>Sanitation Expense</t>
  </si>
  <si>
    <t>8973</t>
  </si>
  <si>
    <t>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</si>
</sst>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0;\(#,##0.#0\)"/>
  </numFmts>
  <fonts count="4" x14ac:knownFonts="1">
    <font>
      <sz val="10"/>
      <name val="Arial"/>
    </font>
    <font>
      <b/>
      <sz val="16"/>
      <color indexed="9"/>
      <name val="Arial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right" vertical="top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workbookViewId="0">
      <selection activeCell="M1" sqref="M1"/>
    </sheetView>
  </sheetViews>
  <sheetFormatPr defaultRowHeight="12.5" x14ac:dyDescent="0.25"/>
  <cols>
    <col min="1" max="1" width="11.1796875" customWidth="1"/>
    <col min="2" max="2" width="1.7265625" customWidth="1"/>
    <col min="3" max="3" width="3" customWidth="1"/>
    <col min="4" max="4" width="12.7265625" customWidth="1"/>
    <col min="5" max="5" width="17.7265625" customWidth="1"/>
    <col min="6" max="6" width="5.1796875" customWidth="1"/>
    <col min="7" max="7" width="5.453125" customWidth="1"/>
    <col min="8" max="8" width="15.26953125" customWidth="1"/>
    <col min="9" max="9" width="13.7265625" customWidth="1"/>
    <col min="10" max="10" width="14.26953125" customWidth="1"/>
    <col min="11" max="11" width="21.26953125" customWidth="1"/>
    <col min="12" max="12" width="2.81640625" customWidth="1"/>
  </cols>
  <sheetData>
    <row r="1" spans="1:12" ht="19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899999999999999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.25" customHeight="1" thickBot="1" x14ac:dyDescent="0.3">
      <c r="A3" s="5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4.5" customHeight="1" thickBot="1" x14ac:dyDescent="0.3">
      <c r="A4" s="8" t="s">
        <v>3</v>
      </c>
      <c r="B4" s="9" t="s">
        <v>4</v>
      </c>
      <c r="C4" s="10"/>
      <c r="D4" s="10"/>
      <c r="E4" s="11" t="s">
        <v>5</v>
      </c>
      <c r="F4" s="10"/>
      <c r="G4" s="12"/>
      <c r="H4" s="11" t="s">
        <v>6</v>
      </c>
      <c r="I4" s="11" t="s">
        <v>7</v>
      </c>
      <c r="J4" s="20" t="s">
        <v>8</v>
      </c>
      <c r="K4" s="11" t="s">
        <v>9</v>
      </c>
    </row>
    <row r="5" spans="1:12" ht="11.9" customHeight="1" x14ac:dyDescent="0.25">
      <c r="A5" s="13" t="s">
        <v>10</v>
      </c>
      <c r="B5" s="5" t="s">
        <v>11</v>
      </c>
      <c r="C5" s="6"/>
      <c r="D5" s="6"/>
      <c r="E5" s="14">
        <v>500</v>
      </c>
      <c r="F5" s="6"/>
      <c r="G5" s="7"/>
      <c r="H5" s="14">
        <v>0</v>
      </c>
      <c r="I5" s="14">
        <f>E5+H5</f>
        <v>500</v>
      </c>
      <c r="J5" s="14">
        <v>0</v>
      </c>
      <c r="K5" s="14">
        <f>I5+J5</f>
        <v>500</v>
      </c>
    </row>
    <row r="6" spans="1:12" ht="11.9" customHeight="1" x14ac:dyDescent="0.25">
      <c r="A6" s="13" t="s">
        <v>12</v>
      </c>
      <c r="B6" s="5" t="s">
        <v>13</v>
      </c>
      <c r="C6" s="6"/>
      <c r="D6" s="6"/>
      <c r="E6" s="14">
        <v>200</v>
      </c>
      <c r="F6" s="6"/>
      <c r="G6" s="7"/>
      <c r="H6" s="14">
        <v>0</v>
      </c>
      <c r="I6" s="14">
        <f t="shared" ref="I6:I69" si="0">E6+H6</f>
        <v>200</v>
      </c>
      <c r="J6" s="14">
        <v>0</v>
      </c>
      <c r="K6" s="14">
        <f t="shared" ref="K6:K69" si="1">I6+J6</f>
        <v>200</v>
      </c>
    </row>
    <row r="7" spans="1:12" ht="11.9" customHeight="1" x14ac:dyDescent="0.25">
      <c r="A7" s="13" t="s">
        <v>14</v>
      </c>
      <c r="B7" s="15" t="s">
        <v>15</v>
      </c>
      <c r="C7" s="16"/>
      <c r="D7" s="16"/>
      <c r="E7" s="14">
        <v>13133.99</v>
      </c>
      <c r="F7" s="6"/>
      <c r="G7" s="7"/>
      <c r="H7" s="14">
        <v>179689.01</v>
      </c>
      <c r="I7" s="14">
        <f t="shared" si="0"/>
        <v>192823</v>
      </c>
      <c r="J7" s="14">
        <v>0</v>
      </c>
      <c r="K7" s="14">
        <f t="shared" si="1"/>
        <v>192823</v>
      </c>
    </row>
    <row r="8" spans="1:12" ht="11.9" customHeight="1" x14ac:dyDescent="0.25">
      <c r="B8" s="15" t="s">
        <v>16</v>
      </c>
      <c r="C8" s="16"/>
      <c r="D8" s="16"/>
      <c r="I8" s="14">
        <f t="shared" si="0"/>
        <v>0</v>
      </c>
      <c r="K8" s="14">
        <f t="shared" si="1"/>
        <v>0</v>
      </c>
    </row>
    <row r="9" spans="1:12" ht="11.9" customHeight="1" x14ac:dyDescent="0.25">
      <c r="A9" s="13" t="s">
        <v>17</v>
      </c>
      <c r="B9" s="15" t="s">
        <v>18</v>
      </c>
      <c r="C9" s="16"/>
      <c r="D9" s="16"/>
      <c r="E9" s="14">
        <v>5184.28</v>
      </c>
      <c r="F9" s="6"/>
      <c r="G9" s="7"/>
      <c r="H9" s="14">
        <v>12801.46</v>
      </c>
      <c r="I9" s="14">
        <f t="shared" si="0"/>
        <v>17985.739999999998</v>
      </c>
      <c r="J9" s="14">
        <v>0</v>
      </c>
      <c r="K9" s="14">
        <f t="shared" si="1"/>
        <v>17985.739999999998</v>
      </c>
    </row>
    <row r="10" spans="1:12" ht="11.9" customHeight="1" x14ac:dyDescent="0.25">
      <c r="B10" s="15" t="s">
        <v>19</v>
      </c>
      <c r="C10" s="16"/>
      <c r="D10" s="16"/>
      <c r="I10" s="14">
        <f t="shared" si="0"/>
        <v>0</v>
      </c>
      <c r="K10" s="14">
        <f t="shared" si="1"/>
        <v>0</v>
      </c>
    </row>
    <row r="11" spans="1:12" ht="11.9" customHeight="1" x14ac:dyDescent="0.25">
      <c r="A11" s="13" t="s">
        <v>20</v>
      </c>
      <c r="B11" s="15" t="s">
        <v>15</v>
      </c>
      <c r="C11" s="16"/>
      <c r="D11" s="16"/>
      <c r="E11" s="14">
        <v>61160.78</v>
      </c>
      <c r="F11" s="6"/>
      <c r="G11" s="7"/>
      <c r="H11" s="14">
        <v>-32126.89</v>
      </c>
      <c r="I11" s="14">
        <f t="shared" si="0"/>
        <v>29033.89</v>
      </c>
      <c r="J11" s="14">
        <v>0</v>
      </c>
      <c r="K11" s="14">
        <f t="shared" si="1"/>
        <v>29033.89</v>
      </c>
    </row>
    <row r="12" spans="1:12" ht="11.9" customHeight="1" x14ac:dyDescent="0.25">
      <c r="B12" s="15" t="s">
        <v>21</v>
      </c>
      <c r="C12" s="16"/>
      <c r="D12" s="16"/>
      <c r="I12" s="14">
        <f t="shared" si="0"/>
        <v>0</v>
      </c>
      <c r="K12" s="14">
        <f t="shared" si="1"/>
        <v>0</v>
      </c>
    </row>
    <row r="13" spans="1:12" ht="11.9" customHeight="1" x14ac:dyDescent="0.25">
      <c r="A13" s="13" t="s">
        <v>22</v>
      </c>
      <c r="B13" s="15" t="s">
        <v>23</v>
      </c>
      <c r="C13" s="16"/>
      <c r="D13" s="16"/>
      <c r="E13" s="14">
        <v>29795.56</v>
      </c>
      <c r="F13" s="6"/>
      <c r="G13" s="7"/>
      <c r="H13" s="14">
        <v>62574.65</v>
      </c>
      <c r="I13" s="14">
        <f t="shared" si="0"/>
        <v>92370.21</v>
      </c>
      <c r="J13" s="14">
        <v>0</v>
      </c>
      <c r="K13" s="14">
        <f t="shared" si="1"/>
        <v>92370.21</v>
      </c>
    </row>
    <row r="14" spans="1:12" ht="11.9" customHeight="1" x14ac:dyDescent="0.25">
      <c r="B14" s="15" t="s">
        <v>24</v>
      </c>
      <c r="C14" s="16"/>
      <c r="D14" s="16"/>
      <c r="I14" s="14">
        <f t="shared" si="0"/>
        <v>0</v>
      </c>
      <c r="K14" s="14">
        <f t="shared" si="1"/>
        <v>0</v>
      </c>
    </row>
    <row r="15" spans="1:12" ht="11.9" customHeight="1" x14ac:dyDescent="0.25">
      <c r="A15" s="13" t="s">
        <v>25</v>
      </c>
      <c r="B15" s="15" t="s">
        <v>26</v>
      </c>
      <c r="C15" s="16"/>
      <c r="D15" s="16"/>
      <c r="E15" s="14">
        <v>200139.62</v>
      </c>
      <c r="F15" s="6"/>
      <c r="G15" s="7"/>
      <c r="H15" s="14">
        <v>502.46</v>
      </c>
      <c r="I15" s="14">
        <f t="shared" si="0"/>
        <v>200642.08</v>
      </c>
      <c r="J15" s="14">
        <v>0</v>
      </c>
      <c r="K15" s="14">
        <f t="shared" si="1"/>
        <v>200642.08</v>
      </c>
    </row>
    <row r="16" spans="1:12" ht="11.9" customHeight="1" x14ac:dyDescent="0.25">
      <c r="B16" s="15" t="s">
        <v>27</v>
      </c>
      <c r="C16" s="16"/>
      <c r="D16" s="16"/>
      <c r="I16" s="14">
        <f t="shared" si="0"/>
        <v>0</v>
      </c>
      <c r="K16" s="14">
        <f t="shared" si="1"/>
        <v>0</v>
      </c>
    </row>
    <row r="17" spans="1:11" ht="11.9" customHeight="1" x14ac:dyDescent="0.25">
      <c r="A17" s="13" t="s">
        <v>28</v>
      </c>
      <c r="B17" s="15" t="s">
        <v>29</v>
      </c>
      <c r="C17" s="16"/>
      <c r="D17" s="16"/>
      <c r="E17" s="14">
        <v>157.97999999999999</v>
      </c>
      <c r="F17" s="6"/>
      <c r="G17" s="7"/>
      <c r="H17" s="14">
        <v>687.35</v>
      </c>
      <c r="I17" s="14">
        <f t="shared" si="0"/>
        <v>845.33</v>
      </c>
      <c r="J17" s="14">
        <v>0</v>
      </c>
      <c r="K17" s="14">
        <f t="shared" si="1"/>
        <v>845.33</v>
      </c>
    </row>
    <row r="18" spans="1:11" ht="11.9" customHeight="1" x14ac:dyDescent="0.25">
      <c r="B18" s="15" t="s">
        <v>30</v>
      </c>
      <c r="C18" s="16"/>
      <c r="D18" s="16"/>
      <c r="I18" s="14">
        <f t="shared" si="0"/>
        <v>0</v>
      </c>
      <c r="K18" s="14">
        <f t="shared" si="1"/>
        <v>0</v>
      </c>
    </row>
    <row r="19" spans="1:11" ht="11.9" customHeight="1" x14ac:dyDescent="0.25">
      <c r="A19" s="13" t="s">
        <v>31</v>
      </c>
      <c r="B19" s="15" t="s">
        <v>32</v>
      </c>
      <c r="C19" s="16"/>
      <c r="D19" s="16"/>
      <c r="E19" s="14">
        <v>1853.36</v>
      </c>
      <c r="F19" s="6"/>
      <c r="G19" s="7"/>
      <c r="H19" s="14">
        <v>228444.95</v>
      </c>
      <c r="I19" s="14">
        <f t="shared" si="0"/>
        <v>230298.31</v>
      </c>
      <c r="J19" s="14">
        <v>0</v>
      </c>
      <c r="K19" s="14">
        <f t="shared" si="1"/>
        <v>230298.31</v>
      </c>
    </row>
    <row r="20" spans="1:11" ht="11.9" customHeight="1" x14ac:dyDescent="0.25">
      <c r="B20" s="15" t="s">
        <v>33</v>
      </c>
      <c r="C20" s="16"/>
      <c r="D20" s="16"/>
      <c r="I20" s="14">
        <f t="shared" si="0"/>
        <v>0</v>
      </c>
      <c r="K20" s="14">
        <f t="shared" si="1"/>
        <v>0</v>
      </c>
    </row>
    <row r="21" spans="1:11" ht="11.9" customHeight="1" x14ac:dyDescent="0.25">
      <c r="B21" s="15" t="s">
        <v>34</v>
      </c>
      <c r="C21" s="16"/>
      <c r="D21" s="16"/>
      <c r="I21" s="14">
        <f t="shared" si="0"/>
        <v>0</v>
      </c>
      <c r="K21" s="14">
        <f t="shared" si="1"/>
        <v>0</v>
      </c>
    </row>
    <row r="22" spans="1:11" ht="11.9" customHeight="1" x14ac:dyDescent="0.25">
      <c r="A22" s="13" t="s">
        <v>35</v>
      </c>
      <c r="B22" s="15" t="s">
        <v>36</v>
      </c>
      <c r="C22" s="16"/>
      <c r="D22" s="16"/>
      <c r="E22" s="14">
        <v>55510.74</v>
      </c>
      <c r="F22" s="6"/>
      <c r="G22" s="7"/>
      <c r="H22" s="14">
        <v>-480.73</v>
      </c>
      <c r="I22" s="14">
        <f t="shared" si="0"/>
        <v>55030.009999999995</v>
      </c>
      <c r="J22" s="14">
        <v>0</v>
      </c>
      <c r="K22" s="14">
        <f t="shared" si="1"/>
        <v>55030.009999999995</v>
      </c>
    </row>
    <row r="23" spans="1:11" ht="11.9" customHeight="1" x14ac:dyDescent="0.25">
      <c r="B23" s="15" t="s">
        <v>37</v>
      </c>
      <c r="C23" s="16"/>
      <c r="D23" s="16"/>
      <c r="I23" s="14">
        <f t="shared" si="0"/>
        <v>0</v>
      </c>
      <c r="K23" s="14">
        <f t="shared" si="1"/>
        <v>0</v>
      </c>
    </row>
    <row r="24" spans="1:11" ht="11.9" customHeight="1" x14ac:dyDescent="0.25">
      <c r="B24" s="15" t="s">
        <v>38</v>
      </c>
      <c r="C24" s="16"/>
      <c r="D24" s="16"/>
      <c r="I24" s="14">
        <f t="shared" si="0"/>
        <v>0</v>
      </c>
      <c r="K24" s="14">
        <f t="shared" si="1"/>
        <v>0</v>
      </c>
    </row>
    <row r="25" spans="1:11" ht="11.9" customHeight="1" x14ac:dyDescent="0.25">
      <c r="A25" s="13" t="s">
        <v>39</v>
      </c>
      <c r="B25" s="15" t="s">
        <v>40</v>
      </c>
      <c r="C25" s="16"/>
      <c r="D25" s="16"/>
      <c r="E25" s="14">
        <v>20367.14</v>
      </c>
      <c r="F25" s="6"/>
      <c r="G25" s="7"/>
      <c r="H25" s="14">
        <v>43546.82</v>
      </c>
      <c r="I25" s="14">
        <f t="shared" si="0"/>
        <v>63913.96</v>
      </c>
      <c r="J25" s="14">
        <v>0</v>
      </c>
      <c r="K25" s="14">
        <f t="shared" si="1"/>
        <v>63913.96</v>
      </c>
    </row>
    <row r="26" spans="1:11" ht="11.9" customHeight="1" x14ac:dyDescent="0.25">
      <c r="B26" s="15" t="s">
        <v>41</v>
      </c>
      <c r="C26" s="16"/>
      <c r="D26" s="16"/>
      <c r="I26" s="14">
        <f t="shared" si="0"/>
        <v>0</v>
      </c>
      <c r="K26" s="14">
        <f t="shared" si="1"/>
        <v>0</v>
      </c>
    </row>
    <row r="27" spans="1:11" ht="11.9" customHeight="1" x14ac:dyDescent="0.25">
      <c r="A27" s="13" t="s">
        <v>42</v>
      </c>
      <c r="B27" s="15" t="s">
        <v>26</v>
      </c>
      <c r="C27" s="16"/>
      <c r="D27" s="16"/>
      <c r="E27" s="14">
        <v>875.13</v>
      </c>
      <c r="F27" s="6"/>
      <c r="G27" s="7"/>
      <c r="H27" s="14">
        <v>134.63</v>
      </c>
      <c r="I27" s="14">
        <f t="shared" si="0"/>
        <v>1009.76</v>
      </c>
      <c r="J27" s="14">
        <v>0</v>
      </c>
      <c r="K27" s="14">
        <f t="shared" si="1"/>
        <v>1009.76</v>
      </c>
    </row>
    <row r="28" spans="1:11" ht="11.9" customHeight="1" x14ac:dyDescent="0.25">
      <c r="B28" s="15" t="s">
        <v>43</v>
      </c>
      <c r="C28" s="16"/>
      <c r="D28" s="16"/>
      <c r="I28" s="14">
        <f t="shared" si="0"/>
        <v>0</v>
      </c>
      <c r="K28" s="14">
        <f t="shared" si="1"/>
        <v>0</v>
      </c>
    </row>
    <row r="29" spans="1:11" ht="11.9" customHeight="1" x14ac:dyDescent="0.25">
      <c r="B29" s="15" t="s">
        <v>44</v>
      </c>
      <c r="C29" s="16"/>
      <c r="D29" s="16"/>
      <c r="I29" s="14">
        <f t="shared" si="0"/>
        <v>0</v>
      </c>
      <c r="K29" s="14">
        <f t="shared" si="1"/>
        <v>0</v>
      </c>
    </row>
    <row r="30" spans="1:11" ht="11.9" customHeight="1" x14ac:dyDescent="0.25">
      <c r="A30" s="13" t="s">
        <v>45</v>
      </c>
      <c r="B30" s="15" t="s">
        <v>46</v>
      </c>
      <c r="C30" s="16"/>
      <c r="D30" s="16"/>
      <c r="E30" s="14">
        <v>151612.39000000001</v>
      </c>
      <c r="F30" s="6"/>
      <c r="G30" s="7"/>
      <c r="H30" s="14">
        <v>50386.29</v>
      </c>
      <c r="I30" s="14">
        <f t="shared" si="0"/>
        <v>201998.68000000002</v>
      </c>
      <c r="J30" s="14">
        <v>0</v>
      </c>
      <c r="K30" s="14">
        <f t="shared" si="1"/>
        <v>201998.68000000002</v>
      </c>
    </row>
    <row r="31" spans="1:11" ht="11.9" customHeight="1" x14ac:dyDescent="0.25">
      <c r="B31" s="15" t="s">
        <v>47</v>
      </c>
      <c r="C31" s="16"/>
      <c r="D31" s="16"/>
      <c r="I31" s="14">
        <f t="shared" si="0"/>
        <v>0</v>
      </c>
      <c r="K31" s="14">
        <f t="shared" si="1"/>
        <v>0</v>
      </c>
    </row>
    <row r="32" spans="1:11" ht="11.9" customHeight="1" x14ac:dyDescent="0.25">
      <c r="A32" s="13" t="s">
        <v>48</v>
      </c>
      <c r="B32" s="15" t="s">
        <v>49</v>
      </c>
      <c r="C32" s="16"/>
      <c r="D32" s="16"/>
      <c r="E32" s="14">
        <v>994.87</v>
      </c>
      <c r="F32" s="6"/>
      <c r="G32" s="7"/>
      <c r="H32" s="14">
        <v>20</v>
      </c>
      <c r="I32" s="14">
        <f t="shared" si="0"/>
        <v>1014.87</v>
      </c>
      <c r="J32" s="14">
        <v>0</v>
      </c>
      <c r="K32" s="14">
        <f t="shared" si="1"/>
        <v>1014.87</v>
      </c>
    </row>
    <row r="33" spans="1:11" ht="11.9" customHeight="1" x14ac:dyDescent="0.25">
      <c r="B33" s="15" t="s">
        <v>50</v>
      </c>
      <c r="C33" s="16"/>
      <c r="D33" s="16"/>
      <c r="I33" s="14">
        <f t="shared" si="0"/>
        <v>0</v>
      </c>
      <c r="K33" s="14">
        <f t="shared" si="1"/>
        <v>0</v>
      </c>
    </row>
    <row r="34" spans="1:11" ht="11.9" customHeight="1" x14ac:dyDescent="0.25">
      <c r="A34" s="13" t="s">
        <v>51</v>
      </c>
      <c r="B34" s="5" t="s">
        <v>52</v>
      </c>
      <c r="C34" s="6"/>
      <c r="D34" s="6"/>
      <c r="E34" s="14">
        <v>432108</v>
      </c>
      <c r="F34" s="6"/>
      <c r="G34" s="7"/>
      <c r="H34" s="14">
        <v>1122.75</v>
      </c>
      <c r="I34" s="14">
        <f t="shared" si="0"/>
        <v>433230.75</v>
      </c>
      <c r="J34" s="14">
        <v>0</v>
      </c>
      <c r="K34" s="14">
        <f t="shared" si="1"/>
        <v>433230.75</v>
      </c>
    </row>
    <row r="35" spans="1:11" ht="11.9" customHeight="1" x14ac:dyDescent="0.25">
      <c r="A35" s="13" t="s">
        <v>53</v>
      </c>
      <c r="B35" s="15" t="s">
        <v>54</v>
      </c>
      <c r="C35" s="16"/>
      <c r="D35" s="16"/>
      <c r="E35" s="14">
        <v>91588</v>
      </c>
      <c r="F35" s="6"/>
      <c r="G35" s="7"/>
      <c r="H35" s="14">
        <f>9376-J35</f>
        <v>0</v>
      </c>
      <c r="I35" s="14">
        <f t="shared" si="0"/>
        <v>91588</v>
      </c>
      <c r="J35" s="14">
        <v>9376</v>
      </c>
      <c r="K35" s="14">
        <f t="shared" si="1"/>
        <v>100964</v>
      </c>
    </row>
    <row r="36" spans="1:11" ht="11.9" customHeight="1" x14ac:dyDescent="0.25">
      <c r="B36" s="15" t="s">
        <v>55</v>
      </c>
      <c r="C36" s="16"/>
      <c r="D36" s="16"/>
      <c r="I36" s="14">
        <f t="shared" si="0"/>
        <v>0</v>
      </c>
      <c r="K36" s="14">
        <f t="shared" si="1"/>
        <v>0</v>
      </c>
    </row>
    <row r="37" spans="1:11" ht="11.9" customHeight="1" x14ac:dyDescent="0.25">
      <c r="A37" s="13" t="s">
        <v>56</v>
      </c>
      <c r="B37" s="15" t="s">
        <v>57</v>
      </c>
      <c r="C37" s="16"/>
      <c r="D37" s="16"/>
      <c r="E37" s="14">
        <v>-231845</v>
      </c>
      <c r="F37" s="6"/>
      <c r="G37" s="7"/>
      <c r="H37" s="14">
        <v>0</v>
      </c>
      <c r="I37" s="14">
        <f t="shared" si="0"/>
        <v>-231845</v>
      </c>
      <c r="J37" s="14">
        <v>0</v>
      </c>
      <c r="K37" s="14">
        <f t="shared" si="1"/>
        <v>-231845</v>
      </c>
    </row>
    <row r="38" spans="1:11" ht="11.9" customHeight="1" x14ac:dyDescent="0.25">
      <c r="B38" s="15" t="s">
        <v>58</v>
      </c>
      <c r="C38" s="16"/>
      <c r="D38" s="16"/>
      <c r="I38" s="14">
        <f t="shared" si="0"/>
        <v>0</v>
      </c>
      <c r="K38" s="14">
        <f t="shared" si="1"/>
        <v>0</v>
      </c>
    </row>
    <row r="39" spans="1:11" ht="11.9" customHeight="1" x14ac:dyDescent="0.25">
      <c r="A39" s="13" t="s">
        <v>59</v>
      </c>
      <c r="B39" s="5" t="s">
        <v>60</v>
      </c>
      <c r="C39" s="6"/>
      <c r="D39" s="6"/>
      <c r="E39" s="14">
        <v>17281.400000000001</v>
      </c>
      <c r="F39" s="6"/>
      <c r="G39" s="7"/>
      <c r="H39" s="14">
        <v>2669</v>
      </c>
      <c r="I39" s="14">
        <f t="shared" si="0"/>
        <v>19950.400000000001</v>
      </c>
      <c r="J39" s="14">
        <v>0</v>
      </c>
      <c r="K39" s="14">
        <f t="shared" si="1"/>
        <v>19950.400000000001</v>
      </c>
    </row>
    <row r="40" spans="1:11" ht="11.9" customHeight="1" x14ac:dyDescent="0.25">
      <c r="A40" s="13" t="s">
        <v>61</v>
      </c>
      <c r="B40" s="5" t="s">
        <v>62</v>
      </c>
      <c r="C40" s="6"/>
      <c r="D40" s="6"/>
      <c r="E40" s="14">
        <v>1100</v>
      </c>
      <c r="F40" s="6"/>
      <c r="G40" s="7"/>
      <c r="H40" s="14">
        <f>863.38-J40</f>
        <v>863.38</v>
      </c>
      <c r="I40" s="14">
        <f t="shared" si="0"/>
        <v>1963.38</v>
      </c>
      <c r="J40" s="14">
        <v>0</v>
      </c>
      <c r="K40" s="14">
        <f t="shared" si="1"/>
        <v>1963.38</v>
      </c>
    </row>
    <row r="41" spans="1:11" ht="11.9" customHeight="1" x14ac:dyDescent="0.25">
      <c r="A41" s="13" t="s">
        <v>63</v>
      </c>
      <c r="B41" s="15" t="s">
        <v>64</v>
      </c>
      <c r="C41" s="16"/>
      <c r="D41" s="16"/>
      <c r="E41" s="14">
        <v>256235</v>
      </c>
      <c r="F41" s="6"/>
      <c r="G41" s="7"/>
      <c r="H41" s="14">
        <f>5918-J41</f>
        <v>0</v>
      </c>
      <c r="I41" s="14">
        <f t="shared" si="0"/>
        <v>256235</v>
      </c>
      <c r="J41" s="14">
        <v>5918</v>
      </c>
      <c r="K41" s="14">
        <f t="shared" si="1"/>
        <v>262153</v>
      </c>
    </row>
    <row r="42" spans="1:11" ht="11.9" customHeight="1" x14ac:dyDescent="0.25">
      <c r="B42" s="15" t="s">
        <v>65</v>
      </c>
      <c r="C42" s="16"/>
      <c r="D42" s="16"/>
      <c r="I42" s="14">
        <f t="shared" si="0"/>
        <v>0</v>
      </c>
      <c r="K42" s="14">
        <f t="shared" si="1"/>
        <v>0</v>
      </c>
    </row>
    <row r="43" spans="1:11" ht="11.9" customHeight="1" x14ac:dyDescent="0.25">
      <c r="A43" s="13" t="s">
        <v>66</v>
      </c>
      <c r="B43" s="5" t="s">
        <v>67</v>
      </c>
      <c r="C43" s="6"/>
      <c r="D43" s="6"/>
      <c r="E43" s="14">
        <v>231099.92</v>
      </c>
      <c r="F43" s="6"/>
      <c r="G43" s="7"/>
      <c r="H43" s="14">
        <v>0</v>
      </c>
      <c r="I43" s="14">
        <f t="shared" si="0"/>
        <v>231099.92</v>
      </c>
      <c r="J43" s="14">
        <v>0</v>
      </c>
      <c r="K43" s="14">
        <f t="shared" si="1"/>
        <v>231099.92</v>
      </c>
    </row>
    <row r="44" spans="1:11" ht="11.9" customHeight="1" x14ac:dyDescent="0.25">
      <c r="A44" s="13" t="s">
        <v>68</v>
      </c>
      <c r="B44" s="5" t="s">
        <v>69</v>
      </c>
      <c r="C44" s="6"/>
      <c r="D44" s="6"/>
      <c r="E44" s="14">
        <v>154792</v>
      </c>
      <c r="F44" s="6"/>
      <c r="G44" s="7"/>
      <c r="H44" s="14">
        <v>0</v>
      </c>
      <c r="I44" s="14">
        <f t="shared" si="0"/>
        <v>154792</v>
      </c>
      <c r="J44" s="14">
        <v>0</v>
      </c>
      <c r="K44" s="14">
        <f t="shared" si="1"/>
        <v>154792</v>
      </c>
    </row>
    <row r="45" spans="1:11" ht="11.9" customHeight="1" x14ac:dyDescent="0.25">
      <c r="A45" s="13" t="s">
        <v>70</v>
      </c>
      <c r="B45" s="5" t="s">
        <v>71</v>
      </c>
      <c r="C45" s="6"/>
      <c r="D45" s="6"/>
      <c r="E45" s="14">
        <v>106905.18</v>
      </c>
      <c r="F45" s="6"/>
      <c r="G45" s="7"/>
      <c r="H45" s="14">
        <v>0</v>
      </c>
      <c r="I45" s="14">
        <f t="shared" si="0"/>
        <v>106905.18</v>
      </c>
      <c r="J45" s="14">
        <v>0</v>
      </c>
      <c r="K45" s="14">
        <f t="shared" si="1"/>
        <v>106905.18</v>
      </c>
    </row>
    <row r="46" spans="1:11" ht="11.9" customHeight="1" x14ac:dyDescent="0.25">
      <c r="A46" s="13" t="s">
        <v>72</v>
      </c>
      <c r="B46" s="5" t="s">
        <v>73</v>
      </c>
      <c r="C46" s="6"/>
      <c r="D46" s="6"/>
      <c r="E46" s="14">
        <v>29122247.530000001</v>
      </c>
      <c r="F46" s="6"/>
      <c r="G46" s="7"/>
      <c r="H46" s="14">
        <v>0</v>
      </c>
      <c r="I46" s="14">
        <f t="shared" si="0"/>
        <v>29122247.530000001</v>
      </c>
      <c r="J46" s="14">
        <v>0</v>
      </c>
      <c r="K46" s="14">
        <f t="shared" si="1"/>
        <v>29122247.530000001</v>
      </c>
    </row>
    <row r="47" spans="1:11" ht="11.9" customHeight="1" x14ac:dyDescent="0.25">
      <c r="A47" s="13" t="s">
        <v>74</v>
      </c>
      <c r="B47" s="5" t="s">
        <v>75</v>
      </c>
      <c r="C47" s="6"/>
      <c r="D47" s="6"/>
      <c r="E47" s="14">
        <v>10919667.59</v>
      </c>
      <c r="F47" s="6"/>
      <c r="G47" s="7"/>
      <c r="H47" s="14">
        <v>0</v>
      </c>
      <c r="I47" s="14">
        <f t="shared" si="0"/>
        <v>10919667.59</v>
      </c>
      <c r="J47" s="14">
        <v>0</v>
      </c>
      <c r="K47" s="14">
        <f t="shared" si="1"/>
        <v>10919667.59</v>
      </c>
    </row>
    <row r="48" spans="1:11" ht="11.9" customHeight="1" x14ac:dyDescent="0.25">
      <c r="A48" s="13" t="s">
        <v>76</v>
      </c>
      <c r="B48" s="15" t="s">
        <v>77</v>
      </c>
      <c r="C48" s="16"/>
      <c r="D48" s="16"/>
      <c r="E48" s="14">
        <v>0</v>
      </c>
      <c r="F48" s="6"/>
      <c r="G48" s="7"/>
      <c r="H48" s="14">
        <v>26097.9</v>
      </c>
      <c r="I48" s="14">
        <f t="shared" si="0"/>
        <v>26097.9</v>
      </c>
      <c r="J48" s="14">
        <v>0</v>
      </c>
      <c r="K48" s="14">
        <f t="shared" si="1"/>
        <v>26097.9</v>
      </c>
    </row>
    <row r="49" spans="1:11" ht="11.9" customHeight="1" x14ac:dyDescent="0.25">
      <c r="B49" s="15" t="s">
        <v>78</v>
      </c>
      <c r="C49" s="16"/>
      <c r="D49" s="16"/>
      <c r="I49" s="14">
        <f t="shared" si="0"/>
        <v>0</v>
      </c>
      <c r="K49" s="14">
        <f t="shared" si="1"/>
        <v>0</v>
      </c>
    </row>
    <row r="50" spans="1:11" ht="11.9" customHeight="1" x14ac:dyDescent="0.25">
      <c r="A50" s="13" t="s">
        <v>79</v>
      </c>
      <c r="B50" s="5" t="s">
        <v>80</v>
      </c>
      <c r="C50" s="6"/>
      <c r="D50" s="6"/>
      <c r="E50" s="14">
        <v>16558</v>
      </c>
      <c r="F50" s="6"/>
      <c r="G50" s="7"/>
      <c r="H50" s="14">
        <v>0</v>
      </c>
      <c r="I50" s="14">
        <f t="shared" si="0"/>
        <v>16558</v>
      </c>
      <c r="J50" s="14">
        <v>0</v>
      </c>
      <c r="K50" s="14">
        <f t="shared" si="1"/>
        <v>16558</v>
      </c>
    </row>
    <row r="51" spans="1:11" ht="11.9" customHeight="1" x14ac:dyDescent="0.25">
      <c r="A51" s="13" t="s">
        <v>81</v>
      </c>
      <c r="B51" s="5" t="s">
        <v>82</v>
      </c>
      <c r="C51" s="6"/>
      <c r="D51" s="6"/>
      <c r="E51" s="14">
        <v>139245.24</v>
      </c>
      <c r="F51" s="6"/>
      <c r="G51" s="7"/>
      <c r="H51" s="14">
        <v>0</v>
      </c>
      <c r="I51" s="14">
        <f t="shared" si="0"/>
        <v>139245.24</v>
      </c>
      <c r="J51" s="14">
        <v>0</v>
      </c>
      <c r="K51" s="14">
        <f t="shared" si="1"/>
        <v>139245.24</v>
      </c>
    </row>
    <row r="52" spans="1:11" ht="11.9" customHeight="1" x14ac:dyDescent="0.25">
      <c r="A52" s="13" t="s">
        <v>83</v>
      </c>
      <c r="B52" s="15" t="s">
        <v>84</v>
      </c>
      <c r="C52" s="16"/>
      <c r="D52" s="16"/>
      <c r="E52" s="14">
        <v>-18944152</v>
      </c>
      <c r="F52" s="6"/>
      <c r="G52" s="7"/>
      <c r="H52" s="14">
        <f>-957041.56-J52</f>
        <v>-840000</v>
      </c>
      <c r="I52" s="14">
        <f t="shared" si="0"/>
        <v>-19784152</v>
      </c>
      <c r="J52" s="14">
        <v>-117041.56</v>
      </c>
      <c r="K52" s="14">
        <f t="shared" si="1"/>
        <v>-19901193.559999999</v>
      </c>
    </row>
    <row r="53" spans="1:11" ht="11.9" customHeight="1" x14ac:dyDescent="0.25">
      <c r="B53" s="15" t="s">
        <v>85</v>
      </c>
      <c r="C53" s="16"/>
      <c r="D53" s="16"/>
      <c r="I53" s="14">
        <f t="shared" si="0"/>
        <v>0</v>
      </c>
      <c r="K53" s="14">
        <f t="shared" si="1"/>
        <v>0</v>
      </c>
    </row>
    <row r="54" spans="1:11" ht="11.9" customHeight="1" x14ac:dyDescent="0.25">
      <c r="A54" s="13" t="s">
        <v>86</v>
      </c>
      <c r="B54" s="15" t="s">
        <v>87</v>
      </c>
      <c r="C54" s="16"/>
      <c r="D54" s="16"/>
      <c r="E54" s="14">
        <v>283177</v>
      </c>
      <c r="F54" s="6"/>
      <c r="G54" s="7"/>
      <c r="H54" s="14">
        <f>-81884-J54</f>
        <v>0</v>
      </c>
      <c r="I54" s="14">
        <f t="shared" si="0"/>
        <v>283177</v>
      </c>
      <c r="J54" s="14">
        <v>-81884</v>
      </c>
      <c r="K54" s="14">
        <f t="shared" si="1"/>
        <v>201293</v>
      </c>
    </row>
    <row r="55" spans="1:11" ht="11.9" customHeight="1" x14ac:dyDescent="0.25">
      <c r="B55" s="15" t="s">
        <v>88</v>
      </c>
      <c r="C55" s="16"/>
      <c r="D55" s="16"/>
      <c r="I55" s="14">
        <f t="shared" si="0"/>
        <v>0</v>
      </c>
      <c r="K55" s="14">
        <f t="shared" si="1"/>
        <v>0</v>
      </c>
    </row>
    <row r="56" spans="1:11" ht="11.9" customHeight="1" x14ac:dyDescent="0.25">
      <c r="A56" s="13" t="s">
        <v>89</v>
      </c>
      <c r="B56" s="5" t="s">
        <v>90</v>
      </c>
      <c r="C56" s="6"/>
      <c r="D56" s="6"/>
      <c r="E56" s="14">
        <v>-22898.400000000001</v>
      </c>
      <c r="F56" s="6"/>
      <c r="G56" s="7"/>
      <c r="H56" s="14">
        <v>16398.400000000001</v>
      </c>
      <c r="I56" s="14">
        <f t="shared" si="0"/>
        <v>-6500</v>
      </c>
      <c r="J56" s="14">
        <v>0</v>
      </c>
      <c r="K56" s="14">
        <f t="shared" si="1"/>
        <v>-6500</v>
      </c>
    </row>
    <row r="57" spans="1:11" ht="11.9" customHeight="1" x14ac:dyDescent="0.25">
      <c r="A57" s="13" t="s">
        <v>91</v>
      </c>
      <c r="B57" s="15" t="s">
        <v>92</v>
      </c>
      <c r="C57" s="16"/>
      <c r="D57" s="16"/>
      <c r="E57" s="14">
        <v>-396</v>
      </c>
      <c r="F57" s="6"/>
      <c r="G57" s="7"/>
      <c r="H57" s="14">
        <v>396</v>
      </c>
      <c r="I57" s="14">
        <f t="shared" si="0"/>
        <v>0</v>
      </c>
      <c r="J57" s="14">
        <v>0</v>
      </c>
      <c r="K57" s="14">
        <f t="shared" si="1"/>
        <v>0</v>
      </c>
    </row>
    <row r="58" spans="1:11" ht="11.9" customHeight="1" x14ac:dyDescent="0.25">
      <c r="B58" s="15" t="s">
        <v>93</v>
      </c>
      <c r="C58" s="16"/>
      <c r="D58" s="16"/>
      <c r="I58" s="14">
        <f t="shared" si="0"/>
        <v>0</v>
      </c>
      <c r="K58" s="14">
        <f t="shared" si="1"/>
        <v>0</v>
      </c>
    </row>
    <row r="59" spans="1:11" ht="11.9" customHeight="1" x14ac:dyDescent="0.25">
      <c r="A59" s="13" t="s">
        <v>94</v>
      </c>
      <c r="B59" s="15" t="s">
        <v>95</v>
      </c>
      <c r="C59" s="16"/>
      <c r="D59" s="16"/>
      <c r="E59" s="14">
        <v>-2599.1</v>
      </c>
      <c r="F59" s="6"/>
      <c r="G59" s="7"/>
      <c r="H59" s="14">
        <v>423.64</v>
      </c>
      <c r="I59" s="14">
        <f t="shared" si="0"/>
        <v>-2175.46</v>
      </c>
      <c r="J59" s="14">
        <v>0</v>
      </c>
      <c r="K59" s="14">
        <f t="shared" si="1"/>
        <v>-2175.46</v>
      </c>
    </row>
    <row r="60" spans="1:11" ht="11.9" customHeight="1" x14ac:dyDescent="0.25">
      <c r="B60" s="15" t="s">
        <v>96</v>
      </c>
      <c r="C60" s="16"/>
      <c r="D60" s="16"/>
      <c r="I60" s="14">
        <f t="shared" si="0"/>
        <v>0</v>
      </c>
      <c r="K60" s="14">
        <f t="shared" si="1"/>
        <v>0</v>
      </c>
    </row>
    <row r="61" spans="1:11" ht="11.9" customHeight="1" x14ac:dyDescent="0.25">
      <c r="A61" s="13" t="s">
        <v>97</v>
      </c>
      <c r="B61" s="15" t="s">
        <v>98</v>
      </c>
      <c r="C61" s="16"/>
      <c r="D61" s="16"/>
      <c r="E61" s="14">
        <v>-2621.13</v>
      </c>
      <c r="F61" s="6"/>
      <c r="G61" s="7"/>
      <c r="H61" s="14">
        <v>960.91</v>
      </c>
      <c r="I61" s="14">
        <f t="shared" si="0"/>
        <v>-1660.2200000000003</v>
      </c>
      <c r="J61" s="14">
        <v>0</v>
      </c>
      <c r="K61" s="14">
        <f t="shared" si="1"/>
        <v>-1660.2200000000003</v>
      </c>
    </row>
    <row r="62" spans="1:11" ht="11.9" customHeight="1" x14ac:dyDescent="0.25">
      <c r="B62" s="15" t="s">
        <v>96</v>
      </c>
      <c r="C62" s="16"/>
      <c r="D62" s="16"/>
      <c r="I62" s="14">
        <f t="shared" si="0"/>
        <v>0</v>
      </c>
      <c r="K62" s="14">
        <f t="shared" si="1"/>
        <v>0</v>
      </c>
    </row>
    <row r="63" spans="1:11" ht="11.9" customHeight="1" x14ac:dyDescent="0.25">
      <c r="A63" s="13" t="s">
        <v>99</v>
      </c>
      <c r="B63" s="5" t="s">
        <v>100</v>
      </c>
      <c r="C63" s="6"/>
      <c r="D63" s="6"/>
      <c r="E63" s="14">
        <v>-45.71</v>
      </c>
      <c r="F63" s="6"/>
      <c r="G63" s="7"/>
      <c r="H63" s="14">
        <v>45.71</v>
      </c>
      <c r="I63" s="14">
        <f t="shared" si="0"/>
        <v>0</v>
      </c>
      <c r="J63" s="14">
        <v>0</v>
      </c>
      <c r="K63" s="14">
        <f t="shared" si="1"/>
        <v>0</v>
      </c>
    </row>
    <row r="64" spans="1:11" ht="11.9" customHeight="1" x14ac:dyDescent="0.25">
      <c r="A64" s="13" t="s">
        <v>101</v>
      </c>
      <c r="B64" s="15" t="s">
        <v>102</v>
      </c>
      <c r="C64" s="16"/>
      <c r="D64" s="16"/>
      <c r="E64" s="14">
        <v>361.21</v>
      </c>
      <c r="F64" s="6"/>
      <c r="G64" s="7"/>
      <c r="H64" s="14">
        <v>-361.21</v>
      </c>
      <c r="I64" s="14">
        <f t="shared" si="0"/>
        <v>0</v>
      </c>
      <c r="J64" s="14">
        <v>0</v>
      </c>
      <c r="K64" s="14">
        <f t="shared" si="1"/>
        <v>0</v>
      </c>
    </row>
    <row r="65" spans="1:11" ht="11.9" customHeight="1" x14ac:dyDescent="0.25">
      <c r="B65" s="15" t="s">
        <v>96</v>
      </c>
      <c r="C65" s="16"/>
      <c r="D65" s="16"/>
      <c r="I65" s="14">
        <f t="shared" si="0"/>
        <v>0</v>
      </c>
      <c r="K65" s="14">
        <f t="shared" si="1"/>
        <v>0</v>
      </c>
    </row>
    <row r="66" spans="1:11" ht="11.9" customHeight="1" x14ac:dyDescent="0.25">
      <c r="A66" s="13" t="s">
        <v>103</v>
      </c>
      <c r="B66" s="5" t="s">
        <v>104</v>
      </c>
      <c r="C66" s="6"/>
      <c r="D66" s="6"/>
      <c r="E66" s="14">
        <v>-22887.02</v>
      </c>
      <c r="F66" s="6"/>
      <c r="G66" s="7"/>
      <c r="H66" s="14">
        <v>7605.72</v>
      </c>
      <c r="I66" s="14">
        <f t="shared" si="0"/>
        <v>-15281.3</v>
      </c>
      <c r="J66" s="14">
        <v>0</v>
      </c>
      <c r="K66" s="14">
        <f t="shared" si="1"/>
        <v>-15281.3</v>
      </c>
    </row>
    <row r="67" spans="1:11" ht="11.9" customHeight="1" x14ac:dyDescent="0.25">
      <c r="A67" s="13" t="s">
        <v>105</v>
      </c>
      <c r="B67" s="15" t="s">
        <v>106</v>
      </c>
      <c r="C67" s="16"/>
      <c r="D67" s="16"/>
      <c r="E67" s="14">
        <v>670.91</v>
      </c>
      <c r="F67" s="6"/>
      <c r="G67" s="7"/>
      <c r="H67" s="14">
        <v>-670.91</v>
      </c>
      <c r="I67" s="14">
        <f t="shared" si="0"/>
        <v>0</v>
      </c>
      <c r="J67" s="14">
        <v>0</v>
      </c>
      <c r="K67" s="14">
        <f t="shared" si="1"/>
        <v>0</v>
      </c>
    </row>
    <row r="68" spans="1:11" ht="11.9" customHeight="1" x14ac:dyDescent="0.25">
      <c r="B68" s="15" t="s">
        <v>107</v>
      </c>
      <c r="C68" s="16"/>
      <c r="D68" s="16"/>
      <c r="I68" s="14">
        <f t="shared" si="0"/>
        <v>0</v>
      </c>
      <c r="K68" s="14">
        <f t="shared" si="1"/>
        <v>0</v>
      </c>
    </row>
    <row r="69" spans="1:11" ht="11.9" customHeight="1" x14ac:dyDescent="0.25">
      <c r="A69" s="13" t="s">
        <v>108</v>
      </c>
      <c r="B69" s="5" t="s">
        <v>109</v>
      </c>
      <c r="C69" s="6"/>
      <c r="D69" s="6"/>
      <c r="E69" s="14">
        <v>-24436.14</v>
      </c>
      <c r="F69" s="6"/>
      <c r="G69" s="7"/>
      <c r="H69" s="14">
        <v>0</v>
      </c>
      <c r="I69" s="14">
        <f t="shared" si="0"/>
        <v>-24436.14</v>
      </c>
      <c r="J69" s="14">
        <v>0</v>
      </c>
      <c r="K69" s="14">
        <f t="shared" si="1"/>
        <v>-24436.14</v>
      </c>
    </row>
    <row r="70" spans="1:11" ht="11.9" customHeight="1" x14ac:dyDescent="0.25">
      <c r="A70" s="13" t="s">
        <v>110</v>
      </c>
      <c r="B70" s="5" t="s">
        <v>111</v>
      </c>
      <c r="C70" s="6"/>
      <c r="D70" s="6"/>
      <c r="E70" s="14">
        <v>-167.12</v>
      </c>
      <c r="F70" s="6"/>
      <c r="G70" s="7"/>
      <c r="H70" s="14">
        <v>-23.94</v>
      </c>
      <c r="I70" s="14">
        <f t="shared" ref="I70:I133" si="2">E70+H70</f>
        <v>-191.06</v>
      </c>
      <c r="J70" s="14">
        <v>0</v>
      </c>
      <c r="K70" s="14">
        <f t="shared" ref="K70:K133" si="3">I70+J70</f>
        <v>-191.06</v>
      </c>
    </row>
    <row r="71" spans="1:11" ht="11.9" customHeight="1" x14ac:dyDescent="0.25">
      <c r="A71" s="13" t="s">
        <v>112</v>
      </c>
      <c r="B71" s="5" t="s">
        <v>113</v>
      </c>
      <c r="C71" s="6"/>
      <c r="D71" s="6"/>
      <c r="E71" s="14">
        <v>-6464.33</v>
      </c>
      <c r="F71" s="6"/>
      <c r="G71" s="7"/>
      <c r="H71" s="14">
        <v>490.19</v>
      </c>
      <c r="I71" s="14">
        <f t="shared" si="2"/>
        <v>-5974.14</v>
      </c>
      <c r="J71" s="14">
        <v>0</v>
      </c>
      <c r="K71" s="14">
        <f t="shared" si="3"/>
        <v>-5974.14</v>
      </c>
    </row>
    <row r="72" spans="1:11" ht="11.9" customHeight="1" x14ac:dyDescent="0.25">
      <c r="A72" s="13" t="s">
        <v>114</v>
      </c>
      <c r="B72" s="15" t="s">
        <v>115</v>
      </c>
      <c r="C72" s="16"/>
      <c r="D72" s="16"/>
      <c r="E72" s="14">
        <v>-22150</v>
      </c>
      <c r="F72" s="6"/>
      <c r="G72" s="7"/>
      <c r="H72" s="14">
        <f>-23284.5-J72</f>
        <v>-46569</v>
      </c>
      <c r="I72" s="14">
        <f t="shared" si="2"/>
        <v>-68719</v>
      </c>
      <c r="J72" s="14">
        <v>23284.5</v>
      </c>
      <c r="K72" s="14">
        <f t="shared" si="3"/>
        <v>-45434.5</v>
      </c>
    </row>
    <row r="73" spans="1:11" ht="11.9" customHeight="1" x14ac:dyDescent="0.25">
      <c r="B73" s="15" t="s">
        <v>107</v>
      </c>
      <c r="C73" s="16"/>
      <c r="D73" s="16"/>
      <c r="I73" s="14">
        <f t="shared" si="2"/>
        <v>0</v>
      </c>
      <c r="K73" s="14">
        <f t="shared" si="3"/>
        <v>0</v>
      </c>
    </row>
    <row r="74" spans="1:11" ht="11.9" customHeight="1" x14ac:dyDescent="0.25">
      <c r="A74" s="13" t="s">
        <v>116</v>
      </c>
      <c r="B74" s="5" t="s">
        <v>117</v>
      </c>
      <c r="C74" s="6"/>
      <c r="D74" s="6"/>
      <c r="E74" s="14">
        <v>-112227.67</v>
      </c>
      <c r="F74" s="6"/>
      <c r="G74" s="7"/>
      <c r="H74" s="14">
        <f>108587.67-J74</f>
        <v>48.099999999991269</v>
      </c>
      <c r="I74" s="14">
        <f t="shared" si="2"/>
        <v>-112179.57</v>
      </c>
      <c r="J74" s="14">
        <v>108539.57</v>
      </c>
      <c r="K74" s="14">
        <f t="shared" si="3"/>
        <v>-3640</v>
      </c>
    </row>
    <row r="75" spans="1:11" ht="11.9" customHeight="1" x14ac:dyDescent="0.25">
      <c r="A75" s="13" t="s">
        <v>118</v>
      </c>
      <c r="B75" s="15" t="s">
        <v>119</v>
      </c>
      <c r="C75" s="16"/>
      <c r="D75" s="16"/>
      <c r="E75" s="14">
        <v>-1674090</v>
      </c>
      <c r="F75" s="6"/>
      <c r="G75" s="7"/>
      <c r="H75" s="14">
        <f>-43596-J75</f>
        <v>0</v>
      </c>
      <c r="I75" s="14">
        <f t="shared" si="2"/>
        <v>-1674090</v>
      </c>
      <c r="J75" s="14">
        <v>-43596</v>
      </c>
      <c r="K75" s="14">
        <f t="shared" si="3"/>
        <v>-1717686</v>
      </c>
    </row>
    <row r="76" spans="1:11" ht="11.9" customHeight="1" x14ac:dyDescent="0.25">
      <c r="B76" s="15" t="s">
        <v>120</v>
      </c>
      <c r="C76" s="16"/>
      <c r="D76" s="16"/>
      <c r="I76" s="14">
        <f t="shared" si="2"/>
        <v>0</v>
      </c>
      <c r="K76" s="14">
        <f t="shared" si="3"/>
        <v>0</v>
      </c>
    </row>
    <row r="77" spans="1:11" ht="11.9" customHeight="1" x14ac:dyDescent="0.25">
      <c r="A77" s="13" t="s">
        <v>121</v>
      </c>
      <c r="B77" s="15" t="s">
        <v>122</v>
      </c>
      <c r="C77" s="16"/>
      <c r="D77" s="16"/>
      <c r="E77" s="14">
        <v>-243106</v>
      </c>
      <c r="F77" s="6"/>
      <c r="G77" s="7"/>
      <c r="H77" s="14">
        <f>114830-J77</f>
        <v>0</v>
      </c>
      <c r="I77" s="14">
        <f t="shared" si="2"/>
        <v>-243106</v>
      </c>
      <c r="J77" s="14">
        <v>114830</v>
      </c>
      <c r="K77" s="14">
        <f t="shared" si="3"/>
        <v>-128276</v>
      </c>
    </row>
    <row r="78" spans="1:11" ht="11.9" customHeight="1" x14ac:dyDescent="0.25">
      <c r="B78" s="15" t="s">
        <v>65</v>
      </c>
      <c r="C78" s="16"/>
      <c r="D78" s="16"/>
      <c r="I78" s="14">
        <f t="shared" si="2"/>
        <v>0</v>
      </c>
      <c r="K78" s="14">
        <f t="shared" si="3"/>
        <v>0</v>
      </c>
    </row>
    <row r="79" spans="1:11" ht="11.9" customHeight="1" x14ac:dyDescent="0.25">
      <c r="A79" s="13" t="s">
        <v>123</v>
      </c>
      <c r="B79" s="15" t="s">
        <v>124</v>
      </c>
      <c r="C79" s="16"/>
      <c r="D79" s="16"/>
      <c r="E79" s="14">
        <v>-58234.87</v>
      </c>
      <c r="F79" s="6"/>
      <c r="G79" s="7"/>
      <c r="H79" s="14">
        <f>58234.87-J79</f>
        <v>0</v>
      </c>
      <c r="I79" s="14">
        <f t="shared" si="2"/>
        <v>-58234.87</v>
      </c>
      <c r="J79" s="14">
        <v>58234.87</v>
      </c>
      <c r="K79" s="14">
        <f t="shared" si="3"/>
        <v>0</v>
      </c>
    </row>
    <row r="80" spans="1:11" ht="11.9" customHeight="1" x14ac:dyDescent="0.25">
      <c r="B80" s="15" t="s">
        <v>125</v>
      </c>
      <c r="C80" s="16"/>
      <c r="D80" s="16"/>
      <c r="I80" s="14">
        <f t="shared" si="2"/>
        <v>0</v>
      </c>
      <c r="K80" s="14">
        <f t="shared" si="3"/>
        <v>0</v>
      </c>
    </row>
    <row r="81" spans="1:11" ht="11.9" customHeight="1" x14ac:dyDescent="0.25">
      <c r="B81" s="15" t="s">
        <v>126</v>
      </c>
      <c r="C81" s="16"/>
      <c r="D81" s="16"/>
      <c r="I81" s="14">
        <f t="shared" si="2"/>
        <v>0</v>
      </c>
      <c r="K81" s="14">
        <f t="shared" si="3"/>
        <v>0</v>
      </c>
    </row>
    <row r="82" spans="1:11" ht="11.9" customHeight="1" x14ac:dyDescent="0.25">
      <c r="A82" s="13" t="s">
        <v>127</v>
      </c>
      <c r="B82" s="15" t="s">
        <v>128</v>
      </c>
      <c r="C82" s="16"/>
      <c r="D82" s="16"/>
      <c r="E82" s="14">
        <v>-200000</v>
      </c>
      <c r="F82" s="6"/>
      <c r="G82" s="7"/>
      <c r="H82" s="14">
        <f>45000-J82</f>
        <v>50332.51</v>
      </c>
      <c r="I82" s="14">
        <f t="shared" si="2"/>
        <v>-149667.49</v>
      </c>
      <c r="J82" s="14">
        <v>-5332.51</v>
      </c>
      <c r="K82" s="14">
        <f t="shared" si="3"/>
        <v>-155000</v>
      </c>
    </row>
    <row r="83" spans="1:11" ht="11.9" customHeight="1" x14ac:dyDescent="0.25">
      <c r="B83" s="15" t="s">
        <v>129</v>
      </c>
      <c r="C83" s="16"/>
      <c r="D83" s="16"/>
      <c r="I83" s="14">
        <f t="shared" si="2"/>
        <v>0</v>
      </c>
      <c r="K83" s="14">
        <f t="shared" si="3"/>
        <v>0</v>
      </c>
    </row>
    <row r="84" spans="1:11" ht="11.9" customHeight="1" x14ac:dyDescent="0.25">
      <c r="A84" s="13" t="s">
        <v>130</v>
      </c>
      <c r="B84" s="15" t="s">
        <v>131</v>
      </c>
      <c r="C84" s="16"/>
      <c r="D84" s="16"/>
      <c r="E84" s="14">
        <v>-5270600</v>
      </c>
      <c r="F84" s="6"/>
      <c r="G84" s="7"/>
      <c r="H84" s="14">
        <v>0</v>
      </c>
      <c r="I84" s="14">
        <f t="shared" si="2"/>
        <v>-5270600</v>
      </c>
      <c r="J84" s="14">
        <v>0</v>
      </c>
      <c r="K84" s="14">
        <f t="shared" si="3"/>
        <v>-5270600</v>
      </c>
    </row>
    <row r="85" spans="1:11" ht="11.9" customHeight="1" x14ac:dyDescent="0.25">
      <c r="B85" s="15" t="s">
        <v>132</v>
      </c>
      <c r="C85" s="16"/>
      <c r="D85" s="16"/>
      <c r="I85" s="14">
        <f t="shared" si="2"/>
        <v>0</v>
      </c>
      <c r="K85" s="14">
        <f t="shared" si="3"/>
        <v>0</v>
      </c>
    </row>
    <row r="86" spans="1:11" ht="11.9" customHeight="1" x14ac:dyDescent="0.25">
      <c r="A86" s="13" t="s">
        <v>133</v>
      </c>
      <c r="B86" s="5" t="s">
        <v>134</v>
      </c>
      <c r="C86" s="6"/>
      <c r="D86" s="6"/>
      <c r="E86" s="14">
        <v>-3170000</v>
      </c>
      <c r="F86" s="6"/>
      <c r="G86" s="7"/>
      <c r="H86" s="14">
        <v>149149.39000000001</v>
      </c>
      <c r="I86" s="14">
        <f t="shared" si="2"/>
        <v>-3020850.61</v>
      </c>
      <c r="J86" s="14">
        <v>0</v>
      </c>
      <c r="K86" s="14">
        <f t="shared" si="3"/>
        <v>-3020850.61</v>
      </c>
    </row>
    <row r="87" spans="1:11" ht="11.9" customHeight="1" x14ac:dyDescent="0.25">
      <c r="A87" s="13" t="s">
        <v>135</v>
      </c>
      <c r="B87" s="15" t="s">
        <v>136</v>
      </c>
      <c r="C87" s="16"/>
      <c r="D87" s="16"/>
      <c r="E87" s="14">
        <v>0</v>
      </c>
      <c r="F87" s="6"/>
      <c r="G87" s="7"/>
      <c r="H87" s="14">
        <f>-64149.39-J87</f>
        <v>0</v>
      </c>
      <c r="I87" s="14">
        <f t="shared" si="2"/>
        <v>0</v>
      </c>
      <c r="J87" s="14">
        <v>-64149.39</v>
      </c>
      <c r="K87" s="14">
        <f t="shared" si="3"/>
        <v>-64149.39</v>
      </c>
    </row>
    <row r="88" spans="1:11" ht="11.9" customHeight="1" x14ac:dyDescent="0.25">
      <c r="B88" s="15" t="s">
        <v>137</v>
      </c>
      <c r="C88" s="16"/>
      <c r="D88" s="16"/>
      <c r="I88" s="14">
        <f t="shared" si="2"/>
        <v>0</v>
      </c>
      <c r="K88" s="14">
        <f t="shared" si="3"/>
        <v>0</v>
      </c>
    </row>
    <row r="89" spans="1:11" ht="11.9" customHeight="1" x14ac:dyDescent="0.25">
      <c r="A89" s="13" t="s">
        <v>138</v>
      </c>
      <c r="B89" s="15" t="s">
        <v>139</v>
      </c>
      <c r="C89" s="16"/>
      <c r="D89" s="16"/>
      <c r="E89" s="14">
        <v>-192918.3</v>
      </c>
      <c r="F89" s="6"/>
      <c r="G89" s="7"/>
      <c r="H89" s="14">
        <f>8769.01-J89</f>
        <v>0</v>
      </c>
      <c r="I89" s="14">
        <f t="shared" si="2"/>
        <v>-192918.3</v>
      </c>
      <c r="J89" s="14">
        <v>8769.01</v>
      </c>
      <c r="K89" s="14">
        <f t="shared" si="3"/>
        <v>-184149.28999999998</v>
      </c>
    </row>
    <row r="90" spans="1:11" ht="11.9" customHeight="1" x14ac:dyDescent="0.25">
      <c r="B90" s="15" t="s">
        <v>140</v>
      </c>
      <c r="C90" s="16"/>
      <c r="D90" s="16"/>
      <c r="I90" s="14">
        <f t="shared" si="2"/>
        <v>0</v>
      </c>
      <c r="K90" s="14">
        <f t="shared" si="3"/>
        <v>0</v>
      </c>
    </row>
    <row r="91" spans="1:11" ht="11.9" customHeight="1" x14ac:dyDescent="0.25">
      <c r="A91" s="13" t="s">
        <v>141</v>
      </c>
      <c r="B91" s="5" t="s">
        <v>142</v>
      </c>
      <c r="C91" s="6"/>
      <c r="D91" s="6"/>
      <c r="E91" s="14">
        <v>-40000</v>
      </c>
      <c r="F91" s="6"/>
      <c r="G91" s="7"/>
      <c r="H91" s="14">
        <v>10000</v>
      </c>
      <c r="I91" s="14">
        <f t="shared" si="2"/>
        <v>-30000</v>
      </c>
      <c r="J91" s="14">
        <v>0</v>
      </c>
      <c r="K91" s="14">
        <f t="shared" si="3"/>
        <v>-30000</v>
      </c>
    </row>
    <row r="92" spans="1:11" ht="11.9" customHeight="1" x14ac:dyDescent="0.25">
      <c r="A92" s="13" t="s">
        <v>143</v>
      </c>
      <c r="B92" s="15" t="s">
        <v>144</v>
      </c>
      <c r="C92" s="16"/>
      <c r="D92" s="16"/>
      <c r="E92" s="14">
        <v>-502562</v>
      </c>
      <c r="F92" s="6"/>
      <c r="G92" s="7"/>
      <c r="H92" s="14">
        <f>33596-J92</f>
        <v>0</v>
      </c>
      <c r="I92" s="14">
        <f t="shared" si="2"/>
        <v>-502562</v>
      </c>
      <c r="J92" s="14">
        <v>33596</v>
      </c>
      <c r="K92" s="14">
        <f t="shared" si="3"/>
        <v>-468966</v>
      </c>
    </row>
    <row r="93" spans="1:11" ht="11.9" customHeight="1" x14ac:dyDescent="0.25">
      <c r="B93" s="15" t="s">
        <v>145</v>
      </c>
      <c r="C93" s="16"/>
      <c r="D93" s="16"/>
      <c r="I93" s="14">
        <f t="shared" si="2"/>
        <v>0</v>
      </c>
      <c r="K93" s="14">
        <f t="shared" si="3"/>
        <v>0</v>
      </c>
    </row>
    <row r="94" spans="1:11" ht="11.9" customHeight="1" x14ac:dyDescent="0.25">
      <c r="A94" s="13" t="s">
        <v>146</v>
      </c>
      <c r="B94" s="15" t="s">
        <v>147</v>
      </c>
      <c r="C94" s="16"/>
      <c r="D94" s="16"/>
      <c r="E94" s="14">
        <v>-236225</v>
      </c>
      <c r="F94" s="6"/>
      <c r="G94" s="7"/>
      <c r="H94" s="14">
        <f>22291-J94</f>
        <v>0</v>
      </c>
      <c r="I94" s="14">
        <f t="shared" si="2"/>
        <v>-236225</v>
      </c>
      <c r="J94" s="14">
        <v>22291</v>
      </c>
      <c r="K94" s="14">
        <f t="shared" si="3"/>
        <v>-213934</v>
      </c>
    </row>
    <row r="95" spans="1:11" ht="13.15" customHeight="1" x14ac:dyDescent="0.25">
      <c r="G95" s="17" t="s">
        <v>148</v>
      </c>
      <c r="H95" s="18" t="s">
        <v>149</v>
      </c>
      <c r="I95" s="14">
        <f t="shared" si="2"/>
        <v>2</v>
      </c>
      <c r="K95" s="14">
        <f t="shared" si="3"/>
        <v>2</v>
      </c>
    </row>
    <row r="96" spans="1:11" ht="11.9" customHeight="1" x14ac:dyDescent="0.25">
      <c r="A96" s="13" t="s">
        <v>146</v>
      </c>
      <c r="E96" s="14">
        <v>-236225</v>
      </c>
      <c r="F96" s="6"/>
      <c r="G96" s="7"/>
      <c r="H96" s="14">
        <v>22291</v>
      </c>
      <c r="I96" s="14">
        <f t="shared" si="2"/>
        <v>-213934</v>
      </c>
      <c r="J96" s="14">
        <v>0</v>
      </c>
      <c r="K96" s="14">
        <f t="shared" si="3"/>
        <v>-213934</v>
      </c>
    </row>
    <row r="97" spans="1:11" ht="11.9" customHeight="1" x14ac:dyDescent="0.25">
      <c r="B97" s="15" t="s">
        <v>147</v>
      </c>
      <c r="C97" s="16"/>
      <c r="D97" s="16"/>
      <c r="I97" s="14">
        <f t="shared" si="2"/>
        <v>0</v>
      </c>
      <c r="K97" s="14">
        <f t="shared" si="3"/>
        <v>0</v>
      </c>
    </row>
    <row r="98" spans="1:11" ht="11.9" customHeight="1" x14ac:dyDescent="0.25">
      <c r="A98" s="13" t="s">
        <v>150</v>
      </c>
      <c r="B98" s="15" t="s">
        <v>151</v>
      </c>
      <c r="C98" s="16"/>
      <c r="D98" s="16"/>
      <c r="E98" s="14">
        <v>2977302</v>
      </c>
      <c r="F98" s="6"/>
      <c r="G98" s="7"/>
      <c r="H98" s="14">
        <f>-1746792.44-J98</f>
        <v>-1587589</v>
      </c>
      <c r="I98" s="14">
        <f t="shared" si="2"/>
        <v>1389713</v>
      </c>
      <c r="J98" s="14">
        <f>-54613.87-104589.57</f>
        <v>-159203.44</v>
      </c>
      <c r="K98" s="14">
        <f t="shared" si="3"/>
        <v>1230509.56</v>
      </c>
    </row>
    <row r="99" spans="1:11" ht="11.9" customHeight="1" x14ac:dyDescent="0.25">
      <c r="B99" s="15" t="s">
        <v>152</v>
      </c>
      <c r="C99" s="16"/>
      <c r="D99" s="16"/>
      <c r="I99" s="14">
        <f t="shared" si="2"/>
        <v>0</v>
      </c>
      <c r="K99" s="14">
        <f t="shared" si="3"/>
        <v>0</v>
      </c>
    </row>
    <row r="100" spans="1:11" ht="11.9" customHeight="1" x14ac:dyDescent="0.25">
      <c r="A100" s="13" t="s">
        <v>153</v>
      </c>
      <c r="B100" s="15" t="s">
        <v>154</v>
      </c>
      <c r="C100" s="16"/>
      <c r="D100" s="16"/>
      <c r="E100" s="14">
        <v>-13581514</v>
      </c>
      <c r="F100" s="6"/>
      <c r="G100" s="7"/>
      <c r="H100" s="14">
        <v>1490843</v>
      </c>
      <c r="I100" s="14">
        <f t="shared" si="2"/>
        <v>-12090671</v>
      </c>
      <c r="J100" s="14">
        <v>0</v>
      </c>
      <c r="K100" s="14">
        <f t="shared" si="3"/>
        <v>-12090671</v>
      </c>
    </row>
    <row r="101" spans="1:11" ht="11.9" customHeight="1" x14ac:dyDescent="0.25">
      <c r="B101" s="15" t="s">
        <v>155</v>
      </c>
      <c r="C101" s="16"/>
      <c r="D101" s="16"/>
      <c r="I101" s="14">
        <f t="shared" si="2"/>
        <v>0</v>
      </c>
      <c r="K101" s="14">
        <f t="shared" si="3"/>
        <v>0</v>
      </c>
    </row>
    <row r="102" spans="1:11" ht="11.9" customHeight="1" x14ac:dyDescent="0.25">
      <c r="A102" s="13" t="s">
        <v>156</v>
      </c>
      <c r="B102" s="15" t="s">
        <v>157</v>
      </c>
      <c r="C102" s="16"/>
      <c r="D102" s="16"/>
      <c r="E102" s="14">
        <v>-278491</v>
      </c>
      <c r="F102" s="6"/>
      <c r="G102" s="7"/>
      <c r="H102" s="14">
        <v>278491</v>
      </c>
      <c r="I102" s="14">
        <f t="shared" si="2"/>
        <v>0</v>
      </c>
      <c r="J102" s="14">
        <v>0</v>
      </c>
      <c r="K102" s="14">
        <f t="shared" si="3"/>
        <v>0</v>
      </c>
    </row>
    <row r="103" spans="1:11" ht="11.9" customHeight="1" x14ac:dyDescent="0.25">
      <c r="B103" s="15" t="s">
        <v>158</v>
      </c>
      <c r="C103" s="16"/>
      <c r="D103" s="16"/>
      <c r="I103" s="14">
        <f t="shared" si="2"/>
        <v>0</v>
      </c>
      <c r="K103" s="14">
        <f t="shared" si="3"/>
        <v>0</v>
      </c>
    </row>
    <row r="104" spans="1:11" ht="11.9" customHeight="1" x14ac:dyDescent="0.25">
      <c r="A104" s="13" t="s">
        <v>159</v>
      </c>
      <c r="B104" s="15" t="s">
        <v>160</v>
      </c>
      <c r="C104" s="16"/>
      <c r="D104" s="16"/>
      <c r="E104" s="14">
        <v>-389794</v>
      </c>
      <c r="F104" s="6"/>
      <c r="G104" s="7"/>
      <c r="H104" s="14">
        <v>389794</v>
      </c>
      <c r="I104" s="14">
        <f t="shared" si="2"/>
        <v>0</v>
      </c>
      <c r="J104" s="14">
        <v>0</v>
      </c>
      <c r="K104" s="14">
        <f t="shared" si="3"/>
        <v>0</v>
      </c>
    </row>
    <row r="105" spans="1:11" ht="11.9" customHeight="1" x14ac:dyDescent="0.25">
      <c r="B105" s="15" t="s">
        <v>158</v>
      </c>
      <c r="C105" s="16"/>
      <c r="D105" s="16"/>
      <c r="I105" s="14">
        <f t="shared" si="2"/>
        <v>0</v>
      </c>
      <c r="K105" s="14">
        <f t="shared" si="3"/>
        <v>0</v>
      </c>
    </row>
    <row r="106" spans="1:11" ht="11.9" customHeight="1" x14ac:dyDescent="0.25">
      <c r="A106" s="13" t="s">
        <v>161</v>
      </c>
      <c r="B106" s="5" t="s">
        <v>162</v>
      </c>
      <c r="C106" s="6"/>
      <c r="D106" s="6"/>
      <c r="E106" s="14">
        <v>-831400.03</v>
      </c>
      <c r="F106" s="6"/>
      <c r="G106" s="7"/>
      <c r="H106" s="14">
        <v>831400</v>
      </c>
      <c r="I106" s="14">
        <f t="shared" si="2"/>
        <v>-3.0000000027939677E-2</v>
      </c>
      <c r="J106" s="14">
        <v>0</v>
      </c>
      <c r="K106" s="14">
        <f t="shared" si="3"/>
        <v>-3.0000000027939677E-2</v>
      </c>
    </row>
    <row r="107" spans="1:11" ht="11.9" customHeight="1" x14ac:dyDescent="0.25">
      <c r="A107" s="13" t="s">
        <v>163</v>
      </c>
      <c r="B107" s="5" t="s">
        <v>164</v>
      </c>
      <c r="C107" s="6"/>
      <c r="D107" s="6"/>
      <c r="E107" s="14">
        <v>770000</v>
      </c>
      <c r="F107" s="6"/>
      <c r="G107" s="7"/>
      <c r="H107" s="14">
        <v>-770000</v>
      </c>
      <c r="I107" s="14">
        <f t="shared" si="2"/>
        <v>0</v>
      </c>
      <c r="J107" s="14">
        <v>0</v>
      </c>
      <c r="K107" s="14">
        <f t="shared" si="3"/>
        <v>0</v>
      </c>
    </row>
    <row r="108" spans="1:11" ht="11.9" customHeight="1" x14ac:dyDescent="0.25">
      <c r="A108" s="13" t="s">
        <v>165</v>
      </c>
      <c r="B108" s="15" t="s">
        <v>166</v>
      </c>
      <c r="C108" s="16"/>
      <c r="D108" s="16"/>
      <c r="E108" s="14">
        <v>0</v>
      </c>
      <c r="F108" s="6"/>
      <c r="G108" s="7"/>
      <c r="H108" s="14">
        <v>-632939</v>
      </c>
      <c r="I108" s="14">
        <f t="shared" si="2"/>
        <v>-632939</v>
      </c>
      <c r="J108" s="14">
        <v>0</v>
      </c>
      <c r="K108" s="14">
        <f t="shared" si="3"/>
        <v>-632939</v>
      </c>
    </row>
    <row r="109" spans="1:11" ht="11.9" customHeight="1" x14ac:dyDescent="0.25">
      <c r="B109" s="15" t="s">
        <v>167</v>
      </c>
      <c r="C109" s="16"/>
      <c r="D109" s="16"/>
      <c r="I109" s="14">
        <f t="shared" si="2"/>
        <v>0</v>
      </c>
      <c r="K109" s="14">
        <f t="shared" si="3"/>
        <v>0</v>
      </c>
    </row>
    <row r="110" spans="1:11" ht="11.9" customHeight="1" x14ac:dyDescent="0.25">
      <c r="A110" s="13" t="s">
        <v>168</v>
      </c>
      <c r="B110" s="5" t="s">
        <v>169</v>
      </c>
      <c r="C110" s="6"/>
      <c r="D110" s="6"/>
      <c r="E110" s="14">
        <v>0</v>
      </c>
      <c r="F110" s="6"/>
      <c r="G110" s="7"/>
      <c r="H110" s="14">
        <f>-3016201.29-J110</f>
        <v>-3009470.29</v>
      </c>
      <c r="I110" s="14">
        <f t="shared" si="2"/>
        <v>-3009470.29</v>
      </c>
      <c r="J110" s="14">
        <f>-9376+6595-3950</f>
        <v>-6731</v>
      </c>
      <c r="K110" s="14">
        <f t="shared" si="3"/>
        <v>-3016201.29</v>
      </c>
    </row>
    <row r="111" spans="1:11" ht="11.9" customHeight="1" x14ac:dyDescent="0.25">
      <c r="A111" s="13" t="s">
        <v>170</v>
      </c>
      <c r="B111" s="5" t="s">
        <v>171</v>
      </c>
      <c r="C111" s="6"/>
      <c r="D111" s="6"/>
      <c r="E111" s="14">
        <v>0</v>
      </c>
      <c r="F111" s="6"/>
      <c r="G111" s="7"/>
      <c r="H111" s="14">
        <f>-8575-J111</f>
        <v>-1980</v>
      </c>
      <c r="I111" s="14">
        <f t="shared" si="2"/>
        <v>-1980</v>
      </c>
      <c r="J111" s="14">
        <v>-6595</v>
      </c>
      <c r="K111" s="14">
        <f t="shared" si="3"/>
        <v>-8575</v>
      </c>
    </row>
    <row r="112" spans="1:11" ht="11.9" customHeight="1" x14ac:dyDescent="0.25">
      <c r="A112" s="13" t="s">
        <v>172</v>
      </c>
      <c r="B112" s="5" t="s">
        <v>173</v>
      </c>
      <c r="C112" s="6"/>
      <c r="D112" s="6"/>
      <c r="E112" s="14">
        <v>0</v>
      </c>
      <c r="F112" s="6"/>
      <c r="G112" s="7"/>
      <c r="H112" s="14">
        <v>-39900</v>
      </c>
      <c r="I112" s="14">
        <f t="shared" si="2"/>
        <v>-39900</v>
      </c>
      <c r="J112" s="14">
        <v>0</v>
      </c>
      <c r="K112" s="14">
        <f t="shared" si="3"/>
        <v>-39900</v>
      </c>
    </row>
    <row r="113" spans="1:11" ht="11.9" customHeight="1" x14ac:dyDescent="0.25">
      <c r="A113" s="13" t="s">
        <v>174</v>
      </c>
      <c r="B113" s="5" t="s">
        <v>175</v>
      </c>
      <c r="C113" s="6"/>
      <c r="D113" s="6"/>
      <c r="E113" s="14">
        <v>0</v>
      </c>
      <c r="F113" s="6"/>
      <c r="G113" s="7"/>
      <c r="H113" s="14">
        <v>-28035</v>
      </c>
      <c r="I113" s="14">
        <f t="shared" si="2"/>
        <v>-28035</v>
      </c>
      <c r="J113" s="14">
        <v>0</v>
      </c>
      <c r="K113" s="14">
        <f t="shared" si="3"/>
        <v>-28035</v>
      </c>
    </row>
    <row r="114" spans="1:11" ht="11.9" customHeight="1" x14ac:dyDescent="0.25">
      <c r="A114" s="13" t="s">
        <v>176</v>
      </c>
      <c r="B114" s="5" t="s">
        <v>177</v>
      </c>
      <c r="C114" s="6"/>
      <c r="D114" s="6"/>
      <c r="E114" s="14">
        <v>0</v>
      </c>
      <c r="F114" s="6"/>
      <c r="G114" s="7"/>
      <c r="H114" s="14">
        <v>-2672.76</v>
      </c>
      <c r="I114" s="14">
        <f t="shared" si="2"/>
        <v>-2672.76</v>
      </c>
      <c r="J114" s="14">
        <v>0</v>
      </c>
      <c r="K114" s="14">
        <f t="shared" si="3"/>
        <v>-2672.76</v>
      </c>
    </row>
    <row r="115" spans="1:11" ht="11.9" customHeight="1" x14ac:dyDescent="0.25">
      <c r="A115" s="13" t="s">
        <v>178</v>
      </c>
      <c r="B115" s="5" t="s">
        <v>179</v>
      </c>
      <c r="C115" s="6"/>
      <c r="D115" s="6"/>
      <c r="E115" s="14">
        <v>0</v>
      </c>
      <c r="F115" s="6"/>
      <c r="G115" s="7"/>
      <c r="H115" s="14">
        <v>371</v>
      </c>
      <c r="I115" s="14">
        <f t="shared" si="2"/>
        <v>371</v>
      </c>
      <c r="J115" s="14">
        <v>0</v>
      </c>
      <c r="K115" s="14">
        <f t="shared" si="3"/>
        <v>371</v>
      </c>
    </row>
    <row r="116" spans="1:11" ht="11.9" customHeight="1" x14ac:dyDescent="0.25">
      <c r="A116" s="13" t="s">
        <v>180</v>
      </c>
      <c r="B116" s="15" t="s">
        <v>181</v>
      </c>
      <c r="C116" s="16"/>
      <c r="D116" s="16"/>
      <c r="E116" s="14">
        <v>0</v>
      </c>
      <c r="F116" s="6"/>
      <c r="G116" s="7"/>
      <c r="H116" s="14">
        <v>700092.57</v>
      </c>
      <c r="I116" s="14">
        <f t="shared" si="2"/>
        <v>700092.57</v>
      </c>
      <c r="J116" s="14">
        <v>0</v>
      </c>
      <c r="K116" s="14">
        <f t="shared" si="3"/>
        <v>700092.57</v>
      </c>
    </row>
    <row r="117" spans="1:11" ht="11.9" customHeight="1" x14ac:dyDescent="0.25">
      <c r="B117" s="15" t="s">
        <v>182</v>
      </c>
      <c r="C117" s="16"/>
      <c r="D117" s="16"/>
      <c r="I117" s="14">
        <f t="shared" si="2"/>
        <v>0</v>
      </c>
      <c r="K117" s="14">
        <f t="shared" si="3"/>
        <v>0</v>
      </c>
    </row>
    <row r="118" spans="1:11" ht="11.9" customHeight="1" x14ac:dyDescent="0.25">
      <c r="A118" s="13" t="s">
        <v>183</v>
      </c>
      <c r="B118" s="5" t="s">
        <v>184</v>
      </c>
      <c r="C118" s="6"/>
      <c r="D118" s="6"/>
      <c r="E118" s="14">
        <v>0</v>
      </c>
      <c r="F118" s="6"/>
      <c r="G118" s="7"/>
      <c r="H118" s="14">
        <v>23624.2</v>
      </c>
      <c r="I118" s="14">
        <f t="shared" si="2"/>
        <v>23624.2</v>
      </c>
      <c r="J118" s="14">
        <v>0</v>
      </c>
      <c r="K118" s="14">
        <f t="shared" si="3"/>
        <v>23624.2</v>
      </c>
    </row>
    <row r="119" spans="1:11" ht="11.9" customHeight="1" x14ac:dyDescent="0.25">
      <c r="A119" s="13" t="s">
        <v>185</v>
      </c>
      <c r="B119" s="5" t="s">
        <v>186</v>
      </c>
      <c r="C119" s="6"/>
      <c r="D119" s="6"/>
      <c r="E119" s="14">
        <v>0</v>
      </c>
      <c r="F119" s="6"/>
      <c r="G119" s="7"/>
      <c r="H119" s="14">
        <v>41128.879999999997</v>
      </c>
      <c r="I119" s="14">
        <f t="shared" si="2"/>
        <v>41128.879999999997</v>
      </c>
      <c r="J119" s="14">
        <v>0</v>
      </c>
      <c r="K119" s="14">
        <f t="shared" si="3"/>
        <v>41128.879999999997</v>
      </c>
    </row>
    <row r="120" spans="1:11" ht="11.9" customHeight="1" x14ac:dyDescent="0.25">
      <c r="A120" s="13" t="s">
        <v>187</v>
      </c>
      <c r="B120" s="15" t="s">
        <v>188</v>
      </c>
      <c r="C120" s="16"/>
      <c r="D120" s="16"/>
      <c r="E120" s="14">
        <v>0</v>
      </c>
      <c r="F120" s="6"/>
      <c r="G120" s="7"/>
      <c r="H120" s="14">
        <v>12313.29</v>
      </c>
      <c r="I120" s="14">
        <f t="shared" si="2"/>
        <v>12313.29</v>
      </c>
      <c r="J120" s="14">
        <v>0</v>
      </c>
      <c r="K120" s="14">
        <f t="shared" si="3"/>
        <v>12313.29</v>
      </c>
    </row>
    <row r="121" spans="1:11" ht="11.9" customHeight="1" x14ac:dyDescent="0.25">
      <c r="B121" s="15" t="s">
        <v>189</v>
      </c>
      <c r="C121" s="16"/>
      <c r="D121" s="16"/>
      <c r="I121" s="14">
        <f t="shared" si="2"/>
        <v>0</v>
      </c>
      <c r="K121" s="14">
        <f t="shared" si="3"/>
        <v>0</v>
      </c>
    </row>
    <row r="122" spans="1:11" ht="11.9" customHeight="1" x14ac:dyDescent="0.25">
      <c r="A122" s="13" t="s">
        <v>190</v>
      </c>
      <c r="B122" s="5" t="s">
        <v>191</v>
      </c>
      <c r="C122" s="6"/>
      <c r="D122" s="6"/>
      <c r="E122" s="14">
        <v>0</v>
      </c>
      <c r="F122" s="6"/>
      <c r="G122" s="7"/>
      <c r="H122" s="14">
        <v>1092.3599999999999</v>
      </c>
      <c r="I122" s="14">
        <f t="shared" si="2"/>
        <v>1092.3599999999999</v>
      </c>
      <c r="J122" s="14">
        <v>0</v>
      </c>
      <c r="K122" s="14">
        <f t="shared" si="3"/>
        <v>1092.3599999999999</v>
      </c>
    </row>
    <row r="123" spans="1:11" ht="11.9" customHeight="1" x14ac:dyDescent="0.25">
      <c r="A123" s="13" t="s">
        <v>192</v>
      </c>
      <c r="B123" s="5" t="s">
        <v>193</v>
      </c>
      <c r="C123" s="6"/>
      <c r="D123" s="6"/>
      <c r="E123" s="14">
        <v>0</v>
      </c>
      <c r="F123" s="6"/>
      <c r="G123" s="7"/>
      <c r="H123" s="14">
        <v>14290.66</v>
      </c>
      <c r="I123" s="14">
        <f t="shared" si="2"/>
        <v>14290.66</v>
      </c>
      <c r="J123" s="14">
        <v>0</v>
      </c>
      <c r="K123" s="14">
        <f t="shared" si="3"/>
        <v>14290.66</v>
      </c>
    </row>
    <row r="124" spans="1:11" ht="11.9" customHeight="1" x14ac:dyDescent="0.25">
      <c r="A124" s="13" t="s">
        <v>194</v>
      </c>
      <c r="B124" s="15" t="s">
        <v>195</v>
      </c>
      <c r="C124" s="16"/>
      <c r="D124" s="16"/>
      <c r="E124" s="14">
        <v>0</v>
      </c>
      <c r="F124" s="6"/>
      <c r="G124" s="7"/>
      <c r="H124" s="14">
        <v>159</v>
      </c>
      <c r="I124" s="14">
        <f t="shared" si="2"/>
        <v>159</v>
      </c>
      <c r="J124" s="14">
        <v>0</v>
      </c>
      <c r="K124" s="14">
        <f t="shared" si="3"/>
        <v>159</v>
      </c>
    </row>
    <row r="125" spans="1:11" ht="11.9" customHeight="1" x14ac:dyDescent="0.25">
      <c r="B125" s="15" t="s">
        <v>196</v>
      </c>
      <c r="C125" s="16"/>
      <c r="D125" s="16"/>
      <c r="I125" s="14">
        <f t="shared" si="2"/>
        <v>0</v>
      </c>
      <c r="K125" s="14">
        <f t="shared" si="3"/>
        <v>0</v>
      </c>
    </row>
    <row r="126" spans="1:11" ht="11.9" customHeight="1" x14ac:dyDescent="0.25">
      <c r="A126" s="13" t="s">
        <v>197</v>
      </c>
      <c r="B126" s="15" t="s">
        <v>198</v>
      </c>
      <c r="C126" s="16"/>
      <c r="D126" s="16"/>
      <c r="E126" s="14">
        <v>0</v>
      </c>
      <c r="F126" s="6"/>
      <c r="G126" s="7"/>
      <c r="H126" s="14">
        <f>957041.56-J126</f>
        <v>840000</v>
      </c>
      <c r="I126" s="14">
        <f t="shared" si="2"/>
        <v>840000</v>
      </c>
      <c r="J126" s="14">
        <v>117041.56</v>
      </c>
      <c r="K126" s="14">
        <f t="shared" si="3"/>
        <v>957041.56</v>
      </c>
    </row>
    <row r="127" spans="1:11" ht="11.9" customHeight="1" x14ac:dyDescent="0.25">
      <c r="B127" s="15" t="s">
        <v>189</v>
      </c>
      <c r="C127" s="16"/>
      <c r="D127" s="16"/>
      <c r="I127" s="14">
        <f t="shared" si="2"/>
        <v>0</v>
      </c>
      <c r="K127" s="14">
        <f t="shared" si="3"/>
        <v>0</v>
      </c>
    </row>
    <row r="128" spans="1:11" ht="11.9" customHeight="1" x14ac:dyDescent="0.25">
      <c r="A128" s="13" t="s">
        <v>199</v>
      </c>
      <c r="B128" s="15" t="s">
        <v>200</v>
      </c>
      <c r="C128" s="16"/>
      <c r="D128" s="16"/>
      <c r="E128" s="14">
        <v>0</v>
      </c>
      <c r="F128" s="6"/>
      <c r="G128" s="7"/>
      <c r="H128" s="14">
        <v>509.68</v>
      </c>
      <c r="I128" s="14">
        <f t="shared" si="2"/>
        <v>509.68</v>
      </c>
      <c r="J128" s="14">
        <v>0</v>
      </c>
      <c r="K128" s="14">
        <f t="shared" si="3"/>
        <v>509.68</v>
      </c>
    </row>
    <row r="129" spans="1:11" ht="11.9" customHeight="1" x14ac:dyDescent="0.25">
      <c r="B129" s="15" t="s">
        <v>201</v>
      </c>
      <c r="C129" s="16"/>
      <c r="D129" s="16"/>
      <c r="I129" s="14">
        <f t="shared" si="2"/>
        <v>0</v>
      </c>
      <c r="K129" s="14">
        <f t="shared" si="3"/>
        <v>0</v>
      </c>
    </row>
    <row r="130" spans="1:11" ht="11.9" customHeight="1" x14ac:dyDescent="0.25">
      <c r="A130" s="13" t="s">
        <v>202</v>
      </c>
      <c r="B130" s="5" t="s">
        <v>203</v>
      </c>
      <c r="C130" s="6"/>
      <c r="D130" s="6"/>
      <c r="E130" s="14">
        <v>0</v>
      </c>
      <c r="F130" s="6"/>
      <c r="G130" s="7"/>
      <c r="H130" s="14">
        <v>125</v>
      </c>
      <c r="I130" s="14">
        <f t="shared" si="2"/>
        <v>125</v>
      </c>
      <c r="J130" s="14">
        <v>0</v>
      </c>
      <c r="K130" s="14">
        <f t="shared" si="3"/>
        <v>125</v>
      </c>
    </row>
    <row r="131" spans="1:11" ht="11.9" customHeight="1" x14ac:dyDescent="0.25">
      <c r="A131" s="13" t="s">
        <v>204</v>
      </c>
      <c r="B131" s="5" t="s">
        <v>205</v>
      </c>
      <c r="C131" s="6"/>
      <c r="D131" s="6"/>
      <c r="E131" s="14">
        <v>0</v>
      </c>
      <c r="F131" s="6"/>
      <c r="G131" s="7"/>
      <c r="H131" s="14">
        <v>2700</v>
      </c>
      <c r="I131" s="14">
        <f t="shared" si="2"/>
        <v>2700</v>
      </c>
      <c r="J131" s="14">
        <v>0</v>
      </c>
      <c r="K131" s="14">
        <f t="shared" si="3"/>
        <v>2700</v>
      </c>
    </row>
    <row r="132" spans="1:11" ht="11.9" customHeight="1" x14ac:dyDescent="0.25">
      <c r="A132" s="13" t="s">
        <v>206</v>
      </c>
      <c r="B132" s="5" t="s">
        <v>207</v>
      </c>
      <c r="C132" s="6"/>
      <c r="D132" s="6"/>
      <c r="E132" s="14">
        <v>0</v>
      </c>
      <c r="F132" s="6"/>
      <c r="G132" s="7"/>
      <c r="H132" s="14">
        <v>53557.09</v>
      </c>
      <c r="I132" s="14">
        <f t="shared" si="2"/>
        <v>53557.09</v>
      </c>
      <c r="J132" s="14">
        <v>0</v>
      </c>
      <c r="K132" s="14">
        <f t="shared" si="3"/>
        <v>53557.09</v>
      </c>
    </row>
    <row r="133" spans="1:11" ht="11.9" customHeight="1" x14ac:dyDescent="0.25">
      <c r="A133" s="13" t="s">
        <v>208</v>
      </c>
      <c r="B133" s="15" t="s">
        <v>102</v>
      </c>
      <c r="C133" s="16"/>
      <c r="D133" s="16"/>
      <c r="E133" s="14">
        <v>0</v>
      </c>
      <c r="F133" s="6"/>
      <c r="G133" s="7"/>
      <c r="H133" s="14">
        <v>5365.28</v>
      </c>
      <c r="I133" s="14">
        <f t="shared" si="2"/>
        <v>5365.28</v>
      </c>
      <c r="J133" s="14">
        <v>0</v>
      </c>
      <c r="K133" s="14">
        <f t="shared" si="3"/>
        <v>5365.28</v>
      </c>
    </row>
    <row r="134" spans="1:11" ht="11.9" customHeight="1" x14ac:dyDescent="0.25">
      <c r="B134" s="15" t="s">
        <v>189</v>
      </c>
      <c r="C134" s="16"/>
      <c r="D134" s="16"/>
      <c r="I134" s="14">
        <f t="shared" ref="I134:I166" si="4">E134+H134</f>
        <v>0</v>
      </c>
      <c r="K134" s="14">
        <f t="shared" ref="K134:K166" si="5">I134+J134</f>
        <v>0</v>
      </c>
    </row>
    <row r="135" spans="1:11" ht="11.9" customHeight="1" x14ac:dyDescent="0.25">
      <c r="A135" s="13" t="s">
        <v>209</v>
      </c>
      <c r="B135" s="15" t="s">
        <v>210</v>
      </c>
      <c r="C135" s="16"/>
      <c r="D135" s="16"/>
      <c r="E135" s="14">
        <v>0</v>
      </c>
      <c r="F135" s="6"/>
      <c r="G135" s="7"/>
      <c r="H135" s="14">
        <v>1098</v>
      </c>
      <c r="I135" s="14">
        <f t="shared" si="4"/>
        <v>1098</v>
      </c>
      <c r="J135" s="14">
        <v>0</v>
      </c>
      <c r="K135" s="14">
        <f t="shared" si="5"/>
        <v>1098</v>
      </c>
    </row>
    <row r="136" spans="1:11" ht="11.9" customHeight="1" x14ac:dyDescent="0.25">
      <c r="B136" s="15" t="s">
        <v>189</v>
      </c>
      <c r="C136" s="16"/>
      <c r="D136" s="16"/>
      <c r="I136" s="14">
        <f t="shared" si="4"/>
        <v>0</v>
      </c>
      <c r="K136" s="14">
        <f t="shared" si="5"/>
        <v>0</v>
      </c>
    </row>
    <row r="137" spans="1:11" ht="11.9" customHeight="1" x14ac:dyDescent="0.25">
      <c r="A137" s="13" t="s">
        <v>211</v>
      </c>
      <c r="B137" s="15" t="s">
        <v>212</v>
      </c>
      <c r="C137" s="16"/>
      <c r="D137" s="16"/>
      <c r="E137" s="14">
        <v>0</v>
      </c>
      <c r="F137" s="6"/>
      <c r="G137" s="7"/>
      <c r="H137" s="14">
        <v>1782.12</v>
      </c>
      <c r="I137" s="14">
        <f t="shared" si="4"/>
        <v>1782.12</v>
      </c>
      <c r="J137" s="14">
        <v>0</v>
      </c>
      <c r="K137" s="14">
        <f t="shared" si="5"/>
        <v>1782.12</v>
      </c>
    </row>
    <row r="138" spans="1:11" ht="11.9" customHeight="1" x14ac:dyDescent="0.25">
      <c r="B138" s="15" t="s">
        <v>213</v>
      </c>
      <c r="C138" s="16"/>
      <c r="D138" s="16"/>
      <c r="I138" s="14">
        <f t="shared" si="4"/>
        <v>0</v>
      </c>
      <c r="K138" s="14">
        <f t="shared" si="5"/>
        <v>0</v>
      </c>
    </row>
    <row r="139" spans="1:11" ht="11.9" customHeight="1" x14ac:dyDescent="0.25">
      <c r="A139" s="13" t="s">
        <v>214</v>
      </c>
      <c r="B139" s="15" t="s">
        <v>215</v>
      </c>
      <c r="C139" s="16"/>
      <c r="D139" s="16"/>
      <c r="E139" s="14">
        <v>0</v>
      </c>
      <c r="F139" s="6"/>
      <c r="G139" s="7"/>
      <c r="H139" s="14">
        <v>1202.01</v>
      </c>
      <c r="I139" s="14">
        <f t="shared" si="4"/>
        <v>1202.01</v>
      </c>
      <c r="J139" s="14">
        <v>0</v>
      </c>
      <c r="K139" s="14">
        <f t="shared" si="5"/>
        <v>1202.01</v>
      </c>
    </row>
    <row r="140" spans="1:11" ht="11.9" customHeight="1" x14ac:dyDescent="0.25">
      <c r="B140" s="15" t="s">
        <v>216</v>
      </c>
      <c r="C140" s="16"/>
      <c r="D140" s="16"/>
      <c r="I140" s="14">
        <f t="shared" si="4"/>
        <v>0</v>
      </c>
      <c r="K140" s="14">
        <f t="shared" si="5"/>
        <v>0</v>
      </c>
    </row>
    <row r="141" spans="1:11" ht="13.4" customHeight="1" x14ac:dyDescent="0.25">
      <c r="I141" s="14">
        <f t="shared" si="4"/>
        <v>0</v>
      </c>
      <c r="K141" s="14">
        <f t="shared" si="5"/>
        <v>0</v>
      </c>
    </row>
    <row r="142" spans="1:11" ht="11.9" customHeight="1" x14ac:dyDescent="0.25">
      <c r="A142" s="13" t="s">
        <v>217</v>
      </c>
      <c r="B142" s="5" t="s">
        <v>218</v>
      </c>
      <c r="C142" s="6"/>
      <c r="D142" s="6"/>
      <c r="E142" s="14">
        <v>0</v>
      </c>
      <c r="F142" s="6"/>
      <c r="G142" s="7"/>
      <c r="H142" s="14">
        <v>331.98</v>
      </c>
      <c r="I142" s="14">
        <f t="shared" si="4"/>
        <v>331.98</v>
      </c>
      <c r="J142" s="14">
        <v>0</v>
      </c>
      <c r="K142" s="14">
        <f t="shared" si="5"/>
        <v>331.98</v>
      </c>
    </row>
    <row r="143" spans="1:11" ht="11.9" customHeight="1" x14ac:dyDescent="0.25">
      <c r="A143" s="13" t="s">
        <v>219</v>
      </c>
      <c r="B143" s="5" t="s">
        <v>220</v>
      </c>
      <c r="C143" s="6"/>
      <c r="D143" s="6"/>
      <c r="E143" s="14">
        <v>0</v>
      </c>
      <c r="F143" s="6"/>
      <c r="G143" s="7"/>
      <c r="H143" s="14">
        <v>234054.33</v>
      </c>
      <c r="I143" s="14">
        <f t="shared" si="4"/>
        <v>234054.33</v>
      </c>
      <c r="J143" s="14">
        <v>0</v>
      </c>
      <c r="K143" s="14">
        <f t="shared" si="5"/>
        <v>234054.33</v>
      </c>
    </row>
    <row r="144" spans="1:11" ht="11.9" customHeight="1" x14ac:dyDescent="0.25">
      <c r="A144" s="13" t="s">
        <v>221</v>
      </c>
      <c r="B144" s="5" t="s">
        <v>222</v>
      </c>
      <c r="C144" s="6"/>
      <c r="D144" s="6"/>
      <c r="E144" s="14">
        <v>0</v>
      </c>
      <c r="F144" s="6"/>
      <c r="G144" s="7"/>
      <c r="H144" s="14">
        <v>4523.4399999999996</v>
      </c>
      <c r="I144" s="14">
        <f t="shared" si="4"/>
        <v>4523.4399999999996</v>
      </c>
      <c r="J144" s="14">
        <v>0</v>
      </c>
      <c r="K144" s="14">
        <f t="shared" si="5"/>
        <v>4523.4399999999996</v>
      </c>
    </row>
    <row r="145" spans="1:11" ht="11.9" customHeight="1" x14ac:dyDescent="0.25">
      <c r="A145" s="13" t="s">
        <v>223</v>
      </c>
      <c r="B145" s="15" t="s">
        <v>224</v>
      </c>
      <c r="C145" s="16"/>
      <c r="D145" s="16"/>
      <c r="E145" s="14">
        <v>0</v>
      </c>
      <c r="F145" s="6"/>
      <c r="G145" s="7"/>
      <c r="H145" s="14">
        <v>82758.990000000005</v>
      </c>
      <c r="I145" s="14">
        <f t="shared" si="4"/>
        <v>82758.990000000005</v>
      </c>
      <c r="J145" s="14">
        <v>0</v>
      </c>
      <c r="K145" s="14">
        <f t="shared" si="5"/>
        <v>82758.990000000005</v>
      </c>
    </row>
    <row r="146" spans="1:11" ht="11.9" customHeight="1" x14ac:dyDescent="0.25">
      <c r="B146" s="15" t="s">
        <v>189</v>
      </c>
      <c r="C146" s="16"/>
      <c r="D146" s="16"/>
      <c r="I146" s="14">
        <f t="shared" si="4"/>
        <v>0</v>
      </c>
      <c r="K146" s="14">
        <f t="shared" si="5"/>
        <v>0</v>
      </c>
    </row>
    <row r="147" spans="1:11" ht="11.9" customHeight="1" x14ac:dyDescent="0.25">
      <c r="A147" s="13" t="s">
        <v>225</v>
      </c>
      <c r="B147" s="5" t="s">
        <v>226</v>
      </c>
      <c r="C147" s="6"/>
      <c r="D147" s="6"/>
      <c r="E147" s="14">
        <v>0</v>
      </c>
      <c r="F147" s="6"/>
      <c r="G147" s="7"/>
      <c r="H147" s="14">
        <v>3492.52</v>
      </c>
      <c r="I147" s="14">
        <f t="shared" si="4"/>
        <v>3492.52</v>
      </c>
      <c r="J147" s="14">
        <v>0</v>
      </c>
      <c r="K147" s="14">
        <f t="shared" si="5"/>
        <v>3492.52</v>
      </c>
    </row>
    <row r="148" spans="1:11" ht="11.9" customHeight="1" x14ac:dyDescent="0.25">
      <c r="A148" s="13" t="s">
        <v>227</v>
      </c>
      <c r="B148" s="15" t="s">
        <v>228</v>
      </c>
      <c r="C148" s="16"/>
      <c r="D148" s="16"/>
      <c r="E148" s="14">
        <v>0</v>
      </c>
      <c r="F148" s="6"/>
      <c r="G148" s="7"/>
      <c r="H148" s="14">
        <v>4437.43</v>
      </c>
      <c r="I148" s="14">
        <f t="shared" si="4"/>
        <v>4437.43</v>
      </c>
      <c r="J148" s="14">
        <v>0</v>
      </c>
      <c r="K148" s="14">
        <f t="shared" si="5"/>
        <v>4437.43</v>
      </c>
    </row>
    <row r="149" spans="1:11" ht="11.9" customHeight="1" x14ac:dyDescent="0.25">
      <c r="B149" s="15" t="s">
        <v>189</v>
      </c>
      <c r="C149" s="16"/>
      <c r="D149" s="16"/>
      <c r="I149" s="14">
        <f t="shared" si="4"/>
        <v>0</v>
      </c>
      <c r="K149" s="14">
        <f t="shared" si="5"/>
        <v>0</v>
      </c>
    </row>
    <row r="150" spans="1:11" ht="11.9" customHeight="1" x14ac:dyDescent="0.25">
      <c r="A150" s="13" t="s">
        <v>229</v>
      </c>
      <c r="B150" s="15" t="s">
        <v>230</v>
      </c>
      <c r="C150" s="16"/>
      <c r="D150" s="16"/>
      <c r="E150" s="14">
        <v>0</v>
      </c>
      <c r="F150" s="6"/>
      <c r="G150" s="7"/>
      <c r="H150" s="14">
        <v>5039.3</v>
      </c>
      <c r="I150" s="14">
        <f t="shared" si="4"/>
        <v>5039.3</v>
      </c>
      <c r="J150" s="14">
        <v>0</v>
      </c>
      <c r="K150" s="14">
        <f t="shared" si="5"/>
        <v>5039.3</v>
      </c>
    </row>
    <row r="151" spans="1:11" ht="11.9" customHeight="1" x14ac:dyDescent="0.25">
      <c r="B151" s="15" t="s">
        <v>189</v>
      </c>
      <c r="C151" s="16"/>
      <c r="D151" s="16"/>
      <c r="I151" s="14">
        <f t="shared" si="4"/>
        <v>0</v>
      </c>
      <c r="K151" s="14">
        <f t="shared" si="5"/>
        <v>0</v>
      </c>
    </row>
    <row r="152" spans="1:11" ht="11.9" customHeight="1" x14ac:dyDescent="0.25">
      <c r="A152" s="13" t="s">
        <v>231</v>
      </c>
      <c r="B152" s="5" t="s">
        <v>232</v>
      </c>
      <c r="C152" s="6"/>
      <c r="D152" s="6"/>
      <c r="E152" s="14">
        <v>0</v>
      </c>
      <c r="F152" s="6"/>
      <c r="G152" s="7"/>
      <c r="H152" s="14">
        <v>7724.09</v>
      </c>
      <c r="I152" s="14">
        <f t="shared" si="4"/>
        <v>7724.09</v>
      </c>
      <c r="J152" s="14">
        <v>0</v>
      </c>
      <c r="K152" s="14">
        <f t="shared" si="5"/>
        <v>7724.09</v>
      </c>
    </row>
    <row r="153" spans="1:11" ht="11.9" customHeight="1" x14ac:dyDescent="0.25">
      <c r="A153" s="13" t="s">
        <v>233</v>
      </c>
      <c r="B153" s="5" t="s">
        <v>234</v>
      </c>
      <c r="C153" s="6"/>
      <c r="D153" s="6"/>
      <c r="E153" s="14">
        <v>0</v>
      </c>
      <c r="F153" s="6"/>
      <c r="G153" s="7"/>
      <c r="H153" s="14">
        <v>31577.759999999998</v>
      </c>
      <c r="I153" s="14">
        <f t="shared" si="4"/>
        <v>31577.759999999998</v>
      </c>
      <c r="J153" s="14">
        <v>0</v>
      </c>
      <c r="K153" s="14">
        <f t="shared" si="5"/>
        <v>31577.759999999998</v>
      </c>
    </row>
    <row r="154" spans="1:11" ht="11.9" customHeight="1" x14ac:dyDescent="0.25">
      <c r="A154" s="13" t="s">
        <v>235</v>
      </c>
      <c r="B154" s="5" t="s">
        <v>236</v>
      </c>
      <c r="C154" s="6"/>
      <c r="D154" s="6"/>
      <c r="E154" s="14">
        <v>0</v>
      </c>
      <c r="F154" s="6"/>
      <c r="G154" s="7"/>
      <c r="H154" s="14">
        <f>125673.42-J154</f>
        <v>176828.41999999998</v>
      </c>
      <c r="I154" s="14">
        <f t="shared" si="4"/>
        <v>176828.41999999998</v>
      </c>
      <c r="J154" s="14">
        <f>-77152+25997</f>
        <v>-51155</v>
      </c>
      <c r="K154" s="14">
        <f t="shared" si="5"/>
        <v>125673.41999999998</v>
      </c>
    </row>
    <row r="155" spans="1:11" ht="11.9" customHeight="1" x14ac:dyDescent="0.25">
      <c r="A155" s="13" t="s">
        <v>237</v>
      </c>
      <c r="B155" s="5" t="s">
        <v>238</v>
      </c>
      <c r="C155" s="6"/>
      <c r="D155" s="6"/>
      <c r="E155" s="14">
        <v>0</v>
      </c>
      <c r="F155" s="6"/>
      <c r="G155" s="7"/>
      <c r="H155" s="14">
        <v>80</v>
      </c>
      <c r="I155" s="14">
        <f t="shared" si="4"/>
        <v>80</v>
      </c>
      <c r="J155" s="14">
        <v>0</v>
      </c>
      <c r="K155" s="14">
        <f t="shared" si="5"/>
        <v>80</v>
      </c>
    </row>
    <row r="156" spans="1:11" ht="11.9" customHeight="1" x14ac:dyDescent="0.25">
      <c r="A156" s="13" t="s">
        <v>239</v>
      </c>
      <c r="B156" s="5" t="s">
        <v>240</v>
      </c>
      <c r="C156" s="6"/>
      <c r="D156" s="6"/>
      <c r="E156" s="14">
        <v>0</v>
      </c>
      <c r="F156" s="6"/>
      <c r="G156" s="7"/>
      <c r="H156" s="14">
        <v>13972.42</v>
      </c>
      <c r="I156" s="14">
        <f t="shared" si="4"/>
        <v>13972.42</v>
      </c>
      <c r="J156" s="14">
        <v>0</v>
      </c>
      <c r="K156" s="14">
        <f t="shared" si="5"/>
        <v>13972.42</v>
      </c>
    </row>
    <row r="157" spans="1:11" ht="11.9" customHeight="1" x14ac:dyDescent="0.25">
      <c r="A157" s="13" t="s">
        <v>241</v>
      </c>
      <c r="B157" s="15" t="s">
        <v>242</v>
      </c>
      <c r="C157" s="16"/>
      <c r="D157" s="16"/>
      <c r="E157" s="14">
        <v>0</v>
      </c>
      <c r="F157" s="6"/>
      <c r="G157" s="7"/>
      <c r="H157" s="14">
        <v>32121.39</v>
      </c>
      <c r="I157" s="14">
        <f t="shared" si="4"/>
        <v>32121.39</v>
      </c>
      <c r="J157" s="14">
        <v>0</v>
      </c>
      <c r="K157" s="14">
        <f t="shared" si="5"/>
        <v>32121.39</v>
      </c>
    </row>
    <row r="158" spans="1:11" ht="11.9" customHeight="1" x14ac:dyDescent="0.25">
      <c r="B158" s="15" t="s">
        <v>243</v>
      </c>
      <c r="C158" s="16"/>
      <c r="D158" s="16"/>
      <c r="I158" s="14">
        <f t="shared" si="4"/>
        <v>0</v>
      </c>
      <c r="K158" s="14">
        <f t="shared" si="5"/>
        <v>0</v>
      </c>
    </row>
    <row r="159" spans="1:11" ht="11.9" customHeight="1" x14ac:dyDescent="0.25">
      <c r="B159" s="15" t="s">
        <v>189</v>
      </c>
      <c r="C159" s="16"/>
      <c r="D159" s="16"/>
      <c r="I159" s="14">
        <f t="shared" si="4"/>
        <v>0</v>
      </c>
      <c r="K159" s="14">
        <f t="shared" si="5"/>
        <v>0</v>
      </c>
    </row>
    <row r="160" spans="1:11" ht="11.9" customHeight="1" x14ac:dyDescent="0.25">
      <c r="A160" s="13" t="s">
        <v>244</v>
      </c>
      <c r="B160" s="5" t="s">
        <v>245</v>
      </c>
      <c r="C160" s="6"/>
      <c r="D160" s="6"/>
      <c r="E160" s="14">
        <v>0</v>
      </c>
      <c r="F160" s="6"/>
      <c r="G160" s="7"/>
      <c r="H160" s="14">
        <v>76481.58</v>
      </c>
      <c r="I160" s="14">
        <f t="shared" si="4"/>
        <v>76481.58</v>
      </c>
      <c r="J160" s="14">
        <v>0</v>
      </c>
      <c r="K160" s="14">
        <f t="shared" si="5"/>
        <v>76481.58</v>
      </c>
    </row>
    <row r="161" spans="1:11" ht="11.9" customHeight="1" x14ac:dyDescent="0.25">
      <c r="A161" s="13" t="s">
        <v>246</v>
      </c>
      <c r="B161" s="5" t="s">
        <v>247</v>
      </c>
      <c r="C161" s="6"/>
      <c r="D161" s="6"/>
      <c r="E161" s="14">
        <v>0</v>
      </c>
      <c r="F161" s="6"/>
      <c r="G161" s="7"/>
      <c r="H161" s="14">
        <v>264582.65999999997</v>
      </c>
      <c r="I161" s="14">
        <f t="shared" si="4"/>
        <v>264582.65999999997</v>
      </c>
      <c r="J161" s="14">
        <v>0</v>
      </c>
      <c r="K161" s="14">
        <f t="shared" si="5"/>
        <v>264582.65999999997</v>
      </c>
    </row>
    <row r="162" spans="1:11" ht="11.9" customHeight="1" x14ac:dyDescent="0.25">
      <c r="A162" s="13" t="s">
        <v>248</v>
      </c>
      <c r="B162" s="5" t="s">
        <v>249</v>
      </c>
      <c r="C162" s="6"/>
      <c r="D162" s="6"/>
      <c r="E162" s="14">
        <v>0</v>
      </c>
      <c r="F162" s="6"/>
      <c r="G162" s="7"/>
      <c r="H162" s="14">
        <v>1298.52</v>
      </c>
      <c r="I162" s="14">
        <f t="shared" si="4"/>
        <v>1298.52</v>
      </c>
      <c r="J162" s="14">
        <v>0</v>
      </c>
      <c r="K162" s="14">
        <f t="shared" si="5"/>
        <v>1298.52</v>
      </c>
    </row>
    <row r="163" spans="1:11" ht="11.9" customHeight="1" x14ac:dyDescent="0.25">
      <c r="A163" s="13" t="s">
        <v>250</v>
      </c>
      <c r="B163" s="5" t="s">
        <v>251</v>
      </c>
      <c r="C163" s="6"/>
      <c r="D163" s="6"/>
      <c r="E163" s="14">
        <v>0</v>
      </c>
      <c r="F163" s="6"/>
      <c r="G163" s="7"/>
      <c r="H163" s="14">
        <v>13245.45</v>
      </c>
      <c r="I163" s="14">
        <f t="shared" si="4"/>
        <v>13245.45</v>
      </c>
      <c r="J163" s="14">
        <v>0</v>
      </c>
      <c r="K163" s="14">
        <f t="shared" si="5"/>
        <v>13245.45</v>
      </c>
    </row>
    <row r="164" spans="1:11" ht="11.9" customHeight="1" x14ac:dyDescent="0.25">
      <c r="A164" s="13" t="s">
        <v>252</v>
      </c>
      <c r="B164" s="5" t="s">
        <v>253</v>
      </c>
      <c r="C164" s="6"/>
      <c r="D164" s="6"/>
      <c r="E164" s="14">
        <v>0</v>
      </c>
      <c r="F164" s="6"/>
      <c r="G164" s="7"/>
      <c r="H164" s="14">
        <f>340179.84-J164</f>
        <v>344115.03</v>
      </c>
      <c r="I164" s="14">
        <f t="shared" si="4"/>
        <v>344115.03</v>
      </c>
      <c r="J164" s="14">
        <v>-3935.19</v>
      </c>
      <c r="K164" s="14">
        <f t="shared" si="5"/>
        <v>340179.84</v>
      </c>
    </row>
    <row r="165" spans="1:11" ht="11.9" customHeight="1" x14ac:dyDescent="0.25">
      <c r="A165" s="13" t="s">
        <v>254</v>
      </c>
      <c r="B165" s="5" t="s">
        <v>255</v>
      </c>
      <c r="C165" s="6"/>
      <c r="D165" s="6"/>
      <c r="E165" s="14">
        <v>0</v>
      </c>
      <c r="F165" s="6"/>
      <c r="G165" s="7"/>
      <c r="H165" s="14">
        <v>1743.03</v>
      </c>
      <c r="I165" s="14">
        <f t="shared" si="4"/>
        <v>1743.03</v>
      </c>
      <c r="J165" s="14">
        <v>0</v>
      </c>
      <c r="K165" s="14">
        <f t="shared" si="5"/>
        <v>1743.03</v>
      </c>
    </row>
    <row r="166" spans="1:11" ht="11.9" customHeight="1" x14ac:dyDescent="0.25">
      <c r="A166" s="13" t="s">
        <v>256</v>
      </c>
      <c r="B166" s="5" t="s">
        <v>257</v>
      </c>
      <c r="C166" s="6"/>
      <c r="D166" s="6"/>
      <c r="E166" s="14">
        <v>0</v>
      </c>
      <c r="F166" s="6"/>
      <c r="G166" s="7"/>
      <c r="H166" s="14">
        <f>196822.61-J166</f>
        <v>159080.02999999997</v>
      </c>
      <c r="I166" s="14">
        <f t="shared" si="4"/>
        <v>159080.02999999997</v>
      </c>
      <c r="J166" s="14">
        <f>60712.89-23284.5+314.19</f>
        <v>37742.58</v>
      </c>
      <c r="K166" s="14">
        <f t="shared" si="5"/>
        <v>196822.61</v>
      </c>
    </row>
    <row r="167" spans="1:11" ht="13.4" customHeight="1" x14ac:dyDescent="0.25"/>
    <row r="168" spans="1:11" ht="13.4" customHeight="1" x14ac:dyDescent="0.25">
      <c r="I168" s="19"/>
    </row>
    <row r="169" spans="1:11" ht="13.4" customHeight="1" x14ac:dyDescent="0.25">
      <c r="E169" s="19"/>
    </row>
    <row r="170" spans="1:11" ht="13.4" customHeight="1" x14ac:dyDescent="0.25">
      <c r="J170" s="19"/>
    </row>
    <row r="171" spans="1:11" ht="13.4" customHeight="1" x14ac:dyDescent="0.25"/>
    <row r="172" spans="1:11" ht="13.4" customHeight="1" x14ac:dyDescent="0.25"/>
    <row r="173" spans="1:11" ht="13.4" customHeight="1" x14ac:dyDescent="0.25"/>
    <row r="174" spans="1:11" ht="13.4" customHeight="1" x14ac:dyDescent="0.25"/>
    <row r="175" spans="1:11" ht="13.4" customHeight="1" x14ac:dyDescent="0.25"/>
    <row r="176" spans="1:11" ht="13.4" customHeight="1" x14ac:dyDescent="0.25"/>
    <row r="177" ht="13.4" customHeight="1" x14ac:dyDescent="0.25"/>
    <row r="178" ht="13.4" customHeight="1" x14ac:dyDescent="0.25"/>
    <row r="179" ht="13.4" customHeight="1" x14ac:dyDescent="0.25"/>
    <row r="180" ht="13.4" customHeight="1" x14ac:dyDescent="0.25"/>
    <row r="181" ht="13.4" customHeight="1" x14ac:dyDescent="0.25"/>
    <row r="182" ht="13.4" customHeight="1" x14ac:dyDescent="0.25"/>
    <row r="183" ht="13.4" customHeight="1" x14ac:dyDescent="0.25"/>
    <row r="184" ht="13.4" customHeight="1" x14ac:dyDescent="0.25"/>
  </sheetData>
  <pageMargins left="0.58500003814697266" right="0.58500003814697266" top="0.5" bottom="0.34999999403953552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</dc:creator>
  <cp:keywords/>
  <dc:description/>
  <cp:lastModifiedBy>Janet Reid</cp:lastModifiedBy>
  <cp:revision/>
  <dcterms:created xsi:type="dcterms:W3CDTF">2024-01-16T20:04:44Z</dcterms:created>
  <dcterms:modified xsi:type="dcterms:W3CDTF">2024-01-18T19:35:01Z</dcterms:modified>
  <cp:category/>
  <cp:contentStatus/>
</cp:coreProperties>
</file>