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tabRatio="606" activeTab="1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6" r:id="rId6"/>
  </sheets>
  <externalReferences>
    <externalReference r:id="rId9"/>
  </externalReferences>
  <definedNames>
    <definedName name="\a">'I'!$A$4:$E$185</definedName>
    <definedName name="\b">#REF!</definedName>
    <definedName name="\c">#REF!</definedName>
    <definedName name="\d">'I'!$A$187:$J$301</definedName>
    <definedName name="\e">'II'!$A$1:$L$30</definedName>
    <definedName name="\j">'II'!$G$1</definedName>
    <definedName name="\p">'II'!#REF!</definedName>
    <definedName name="_Regression_Int" localSheetId="0" hidden="1">1</definedName>
    <definedName name="_xlfn._FV" hidden="1">#NAME?</definedName>
    <definedName name="_xlnm.Print_Area" localSheetId="0">'I'!$A$1:$E$56</definedName>
    <definedName name="_xlnm.Print_Area" localSheetId="1">'II'!$A$1:$F$47</definedName>
    <definedName name="_xlnm.Print_Area" localSheetId="2">'III'!$A$1:$G$37</definedName>
    <definedName name="_xlnm.Print_Area" localSheetId="3">'IV'!$A$1:$F$45</definedName>
    <definedName name="_xlnm.Print_Area" localSheetId="4">'V'!$A$1:$H$56</definedName>
    <definedName name="Print_Area_MI" localSheetId="0">'II'!$A$1:$L$30</definedName>
    <definedName name="sortarea">#REF!</definedName>
  </definedNames>
  <calcPr fullCalcOnLoad="1"/>
</workbook>
</file>

<file path=xl/sharedStrings.xml><?xml version="1.0" encoding="utf-8"?>
<sst xmlns="http://schemas.openxmlformats.org/spreadsheetml/2006/main" count="276" uniqueCount="152">
  <si>
    <t>PARTICULARS</t>
  </si>
  <si>
    <t>UNIT</t>
  </si>
  <si>
    <t>AMOUNT</t>
  </si>
  <si>
    <t>EXPECTED GAS COST (EGC)</t>
  </si>
  <si>
    <t>$/MCF</t>
  </si>
  <si>
    <t>SUPPLIER REFUND (RA)</t>
  </si>
  <si>
    <t>ACTUAL ADJUSTMENT (AA)</t>
  </si>
  <si>
    <t>BALANCE ADJUSTMENT (BA)</t>
  </si>
  <si>
    <t xml:space="preserve">GAS COST RECOVERY RATE (GCR) </t>
  </si>
  <si>
    <t>EXPECTED GAS COST SUMMARY CALCULATION</t>
  </si>
  <si>
    <t>PRIMARY GAS SUPPLIERS (SCHEDULE II)</t>
  </si>
  <si>
    <t>$</t>
  </si>
  <si>
    <t>UTILITY PRODUCTION</t>
  </si>
  <si>
    <t>INCLUDABLE PROPANE</t>
  </si>
  <si>
    <t>MCF</t>
  </si>
  <si>
    <t>EXPECTED GAS COST (EGC) RATE</t>
  </si>
  <si>
    <t>SUPPLIER REFUND ADJUSTMENT SUMMARY CALCULATION</t>
  </si>
  <si>
    <t>CURRENT QUARTER (SCHEDULE III)</t>
  </si>
  <si>
    <t>PREVIOUS QUARTER</t>
  </si>
  <si>
    <t>SECOND PREVIOUS QUARTER</t>
  </si>
  <si>
    <t>THIRD PREVIOUS QUARTER</t>
  </si>
  <si>
    <t>SUPPLIER REFUND ADJUSTMENT (RA)</t>
  </si>
  <si>
    <t>ACTUAL ADJUSTMENT SUMMARY CALCULATION</t>
  </si>
  <si>
    <t>CURRENT QUARTER (SCHEDULE IV)</t>
  </si>
  <si>
    <t>BALANCE ADJUSTMENT SUMMARY CALCULATION</t>
  </si>
  <si>
    <t xml:space="preserve">AT SUPPLIERS COSTS EFFECTIVE </t>
  </si>
  <si>
    <t>Supplier</t>
  </si>
  <si>
    <t>DTH Conv Factor</t>
  </si>
  <si>
    <t>Rates ($)</t>
  </si>
  <si>
    <t xml:space="preserve">     PERCENT</t>
  </si>
  <si>
    <t xml:space="preserve">     OF LOAD</t>
  </si>
  <si>
    <t xml:space="preserve"> </t>
  </si>
  <si>
    <t>TOTAL</t>
  </si>
  <si>
    <t>SUPPLIER REFUND ADJUSTMENT</t>
  </si>
  <si>
    <t xml:space="preserve">DETAIL FOR THE THREE MONTHS ENDED </t>
  </si>
  <si>
    <t>Particulars</t>
  </si>
  <si>
    <t>Unit</t>
  </si>
  <si>
    <t>Amount</t>
  </si>
  <si>
    <t>SUPPLIERS REFUNDS RECEIVED (1)</t>
  </si>
  <si>
    <t>INTEREST FACTOR (2)</t>
  </si>
  <si>
    <t>REFUND ADJUSTMENT INCLUDING INTEREST</t>
  </si>
  <si>
    <t xml:space="preserve">SALES TWELVE MONTHS ENDED </t>
  </si>
  <si>
    <t>CURRENT SUPPLIER REFUND ADJUSTMENT</t>
  </si>
  <si>
    <t>(1) Suppliers Refunds Received</t>
  </si>
  <si>
    <t>Date Received</t>
  </si>
  <si>
    <t xml:space="preserve">Total </t>
  </si>
  <si>
    <t>(2) Interest Factor</t>
  </si>
  <si>
    <t>ACTUAL ADJUSTMENT</t>
  </si>
  <si>
    <t>For the Month Ended</t>
  </si>
  <si>
    <t>SUPPLY VOLUME PER BOOKS</t>
  </si>
  <si>
    <t xml:space="preserve">  PRIMARY GAS SUPPLIERS</t>
  </si>
  <si>
    <t xml:space="preserve">  UTILITY PRODUCTION</t>
  </si>
  <si>
    <t xml:space="preserve">  INCLUDABLE PROPANE</t>
  </si>
  <si>
    <t xml:space="preserve">  OTHER VOLUMES (SPECIFY)</t>
  </si>
  <si>
    <t xml:space="preserve">  TOTAL</t>
  </si>
  <si>
    <t>SUPPLY COST PER BOOKS</t>
  </si>
  <si>
    <t xml:space="preserve">  OTHER COST (SPECIFY)</t>
  </si>
  <si>
    <t>SALES VOLUME</t>
  </si>
  <si>
    <t xml:space="preserve">  JURISDICTIONAL</t>
  </si>
  <si>
    <t>MONTHLY SALES</t>
  </si>
  <si>
    <t>MONTHLY COST DIFFERENCE</t>
  </si>
  <si>
    <t>Three Month Period</t>
  </si>
  <si>
    <t>EXPECTED GAS COST BALANCE ADJUSTMENT</t>
  </si>
  <si>
    <t>COST DIFFERENCE BETWEEN BOOK AND EFFECTIVE EGC AS</t>
  </si>
  <si>
    <t xml:space="preserve">    USED TO COMPUTE AA OF THE GCR IN EFFECT FOUR</t>
  </si>
  <si>
    <t xml:space="preserve">    QUARTERS PRIOR TO THE CURRENTLY EFFECTIVE GCR</t>
  </si>
  <si>
    <t>LESS: DOLLAR AMOUNT RESULTING FROM THE AA OF</t>
  </si>
  <si>
    <t>SCH IV</t>
  </si>
  <si>
    <t xml:space="preserve">    $/MCF AS USED TO COMPUTE THE GCR IN EFFECT FOUR</t>
  </si>
  <si>
    <t xml:space="preserve">    TIMES THE JURISDICTIONAL SALES OF </t>
  </si>
  <si>
    <t xml:space="preserve">    MCF FOR THE PERIOD BETWEEN THE EFFECTIVE DATE</t>
  </si>
  <si>
    <t xml:space="preserve">    OF THE CURRENT GCR RATE AND THE EFFECTIVE DATE </t>
  </si>
  <si>
    <t xml:space="preserve">    OF THE GCR IN EFFECT APPROXIMATELY ONE YEAR </t>
  </si>
  <si>
    <t xml:space="preserve">    PRIOR TO THE CURRENT RATE</t>
  </si>
  <si>
    <t>BALANCE ADJUSTMENT FOR THE AA</t>
  </si>
  <si>
    <t>DOLLAR AMOUNT OF SUPPLIER REFUND ADJUSTMENT AS USED</t>
  </si>
  <si>
    <t xml:space="preserve">    TO COMPUTE RA OF THE GCR IN EFFECT FOUR QUART-</t>
  </si>
  <si>
    <t xml:space="preserve">    ERS PRIOR TO THE CURRENTLY EFFECTIVE GCR</t>
  </si>
  <si>
    <t>LESS: DOLLAR AMOUNT RESULTING FROM THE UNIT RATE FOR</t>
  </si>
  <si>
    <t xml:space="preserve">    SUPPLIER REFUND ADJUSTMENT OF</t>
  </si>
  <si>
    <t xml:space="preserve">    AS USED TO COMPUTE RA OF THE JURISDICTIONAL SALES</t>
  </si>
  <si>
    <t xml:space="preserve">    FOR THE PERIOD BETWEEN THE EFFECTIVE DATE OF THE</t>
  </si>
  <si>
    <t xml:space="preserve">    CURRENT GCR RATE AND THE EFFECTIVE DATE OF THE GCR</t>
  </si>
  <si>
    <t xml:space="preserve">    RATE IN EFFECT APPROXIMATELY ONE YEAR PRIOR TO THE</t>
  </si>
  <si>
    <t xml:space="preserve">    CURRENT RATE FOR THE MCF TOTAL OF</t>
  </si>
  <si>
    <t>BALANCE ADJUSTMENT FOR THE RA</t>
  </si>
  <si>
    <t>DOLLAR AMOUNT OF BALANCE ADJUSTMENT AS USED TO COM-</t>
  </si>
  <si>
    <t xml:space="preserve">    TO THE CURRENTLY EFFECTIVE GCR</t>
  </si>
  <si>
    <t>FOR</t>
  </si>
  <si>
    <t xml:space="preserve">    THE PERIOD BETWEEN THE EFFECTIVE DATE OF THE CUR-</t>
  </si>
  <si>
    <t xml:space="preserve">    RENT GCR RATE AND THE EFFECTIVE DATE OF THE GCR </t>
  </si>
  <si>
    <t xml:space="preserve">    RATE IN EFFECT IMMEDIATELY PRIOR TO THE CURRENT</t>
  </si>
  <si>
    <t>BALANCE ADJUSTMENT FOR THE BA</t>
  </si>
  <si>
    <t>TOTAL BALANCE ADJUSTMENT AMOUNT</t>
  </si>
  <si>
    <t>=</t>
  </si>
  <si>
    <t xml:space="preserve">RESULT OF PRESENT VALUE </t>
  </si>
  <si>
    <t>Rate Increase (I)/ Reduction (R)</t>
  </si>
  <si>
    <t xml:space="preserve"> COST DIFFERENCE FOR THE THREE MONTHS </t>
  </si>
  <si>
    <t xml:space="preserve"> TWELVE MONTHS SALES FOR PERIOD ENDED  </t>
  </si>
  <si>
    <t xml:space="preserve"> CURRENT QUARTERLY ACTUAL ADJUSTMENT </t>
  </si>
  <si>
    <t>MCF PURCHASES FOR THREE MONTHS BEGINNING</t>
  </si>
  <si>
    <t>MCF Purchases</t>
  </si>
  <si>
    <t>TOTAL ESTIMATED SALES FOR QUARTER</t>
  </si>
  <si>
    <t>UNCOLLECTIBLE GAS COSTS</t>
  </si>
  <si>
    <t>ESTIMATED UNCOLLECTIBLE GAS COSTS</t>
  </si>
  <si>
    <t>% OF PURCHASED GAS TO BILLED REVENUE</t>
  </si>
  <si>
    <t>ESTIMATED BAD DEBT EXPENSE</t>
  </si>
  <si>
    <t>TWELVE MONTH AVERAGE</t>
  </si>
  <si>
    <t xml:space="preserve">% OF PURCHASED GAS TO RECORDED </t>
  </si>
  <si>
    <t>REVENUE</t>
  </si>
  <si>
    <t>FOR THE THREE MONTHS ENDED</t>
  </si>
  <si>
    <t xml:space="preserve">   UNCOLLECTIBLE GAS COSTS</t>
  </si>
  <si>
    <t>COMPANY USAGE</t>
  </si>
  <si>
    <t xml:space="preserve">ESTIMATED ANNUAL SALES </t>
  </si>
  <si>
    <t>CURRENT QUARTER (SCHEDULE V)</t>
  </si>
  <si>
    <t xml:space="preserve">    PUTE BA OF THE GCR IN EFFECT FOUR QUARTERS PRIOR</t>
  </si>
  <si>
    <t xml:space="preserve">     TIMES THE JURISDICTIONAL MCF SALES OF</t>
  </si>
  <si>
    <t>May</t>
  </si>
  <si>
    <t>June</t>
  </si>
  <si>
    <t>July</t>
  </si>
  <si>
    <t xml:space="preserve">Delta Natural Gas Company, Inc. </t>
  </si>
  <si>
    <t>SCHEDULE VI</t>
  </si>
  <si>
    <t>Balance Adjustment for the BA</t>
  </si>
  <si>
    <t>LESS: SEE ATTACHED SCHEDULE VI</t>
  </si>
  <si>
    <t>Balance Adjustment</t>
  </si>
  <si>
    <t>Balance Adjustment four quarters prior to the currently effective GCR</t>
  </si>
  <si>
    <t>Mcf Billed</t>
  </si>
  <si>
    <t>A</t>
  </si>
  <si>
    <t>B</t>
  </si>
  <si>
    <t>C</t>
  </si>
  <si>
    <t>D</t>
  </si>
  <si>
    <t>E</t>
  </si>
  <si>
    <t>A x B</t>
  </si>
  <si>
    <t>Quarterly Cost ($)</t>
  </si>
  <si>
    <t>March</t>
  </si>
  <si>
    <t>April</t>
  </si>
  <si>
    <t>Delta</t>
  </si>
  <si>
    <t>DELTA</t>
  </si>
  <si>
    <t>August</t>
  </si>
  <si>
    <t>September</t>
  </si>
  <si>
    <t>October</t>
  </si>
  <si>
    <t>November</t>
  </si>
  <si>
    <t>December</t>
  </si>
  <si>
    <t>January</t>
  </si>
  <si>
    <t>R</t>
  </si>
  <si>
    <t>SUPPLIER COST PER BOOKS</t>
  </si>
  <si>
    <t xml:space="preserve">EGC REVENUE </t>
  </si>
  <si>
    <t>*Feb 23</t>
  </si>
  <si>
    <t>* May 24</t>
  </si>
  <si>
    <t>COST RECOVERY RATE EFFECTIVE October 28, 2023</t>
  </si>
  <si>
    <t>February</t>
  </si>
  <si>
    <t>I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</si>
</sst>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0_)"/>
    <numFmt numFmtId="166" formatCode="mmm\-yy_)"/>
    <numFmt numFmtId="167" formatCode="#,##0.0000_);\(#,##0.0000\)"/>
    <numFmt numFmtId="168" formatCode="0.00_)"/>
    <numFmt numFmtId="169" formatCode="_(* #,##0.0000_);_(* \(#,##0.0000\);_(* &quot;-&quot;??_);_(@_)"/>
    <numFmt numFmtId="170" formatCode="mmmm\ d\,\ yyyy"/>
    <numFmt numFmtId="171" formatCode="_(* #,##0_);_(* \(#,##0\);_(@_)"/>
    <numFmt numFmtId="172" formatCode="_(* #,##0.00_);_(* \(#,##0.00\);_(@_)"/>
    <numFmt numFmtId="173" formatCode="_(* #,##0.0000_);_(* \(#,##0.0000\);_(* &quot;-&quot;_);_(@_)"/>
    <numFmt numFmtId="174" formatCode="_(* #,##0_);_(* \(#,##0\);_(* &quot;-&quot;??_);_(@_)"/>
    <numFmt numFmtId="175" formatCode="_(* #,##0.0000000_);_(* \(#,##0.0000000\);_(* &quot;-&quot;??_);_(@_)"/>
    <numFmt numFmtId="176" formatCode="0.0"/>
    <numFmt numFmtId="177" formatCode="_(* #,##0.000000_);_(* \(#,##0.000000\);_(* &quot;-&quot;_);_(@_)"/>
    <numFmt numFmtId="178" formatCode="mm/dd/yy"/>
    <numFmt numFmtId="179" formatCode="General_)"/>
    <numFmt numFmtId="180" formatCode="hh:mm\ AM/PM_)"/>
    <numFmt numFmtId="181" formatCode="dd\-mmm\-yy_)"/>
    <numFmt numFmtId="182" formatCode="_(* #,##0.000_);_(* \(#,##0.000\);_(* &quot;-&quot;??_);_(@_)"/>
    <numFmt numFmtId="183" formatCode="_(* #,##0.00000_);_(* \(#,##0.00000\);_(* &quot;-&quot;??_);_(@_)"/>
    <numFmt numFmtId="184" formatCode="_(&quot;$&quot;* #,##0.0000_);_(&quot;$&quot;* \(#,##0.0000\);_(&quot;$&quot;* &quot;-&quot;??_);_(@_)"/>
    <numFmt numFmtId="185" formatCode="m/d/yy;@"/>
    <numFmt numFmtId="186" formatCode="_(&quot;$&quot;* #,##0.0000_);_(&quot;$&quot;* \(#,##0.0000\);_(&quot;$&quot;* &quot;-&quot;????_);_(@_)"/>
    <numFmt numFmtId="187" formatCode="#,##0.0000"/>
    <numFmt numFmtId="188" formatCode="#,##0.0000000"/>
    <numFmt numFmtId="189" formatCode="&quot;$&quot;#,##0.00"/>
    <numFmt numFmtId="190" formatCode="&quot;$&quot;#,##0.000"/>
    <numFmt numFmtId="191" formatCode="&quot;$&quot;#,##0.0000"/>
    <numFmt numFmtId="192" formatCode="0.00_);[Red]\(0.00\)"/>
    <numFmt numFmtId="193" formatCode="0.00_);\(0.00\)"/>
    <numFmt numFmtId="194" formatCode="#,##0.000_);\(#,##0.000\)"/>
    <numFmt numFmtId="195" formatCode="_(* #,##0.00000_);_(* \(#,##0.00000\);_(* &quot;-&quot;?????_);_(@_)"/>
    <numFmt numFmtId="196" formatCode="0.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(&quot;$&quot;* #,##0_);_(&quot;$&quot;* \(#,##0\);_(&quot;$&quot;* &quot;-&quot;??_);_(@_)"/>
    <numFmt numFmtId="202" formatCode="_(* #,##0.0_);_(* \(#,##0.0\);_(* &quot;-&quot;??_);_(@_)"/>
    <numFmt numFmtId="203" formatCode="0.000%"/>
    <numFmt numFmtId="204" formatCode="0.0000%"/>
    <numFmt numFmtId="205" formatCode="_(* #,##0.0000_);_(* \(#,##0.0000\);_(* &quot;-&quot;????_);_(@_)"/>
    <numFmt numFmtId="206" formatCode="#,##0.000000_);\(#,##0.000000\)"/>
    <numFmt numFmtId="207" formatCode="_(* #,##0.0_);_(* \(#,##0.0\);_(* &quot;-&quot;_);_(@_)"/>
    <numFmt numFmtId="208" formatCode="_(* #,##0.00_);_(* \(#,##0.00\);_(* &quot;-&quot;_);_(@_)"/>
    <numFmt numFmtId="209" formatCode="0.0%"/>
    <numFmt numFmtId="210" formatCode="&quot;$&quot;#,##0.0_);[Red]\(&quot;$&quot;#,##0.0\)"/>
    <numFmt numFmtId="211" formatCode="&quot;$&quot;#,##0.0000_);\(&quot;$&quot;#,##0.0000\)"/>
    <numFmt numFmtId="212" formatCode="0.00000_)"/>
    <numFmt numFmtId="213" formatCode="0.000000_)"/>
    <numFmt numFmtId="214" formatCode="0.0000000_)"/>
    <numFmt numFmtId="215" formatCode="0.00000000_)"/>
    <numFmt numFmtId="216" formatCode="0.0000_);\(0.0000\)"/>
    <numFmt numFmtId="217" formatCode="_(* #,##0.000_);_(* \(#,##0.000\);_(* &quot;-&quot;_);_(@_)"/>
    <numFmt numFmtId="218" formatCode="_(&quot;$&quot;* #,##0.00000_);_(&quot;$&quot;* \(#,##0.00000\);_(&quot;$&quot;* &quot;-&quot;?????_);_(@_)"/>
    <numFmt numFmtId="219" formatCode="_(&quot;$&quot;* #,##0.00000_);_(&quot;$&quot;* \(#,##0.00000\);_(&quot;$&quot;* &quot;-&quot;????_);_(@_)"/>
    <numFmt numFmtId="220" formatCode="_(&quot;$&quot;* #,##0.0_);_(&quot;$&quot;* \(#,##0.0\);_(&quot;$&quot;* &quot;-&quot;??_);_(@_)"/>
    <numFmt numFmtId="221" formatCode="_(* #,##0.000000_);_(* \(#,##0.000000\);_(* &quot;-&quot;??_);_(@_)"/>
    <numFmt numFmtId="222" formatCode="0.000000"/>
    <numFmt numFmtId="223" formatCode="_(* #,##0.000_);_(* \(#,##0.000\);_(* &quot;-&quot;???_);_(@_)"/>
    <numFmt numFmtId="224" formatCode="_(&quot;$&quot;* #,##0.000_);_(&quot;$&quot;* \(#,##0.000\);_(&quot;$&quot;* &quot;-&quot;??_);_(@_)"/>
    <numFmt numFmtId="225" formatCode="_(* #,##0.00000_);_(* \(#,##0.00000\);_(* &quot;-&quot;_);_(@_)"/>
    <numFmt numFmtId="226" formatCode="_(* #,##0.000000_);_(* \(#,##0.000000\);_(* &quot;-&quot;??????_);_(@_)"/>
  </numFmts>
  <fonts count="52">
    <font>
      <sz val="10"/>
      <name val="Century Schoolbook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23"/>
      <name val="Century Schoolbook"/>
      <family val="1"/>
    </font>
    <font>
      <u val="singleAccounting"/>
      <sz val="10"/>
      <color indexed="23"/>
      <name val="Century Schoolbook"/>
      <family val="1"/>
    </font>
    <font>
      <u val="doubleAccounting"/>
      <sz val="10"/>
      <color indexed="23"/>
      <name val="Century Schoolbook"/>
      <family val="1"/>
    </font>
    <font>
      <b/>
      <sz val="10"/>
      <name val="Century Schoolbook"/>
      <family val="1"/>
    </font>
    <font>
      <u val="singleAccounting"/>
      <sz val="10"/>
      <name val="Century Schoolbook"/>
      <family val="1"/>
    </font>
    <font>
      <sz val="10"/>
      <color indexed="17"/>
      <name val="Century Schoolbook"/>
      <family val="1"/>
    </font>
    <font>
      <u val="singleAccounting"/>
      <sz val="10"/>
      <color indexed="17"/>
      <name val="Century Schoolbook"/>
      <family val="1"/>
    </font>
    <font>
      <u val="doubleAccounting"/>
      <sz val="10"/>
      <name val="Century Schoolbook"/>
      <family val="1"/>
    </font>
    <font>
      <sz val="8"/>
      <name val="Century Schoolbook"/>
      <family val="1"/>
    </font>
    <font>
      <sz val="10"/>
      <name val="Courier"/>
      <family val="3"/>
    </font>
    <font>
      <u val="single"/>
      <sz val="7.5"/>
      <color indexed="12"/>
      <name val="Arial"/>
      <family val="2"/>
    </font>
    <font>
      <sz val="9"/>
      <name val="Century Schoolbook"/>
      <family val="1"/>
    </font>
    <font>
      <sz val="7"/>
      <name val="Century Schoolbook"/>
      <family val="1"/>
    </font>
    <font>
      <sz val="12"/>
      <name val="P-TIMES"/>
      <family val="0"/>
    </font>
    <font>
      <u val="double"/>
      <sz val="10"/>
      <name val="Century Schoolbook"/>
      <family val="1"/>
    </font>
    <font>
      <u val="single"/>
      <sz val="10"/>
      <name val="Century Schoolbook"/>
      <family val="1"/>
    </font>
    <font>
      <i/>
      <sz val="10"/>
      <name val="Century Schoolbook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entury Schoolbook"/>
      <family val="1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47"/>
      <name val="Century Schoolbook"/>
      <family val="1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entury Schoolbook"/>
      <family val="1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Century Schoolbook"/>
      <family val="1"/>
    </font>
    <font>
      <sz val="10"/>
      <color theme="0" tint="-0.4999699890613556"/>
      <name val="Century Schoolbook"/>
      <family val="1"/>
    </font>
    <font>
      <sz val="10"/>
      <color theme="0" tint="-0.1499900072813034"/>
      <name val="Century Schoolbook"/>
      <family val="1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</borders>
  <cellStyleXfs count="120">
    <xf numFmtId="41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7" borderId="0" applyNumberFormat="0" applyBorder="0" applyAlignment="0" applyProtection="0"/>
    <xf numFmtId="0" fontId="38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0" borderId="0" applyNumberFormat="0" applyBorder="0" applyAlignment="0" applyProtection="0"/>
    <xf numFmtId="0" fontId="39" fillId="7" borderId="0" applyNumberFormat="0" applyBorder="0" applyAlignment="0" applyProtection="0"/>
    <xf numFmtId="0" fontId="39" fillId="3" borderId="0" applyNumberFormat="0" applyBorder="0" applyAlignment="0" applyProtection="0"/>
    <xf numFmtId="0" fontId="39" fillId="13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7" borderId="0" applyNumberFormat="0" applyBorder="0" applyAlignment="0" applyProtection="0"/>
    <xf numFmtId="0" fontId="22" fillId="18" borderId="1" applyNumberFormat="0" applyAlignment="0" applyProtection="0"/>
    <xf numFmtId="0" fontId="41" fillId="19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1" fontId="43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9" borderId="1" applyNumberFormat="0" applyAlignment="0" applyProtection="0"/>
    <xf numFmtId="0" fontId="31" fillId="0" borderId="6" applyNumberFormat="0" applyFill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12" fillId="0" borderId="0">
      <alignment/>
      <protection/>
    </xf>
    <xf numFmtId="0" fontId="2" fillId="0" borderId="0">
      <alignment/>
      <protection/>
    </xf>
    <xf numFmtId="179" fontId="12" fillId="0" borderId="0">
      <alignment/>
      <protection/>
    </xf>
    <xf numFmtId="179" fontId="12" fillId="0" borderId="0">
      <alignment/>
      <protection/>
    </xf>
    <xf numFmtId="179" fontId="12" fillId="0" borderId="0">
      <alignment/>
      <protection/>
    </xf>
    <xf numFmtId="179" fontId="12" fillId="0" borderId="0">
      <alignment/>
      <protection/>
    </xf>
    <xf numFmtId="179" fontId="12" fillId="0" borderId="0">
      <alignment/>
      <protection/>
    </xf>
    <xf numFmtId="179" fontId="12" fillId="0" borderId="0">
      <alignment/>
      <protection/>
    </xf>
    <xf numFmtId="179" fontId="12" fillId="0" borderId="0">
      <alignment/>
      <protection/>
    </xf>
    <xf numFmtId="179" fontId="12" fillId="0" borderId="0">
      <alignment/>
      <protection/>
    </xf>
    <xf numFmtId="179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1" borderId="7" applyNumberFormat="0" applyFont="0" applyAlignment="0" applyProtection="0"/>
    <xf numFmtId="0" fontId="46" fillId="18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6">
    <xf numFmtId="41" fontId="0" fillId="0" borderId="0" xfId="0" applyAlignment="1">
      <alignment/>
    </xf>
    <xf numFmtId="41" fontId="3" fillId="0" borderId="0" xfId="0" applyFont="1" applyAlignment="1">
      <alignment/>
    </xf>
    <xf numFmtId="41" fontId="3" fillId="0" borderId="0" xfId="0" applyFont="1" applyAlignment="1" applyProtection="1">
      <alignment horizontal="left"/>
      <protection/>
    </xf>
    <xf numFmtId="41" fontId="3" fillId="0" borderId="0" xfId="0" applyFont="1" applyAlignment="1" applyProtection="1">
      <alignment horizontal="center"/>
      <protection/>
    </xf>
    <xf numFmtId="169" fontId="5" fillId="0" borderId="0" xfId="0" applyNumberFormat="1" applyFont="1" applyAlignment="1" applyProtection="1">
      <alignment/>
      <protection/>
    </xf>
    <xf numFmtId="41" fontId="3" fillId="0" borderId="0" xfId="0" applyFont="1" applyAlignment="1" applyProtection="1">
      <alignment/>
      <protection locked="0"/>
    </xf>
    <xf numFmtId="37" fontId="3" fillId="0" borderId="0" xfId="0" applyNumberFormat="1" applyFont="1" applyAlignment="1" applyProtection="1">
      <alignment/>
      <protection/>
    </xf>
    <xf numFmtId="39" fontId="3" fillId="0" borderId="0" xfId="0" applyNumberFormat="1" applyFont="1" applyAlignment="1" applyProtection="1">
      <alignment/>
      <protection locked="0"/>
    </xf>
    <xf numFmtId="41" fontId="4" fillId="0" borderId="0" xfId="0" applyFont="1" applyAlignment="1" applyProtection="1">
      <alignment horizontal="center" wrapText="1"/>
      <protection/>
    </xf>
    <xf numFmtId="41" fontId="4" fillId="0" borderId="0" xfId="0" applyFont="1" applyAlignment="1">
      <alignment horizontal="center" wrapText="1"/>
    </xf>
    <xf numFmtId="165" fontId="3" fillId="0" borderId="0" xfId="0" applyNumberFormat="1" applyFont="1" applyAlignment="1" applyProtection="1">
      <alignment/>
      <protection locked="0"/>
    </xf>
    <xf numFmtId="41" fontId="3" fillId="0" borderId="0" xfId="0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41" fontId="3" fillId="0" borderId="0" xfId="0" applyFont="1" applyAlignment="1" applyProtection="1">
      <alignment wrapText="1"/>
      <protection/>
    </xf>
    <xf numFmtId="41" fontId="4" fillId="0" borderId="0" xfId="0" applyNumberFormat="1" applyFont="1" applyAlignment="1">
      <alignment horizontal="center" wrapText="1"/>
    </xf>
    <xf numFmtId="37" fontId="3" fillId="0" borderId="0" xfId="0" applyNumberFormat="1" applyFont="1" applyAlignment="1" applyProtection="1">
      <alignment horizontal="center"/>
      <protection/>
    </xf>
    <xf numFmtId="41" fontId="3" fillId="0" borderId="0" xfId="0" applyFont="1" applyAlignment="1">
      <alignment horizontal="center"/>
    </xf>
    <xf numFmtId="41" fontId="6" fillId="0" borderId="0" xfId="0" applyFont="1" applyAlignment="1">
      <alignment/>
    </xf>
    <xf numFmtId="41" fontId="3" fillId="0" borderId="0" xfId="0" applyFont="1" applyFill="1" applyAlignment="1">
      <alignment/>
    </xf>
    <xf numFmtId="41" fontId="7" fillId="0" borderId="0" xfId="0" applyFont="1" applyBorder="1" applyAlignment="1">
      <alignment/>
    </xf>
    <xf numFmtId="41" fontId="7" fillId="0" borderId="0" xfId="0" applyFont="1" applyBorder="1" applyAlignment="1" applyProtection="1">
      <alignment horizontal="center"/>
      <protection/>
    </xf>
    <xf numFmtId="41" fontId="7" fillId="0" borderId="0" xfId="0" applyFont="1" applyAlignment="1" applyProtection="1">
      <alignment horizontal="center"/>
      <protection/>
    </xf>
    <xf numFmtId="41" fontId="7" fillId="0" borderId="0" xfId="0" applyFont="1" applyAlignment="1">
      <alignment/>
    </xf>
    <xf numFmtId="167" fontId="7" fillId="0" borderId="0" xfId="0" applyNumberFormat="1" applyFont="1" applyAlignment="1" applyProtection="1">
      <alignment horizontal="center"/>
      <protection/>
    </xf>
    <xf numFmtId="169" fontId="10" fillId="0" borderId="0" xfId="0" applyNumberFormat="1" applyFont="1" applyAlignment="1" applyProtection="1">
      <alignment/>
      <protection/>
    </xf>
    <xf numFmtId="41" fontId="6" fillId="0" borderId="10" xfId="0" applyFont="1" applyBorder="1" applyAlignment="1" applyProtection="1">
      <alignment horizontal="centerContinuous"/>
      <protection/>
    </xf>
    <xf numFmtId="41" fontId="6" fillId="0" borderId="10" xfId="0" applyFont="1" applyBorder="1" applyAlignment="1">
      <alignment horizontal="centerContinuous"/>
    </xf>
    <xf numFmtId="41" fontId="6" fillId="0" borderId="0" xfId="0" applyFont="1" applyAlignment="1" applyProtection="1">
      <alignment horizontal="centerContinuous"/>
      <protection/>
    </xf>
    <xf numFmtId="170" fontId="6" fillId="0" borderId="0" xfId="0" applyNumberFormat="1" applyFont="1" applyAlignment="1" applyProtection="1">
      <alignment horizontal="centerContinuous"/>
      <protection locked="0"/>
    </xf>
    <xf numFmtId="41" fontId="7" fillId="0" borderId="0" xfId="0" applyFont="1" applyAlignment="1" applyProtection="1">
      <alignment horizontal="center" wrapText="1"/>
      <protection/>
    </xf>
    <xf numFmtId="41" fontId="7" fillId="0" borderId="0" xfId="0" applyFont="1" applyAlignment="1">
      <alignment horizontal="center" wrapText="1"/>
    </xf>
    <xf numFmtId="41" fontId="10" fillId="0" borderId="0" xfId="0" applyFont="1" applyAlignment="1" applyProtection="1">
      <alignment/>
      <protection/>
    </xf>
    <xf numFmtId="41" fontId="7" fillId="0" borderId="0" xfId="0" applyFont="1" applyAlignment="1" applyProtection="1">
      <alignment/>
      <protection/>
    </xf>
    <xf numFmtId="41" fontId="6" fillId="0" borderId="0" xfId="0" applyFont="1" applyBorder="1" applyAlignment="1" applyProtection="1">
      <alignment horizontal="centerContinuous"/>
      <protection/>
    </xf>
    <xf numFmtId="41" fontId="0" fillId="0" borderId="11" xfId="0" applyFont="1" applyBorder="1" applyAlignment="1" applyProtection="1">
      <alignment/>
      <protection/>
    </xf>
    <xf numFmtId="41" fontId="0" fillId="0" borderId="10" xfId="0" applyFont="1" applyBorder="1" applyAlignment="1" applyProtection="1">
      <alignment/>
      <protection/>
    </xf>
    <xf numFmtId="41" fontId="0" fillId="0" borderId="12" xfId="0" applyFont="1" applyBorder="1" applyAlignment="1" applyProtection="1">
      <alignment/>
      <protection/>
    </xf>
    <xf numFmtId="170" fontId="6" fillId="0" borderId="0" xfId="0" applyNumberFormat="1" applyFont="1" applyAlignment="1">
      <alignment horizontal="centerContinuous"/>
    </xf>
    <xf numFmtId="41" fontId="10" fillId="0" borderId="0" xfId="0" applyNumberFormat="1" applyFont="1" applyAlignment="1" applyProtection="1">
      <alignment/>
      <protection/>
    </xf>
    <xf numFmtId="41" fontId="7" fillId="0" borderId="0" xfId="0" applyNumberFormat="1" applyFont="1" applyAlignment="1" applyProtection="1">
      <alignment/>
      <protection/>
    </xf>
    <xf numFmtId="41" fontId="7" fillId="0" borderId="0" xfId="0" applyNumberFormat="1" applyFont="1" applyAlignment="1" applyProtection="1">
      <alignment horizontal="center" wrapText="1"/>
      <protection/>
    </xf>
    <xf numFmtId="41" fontId="7" fillId="0" borderId="0" xfId="0" applyFont="1" applyAlignment="1" applyProtection="1">
      <alignment/>
      <protection/>
    </xf>
    <xf numFmtId="41" fontId="7" fillId="0" borderId="0" xfId="0" applyNumberFormat="1" applyFont="1" applyAlignment="1" applyProtection="1">
      <alignment/>
      <protection locked="0"/>
    </xf>
    <xf numFmtId="41" fontId="3" fillId="0" borderId="0" xfId="0" applyFont="1" applyAlignment="1">
      <alignment/>
    </xf>
    <xf numFmtId="169" fontId="10" fillId="0" borderId="0" xfId="0" applyNumberFormat="1" applyFont="1" applyBorder="1" applyAlignment="1" applyProtection="1">
      <alignment/>
      <protection/>
    </xf>
    <xf numFmtId="43" fontId="3" fillId="0" borderId="0" xfId="42" applyFont="1" applyAlignment="1">
      <alignment/>
    </xf>
    <xf numFmtId="41" fontId="7" fillId="0" borderId="0" xfId="0" applyFont="1" applyBorder="1" applyAlignment="1" applyProtection="1">
      <alignment/>
      <protection/>
    </xf>
    <xf numFmtId="41" fontId="0" fillId="0" borderId="0" xfId="0" applyFont="1" applyAlignment="1">
      <alignment/>
    </xf>
    <xf numFmtId="41" fontId="0" fillId="0" borderId="0" xfId="0" applyFont="1" applyAlignment="1">
      <alignment horizontal="center"/>
    </xf>
    <xf numFmtId="195" fontId="0" fillId="0" borderId="0" xfId="0" applyNumberFormat="1" applyFont="1" applyAlignment="1">
      <alignment/>
    </xf>
    <xf numFmtId="167" fontId="14" fillId="0" borderId="0" xfId="0" applyNumberFormat="1" applyFont="1" applyAlignment="1" applyProtection="1">
      <alignment horizontal="left" vertical="top"/>
      <protection locked="0"/>
    </xf>
    <xf numFmtId="41" fontId="0" fillId="0" borderId="0" xfId="0" applyFont="1" applyAlignment="1" applyProtection="1">
      <alignment horizontal="center"/>
      <protection/>
    </xf>
    <xf numFmtId="41" fontId="0" fillId="0" borderId="0" xfId="0" applyFont="1" applyAlignment="1" applyProtection="1">
      <alignment horizontal="left"/>
      <protection/>
    </xf>
    <xf numFmtId="174" fontId="0" fillId="0" borderId="0" xfId="50" applyNumberFormat="1" applyFont="1" applyAlignment="1">
      <alignment/>
    </xf>
    <xf numFmtId="174" fontId="7" fillId="0" borderId="0" xfId="0" applyNumberFormat="1" applyFont="1" applyBorder="1" applyAlignment="1" applyProtection="1">
      <alignment/>
      <protection/>
    </xf>
    <xf numFmtId="208" fontId="3" fillId="0" borderId="0" xfId="0" applyNumberFormat="1" applyFont="1" applyAlignment="1">
      <alignment/>
    </xf>
    <xf numFmtId="41" fontId="0" fillId="0" borderId="0" xfId="0" applyFont="1" applyAlignment="1" applyProtection="1">
      <alignment horizontal="center"/>
      <protection locked="0"/>
    </xf>
    <xf numFmtId="41" fontId="6" fillId="0" borderId="0" xfId="0" applyFont="1" applyAlignment="1">
      <alignment horizontal="centerContinuous"/>
    </xf>
    <xf numFmtId="41" fontId="0" fillId="0" borderId="0" xfId="0" applyFont="1" applyAlignment="1" applyProtection="1">
      <alignment horizontal="left"/>
      <protection locked="0"/>
    </xf>
    <xf numFmtId="41" fontId="0" fillId="0" borderId="0" xfId="0" applyFont="1" applyAlignment="1" applyProtection="1" quotePrefix="1">
      <alignment horizontal="left"/>
      <protection/>
    </xf>
    <xf numFmtId="41" fontId="0" fillId="0" borderId="0" xfId="0" applyFont="1" applyAlignment="1">
      <alignment horizontal="centerContinuous"/>
    </xf>
    <xf numFmtId="41" fontId="0" fillId="0" borderId="0" xfId="0" applyFont="1" applyAlignment="1" applyProtection="1">
      <alignment/>
      <protection locked="0"/>
    </xf>
    <xf numFmtId="41" fontId="0" fillId="0" borderId="0" xfId="0" applyFont="1" applyAlignment="1" applyProtection="1">
      <alignment/>
      <protection/>
    </xf>
    <xf numFmtId="41" fontId="0" fillId="0" borderId="10" xfId="0" applyFont="1" applyBorder="1" applyAlignment="1" applyProtection="1">
      <alignment horizontal="centerContinuous"/>
      <protection/>
    </xf>
    <xf numFmtId="41" fontId="6" fillId="0" borderId="0" xfId="0" applyFont="1" applyAlignment="1" applyProtection="1">
      <alignment horizontal="centerContinuous"/>
      <protection locked="0"/>
    </xf>
    <xf numFmtId="41" fontId="0" fillId="0" borderId="0" xfId="0" applyFont="1" applyAlignment="1" applyProtection="1">
      <alignment horizontal="centerContinuous"/>
      <protection locked="0"/>
    </xf>
    <xf numFmtId="41" fontId="0" fillId="0" borderId="10" xfId="0" applyFont="1" applyBorder="1" applyAlignment="1">
      <alignment horizontal="centerContinuous"/>
    </xf>
    <xf numFmtId="41" fontId="0" fillId="0" borderId="10" xfId="0" applyFont="1" applyBorder="1" applyAlignment="1" applyProtection="1">
      <alignment horizontal="center"/>
      <protection/>
    </xf>
    <xf numFmtId="41" fontId="15" fillId="0" borderId="0" xfId="0" applyFont="1" applyAlignment="1" quotePrefix="1">
      <alignment vertical="top"/>
    </xf>
    <xf numFmtId="167" fontId="0" fillId="0" borderId="0" xfId="0" applyNumberFormat="1" applyFont="1" applyAlignment="1" applyProtection="1">
      <alignment horizontal="left"/>
      <protection locked="0"/>
    </xf>
    <xf numFmtId="41" fontId="0" fillId="0" borderId="0" xfId="0" applyFont="1" applyAlignment="1">
      <alignment vertical="top"/>
    </xf>
    <xf numFmtId="41" fontId="0" fillId="0" borderId="0" xfId="0" applyFont="1" applyAlignment="1" quotePrefix="1">
      <alignment/>
    </xf>
    <xf numFmtId="41" fontId="0" fillId="0" borderId="10" xfId="0" applyFont="1" applyBorder="1" applyAlignment="1" applyProtection="1">
      <alignment/>
      <protection/>
    </xf>
    <xf numFmtId="41" fontId="0" fillId="0" borderId="13" xfId="0" applyFont="1" applyBorder="1" applyAlignment="1" applyProtection="1">
      <alignment/>
      <protection/>
    </xf>
    <xf numFmtId="166" fontId="7" fillId="0" borderId="0" xfId="0" applyNumberFormat="1" applyFont="1" applyAlignment="1" applyProtection="1" quotePrefix="1">
      <alignment horizontal="center"/>
      <protection/>
    </xf>
    <xf numFmtId="169" fontId="9" fillId="0" borderId="0" xfId="0" applyNumberFormat="1" applyFont="1" applyFill="1" applyAlignment="1" applyProtection="1">
      <alignment/>
      <protection locked="0"/>
    </xf>
    <xf numFmtId="41" fontId="49" fillId="0" borderId="0" xfId="0" applyFont="1" applyAlignment="1">
      <alignment/>
    </xf>
    <xf numFmtId="201" fontId="0" fillId="0" borderId="10" xfId="0" applyNumberFormat="1" applyFont="1" applyFill="1" applyBorder="1" applyAlignment="1">
      <alignment/>
    </xf>
    <xf numFmtId="174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41" fontId="0" fillId="0" borderId="0" xfId="0" applyFont="1" applyFill="1" applyAlignment="1">
      <alignment/>
    </xf>
    <xf numFmtId="6" fontId="0" fillId="0" borderId="0" xfId="0" applyNumberFormat="1" applyFont="1" applyAlignment="1" applyProtection="1">
      <alignment/>
      <protection locked="0"/>
    </xf>
    <xf numFmtId="41" fontId="6" fillId="0" borderId="0" xfId="0" applyFont="1" applyFill="1" applyAlignment="1">
      <alignment/>
    </xf>
    <xf numFmtId="41" fontId="49" fillId="0" borderId="0" xfId="0" applyFont="1" applyBorder="1" applyAlignment="1">
      <alignment/>
    </xf>
    <xf numFmtId="217" fontId="3" fillId="0" borderId="0" xfId="0" applyNumberFormat="1" applyFont="1" applyAlignment="1">
      <alignment/>
    </xf>
    <xf numFmtId="41" fontId="7" fillId="0" borderId="0" xfId="0" applyNumberFormat="1" applyFont="1" applyBorder="1" applyAlignment="1" applyProtection="1">
      <alignment/>
      <protection/>
    </xf>
    <xf numFmtId="43" fontId="3" fillId="0" borderId="0" xfId="42" applyFont="1" applyAlignment="1" applyProtection="1">
      <alignment/>
      <protection/>
    </xf>
    <xf numFmtId="208" fontId="7" fillId="0" borderId="0" xfId="0" applyNumberFormat="1" applyFont="1" applyBorder="1" applyAlignment="1" applyProtection="1">
      <alignment/>
      <protection/>
    </xf>
    <xf numFmtId="41" fontId="0" fillId="0" borderId="0" xfId="0" applyFont="1" applyFill="1" applyAlignment="1">
      <alignment horizontal="center"/>
    </xf>
    <xf numFmtId="167" fontId="0" fillId="0" borderId="0" xfId="0" applyNumberFormat="1" applyFont="1" applyBorder="1" applyAlignment="1" applyProtection="1">
      <alignment horizontal="center"/>
      <protection/>
    </xf>
    <xf numFmtId="169" fontId="0" fillId="0" borderId="0" xfId="0" applyNumberFormat="1" applyFont="1" applyBorder="1" applyAlignment="1" applyProtection="1">
      <alignment/>
      <protection/>
    </xf>
    <xf numFmtId="169" fontId="7" fillId="0" borderId="0" xfId="0" applyNumberFormat="1" applyFont="1" applyBorder="1" applyAlignment="1" applyProtection="1">
      <alignment/>
      <protection/>
    </xf>
    <xf numFmtId="41" fontId="7" fillId="0" borderId="10" xfId="0" applyFont="1" applyBorder="1" applyAlignment="1" applyProtection="1">
      <alignment horizontal="centerContinuous"/>
      <protection/>
    </xf>
    <xf numFmtId="41" fontId="0" fillId="0" borderId="14" xfId="0" applyFont="1" applyBorder="1" applyAlignment="1" applyProtection="1">
      <alignment horizontal="left"/>
      <protection/>
    </xf>
    <xf numFmtId="41" fontId="7" fillId="0" borderId="14" xfId="0" applyFont="1" applyBorder="1" applyAlignment="1" applyProtection="1">
      <alignment horizontal="center"/>
      <protection/>
    </xf>
    <xf numFmtId="169" fontId="10" fillId="0" borderId="10" xfId="0" applyNumberFormat="1" applyFont="1" applyBorder="1" applyAlignment="1" applyProtection="1">
      <alignment/>
      <protection/>
    </xf>
    <xf numFmtId="41" fontId="0" fillId="0" borderId="0" xfId="0" applyFont="1" applyBorder="1" applyAlignment="1" applyProtection="1">
      <alignment horizontal="center"/>
      <protection/>
    </xf>
    <xf numFmtId="41" fontId="0" fillId="0" borderId="0" xfId="0" applyFont="1" applyFill="1" applyAlignment="1" applyProtection="1">
      <alignment horizontal="left"/>
      <protection/>
    </xf>
    <xf numFmtId="169" fontId="8" fillId="0" borderId="0" xfId="0" applyNumberFormat="1" applyFont="1" applyFill="1" applyAlignment="1" applyProtection="1">
      <alignment/>
      <protection locked="0"/>
    </xf>
    <xf numFmtId="173" fontId="3" fillId="0" borderId="0" xfId="0" applyNumberFormat="1" applyFont="1" applyAlignment="1">
      <alignment/>
    </xf>
    <xf numFmtId="209" fontId="3" fillId="0" borderId="0" xfId="109" applyNumberFormat="1" applyFont="1" applyAlignment="1">
      <alignment/>
    </xf>
    <xf numFmtId="10" fontId="3" fillId="0" borderId="0" xfId="109" applyNumberFormat="1" applyFont="1" applyAlignment="1">
      <alignment/>
    </xf>
    <xf numFmtId="167" fontId="16" fillId="0" borderId="0" xfId="0" applyNumberFormat="1" applyFont="1" applyFill="1" applyAlignment="1" applyProtection="1">
      <alignment/>
      <protection/>
    </xf>
    <xf numFmtId="41" fontId="3" fillId="0" borderId="10" xfId="0" applyFont="1" applyBorder="1" applyAlignment="1">
      <alignment/>
    </xf>
    <xf numFmtId="169" fontId="50" fillId="0" borderId="0" xfId="0" applyNumberFormat="1" applyFont="1" applyAlignment="1" applyProtection="1">
      <alignment/>
      <protection/>
    </xf>
    <xf numFmtId="41" fontId="3" fillId="0" borderId="0" xfId="0" applyFont="1" applyFill="1" applyAlignment="1" applyProtection="1">
      <alignment/>
      <protection/>
    </xf>
    <xf numFmtId="41" fontId="51" fillId="0" borderId="0" xfId="0" applyFont="1" applyAlignment="1">
      <alignment/>
    </xf>
    <xf numFmtId="5" fontId="10" fillId="0" borderId="0" xfId="0" applyNumberFormat="1" applyFont="1" applyAlignment="1" applyProtection="1">
      <alignment/>
      <protection/>
    </xf>
    <xf numFmtId="217" fontId="3" fillId="0" borderId="0" xfId="0" applyNumberFormat="1" applyFont="1" applyAlignment="1" applyProtection="1">
      <alignment/>
      <protection/>
    </xf>
    <xf numFmtId="41" fontId="0" fillId="0" borderId="14" xfId="0" applyFont="1" applyBorder="1" applyAlignment="1">
      <alignment/>
    </xf>
    <xf numFmtId="169" fontId="6" fillId="0" borderId="0" xfId="0" applyNumberFormat="1" applyFont="1" applyBorder="1" applyAlignment="1" applyProtection="1">
      <alignment/>
      <protection locked="0"/>
    </xf>
    <xf numFmtId="167" fontId="0" fillId="0" borderId="0" xfId="0" applyNumberFormat="1" applyFont="1" applyBorder="1" applyAlignment="1" applyProtection="1">
      <alignment/>
      <protection/>
    </xf>
    <xf numFmtId="41" fontId="0" fillId="0" borderId="0" xfId="0" applyFont="1" applyBorder="1" applyAlignment="1">
      <alignment/>
    </xf>
    <xf numFmtId="41" fontId="0" fillId="0" borderId="11" xfId="0" applyFont="1" applyBorder="1" applyAlignment="1" applyProtection="1">
      <alignment horizontal="left"/>
      <protection/>
    </xf>
    <xf numFmtId="41" fontId="0" fillId="0" borderId="10" xfId="0" applyFont="1" applyBorder="1" applyAlignment="1">
      <alignment/>
    </xf>
    <xf numFmtId="167" fontId="0" fillId="0" borderId="0" xfId="0" applyNumberFormat="1" applyFont="1" applyBorder="1" applyAlignment="1" applyProtection="1">
      <alignment horizontal="centerContinuous"/>
      <protection/>
    </xf>
    <xf numFmtId="167" fontId="0" fillId="0" borderId="0" xfId="0" applyNumberFormat="1" applyFont="1" applyAlignment="1" applyProtection="1">
      <alignment/>
      <protection/>
    </xf>
    <xf numFmtId="174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41" fontId="0" fillId="0" borderId="0" xfId="0" applyFont="1" applyFill="1" applyAlignment="1" applyProtection="1">
      <alignment horizontal="center"/>
      <protection/>
    </xf>
    <xf numFmtId="41" fontId="7" fillId="0" borderId="0" xfId="0" applyNumberFormat="1" applyFont="1" applyFill="1" applyAlignment="1" applyProtection="1">
      <alignment/>
      <protection/>
    </xf>
    <xf numFmtId="167" fontId="6" fillId="0" borderId="10" xfId="0" applyNumberFormat="1" applyFont="1" applyBorder="1" applyAlignment="1" applyProtection="1">
      <alignment horizontal="centerContinuous"/>
      <protection/>
    </xf>
    <xf numFmtId="169" fontId="0" fillId="0" borderId="0" xfId="0" applyNumberFormat="1" applyFont="1" applyAlignment="1" applyProtection="1">
      <alignment/>
      <protection/>
    </xf>
    <xf numFmtId="169" fontId="0" fillId="0" borderId="0" xfId="0" applyNumberFormat="1" applyFont="1" applyAlignment="1" applyProtection="1">
      <alignment/>
      <protection locked="0"/>
    </xf>
    <xf numFmtId="169" fontId="7" fillId="0" borderId="0" xfId="0" applyNumberFormat="1" applyFont="1" applyAlignment="1" applyProtection="1">
      <alignment/>
      <protection locked="0"/>
    </xf>
    <xf numFmtId="167" fontId="0" fillId="0" borderId="10" xfId="0" applyNumberFormat="1" applyFont="1" applyBorder="1" applyAlignment="1" applyProtection="1">
      <alignment horizontal="centerContinuous"/>
      <protection/>
    </xf>
    <xf numFmtId="41" fontId="6" fillId="0" borderId="0" xfId="0" applyFont="1" applyBorder="1" applyAlignment="1">
      <alignment horizontal="centerContinuous"/>
    </xf>
    <xf numFmtId="169" fontId="0" fillId="0" borderId="0" xfId="0" applyNumberFormat="1" applyFont="1" applyFill="1" applyAlignment="1" applyProtection="1">
      <alignment/>
      <protection locked="0"/>
    </xf>
    <xf numFmtId="169" fontId="7" fillId="0" borderId="0" xfId="0" applyNumberFormat="1" applyFont="1" applyFill="1" applyAlignment="1" applyProtection="1">
      <alignment/>
      <protection locked="0"/>
    </xf>
    <xf numFmtId="170" fontId="6" fillId="0" borderId="0" xfId="0" applyNumberFormat="1" applyFont="1" applyFill="1" applyAlignment="1" applyProtection="1">
      <alignment horizontal="centerContinuous"/>
      <protection locked="0"/>
    </xf>
    <xf numFmtId="41" fontId="6" fillId="0" borderId="0" xfId="0" applyFont="1" applyFill="1" applyAlignment="1">
      <alignment horizontal="centerContinuous"/>
    </xf>
    <xf numFmtId="164" fontId="0" fillId="0" borderId="0" xfId="0" applyNumberFormat="1" applyFont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 locked="0"/>
    </xf>
    <xf numFmtId="5" fontId="0" fillId="0" borderId="0" xfId="42" applyNumberFormat="1" applyFont="1" applyFill="1" applyAlignment="1" applyProtection="1">
      <alignment/>
      <protection locked="0"/>
    </xf>
    <xf numFmtId="41" fontId="0" fillId="0" borderId="0" xfId="0" applyFont="1" applyFill="1" applyAlignment="1" applyProtection="1">
      <alignment horizontal="center"/>
      <protection locked="0"/>
    </xf>
    <xf numFmtId="41" fontId="0" fillId="0" borderId="0" xfId="0" applyFont="1" applyFill="1" applyAlignment="1" applyProtection="1" quotePrefix="1">
      <alignment horizontal="left"/>
      <protection locked="0"/>
    </xf>
    <xf numFmtId="164" fontId="0" fillId="0" borderId="0" xfId="0" applyNumberFormat="1" applyFont="1" applyFill="1" applyAlignment="1" applyProtection="1">
      <alignment/>
      <protection locked="0"/>
    </xf>
    <xf numFmtId="184" fontId="0" fillId="0" borderId="0" xfId="63" applyNumberFormat="1" applyFont="1" applyFill="1" applyAlignment="1" applyProtection="1">
      <alignment/>
      <protection locked="0"/>
    </xf>
    <xf numFmtId="10" fontId="0" fillId="0" borderId="0" xfId="0" applyNumberFormat="1" applyFont="1" applyAlignment="1" applyProtection="1">
      <alignment/>
      <protection/>
    </xf>
    <xf numFmtId="41" fontId="0" fillId="0" borderId="0" xfId="0" applyFont="1" applyFill="1" applyAlignment="1" applyProtection="1">
      <alignment/>
      <protection locked="0"/>
    </xf>
    <xf numFmtId="184" fontId="0" fillId="0" borderId="0" xfId="63" applyNumberFormat="1" applyFont="1" applyAlignment="1" applyProtection="1">
      <alignment/>
      <protection locked="0"/>
    </xf>
    <xf numFmtId="184" fontId="0" fillId="0" borderId="0" xfId="63" applyNumberFormat="1" applyFont="1" applyAlignment="1">
      <alignment/>
    </xf>
    <xf numFmtId="41" fontId="0" fillId="0" borderId="0" xfId="0" applyFont="1" applyFill="1" applyAlignment="1" applyProtection="1">
      <alignment/>
      <protection/>
    </xf>
    <xf numFmtId="184" fontId="0" fillId="0" borderId="0" xfId="63" applyNumberFormat="1" applyFont="1" applyAlignment="1" applyProtection="1">
      <alignment/>
      <protection/>
    </xf>
    <xf numFmtId="41" fontId="0" fillId="0" borderId="0" xfId="0" applyNumberFormat="1" applyFont="1" applyFill="1" applyAlignment="1" applyProtection="1">
      <alignment/>
      <protection locked="0"/>
    </xf>
    <xf numFmtId="184" fontId="0" fillId="0" borderId="0" xfId="63" applyNumberFormat="1" applyFont="1" applyFill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41" fontId="7" fillId="0" borderId="0" xfId="0" applyFont="1" applyAlignment="1" applyProtection="1">
      <alignment/>
      <protection locked="0"/>
    </xf>
    <xf numFmtId="41" fontId="0" fillId="0" borderId="0" xfId="0" applyFont="1" applyAlignment="1" applyProtection="1">
      <alignment/>
      <protection locked="0"/>
    </xf>
    <xf numFmtId="10" fontId="17" fillId="0" borderId="0" xfId="0" applyNumberFormat="1" applyFont="1" applyAlignment="1" applyProtection="1">
      <alignment/>
      <protection/>
    </xf>
    <xf numFmtId="41" fontId="0" fillId="0" borderId="0" xfId="0" applyFont="1" applyAlignment="1" applyProtection="1" quotePrefix="1">
      <alignment horizontal="left"/>
      <protection locked="0"/>
    </xf>
    <xf numFmtId="0" fontId="0" fillId="0" borderId="0" xfId="87" applyFont="1">
      <alignment/>
      <protection/>
    </xf>
    <xf numFmtId="174" fontId="7" fillId="0" borderId="0" xfId="50" applyNumberFormat="1" applyFont="1" applyAlignment="1">
      <alignment/>
    </xf>
    <xf numFmtId="10" fontId="0" fillId="0" borderId="0" xfId="109" applyNumberFormat="1" applyFont="1" applyFill="1" applyAlignment="1" applyProtection="1">
      <alignment/>
      <protection/>
    </xf>
    <xf numFmtId="10" fontId="17" fillId="0" borderId="0" xfId="110" applyNumberFormat="1" applyFont="1" applyAlignment="1">
      <alignment/>
    </xf>
    <xf numFmtId="0" fontId="0" fillId="0" borderId="0" xfId="87" applyFont="1" applyFill="1">
      <alignment/>
      <protection/>
    </xf>
    <xf numFmtId="6" fontId="0" fillId="0" borderId="0" xfId="0" applyNumberFormat="1" applyFont="1" applyFill="1" applyAlignment="1" applyProtection="1">
      <alignment/>
      <protection locked="0"/>
    </xf>
    <xf numFmtId="6" fontId="0" fillId="0" borderId="0" xfId="0" applyNumberFormat="1" applyFont="1" applyFill="1" applyAlignment="1" applyProtection="1">
      <alignment horizontal="center"/>
      <protection locked="0"/>
    </xf>
    <xf numFmtId="208" fontId="0" fillId="0" borderId="0" xfId="0" applyNumberFormat="1" applyFont="1" applyAlignment="1">
      <alignment/>
    </xf>
    <xf numFmtId="10" fontId="18" fillId="0" borderId="0" xfId="87" applyNumberFormat="1" applyFont="1">
      <alignment/>
      <protection/>
    </xf>
    <xf numFmtId="41" fontId="0" fillId="0" borderId="0" xfId="0" applyFont="1" applyBorder="1" applyAlignment="1" applyProtection="1">
      <alignment horizontal="centerContinuous"/>
      <protection/>
    </xf>
    <xf numFmtId="170" fontId="6" fillId="0" borderId="0" xfId="0" applyNumberFormat="1" applyFont="1" applyBorder="1" applyAlignment="1" applyProtection="1">
      <alignment horizontal="centerContinuous"/>
      <protection/>
    </xf>
    <xf numFmtId="15" fontId="0" fillId="0" borderId="0" xfId="0" applyNumberFormat="1" applyFont="1" applyFill="1" applyBorder="1" applyAlignment="1" applyProtection="1">
      <alignment horizontal="centerContinuous"/>
      <protection/>
    </xf>
    <xf numFmtId="41" fontId="0" fillId="0" borderId="15" xfId="0" applyFont="1" applyBorder="1" applyAlignment="1" applyProtection="1">
      <alignment horizontal="centerContinuous"/>
      <protection/>
    </xf>
    <xf numFmtId="41" fontId="0" fillId="0" borderId="16" xfId="0" applyFont="1" applyBorder="1" applyAlignment="1" applyProtection="1">
      <alignment horizontal="centerContinuous"/>
      <protection/>
    </xf>
    <xf numFmtId="41" fontId="0" fillId="0" borderId="16" xfId="0" applyFont="1" applyBorder="1" applyAlignment="1" applyProtection="1">
      <alignment horizontal="center"/>
      <protection/>
    </xf>
    <xf numFmtId="41" fontId="0" fillId="0" borderId="14" xfId="0" applyFont="1" applyBorder="1" applyAlignment="1" applyProtection="1">
      <alignment horizontal="centerContinuous"/>
      <protection/>
    </xf>
    <xf numFmtId="41" fontId="0" fillId="0" borderId="11" xfId="0" applyFont="1" applyBorder="1" applyAlignment="1" applyProtection="1">
      <alignment horizontal="centerContinuous"/>
      <protection/>
    </xf>
    <xf numFmtId="41" fontId="0" fillId="0" borderId="14" xfId="0" applyFont="1" applyBorder="1" applyAlignment="1" applyProtection="1">
      <alignment/>
      <protection/>
    </xf>
    <xf numFmtId="41" fontId="0" fillId="0" borderId="0" xfId="0" applyFont="1" applyBorder="1" applyAlignment="1" applyProtection="1">
      <alignment/>
      <protection/>
    </xf>
    <xf numFmtId="171" fontId="0" fillId="0" borderId="0" xfId="0" applyNumberFormat="1" applyFont="1" applyBorder="1" applyAlignment="1" applyProtection="1">
      <alignment/>
      <protection/>
    </xf>
    <xf numFmtId="206" fontId="0" fillId="0" borderId="0" xfId="0" applyNumberFormat="1" applyFont="1" applyFill="1" applyBorder="1" applyAlignment="1" applyProtection="1">
      <alignment/>
      <protection locked="0"/>
    </xf>
    <xf numFmtId="170" fontId="0" fillId="0" borderId="0" xfId="0" applyNumberFormat="1" applyFont="1" applyBorder="1" applyAlignment="1" applyProtection="1">
      <alignment horizontal="left"/>
      <protection/>
    </xf>
    <xf numFmtId="41" fontId="0" fillId="0" borderId="0" xfId="0" applyFont="1" applyFill="1" applyBorder="1" applyAlignment="1" applyProtection="1">
      <alignment/>
      <protection/>
    </xf>
    <xf numFmtId="41" fontId="0" fillId="0" borderId="11" xfId="0" applyFont="1" applyBorder="1" applyAlignment="1" applyProtection="1">
      <alignment/>
      <protection/>
    </xf>
    <xf numFmtId="41" fontId="0" fillId="0" borderId="15" xfId="0" applyFont="1" applyBorder="1" applyAlignment="1" applyProtection="1">
      <alignment/>
      <protection/>
    </xf>
    <xf numFmtId="41" fontId="0" fillId="0" borderId="16" xfId="0" applyFont="1" applyBorder="1" applyAlignment="1" applyProtection="1">
      <alignment/>
      <protection/>
    </xf>
    <xf numFmtId="41" fontId="0" fillId="0" borderId="11" xfId="0" applyFont="1" applyBorder="1" applyAlignment="1" applyProtection="1">
      <alignment horizontal="left" wrapText="1"/>
      <protection/>
    </xf>
    <xf numFmtId="41" fontId="0" fillId="0" borderId="10" xfId="0" applyFont="1" applyBorder="1" applyAlignment="1" applyProtection="1">
      <alignment horizontal="centerContinuous" wrapText="1"/>
      <protection/>
    </xf>
    <xf numFmtId="41" fontId="0" fillId="0" borderId="10" xfId="0" applyFont="1" applyBorder="1" applyAlignment="1" applyProtection="1">
      <alignment horizontal="center" wrapText="1"/>
      <protection/>
    </xf>
    <xf numFmtId="41" fontId="0" fillId="0" borderId="15" xfId="0" applyFont="1" applyBorder="1" applyAlignment="1" applyProtection="1">
      <alignment horizontal="left"/>
      <protection locked="0"/>
    </xf>
    <xf numFmtId="14" fontId="0" fillId="0" borderId="16" xfId="0" applyNumberFormat="1" applyFont="1" applyBorder="1" applyAlignment="1" applyProtection="1">
      <alignment/>
      <protection locked="0"/>
    </xf>
    <xf numFmtId="41" fontId="0" fillId="0" borderId="16" xfId="0" applyFont="1" applyBorder="1" applyAlignment="1" applyProtection="1">
      <alignment/>
      <protection locked="0"/>
    </xf>
    <xf numFmtId="14" fontId="0" fillId="0" borderId="16" xfId="0" applyNumberFormat="1" applyFont="1" applyBorder="1" applyAlignment="1" applyProtection="1">
      <alignment horizontal="center"/>
      <protection locked="0"/>
    </xf>
    <xf numFmtId="41" fontId="0" fillId="0" borderId="16" xfId="0" applyFont="1" applyBorder="1" applyAlignment="1" applyProtection="1">
      <alignment horizontal="center"/>
      <protection locked="0"/>
    </xf>
    <xf numFmtId="43" fontId="0" fillId="0" borderId="16" xfId="0" applyNumberFormat="1" applyFont="1" applyFill="1" applyBorder="1" applyAlignment="1" applyProtection="1">
      <alignment/>
      <protection locked="0"/>
    </xf>
    <xf numFmtId="41" fontId="0" fillId="0" borderId="14" xfId="0" applyFont="1" applyBorder="1" applyAlignment="1" applyProtection="1">
      <alignment horizontal="left"/>
      <protection locked="0"/>
    </xf>
    <xf numFmtId="41" fontId="0" fillId="0" borderId="0" xfId="0" applyFont="1" applyBorder="1" applyAlignment="1" applyProtection="1">
      <alignment/>
      <protection locked="0"/>
    </xf>
    <xf numFmtId="14" fontId="0" fillId="0" borderId="0" xfId="0" applyNumberFormat="1" applyFont="1" applyBorder="1" applyAlignment="1" applyProtection="1">
      <alignment horizontal="center"/>
      <protection locked="0"/>
    </xf>
    <xf numFmtId="39" fontId="0" fillId="0" borderId="0" xfId="0" applyNumberFormat="1" applyFont="1" applyBorder="1" applyAlignment="1" applyProtection="1">
      <alignment/>
      <protection locked="0"/>
    </xf>
    <xf numFmtId="43" fontId="0" fillId="0" borderId="0" xfId="0" applyNumberFormat="1" applyFont="1" applyBorder="1" applyAlignment="1" applyProtection="1">
      <alignment/>
      <protection locked="0"/>
    </xf>
    <xf numFmtId="41" fontId="0" fillId="0" borderId="14" xfId="0" applyFont="1" applyBorder="1" applyAlignment="1" applyProtection="1">
      <alignment/>
      <protection locked="0"/>
    </xf>
    <xf numFmtId="39" fontId="0" fillId="0" borderId="10" xfId="0" applyNumberFormat="1" applyFont="1" applyBorder="1" applyAlignment="1" applyProtection="1">
      <alignment/>
      <protection/>
    </xf>
    <xf numFmtId="172" fontId="0" fillId="0" borderId="10" xfId="0" applyNumberFormat="1" applyFont="1" applyBorder="1" applyAlignment="1" applyProtection="1">
      <alignment/>
      <protection/>
    </xf>
    <xf numFmtId="39" fontId="0" fillId="0" borderId="0" xfId="0" applyNumberFormat="1" applyFont="1" applyBorder="1" applyAlignment="1" applyProtection="1">
      <alignment/>
      <protection/>
    </xf>
    <xf numFmtId="43" fontId="0" fillId="0" borderId="0" xfId="0" applyNumberFormat="1" applyFont="1" applyBorder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41" fontId="0" fillId="0" borderId="17" xfId="0" applyFont="1" applyBorder="1" applyAlignment="1" applyProtection="1">
      <alignment horizontal="left"/>
      <protection/>
    </xf>
    <xf numFmtId="41" fontId="0" fillId="0" borderId="13" xfId="0" applyFont="1" applyBorder="1" applyAlignment="1" applyProtection="1">
      <alignment horizontal="centerContinuous"/>
      <protection/>
    </xf>
    <xf numFmtId="39" fontId="0" fillId="0" borderId="13" xfId="0" applyNumberFormat="1" applyFont="1" applyBorder="1" applyAlignment="1" applyProtection="1">
      <alignment/>
      <protection/>
    </xf>
    <xf numFmtId="41" fontId="0" fillId="0" borderId="18" xfId="0" applyFont="1" applyBorder="1" applyAlignment="1" applyProtection="1">
      <alignment/>
      <protection/>
    </xf>
    <xf numFmtId="41" fontId="0" fillId="0" borderId="14" xfId="0" applyFont="1" applyBorder="1" applyAlignment="1" applyProtection="1" quotePrefix="1">
      <alignment horizontal="left"/>
      <protection locked="0"/>
    </xf>
    <xf numFmtId="175" fontId="0" fillId="0" borderId="0" xfId="42" applyNumberFormat="1" applyFont="1" applyFill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/>
    </xf>
    <xf numFmtId="41" fontId="0" fillId="0" borderId="19" xfId="0" applyFont="1" applyBorder="1" applyAlignment="1" applyProtection="1">
      <alignment/>
      <protection/>
    </xf>
    <xf numFmtId="175" fontId="0" fillId="0" borderId="0" xfId="42" applyNumberFormat="1" applyFont="1" applyBorder="1" applyAlignment="1" applyProtection="1">
      <alignment/>
      <protection/>
    </xf>
    <xf numFmtId="41" fontId="0" fillId="0" borderId="0" xfId="0" applyFont="1" applyAlignment="1" applyProtection="1">
      <alignment horizontal="centerContinuous"/>
      <protection/>
    </xf>
    <xf numFmtId="37" fontId="0" fillId="0" borderId="0" xfId="0" applyNumberFormat="1" applyFont="1" applyAlignment="1" applyProtection="1">
      <alignment/>
      <protection locked="0"/>
    </xf>
    <xf numFmtId="168" fontId="0" fillId="0" borderId="0" xfId="0" applyNumberFormat="1" applyFont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/>
    </xf>
    <xf numFmtId="0" fontId="0" fillId="0" borderId="0" xfId="89" applyFont="1">
      <alignment/>
      <protection/>
    </xf>
    <xf numFmtId="41" fontId="0" fillId="0" borderId="0" xfId="0" applyNumberFormat="1" applyFont="1" applyFill="1" applyAlignment="1" applyProtection="1">
      <alignment/>
      <protection/>
    </xf>
    <xf numFmtId="174" fontId="0" fillId="0" borderId="0" xfId="0" applyNumberFormat="1" applyFont="1" applyAlignment="1" applyProtection="1">
      <alignment/>
      <protection/>
    </xf>
    <xf numFmtId="174" fontId="7" fillId="0" borderId="0" xfId="0" applyNumberFormat="1" applyFont="1" applyFill="1" applyAlignment="1" applyProtection="1">
      <alignment/>
      <protection locked="0"/>
    </xf>
    <xf numFmtId="37" fontId="0" fillId="0" borderId="0" xfId="0" applyNumberFormat="1" applyFont="1" applyAlignment="1" applyProtection="1">
      <alignment/>
      <protection/>
    </xf>
    <xf numFmtId="41" fontId="19" fillId="0" borderId="0" xfId="0" applyFont="1" applyAlignment="1" quotePrefix="1">
      <alignment horizontal="left"/>
    </xf>
    <xf numFmtId="37" fontId="0" fillId="0" borderId="0" xfId="0" applyNumberFormat="1" applyFont="1" applyAlignment="1" applyProtection="1">
      <alignment horizontal="center"/>
      <protection/>
    </xf>
    <xf numFmtId="174" fontId="0" fillId="0" borderId="10" xfId="0" applyNumberFormat="1" applyFont="1" applyBorder="1" applyAlignment="1" applyProtection="1">
      <alignment/>
      <protection/>
    </xf>
    <xf numFmtId="167" fontId="0" fillId="0" borderId="0" xfId="0" applyNumberFormat="1" applyFont="1" applyFill="1" applyAlignment="1" applyProtection="1">
      <alignment horizontal="left"/>
      <protection locked="0"/>
    </xf>
    <xf numFmtId="178" fontId="0" fillId="0" borderId="0" xfId="0" applyNumberFormat="1" applyFont="1" applyFill="1" applyAlignment="1" applyProtection="1">
      <alignment horizontal="left"/>
      <protection/>
    </xf>
    <xf numFmtId="14" fontId="0" fillId="0" borderId="0" xfId="0" applyNumberFormat="1" applyFont="1" applyAlignment="1">
      <alignment/>
    </xf>
    <xf numFmtId="41" fontId="37" fillId="0" borderId="0" xfId="0" applyFont="1" applyAlignment="1">
      <alignment/>
    </xf>
    <xf numFmtId="174" fontId="37" fillId="0" borderId="0" xfId="50" applyNumberFormat="1" applyFont="1" applyAlignment="1">
      <alignment horizontal="center"/>
    </xf>
    <xf numFmtId="41" fontId="37" fillId="0" borderId="0" xfId="0" applyFont="1" applyAlignment="1">
      <alignment horizontal="center"/>
    </xf>
    <xf numFmtId="41" fontId="6" fillId="0" borderId="10" xfId="0" applyFont="1" applyFill="1" applyBorder="1" applyAlignment="1">
      <alignment horizontal="center"/>
    </xf>
    <xf numFmtId="41" fontId="6" fillId="0" borderId="0" xfId="0" applyFont="1" applyFill="1" applyBorder="1" applyAlignment="1">
      <alignment horizontal="center"/>
    </xf>
    <xf numFmtId="174" fontId="0" fillId="0" borderId="0" xfId="50" applyNumberFormat="1" applyFont="1" applyFill="1" applyAlignment="1">
      <alignment/>
    </xf>
    <xf numFmtId="17" fontId="0" fillId="0" borderId="16" xfId="0" applyNumberFormat="1" applyFont="1" applyFill="1" applyBorder="1" applyAlignment="1" quotePrefix="1">
      <alignment horizontal="center"/>
    </xf>
    <xf numFmtId="41" fontId="37" fillId="0" borderId="0" xfId="0" applyFont="1" applyFill="1" applyBorder="1" applyAlignment="1">
      <alignment horizontal="center"/>
    </xf>
    <xf numFmtId="201" fontId="0" fillId="0" borderId="0" xfId="63" applyNumberFormat="1" applyFont="1" applyFill="1" applyAlignment="1">
      <alignment/>
    </xf>
    <xf numFmtId="174" fontId="0" fillId="0" borderId="10" xfId="50" applyNumberFormat="1" applyFont="1" applyFill="1" applyBorder="1" applyAlignment="1">
      <alignment/>
    </xf>
    <xf numFmtId="174" fontId="0" fillId="0" borderId="0" xfId="50" applyNumberFormat="1" applyFont="1" applyFill="1" applyBorder="1" applyAlignment="1">
      <alignment/>
    </xf>
    <xf numFmtId="169" fontId="0" fillId="0" borderId="0" xfId="50" applyNumberFormat="1" applyFont="1" applyFill="1" applyAlignment="1">
      <alignment/>
    </xf>
    <xf numFmtId="41" fontId="0" fillId="0" borderId="0" xfId="0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1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69" fontId="0" fillId="0" borderId="0" xfId="50" applyNumberFormat="1" applyFont="1" applyAlignment="1">
      <alignment/>
    </xf>
    <xf numFmtId="169" fontId="6" fillId="0" borderId="15" xfId="0" applyNumberFormat="1" applyFont="1" applyFill="1" applyBorder="1" applyAlignment="1" applyProtection="1">
      <alignment horizontal="center"/>
      <protection locked="0"/>
    </xf>
    <xf numFmtId="169" fontId="6" fillId="0" borderId="16" xfId="0" applyNumberFormat="1" applyFont="1" applyFill="1" applyBorder="1" applyAlignment="1" applyProtection="1">
      <alignment horizontal="center"/>
      <protection locked="0"/>
    </xf>
    <xf numFmtId="41" fontId="0" fillId="0" borderId="17" xfId="0" applyFont="1" applyBorder="1" applyAlignment="1" applyProtection="1">
      <alignment horizontal="center"/>
      <protection/>
    </xf>
    <xf numFmtId="41" fontId="0" fillId="0" borderId="13" xfId="0" applyFont="1" applyBorder="1" applyAlignment="1" applyProtection="1">
      <alignment horizontal="center"/>
      <protection/>
    </xf>
    <xf numFmtId="41" fontId="0" fillId="0" borderId="18" xfId="0" applyFont="1" applyBorder="1" applyAlignment="1" applyProtection="1">
      <alignment horizontal="center"/>
      <protection/>
    </xf>
    <xf numFmtId="41" fontId="0" fillId="0" borderId="15" xfId="0" applyFont="1" applyBorder="1" applyAlignment="1">
      <alignment horizontal="center"/>
    </xf>
    <xf numFmtId="41" fontId="0" fillId="0" borderId="20" xfId="0" applyFont="1" applyBorder="1" applyAlignment="1">
      <alignment horizontal="center"/>
    </xf>
    <xf numFmtId="41" fontId="0" fillId="0" borderId="11" xfId="0" applyFont="1" applyBorder="1" applyAlignment="1" applyProtection="1">
      <alignment horizontal="center"/>
      <protection/>
    </xf>
    <xf numFmtId="41" fontId="0" fillId="0" borderId="12" xfId="0" applyFont="1" applyBorder="1" applyAlignment="1" applyProtection="1">
      <alignment horizontal="center"/>
      <protection/>
    </xf>
    <xf numFmtId="174" fontId="37" fillId="0" borderId="17" xfId="50" applyNumberFormat="1" applyFont="1" applyBorder="1" applyAlignment="1">
      <alignment horizontal="center"/>
    </xf>
    <xf numFmtId="174" fontId="37" fillId="0" borderId="13" xfId="50" applyNumberFormat="1" applyFont="1" applyBorder="1" applyAlignment="1">
      <alignment horizontal="center"/>
    </xf>
    <xf numFmtId="174" fontId="37" fillId="0" borderId="18" xfId="50" applyNumberFormat="1" applyFont="1" applyBorder="1" applyAlignment="1">
      <alignment horizontal="center"/>
    </xf>
    <xf numFmtId="41" fontId="0" fillId="22" borderId="0" xfId="0" applyFont="1" applyFill="1" applyAlignment="1" applyProtection="1" quotePrefix="1">
      <alignment horizontal="left"/>
      <protection/>
    </xf>
    <xf numFmtId="41" fontId="0" fillId="22" borderId="0" xfId="0" applyFont="1" applyFill="1" applyAlignment="1" applyProtection="1">
      <alignment horizontal="left"/>
      <protection locked="0"/>
    </xf>
    <xf numFmtId="41" fontId="0" fillId="22" borderId="0" xfId="0" applyFont="1" applyFill="1" applyAlignment="1" applyProtection="1">
      <alignment horizontal="left"/>
      <protection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[0] 4" xfId="46"/>
    <cellStyle name="Comma [0] 5" xfId="47"/>
    <cellStyle name="Comma [0] 6" xfId="48"/>
    <cellStyle name="Comma [0] 7" xfId="49"/>
    <cellStyle name="Comma 2" xfId="50"/>
    <cellStyle name="Comma 3" xfId="51"/>
    <cellStyle name="Comma 3 2" xfId="52"/>
    <cellStyle name="Comma 3 2 2" xfId="53"/>
    <cellStyle name="Comma 3 3" xfId="54"/>
    <cellStyle name="Comma 3 3 2" xfId="55"/>
    <cellStyle name="Comma 3 4" xfId="56"/>
    <cellStyle name="Comma 3 4 2" xfId="57"/>
    <cellStyle name="Comma 3 5" xfId="58"/>
    <cellStyle name="Comma 3 6" xfId="59"/>
    <cellStyle name="Comma 3 7" xfId="60"/>
    <cellStyle name="Comma 3 8" xfId="61"/>
    <cellStyle name="Comma 3 9" xfId="62"/>
    <cellStyle name="Currency" xfId="63"/>
    <cellStyle name="Currency [0]" xfId="64"/>
    <cellStyle name="Currency 2" xfId="65"/>
    <cellStyle name="Currency 3" xfId="66"/>
    <cellStyle name="Currency 4" xfId="67"/>
    <cellStyle name="Currency 5" xfId="68"/>
    <cellStyle name="Currency 6" xfId="69"/>
    <cellStyle name="Currency 7" xfId="70"/>
    <cellStyle name="Explanatory Text" xfId="71"/>
    <cellStyle name="Followed Hyperlink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Linked Cell" xfId="80"/>
    <cellStyle name="Neutral" xfId="81"/>
    <cellStyle name="Normal 10" xfId="82"/>
    <cellStyle name="Normal 11" xfId="83"/>
    <cellStyle name="Normal 12" xfId="84"/>
    <cellStyle name="Normal 13" xfId="85"/>
    <cellStyle name="Normal 13 2" xfId="86"/>
    <cellStyle name="Normal 2" xfId="87"/>
    <cellStyle name="Normal 2 10" xfId="88"/>
    <cellStyle name="Normal 2 11" xfId="89"/>
    <cellStyle name="Normal 2 2" xfId="90"/>
    <cellStyle name="Normal 2 3" xfId="91"/>
    <cellStyle name="Normal 2 4" xfId="92"/>
    <cellStyle name="Normal 2 5" xfId="93"/>
    <cellStyle name="Normal 2 6" xfId="94"/>
    <cellStyle name="Normal 2 7" xfId="95"/>
    <cellStyle name="Normal 2 8" xfId="96"/>
    <cellStyle name="Normal 2 9" xfId="97"/>
    <cellStyle name="Normal 3" xfId="98"/>
    <cellStyle name="Normal 4" xfId="99"/>
    <cellStyle name="Normal 5" xfId="100"/>
    <cellStyle name="Normal 5 2" xfId="101"/>
    <cellStyle name="Normal 6" xfId="102"/>
    <cellStyle name="Normal 7" xfId="103"/>
    <cellStyle name="Normal 7 2" xfId="104"/>
    <cellStyle name="Normal 8" xfId="105"/>
    <cellStyle name="Normal 9" xfId="106"/>
    <cellStyle name="Note" xfId="107"/>
    <cellStyle name="Output" xfId="108"/>
    <cellStyle name="Percent" xfId="109"/>
    <cellStyle name="Percent 2" xfId="110"/>
    <cellStyle name="Percent 2 2" xfId="111"/>
    <cellStyle name="Percent 3" xfId="112"/>
    <cellStyle name="Percent 4" xfId="113"/>
    <cellStyle name="Percent 5" xfId="114"/>
    <cellStyle name="Percent 6" xfId="115"/>
    <cellStyle name="Percent 7" xfId="116"/>
    <cellStyle name="Title" xfId="117"/>
    <cellStyle name="Total" xfId="118"/>
    <cellStyle name="Warning Text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x-19\home\Admin\BRAMSEY\EXCEL\GCR\Nov%2023%20-%20P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IERS COSTS"/>
      <sheetName val="Nov"/>
    </sheetNames>
    <sheetDataSet>
      <sheetData sheetId="0">
        <row r="12">
          <cell r="E12">
            <v>712222.2640624504</v>
          </cell>
        </row>
        <row r="13">
          <cell r="B13">
            <v>542445.0132</v>
          </cell>
          <cell r="C13">
            <v>1.0544</v>
          </cell>
          <cell r="D13">
            <v>3.170829522785075</v>
          </cell>
        </row>
        <row r="16">
          <cell r="B16">
            <v>251510.06972</v>
          </cell>
          <cell r="C16">
            <v>1.0709</v>
          </cell>
          <cell r="D16">
            <v>3.2550132999030374</v>
          </cell>
        </row>
        <row r="18">
          <cell r="B18">
            <v>0</v>
          </cell>
          <cell r="C18">
            <v>1.25151865</v>
          </cell>
          <cell r="D18">
            <v>0</v>
          </cell>
        </row>
        <row r="20">
          <cell r="B20">
            <v>15411</v>
          </cell>
          <cell r="C20">
            <v>1.31302317</v>
          </cell>
          <cell r="D20">
            <v>3.3785014599961074</v>
          </cell>
        </row>
        <row r="21">
          <cell r="B21">
            <v>698280.68878</v>
          </cell>
          <cell r="D21">
            <v>3.44391</v>
          </cell>
        </row>
        <row r="23">
          <cell r="B23">
            <v>83318</v>
          </cell>
          <cell r="C23">
            <v>1.225</v>
          </cell>
          <cell r="D23">
            <v>3.5966</v>
          </cell>
        </row>
      </sheetData>
      <sheetData sheetId="1">
        <row r="58">
          <cell r="H58">
            <v>423552.09761681047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276"/>
  <sheetViews>
    <sheetView zoomScale="90" zoomScaleNormal="90" zoomScalePageLayoutView="0" workbookViewId="0" topLeftCell="A1">
      <selection activeCell="H9" sqref="H9"/>
    </sheetView>
  </sheetViews>
  <sheetFormatPr defaultColWidth="1.7109375" defaultRowHeight="12.75"/>
  <cols>
    <col min="1" max="1" width="62.7109375" style="1" customWidth="1"/>
    <col min="2" max="2" width="0.71875" style="1" customWidth="1"/>
    <col min="3" max="3" width="1.1484375" style="1" customWidth="1"/>
    <col min="4" max="4" width="8.00390625" style="1" customWidth="1"/>
    <col min="5" max="5" width="16.8515625" style="1" customWidth="1"/>
    <col min="6" max="253" width="12.7109375" style="1" customWidth="1"/>
    <col min="254" max="16384" width="1.7109375" style="1" customWidth="1"/>
  </cols>
  <sheetData>
    <row r="1" spans="1:5" ht="12.75">
      <c r="A1" s="241" t="s">
        <v>149</v>
      </c>
      <c r="B1" s="242"/>
      <c r="C1" s="242"/>
      <c r="D1" s="242"/>
      <c r="E1" s="242"/>
    </row>
    <row r="2" spans="1:5" ht="12.75">
      <c r="A2" s="109"/>
      <c r="B2" s="110"/>
      <c r="C2" s="110"/>
      <c r="D2" s="110"/>
      <c r="E2" s="111"/>
    </row>
    <row r="3" spans="1:5" ht="12">
      <c r="A3" s="109"/>
      <c r="B3" s="112"/>
      <c r="C3" s="112"/>
      <c r="D3" s="112"/>
      <c r="E3" s="89" t="s">
        <v>137</v>
      </c>
    </row>
    <row r="4" spans="1:5" ht="13.5">
      <c r="A4" s="94" t="s">
        <v>0</v>
      </c>
      <c r="B4" s="19"/>
      <c r="C4" s="19"/>
      <c r="D4" s="20" t="s">
        <v>1</v>
      </c>
      <c r="E4" s="20" t="s">
        <v>2</v>
      </c>
    </row>
    <row r="5" spans="1:5" ht="12">
      <c r="A5" s="109"/>
      <c r="B5" s="112"/>
      <c r="C5" s="112"/>
      <c r="D5" s="112"/>
      <c r="E5" s="112"/>
    </row>
    <row r="6" spans="1:5" ht="12">
      <c r="A6" s="93" t="s">
        <v>3</v>
      </c>
      <c r="B6" s="112"/>
      <c r="C6" s="112"/>
      <c r="D6" s="96" t="s">
        <v>4</v>
      </c>
      <c r="E6" s="90">
        <f>E23</f>
        <v>4.2021</v>
      </c>
    </row>
    <row r="7" spans="1:5" ht="12">
      <c r="A7" s="93" t="s">
        <v>5</v>
      </c>
      <c r="B7" s="112"/>
      <c r="C7" s="112"/>
      <c r="D7" s="96" t="s">
        <v>4</v>
      </c>
      <c r="E7" s="90">
        <f>E34</f>
        <v>0</v>
      </c>
    </row>
    <row r="8" spans="1:5" ht="12">
      <c r="A8" s="93" t="s">
        <v>6</v>
      </c>
      <c r="B8" s="112"/>
      <c r="C8" s="112"/>
      <c r="D8" s="96" t="s">
        <v>4</v>
      </c>
      <c r="E8" s="90">
        <f>E45</f>
        <v>-0.29390000000000005</v>
      </c>
    </row>
    <row r="9" spans="1:5" ht="13.5">
      <c r="A9" s="93" t="s">
        <v>7</v>
      </c>
      <c r="B9" s="112"/>
      <c r="C9" s="112"/>
      <c r="D9" s="96" t="s">
        <v>4</v>
      </c>
      <c r="E9" s="91">
        <f>E56</f>
        <v>0</v>
      </c>
    </row>
    <row r="10" spans="1:5" ht="13.5">
      <c r="A10" s="113" t="s">
        <v>8</v>
      </c>
      <c r="B10" s="114"/>
      <c r="C10" s="114"/>
      <c r="D10" s="67" t="s">
        <v>4</v>
      </c>
      <c r="E10" s="95">
        <f>SUM(E6:E9)</f>
        <v>3.9082</v>
      </c>
    </row>
    <row r="11" spans="1:5" ht="12">
      <c r="A11" s="112"/>
      <c r="B11" s="112"/>
      <c r="C11" s="112"/>
      <c r="D11" s="112"/>
      <c r="E11" s="111"/>
    </row>
    <row r="12" spans="1:5" ht="12.75">
      <c r="A12" s="25" t="s">
        <v>9</v>
      </c>
      <c r="B12" s="26"/>
      <c r="C12" s="26"/>
      <c r="D12" s="26"/>
      <c r="E12" s="115"/>
    </row>
    <row r="13" spans="1:5" ht="14.25" customHeight="1">
      <c r="A13" s="52"/>
      <c r="B13" s="47"/>
      <c r="C13" s="47"/>
      <c r="D13" s="47"/>
      <c r="E13" s="111"/>
    </row>
    <row r="14" spans="1:5" ht="14.25" customHeight="1">
      <c r="A14" s="52"/>
      <c r="B14" s="47"/>
      <c r="C14" s="47"/>
      <c r="D14" s="47"/>
      <c r="E14" s="89" t="s">
        <v>137</v>
      </c>
    </row>
    <row r="15" spans="1:5" ht="14.25" customHeight="1">
      <c r="A15" s="21" t="s">
        <v>0</v>
      </c>
      <c r="B15" s="22"/>
      <c r="C15" s="22"/>
      <c r="D15" s="21" t="s">
        <v>1</v>
      </c>
      <c r="E15" s="23" t="s">
        <v>2</v>
      </c>
    </row>
    <row r="16" spans="1:5" ht="14.25" customHeight="1">
      <c r="A16" s="47"/>
      <c r="B16" s="47"/>
      <c r="C16" s="47"/>
      <c r="D16" s="47"/>
      <c r="E16" s="116"/>
    </row>
    <row r="17" spans="1:5" ht="12">
      <c r="A17" s="52" t="s">
        <v>10</v>
      </c>
      <c r="B17" s="47"/>
      <c r="C17" s="47"/>
      <c r="D17" s="51" t="s">
        <v>11</v>
      </c>
      <c r="E17" s="117">
        <f>'II'!E27</f>
        <v>6666320.361679261</v>
      </c>
    </row>
    <row r="18" spans="1:5" ht="12">
      <c r="A18" s="52" t="s">
        <v>12</v>
      </c>
      <c r="B18" s="47"/>
      <c r="C18" s="47"/>
      <c r="D18" s="51" t="s">
        <v>11</v>
      </c>
      <c r="E18" s="90">
        <v>0</v>
      </c>
    </row>
    <row r="19" spans="1:5" ht="12">
      <c r="A19" s="52" t="s">
        <v>13</v>
      </c>
      <c r="B19" s="47"/>
      <c r="C19" s="47"/>
      <c r="D19" s="51" t="s">
        <v>11</v>
      </c>
      <c r="E19" s="90">
        <v>0</v>
      </c>
    </row>
    <row r="20" spans="1:5" ht="13.5">
      <c r="A20" s="52" t="s">
        <v>103</v>
      </c>
      <c r="B20" s="47"/>
      <c r="C20" s="47"/>
      <c r="D20" s="51" t="s">
        <v>11</v>
      </c>
      <c r="E20" s="54">
        <f>'II'!B44</f>
        <v>19065</v>
      </c>
    </row>
    <row r="21" spans="1:5" ht="12">
      <c r="A21" s="97" t="s">
        <v>31</v>
      </c>
      <c r="B21" s="47"/>
      <c r="C21" s="47"/>
      <c r="D21" s="51" t="s">
        <v>11</v>
      </c>
      <c r="E21" s="118">
        <f>SUM(E17:E20)</f>
        <v>6685385.361679261</v>
      </c>
    </row>
    <row r="22" spans="1:6" ht="13.5">
      <c r="A22" s="97" t="s">
        <v>102</v>
      </c>
      <c r="B22" s="80"/>
      <c r="C22" s="80"/>
      <c r="D22" s="119" t="s">
        <v>14</v>
      </c>
      <c r="E22" s="120">
        <f>'II'!B27</f>
        <v>1590964.7717</v>
      </c>
      <c r="F22" s="18"/>
    </row>
    <row r="23" spans="1:5" ht="13.5">
      <c r="A23" s="52" t="s">
        <v>15</v>
      </c>
      <c r="B23" s="47"/>
      <c r="C23" s="47"/>
      <c r="D23" s="51" t="s">
        <v>4</v>
      </c>
      <c r="E23" s="44">
        <f>ROUND(+E21/E22,4)</f>
        <v>4.2021</v>
      </c>
    </row>
    <row r="24" spans="1:5" ht="12">
      <c r="A24" s="47"/>
      <c r="B24" s="47"/>
      <c r="C24" s="47"/>
      <c r="D24" s="47"/>
      <c r="E24" s="116"/>
    </row>
    <row r="25" spans="1:5" ht="12.75">
      <c r="A25" s="25" t="s">
        <v>16</v>
      </c>
      <c r="B25" s="26"/>
      <c r="C25" s="26"/>
      <c r="D25" s="26"/>
      <c r="E25" s="121"/>
    </row>
    <row r="26" spans="1:5" ht="15.75" customHeight="1">
      <c r="A26" s="52"/>
      <c r="B26" s="47"/>
      <c r="C26" s="47"/>
      <c r="D26" s="47"/>
      <c r="E26" s="111"/>
    </row>
    <row r="27" spans="1:5" ht="15.75" customHeight="1">
      <c r="A27" s="52"/>
      <c r="B27" s="47"/>
      <c r="C27" s="47"/>
      <c r="D27" s="47"/>
      <c r="E27" s="89" t="s">
        <v>137</v>
      </c>
    </row>
    <row r="28" spans="1:5" ht="15.75" customHeight="1">
      <c r="A28" s="21" t="s">
        <v>0</v>
      </c>
      <c r="B28" s="22"/>
      <c r="C28" s="22"/>
      <c r="D28" s="21" t="s">
        <v>1</v>
      </c>
      <c r="E28" s="23" t="s">
        <v>2</v>
      </c>
    </row>
    <row r="29" spans="1:5" ht="12">
      <c r="A29" s="47"/>
      <c r="B29" s="47"/>
      <c r="C29" s="47"/>
      <c r="D29" s="47"/>
      <c r="E29" s="116"/>
    </row>
    <row r="30" spans="1:5" ht="12">
      <c r="A30" s="52" t="s">
        <v>17</v>
      </c>
      <c r="B30" s="47"/>
      <c r="C30" s="47"/>
      <c r="D30" s="51" t="s">
        <v>4</v>
      </c>
      <c r="E30" s="122">
        <f>III!G13</f>
        <v>0</v>
      </c>
    </row>
    <row r="31" spans="1:5" ht="12">
      <c r="A31" s="58" t="s">
        <v>18</v>
      </c>
      <c r="B31" s="47"/>
      <c r="C31" s="47"/>
      <c r="D31" s="51" t="s">
        <v>4</v>
      </c>
      <c r="E31" s="123">
        <v>0</v>
      </c>
    </row>
    <row r="32" spans="1:5" ht="12">
      <c r="A32" s="58" t="s">
        <v>19</v>
      </c>
      <c r="B32" s="47"/>
      <c r="C32" s="47"/>
      <c r="D32" s="51" t="s">
        <v>4</v>
      </c>
      <c r="E32" s="123">
        <v>0</v>
      </c>
    </row>
    <row r="33" spans="1:5" ht="13.5">
      <c r="A33" s="58" t="s">
        <v>20</v>
      </c>
      <c r="B33" s="47"/>
      <c r="C33" s="47"/>
      <c r="D33" s="51" t="s">
        <v>4</v>
      </c>
      <c r="E33" s="124">
        <v>0</v>
      </c>
    </row>
    <row r="34" spans="1:5" ht="13.5">
      <c r="A34" s="52" t="s">
        <v>21</v>
      </c>
      <c r="B34" s="47"/>
      <c r="C34" s="47"/>
      <c r="D34" s="51" t="s">
        <v>4</v>
      </c>
      <c r="E34" s="24">
        <f>SUM(E30:E33)</f>
        <v>0</v>
      </c>
    </row>
    <row r="35" spans="1:5" ht="12">
      <c r="A35" s="47"/>
      <c r="B35" s="47"/>
      <c r="C35" s="47"/>
      <c r="D35" s="47"/>
      <c r="E35" s="116"/>
    </row>
    <row r="36" spans="1:5" ht="12.75">
      <c r="A36" s="25" t="s">
        <v>22</v>
      </c>
      <c r="B36" s="26"/>
      <c r="C36" s="26"/>
      <c r="D36" s="26"/>
      <c r="E36" s="125"/>
    </row>
    <row r="37" spans="1:5" ht="15.75" customHeight="1">
      <c r="A37" s="33"/>
      <c r="B37" s="126"/>
      <c r="C37" s="126"/>
      <c r="D37" s="126"/>
      <c r="E37" s="111"/>
    </row>
    <row r="38" spans="1:5" ht="15.75" customHeight="1">
      <c r="A38" s="52"/>
      <c r="B38" s="47"/>
      <c r="C38" s="47"/>
      <c r="D38" s="47"/>
      <c r="E38" s="89" t="s">
        <v>137</v>
      </c>
    </row>
    <row r="39" spans="1:5" ht="15.75" customHeight="1">
      <c r="A39" s="21" t="s">
        <v>0</v>
      </c>
      <c r="B39" s="22"/>
      <c r="C39" s="22"/>
      <c r="D39" s="21" t="s">
        <v>1</v>
      </c>
      <c r="E39" s="23" t="s">
        <v>2</v>
      </c>
    </row>
    <row r="40" spans="1:5" ht="12">
      <c r="A40" s="47"/>
      <c r="B40" s="47"/>
      <c r="C40" s="47"/>
      <c r="D40" s="47"/>
      <c r="E40" s="116"/>
    </row>
    <row r="41" spans="1:9" ht="12">
      <c r="A41" s="52" t="s">
        <v>23</v>
      </c>
      <c r="B41" s="47"/>
      <c r="C41" s="47"/>
      <c r="D41" s="51" t="s">
        <v>4</v>
      </c>
      <c r="E41" s="122">
        <f>'IV'!E43</f>
        <v>-0.2135</v>
      </c>
      <c r="G41" s="99"/>
      <c r="H41" s="55"/>
      <c r="I41" s="101"/>
    </row>
    <row r="42" spans="1:5" ht="12">
      <c r="A42" s="58" t="s">
        <v>18</v>
      </c>
      <c r="B42" s="47"/>
      <c r="C42" s="47"/>
      <c r="D42" s="51" t="s">
        <v>4</v>
      </c>
      <c r="E42" s="127">
        <v>-1.3603</v>
      </c>
    </row>
    <row r="43" spans="1:5" ht="12">
      <c r="A43" s="58" t="s">
        <v>19</v>
      </c>
      <c r="B43" s="47"/>
      <c r="C43" s="47"/>
      <c r="D43" s="51" t="s">
        <v>4</v>
      </c>
      <c r="E43" s="127">
        <v>0.4816</v>
      </c>
    </row>
    <row r="44" spans="1:7" ht="13.5">
      <c r="A44" s="58" t="s">
        <v>20</v>
      </c>
      <c r="B44" s="47"/>
      <c r="C44" s="47"/>
      <c r="D44" s="51" t="s">
        <v>4</v>
      </c>
      <c r="E44" s="128">
        <v>0.7983</v>
      </c>
      <c r="G44" s="98"/>
    </row>
    <row r="45" spans="1:7" ht="13.5">
      <c r="A45" s="52" t="s">
        <v>6</v>
      </c>
      <c r="B45" s="47"/>
      <c r="C45" s="47"/>
      <c r="D45" s="51" t="s">
        <v>4</v>
      </c>
      <c r="E45" s="24">
        <f>SUM(E41:E44)</f>
        <v>-0.29390000000000005</v>
      </c>
      <c r="G45" s="98"/>
    </row>
    <row r="46" spans="1:7" ht="13.5">
      <c r="A46" s="47"/>
      <c r="B46" s="47"/>
      <c r="C46" s="47"/>
      <c r="D46" s="47"/>
      <c r="E46" s="116"/>
      <c r="G46" s="75"/>
    </row>
    <row r="47" spans="1:5" ht="12.75">
      <c r="A47" s="25" t="s">
        <v>24</v>
      </c>
      <c r="B47" s="26"/>
      <c r="C47" s="26"/>
      <c r="D47" s="26"/>
      <c r="E47" s="121"/>
    </row>
    <row r="48" spans="1:13" ht="18" customHeight="1">
      <c r="A48" s="52"/>
      <c r="B48" s="47"/>
      <c r="C48" s="47"/>
      <c r="D48" s="47"/>
      <c r="E48" s="111"/>
      <c r="K48" s="102"/>
      <c r="L48" s="84"/>
      <c r="M48" s="100"/>
    </row>
    <row r="49" spans="1:5" ht="18" customHeight="1">
      <c r="A49" s="52"/>
      <c r="B49" s="47"/>
      <c r="C49" s="47"/>
      <c r="D49" s="47"/>
      <c r="E49" s="89" t="s">
        <v>137</v>
      </c>
    </row>
    <row r="50" spans="1:5" ht="18" customHeight="1">
      <c r="A50" s="21" t="s">
        <v>0</v>
      </c>
      <c r="B50" s="22"/>
      <c r="C50" s="22"/>
      <c r="D50" s="21" t="s">
        <v>1</v>
      </c>
      <c r="E50" s="23" t="s">
        <v>2</v>
      </c>
    </row>
    <row r="51" spans="1:5" ht="12">
      <c r="A51" s="47"/>
      <c r="B51" s="47"/>
      <c r="C51" s="47"/>
      <c r="D51" s="47"/>
      <c r="E51" s="116"/>
    </row>
    <row r="52" spans="1:9" ht="12">
      <c r="A52" s="52" t="s">
        <v>114</v>
      </c>
      <c r="B52" s="47"/>
      <c r="C52" s="47"/>
      <c r="D52" s="51" t="s">
        <v>4</v>
      </c>
      <c r="E52" s="122">
        <f>V!H48</f>
        <v>0</v>
      </c>
      <c r="F52" s="1" t="s">
        <v>31</v>
      </c>
      <c r="G52" s="84"/>
      <c r="H52" s="55"/>
      <c r="I52" s="101"/>
    </row>
    <row r="53" spans="1:5" ht="12">
      <c r="A53" s="58" t="s">
        <v>18</v>
      </c>
      <c r="B53" s="47"/>
      <c r="C53" s="47"/>
      <c r="D53" s="51" t="s">
        <v>4</v>
      </c>
      <c r="E53" s="127">
        <v>0</v>
      </c>
    </row>
    <row r="54" spans="1:6" ht="12">
      <c r="A54" s="58" t="s">
        <v>19</v>
      </c>
      <c r="B54" s="47"/>
      <c r="C54" s="47"/>
      <c r="D54" s="51" t="s">
        <v>4</v>
      </c>
      <c r="E54" s="127">
        <v>0</v>
      </c>
      <c r="F54" s="1" t="s">
        <v>31</v>
      </c>
    </row>
    <row r="55" spans="1:5" ht="13.5">
      <c r="A55" s="58" t="s">
        <v>20</v>
      </c>
      <c r="B55" s="47"/>
      <c r="C55" s="47"/>
      <c r="D55" s="51" t="s">
        <v>4</v>
      </c>
      <c r="E55" s="128">
        <v>0</v>
      </c>
    </row>
    <row r="56" spans="1:5" ht="13.5">
      <c r="A56" s="52" t="s">
        <v>7</v>
      </c>
      <c r="B56" s="47"/>
      <c r="C56" s="47"/>
      <c r="D56" s="51" t="s">
        <v>4</v>
      </c>
      <c r="E56" s="24">
        <f>ROUNDUP(SUM(E52:E55),4)</f>
        <v>0</v>
      </c>
    </row>
    <row r="57" ht="12">
      <c r="E57" s="43"/>
    </row>
    <row r="256" ht="12">
      <c r="G256" s="5"/>
    </row>
    <row r="257" ht="12">
      <c r="G257" s="6"/>
    </row>
    <row r="272" ht="12">
      <c r="K272" s="7">
        <f>76269.78+9246.6</f>
        <v>85516.38</v>
      </c>
    </row>
    <row r="276" spans="7:9" ht="12">
      <c r="G276" s="5"/>
      <c r="H276" s="5"/>
      <c r="I276" s="5"/>
    </row>
  </sheetData>
  <sheetProtection/>
  <mergeCells count="1">
    <mergeCell ref="A1:E1"/>
  </mergeCells>
  <printOptions horizontalCentered="1"/>
  <pageMargins left="0.75" right="0.75" top="1.37" bottom="0.53" header="0.5" footer="0.5"/>
  <pageSetup fitToHeight="1" fitToWidth="1" horizontalDpi="600" verticalDpi="600" orientation="portrait" scale="82" r:id="rId1"/>
  <headerFooter alignWithMargins="0">
    <oddHeader>&amp;C&amp;"Century Schoolbook,Bold"&amp;12DELTA NATURAL GAS COMPANY, INC.
&amp;10GAS COST RECOVERY CALCULATION&amp;R&amp;"Century Schoolbook,Bold"SCHEDULE I</oddHeader>
  </headerFooter>
  <rowBreaks count="6" manualBreakCount="6">
    <brk id="50" max="65535" man="1"/>
    <brk id="80" max="65535" man="1"/>
    <brk id="131" max="65535" man="1"/>
    <brk id="181" max="65535" man="1"/>
    <brk id="209" max="65535" man="1"/>
    <brk id="24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110" zoomScaleNormal="110" zoomScalePageLayoutView="0" workbookViewId="0" topLeftCell="A10">
      <selection activeCell="A12" sqref="A12:A26"/>
    </sheetView>
  </sheetViews>
  <sheetFormatPr defaultColWidth="9.28125" defaultRowHeight="12.75"/>
  <cols>
    <col min="1" max="1" width="62.00390625" style="1" customWidth="1"/>
    <col min="2" max="2" width="12.421875" style="1" customWidth="1"/>
    <col min="3" max="3" width="10.28125" style="1" bestFit="1" customWidth="1"/>
    <col min="4" max="4" width="11.00390625" style="1" bestFit="1" customWidth="1"/>
    <col min="5" max="5" width="13.7109375" style="1" customWidth="1"/>
    <col min="6" max="6" width="12.7109375" style="16" customWidth="1"/>
    <col min="7" max="7" width="13.7109375" style="1" customWidth="1"/>
    <col min="8" max="9" width="9.28125" style="1" customWidth="1"/>
    <col min="10" max="10" width="15.28125" style="1" customWidth="1"/>
    <col min="11" max="11" width="11.28125" style="1" customWidth="1"/>
    <col min="12" max="16384" width="9.28125" style="1" customWidth="1"/>
  </cols>
  <sheetData>
    <row r="1" spans="1:7" ht="12.75">
      <c r="A1" s="27" t="s">
        <v>100</v>
      </c>
      <c r="B1" s="57"/>
      <c r="C1" s="57"/>
      <c r="D1" s="57"/>
      <c r="E1" s="57"/>
      <c r="F1" s="27"/>
      <c r="G1" s="52"/>
    </row>
    <row r="2" spans="1:7" ht="12.75">
      <c r="A2" s="129">
        <v>45231</v>
      </c>
      <c r="B2" s="130"/>
      <c r="C2" s="57"/>
      <c r="D2" s="57"/>
      <c r="E2" s="57"/>
      <c r="F2" s="60"/>
      <c r="G2" s="47"/>
    </row>
    <row r="3" spans="1:7" ht="12.75">
      <c r="A3" s="27" t="s">
        <v>25</v>
      </c>
      <c r="B3" s="57"/>
      <c r="C3" s="57"/>
      <c r="D3" s="64"/>
      <c r="E3" s="57"/>
      <c r="F3" s="60"/>
      <c r="G3" s="58"/>
    </row>
    <row r="4" spans="1:7" ht="12.75">
      <c r="A4" s="28">
        <f>A2</f>
        <v>45231</v>
      </c>
      <c r="B4" s="57"/>
      <c r="C4" s="57"/>
      <c r="D4" s="57"/>
      <c r="E4" s="57"/>
      <c r="F4" s="60"/>
      <c r="G4" s="58"/>
    </row>
    <row r="5" spans="1:7" ht="12">
      <c r="A5" s="47"/>
      <c r="B5" s="47"/>
      <c r="C5" s="47"/>
      <c r="D5" s="47"/>
      <c r="E5" s="47"/>
      <c r="F5" s="48"/>
      <c r="G5" s="58"/>
    </row>
    <row r="6" spans="1:7" ht="12">
      <c r="A6" s="47"/>
      <c r="B6" s="58"/>
      <c r="C6" s="47"/>
      <c r="D6" s="47"/>
      <c r="E6" s="47"/>
      <c r="F6" s="48"/>
      <c r="G6" s="47"/>
    </row>
    <row r="7" spans="1:7" ht="12">
      <c r="A7" s="47"/>
      <c r="B7" s="47"/>
      <c r="C7" s="47"/>
      <c r="D7" s="47"/>
      <c r="E7" s="47"/>
      <c r="F7" s="48"/>
      <c r="G7" s="47"/>
    </row>
    <row r="8" spans="1:7" ht="12">
      <c r="A8" s="47"/>
      <c r="B8" s="47"/>
      <c r="C8" s="47"/>
      <c r="D8" s="47"/>
      <c r="E8" s="47"/>
      <c r="F8" s="48"/>
      <c r="G8" s="47"/>
    </row>
    <row r="9" spans="1:11" ht="12">
      <c r="A9" s="47"/>
      <c r="B9" s="51"/>
      <c r="C9" s="51"/>
      <c r="D9" s="51"/>
      <c r="E9" s="51"/>
      <c r="F9" s="48"/>
      <c r="G9" s="47"/>
      <c r="J9" s="3"/>
      <c r="K9" s="3"/>
    </row>
    <row r="10" spans="1:11" s="9" customFormat="1" ht="42">
      <c r="A10" s="29" t="s">
        <v>26</v>
      </c>
      <c r="B10" s="29" t="s">
        <v>101</v>
      </c>
      <c r="C10" s="29" t="s">
        <v>27</v>
      </c>
      <c r="D10" s="29" t="s">
        <v>28</v>
      </c>
      <c r="E10" s="29" t="s">
        <v>133</v>
      </c>
      <c r="F10" s="30" t="s">
        <v>96</v>
      </c>
      <c r="G10" s="30"/>
      <c r="J10" s="8"/>
      <c r="K10" s="8"/>
    </row>
    <row r="11" spans="1:7" ht="12">
      <c r="A11" s="47"/>
      <c r="B11" s="47"/>
      <c r="C11" s="47"/>
      <c r="D11" s="47"/>
      <c r="E11" s="47"/>
      <c r="F11" s="48"/>
      <c r="G11" s="52" t="s">
        <v>29</v>
      </c>
    </row>
    <row r="12" spans="1:7" ht="12">
      <c r="A12" s="253"/>
      <c r="B12" s="47"/>
      <c r="C12" s="47"/>
      <c r="D12" s="47"/>
      <c r="E12" s="47"/>
      <c r="F12" s="88"/>
      <c r="G12" s="52" t="s">
        <v>30</v>
      </c>
    </row>
    <row r="13" spans="1:11" ht="12">
      <c r="A13" s="254"/>
      <c r="B13" s="47"/>
      <c r="C13" s="131"/>
      <c r="D13" s="132"/>
      <c r="E13" s="133">
        <f>'[1]SUPPLIERS COSTS'!$E$12</f>
        <v>712222.2640624504</v>
      </c>
      <c r="F13" s="134"/>
      <c r="G13" s="47"/>
      <c r="K13" s="11"/>
    </row>
    <row r="14" spans="1:11" ht="12">
      <c r="A14" s="253"/>
      <c r="B14" s="135">
        <f>'[1]SUPPLIERS COSTS'!$B$13</f>
        <v>542445.0132</v>
      </c>
      <c r="C14" s="136">
        <f>'[1]SUPPLIERS COSTS'!$C$13</f>
        <v>1.0544</v>
      </c>
      <c r="D14" s="137">
        <f>'[1]SUPPLIERS COSTS'!$D$13</f>
        <v>3.170829522785075</v>
      </c>
      <c r="E14" s="62">
        <f>ROUND(B14*C14*D14,0)</f>
        <v>1813569</v>
      </c>
      <c r="F14" s="134" t="s">
        <v>151</v>
      </c>
      <c r="G14" s="138">
        <f>B14/$B$27</f>
        <v>0.34095350371609995</v>
      </c>
      <c r="I14" s="84"/>
      <c r="J14" s="10"/>
      <c r="K14" s="108"/>
    </row>
    <row r="15" spans="1:10" ht="12">
      <c r="A15" s="255"/>
      <c r="B15" s="139"/>
      <c r="C15" s="131"/>
      <c r="D15" s="140"/>
      <c r="E15" s="47"/>
      <c r="F15" s="134"/>
      <c r="G15" s="47"/>
      <c r="I15" s="84"/>
      <c r="J15" s="10"/>
    </row>
    <row r="16" spans="1:11" ht="12">
      <c r="A16" s="254"/>
      <c r="B16" s="80"/>
      <c r="C16" s="47"/>
      <c r="D16" s="141"/>
      <c r="E16" s="133">
        <f>'[1]Nov'!$H$58</f>
        <v>423552.09761681047</v>
      </c>
      <c r="F16" s="134"/>
      <c r="G16" s="47"/>
      <c r="I16" s="84"/>
      <c r="K16" s="11"/>
    </row>
    <row r="17" spans="1:11" ht="12">
      <c r="A17" s="253"/>
      <c r="B17" s="139">
        <f>'[1]SUPPLIERS COSTS'!$B$16</f>
        <v>251510.06972</v>
      </c>
      <c r="C17" s="136">
        <f>'[1]SUPPLIERS COSTS'!$C$16</f>
        <v>1.0709</v>
      </c>
      <c r="D17" s="137">
        <f>'[1]SUPPLIERS COSTS'!$D$16</f>
        <v>3.2550132999030374</v>
      </c>
      <c r="E17" s="62">
        <f>ROUND(B17*C17*D17,0)</f>
        <v>876712</v>
      </c>
      <c r="F17" s="134" t="s">
        <v>151</v>
      </c>
      <c r="G17" s="138">
        <f>B17/$B$27</f>
        <v>0.15808651089819728</v>
      </c>
      <c r="I17" s="84"/>
      <c r="J17" s="10"/>
      <c r="K17" s="11"/>
    </row>
    <row r="18" spans="1:11" ht="12">
      <c r="A18" s="255"/>
      <c r="B18" s="139"/>
      <c r="C18" s="131"/>
      <c r="D18" s="140"/>
      <c r="E18" s="62"/>
      <c r="F18" s="134"/>
      <c r="G18" s="138"/>
      <c r="I18" s="84"/>
      <c r="J18" s="10"/>
      <c r="K18" s="11"/>
    </row>
    <row r="19" spans="1:11" ht="12">
      <c r="A19" s="253"/>
      <c r="B19" s="139">
        <f>'[1]SUPPLIERS COSTS'!$B$18</f>
        <v>0</v>
      </c>
      <c r="C19" s="136">
        <f>'[1]SUPPLIERS COSTS'!$C$18</f>
        <v>1.25151865</v>
      </c>
      <c r="D19" s="137">
        <f>'[1]SUPPLIERS COSTS'!$D$18</f>
        <v>0</v>
      </c>
      <c r="E19" s="62">
        <f>ROUND(B19*C19*D19,0)</f>
        <v>0</v>
      </c>
      <c r="F19" s="134" t="s">
        <v>144</v>
      </c>
      <c r="G19" s="138">
        <f>B19/$B$27</f>
        <v>0</v>
      </c>
      <c r="I19" s="84"/>
      <c r="J19" s="10"/>
      <c r="K19" s="11"/>
    </row>
    <row r="20" spans="1:11" ht="12">
      <c r="A20" s="255"/>
      <c r="B20" s="139"/>
      <c r="C20" s="131"/>
      <c r="D20" s="140"/>
      <c r="E20" s="62"/>
      <c r="F20" s="134"/>
      <c r="G20" s="138"/>
      <c r="I20" s="84"/>
      <c r="J20" s="10"/>
      <c r="K20" s="11"/>
    </row>
    <row r="21" spans="1:11" ht="12">
      <c r="A21" s="253"/>
      <c r="B21" s="139">
        <f>'[1]SUPPLIERS COSTS'!$B$23</f>
        <v>83318</v>
      </c>
      <c r="C21" s="136">
        <f>'[1]SUPPLIERS COSTS'!$C$23</f>
        <v>1.225</v>
      </c>
      <c r="D21" s="137">
        <f>'[1]SUPPLIERS COSTS'!$D$23</f>
        <v>3.5966</v>
      </c>
      <c r="E21" s="142">
        <f>ROUND(B21*C21*D21,0)</f>
        <v>367085</v>
      </c>
      <c r="F21" s="134" t="s">
        <v>151</v>
      </c>
      <c r="G21" s="138">
        <f>B21/$B$27</f>
        <v>0.052369481387681445</v>
      </c>
      <c r="I21" s="84"/>
      <c r="J21" s="10"/>
      <c r="K21" s="11"/>
    </row>
    <row r="22" spans="1:11" ht="12">
      <c r="A22" s="253"/>
      <c r="B22" s="139"/>
      <c r="C22" s="136"/>
      <c r="D22" s="137"/>
      <c r="E22" s="142">
        <f>ROUND(B22*C22*D22,0)</f>
        <v>0</v>
      </c>
      <c r="F22" s="134"/>
      <c r="G22" s="138"/>
      <c r="I22" s="84"/>
      <c r="J22" s="10"/>
      <c r="K22" s="11"/>
    </row>
    <row r="23" spans="1:10" ht="12">
      <c r="A23" s="255"/>
      <c r="B23" s="61"/>
      <c r="C23" s="61"/>
      <c r="D23" s="143"/>
      <c r="E23" s="62"/>
      <c r="F23" s="134"/>
      <c r="G23" s="138"/>
      <c r="I23" s="84"/>
      <c r="J23" s="12"/>
    </row>
    <row r="24" spans="1:10" ht="12">
      <c r="A24" s="255"/>
      <c r="B24" s="144">
        <f>'[1]SUPPLIERS COSTS'!$B$20</f>
        <v>15411</v>
      </c>
      <c r="C24" s="136">
        <f>'[1]SUPPLIERS COSTS'!$C$20</f>
        <v>1.31302317</v>
      </c>
      <c r="D24" s="145">
        <f>'[1]SUPPLIERS COSTS'!$D$20</f>
        <v>3.3785014599961074</v>
      </c>
      <c r="E24" s="62">
        <f>ROUND(B24*C24*D24,0)</f>
        <v>68364</v>
      </c>
      <c r="F24" s="134" t="s">
        <v>151</v>
      </c>
      <c r="G24" s="138">
        <f>B24/$B$27</f>
        <v>0.009686575261834881</v>
      </c>
      <c r="I24" s="84"/>
      <c r="J24" s="12"/>
    </row>
    <row r="25" spans="1:11" ht="12" hidden="1">
      <c r="A25" s="255"/>
      <c r="B25" s="61"/>
      <c r="C25" s="146"/>
      <c r="D25" s="143">
        <v>4.65</v>
      </c>
      <c r="E25" s="62"/>
      <c r="F25" s="134"/>
      <c r="G25" s="138"/>
      <c r="I25" s="84"/>
      <c r="J25" s="10"/>
      <c r="K25" s="11"/>
    </row>
    <row r="26" spans="1:11" ht="13.5">
      <c r="A26" s="255"/>
      <c r="B26" s="147">
        <f>'[1]SUPPLIERS COSTS'!$B$21</f>
        <v>698280.68878</v>
      </c>
      <c r="C26" s="148"/>
      <c r="D26" s="143">
        <f>'[1]SUPPLIERS COSTS'!$D$21</f>
        <v>3.44391</v>
      </c>
      <c r="E26" s="32">
        <f>ROUND(B26*D26,0)</f>
        <v>2404816</v>
      </c>
      <c r="F26" s="134"/>
      <c r="G26" s="149">
        <f>B26/$B$27</f>
        <v>0.4389039287361865</v>
      </c>
      <c r="I26" s="84"/>
      <c r="J26" s="10"/>
      <c r="K26" s="11"/>
    </row>
    <row r="27" spans="1:11" ht="13.5">
      <c r="A27" s="52" t="s">
        <v>32</v>
      </c>
      <c r="B27" s="31">
        <f>SUM(B14:B26)</f>
        <v>1590964.7717</v>
      </c>
      <c r="C27" s="61"/>
      <c r="D27" s="132"/>
      <c r="E27" s="107">
        <f>SUM(E13:E26)</f>
        <v>6666320.361679261</v>
      </c>
      <c r="F27" s="134"/>
      <c r="G27" s="138">
        <f>SUM(G14:G26)</f>
        <v>1.0000000000000002</v>
      </c>
      <c r="I27" s="55">
        <f>E27/B27</f>
        <v>4.190111861845986</v>
      </c>
      <c r="J27" s="10"/>
      <c r="K27" s="86"/>
    </row>
    <row r="28" spans="1:7" ht="12.75" customHeight="1">
      <c r="A28" s="47"/>
      <c r="B28" s="47"/>
      <c r="C28" s="47"/>
      <c r="D28" s="47"/>
      <c r="E28" s="47"/>
      <c r="F28" s="88"/>
      <c r="G28" s="138"/>
    </row>
    <row r="29" spans="1:7" ht="12.75" customHeight="1">
      <c r="A29" s="47"/>
      <c r="B29" s="47"/>
      <c r="C29" s="47"/>
      <c r="D29" s="47"/>
      <c r="E29" s="47"/>
      <c r="F29" s="88"/>
      <c r="G29" s="138"/>
    </row>
    <row r="30" spans="1:7" ht="12.75" customHeight="1">
      <c r="A30" s="150" t="s">
        <v>112</v>
      </c>
      <c r="B30" s="47">
        <f>B27*0.015</f>
        <v>23864.4715755</v>
      </c>
      <c r="C30" s="47"/>
      <c r="D30" s="47"/>
      <c r="E30" s="47"/>
      <c r="F30" s="48"/>
      <c r="G30" s="47"/>
    </row>
    <row r="31" spans="1:7" ht="12">
      <c r="A31" s="47"/>
      <c r="B31" s="47"/>
      <c r="C31" s="47"/>
      <c r="D31" s="47"/>
      <c r="E31" s="47"/>
      <c r="F31" s="48"/>
      <c r="G31" s="47"/>
    </row>
    <row r="32" spans="1:7" ht="12">
      <c r="A32" s="47"/>
      <c r="B32" s="47"/>
      <c r="C32" s="47"/>
      <c r="D32" s="47"/>
      <c r="E32" s="47"/>
      <c r="F32" s="48"/>
      <c r="G32" s="47"/>
    </row>
    <row r="33" spans="1:7" ht="12.75">
      <c r="A33" s="27" t="s">
        <v>104</v>
      </c>
      <c r="B33" s="57"/>
      <c r="C33" s="57"/>
      <c r="D33" s="57"/>
      <c r="E33" s="57"/>
      <c r="F33" s="27"/>
      <c r="G33" s="47"/>
    </row>
    <row r="34" spans="1:7" ht="12.75">
      <c r="A34" s="27" t="s">
        <v>110</v>
      </c>
      <c r="B34" s="57"/>
      <c r="C34" s="57"/>
      <c r="D34" s="64"/>
      <c r="E34" s="57"/>
      <c r="F34" s="60"/>
      <c r="G34" s="47"/>
    </row>
    <row r="35" spans="1:7" ht="12.75">
      <c r="A35" s="129">
        <v>45322</v>
      </c>
      <c r="B35" s="129"/>
      <c r="C35" s="57"/>
      <c r="D35" s="57"/>
      <c r="E35" s="57"/>
      <c r="F35" s="60"/>
      <c r="G35" s="47"/>
    </row>
    <row r="36" spans="1:7" ht="12">
      <c r="A36" s="151"/>
      <c r="B36" s="53"/>
      <c r="C36" s="53"/>
      <c r="D36" s="53"/>
      <c r="E36" s="53"/>
      <c r="F36" s="48"/>
      <c r="G36" s="47"/>
    </row>
    <row r="37" spans="1:7" ht="12">
      <c r="A37" s="151" t="s">
        <v>107</v>
      </c>
      <c r="B37" s="61"/>
      <c r="C37" s="61"/>
      <c r="D37" s="61"/>
      <c r="E37" s="62"/>
      <c r="F37" s="48"/>
      <c r="G37" s="47">
        <v>9</v>
      </c>
    </row>
    <row r="38" spans="1:7" ht="13.5">
      <c r="A38" s="151" t="s">
        <v>108</v>
      </c>
      <c r="B38" s="152"/>
      <c r="C38" s="152"/>
      <c r="D38" s="152"/>
      <c r="E38" s="62"/>
      <c r="F38" s="48"/>
      <c r="G38" s="47"/>
    </row>
    <row r="39" spans="1:7" ht="12">
      <c r="A39" s="151" t="s">
        <v>109</v>
      </c>
      <c r="B39" s="153">
        <v>0.41</v>
      </c>
      <c r="C39" s="154"/>
      <c r="D39" s="154"/>
      <c r="E39" s="62"/>
      <c r="F39" s="48"/>
      <c r="G39" s="47"/>
    </row>
    <row r="40" spans="1:7" ht="12">
      <c r="A40" s="151" t="s">
        <v>31</v>
      </c>
      <c r="B40" s="155"/>
      <c r="C40" s="151"/>
      <c r="D40" s="151"/>
      <c r="E40" s="62"/>
      <c r="F40" s="88"/>
      <c r="G40" s="47"/>
    </row>
    <row r="41" spans="1:7" ht="12">
      <c r="A41" s="151" t="s">
        <v>106</v>
      </c>
      <c r="B41" s="156">
        <v>46500</v>
      </c>
      <c r="C41" s="61"/>
      <c r="D41" s="139" t="s">
        <v>144</v>
      </c>
      <c r="E41" s="62"/>
      <c r="F41" s="157"/>
      <c r="G41" s="158"/>
    </row>
    <row r="42" spans="1:7" ht="12">
      <c r="A42" s="151"/>
      <c r="B42" s="61"/>
      <c r="C42" s="61"/>
      <c r="D42" s="61"/>
      <c r="E42" s="62"/>
      <c r="F42" s="88"/>
      <c r="G42" s="47"/>
    </row>
    <row r="43" spans="1:7" ht="12">
      <c r="A43" s="151" t="s">
        <v>105</v>
      </c>
      <c r="B43" s="159"/>
      <c r="C43" s="159"/>
      <c r="D43" s="159"/>
      <c r="E43" s="62"/>
      <c r="F43" s="88"/>
      <c r="G43" s="47"/>
    </row>
    <row r="44" spans="1:7" ht="12">
      <c r="A44" s="151" t="s">
        <v>103</v>
      </c>
      <c r="B44" s="81">
        <f>ROUND(B39*B41,0)</f>
        <v>19065</v>
      </c>
      <c r="C44" s="62"/>
      <c r="D44" s="142" t="s">
        <v>144</v>
      </c>
      <c r="E44" s="62"/>
      <c r="F44" s="157"/>
      <c r="G44" s="47"/>
    </row>
    <row r="45" spans="1:7" ht="12">
      <c r="A45" s="47"/>
      <c r="B45" s="47"/>
      <c r="C45" s="47"/>
      <c r="D45" s="47"/>
      <c r="E45" s="62"/>
      <c r="F45" s="48"/>
      <c r="G45" s="47"/>
    </row>
    <row r="46" spans="1:7" ht="12">
      <c r="A46" s="47"/>
      <c r="B46" s="47"/>
      <c r="C46" s="47"/>
      <c r="D46" s="47"/>
      <c r="E46" s="62"/>
      <c r="F46" s="48"/>
      <c r="G46" s="47"/>
    </row>
    <row r="47" spans="1:7" ht="12">
      <c r="A47" s="47"/>
      <c r="B47" s="47"/>
      <c r="C47" s="47"/>
      <c r="D47" s="47"/>
      <c r="E47" s="47"/>
      <c r="F47" s="48"/>
      <c r="G47" s="47"/>
    </row>
    <row r="48" spans="1:7" ht="12">
      <c r="A48" s="47"/>
      <c r="B48" s="47"/>
      <c r="C48" s="47"/>
      <c r="D48" s="47"/>
      <c r="E48" s="47"/>
      <c r="F48" s="48"/>
      <c r="G48" s="47"/>
    </row>
    <row r="49" spans="1:7" ht="12">
      <c r="A49" s="47"/>
      <c r="B49" s="47"/>
      <c r="C49" s="47"/>
      <c r="D49" s="47"/>
      <c r="E49" s="47"/>
      <c r="F49" s="48"/>
      <c r="G49" s="47"/>
    </row>
  </sheetData>
  <sheetProtection/>
  <printOptions horizontalCentered="1"/>
  <pageMargins left="0.66" right="0.25" top="1" bottom="1" header="0.5" footer="0.5"/>
  <pageSetup fitToHeight="1" fitToWidth="1" horizontalDpi="600" verticalDpi="600" orientation="portrait" scale="80" r:id="rId1"/>
  <headerFooter alignWithMargins="0">
    <oddHeader>&amp;C&amp;"Century Schoolbook,Bold"&amp;12DELTA NATURAL GAS COMPANY, INC.&amp;R&amp;"Century Schoolbook,Bold"SCHEDULE II
PAGE 1 OF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K11" sqref="K11"/>
    </sheetView>
  </sheetViews>
  <sheetFormatPr defaultColWidth="9.28125" defaultRowHeight="12.75"/>
  <cols>
    <col min="1" max="1" width="34.7109375" style="11" customWidth="1"/>
    <col min="2" max="2" width="19.7109375" style="11" customWidth="1"/>
    <col min="3" max="3" width="6.00390625" style="11" customWidth="1"/>
    <col min="4" max="4" width="2.140625" style="11" customWidth="1"/>
    <col min="5" max="5" width="12.00390625" style="11" customWidth="1"/>
    <col min="6" max="6" width="0.9921875" style="11" customWidth="1"/>
    <col min="7" max="7" width="12.28125" style="11" customWidth="1"/>
    <col min="8" max="8" width="9.28125" style="11" customWidth="1"/>
    <col min="9" max="9" width="10.28125" style="11" bestFit="1" customWidth="1"/>
    <col min="10" max="16384" width="9.28125" style="11" customWidth="1"/>
  </cols>
  <sheetData>
    <row r="1" spans="1:7" ht="12.75">
      <c r="A1" s="33" t="s">
        <v>33</v>
      </c>
      <c r="B1" s="160"/>
      <c r="C1" s="160"/>
      <c r="D1" s="160"/>
      <c r="E1" s="160"/>
      <c r="F1" s="160"/>
      <c r="G1" s="160"/>
    </row>
    <row r="2" spans="1:7" ht="12.75">
      <c r="A2" s="33" t="s">
        <v>34</v>
      </c>
      <c r="B2" s="160"/>
      <c r="C2" s="160"/>
      <c r="D2" s="160"/>
      <c r="E2" s="160"/>
      <c r="F2" s="160"/>
      <c r="G2" s="160"/>
    </row>
    <row r="3" spans="1:7" ht="12.75">
      <c r="A3" s="161">
        <v>45138</v>
      </c>
      <c r="B3" s="162"/>
      <c r="C3" s="160"/>
      <c r="D3" s="160"/>
      <c r="E3" s="160"/>
      <c r="F3" s="160"/>
      <c r="G3" s="160"/>
    </row>
    <row r="4" spans="1:7" ht="43.5" customHeight="1">
      <c r="A4" s="160"/>
      <c r="B4" s="160"/>
      <c r="C4" s="160"/>
      <c r="D4" s="160"/>
      <c r="E4" s="160"/>
      <c r="F4" s="160"/>
      <c r="G4" s="160"/>
    </row>
    <row r="5" spans="1:7" ht="13.5" customHeight="1">
      <c r="A5" s="163"/>
      <c r="B5" s="164"/>
      <c r="C5" s="164"/>
      <c r="D5" s="164"/>
      <c r="E5" s="164"/>
      <c r="F5" s="164"/>
      <c r="G5" s="165"/>
    </row>
    <row r="6" spans="1:7" ht="13.5" customHeight="1">
      <c r="A6" s="166"/>
      <c r="B6" s="160"/>
      <c r="C6" s="160"/>
      <c r="D6" s="160"/>
      <c r="E6" s="160"/>
      <c r="F6" s="160"/>
      <c r="G6" s="96" t="s">
        <v>136</v>
      </c>
    </row>
    <row r="7" spans="1:7" ht="13.5" customHeight="1">
      <c r="A7" s="167" t="s">
        <v>35</v>
      </c>
      <c r="B7" s="92"/>
      <c r="C7" s="92"/>
      <c r="D7" s="92"/>
      <c r="E7" s="67" t="s">
        <v>36</v>
      </c>
      <c r="F7" s="67"/>
      <c r="G7" s="67" t="s">
        <v>37</v>
      </c>
    </row>
    <row r="8" spans="1:7" ht="12">
      <c r="A8" s="168"/>
      <c r="B8" s="169"/>
      <c r="C8" s="169"/>
      <c r="D8" s="169"/>
      <c r="E8" s="169"/>
      <c r="F8" s="169"/>
      <c r="G8" s="169"/>
    </row>
    <row r="9" spans="1:7" ht="12">
      <c r="A9" s="93" t="s">
        <v>38</v>
      </c>
      <c r="B9" s="169"/>
      <c r="C9" s="169"/>
      <c r="D9" s="169"/>
      <c r="E9" s="96" t="s">
        <v>11</v>
      </c>
      <c r="F9" s="96"/>
      <c r="G9" s="170">
        <f>-G28</f>
        <v>0</v>
      </c>
    </row>
    <row r="10" spans="1:7" ht="12">
      <c r="A10" s="93" t="s">
        <v>39</v>
      </c>
      <c r="B10" s="169"/>
      <c r="C10" s="169"/>
      <c r="D10" s="169"/>
      <c r="E10" s="169"/>
      <c r="F10" s="169"/>
      <c r="G10" s="171">
        <v>1.0187100681042316</v>
      </c>
    </row>
    <row r="11" spans="1:7" ht="12">
      <c r="A11" s="93" t="s">
        <v>40</v>
      </c>
      <c r="B11" s="169"/>
      <c r="C11" s="169"/>
      <c r="D11" s="169"/>
      <c r="E11" s="96" t="s">
        <v>11</v>
      </c>
      <c r="F11" s="96"/>
      <c r="G11" s="170">
        <f>G9*G10</f>
        <v>0</v>
      </c>
    </row>
    <row r="12" spans="1:10" ht="12">
      <c r="A12" s="93" t="s">
        <v>41</v>
      </c>
      <c r="B12" s="172">
        <f>A3</f>
        <v>45138</v>
      </c>
      <c r="C12" s="169"/>
      <c r="D12" s="169"/>
      <c r="E12" s="96" t="s">
        <v>14</v>
      </c>
      <c r="F12" s="96"/>
      <c r="G12" s="173">
        <v>3066709.8399600945</v>
      </c>
      <c r="I12" s="105"/>
      <c r="J12" s="105"/>
    </row>
    <row r="13" spans="1:7" ht="12">
      <c r="A13" s="93" t="s">
        <v>42</v>
      </c>
      <c r="B13" s="169"/>
      <c r="C13" s="169"/>
      <c r="D13" s="169"/>
      <c r="E13" s="96" t="s">
        <v>4</v>
      </c>
      <c r="F13" s="96"/>
      <c r="G13" s="111">
        <f>ROUND(+G11/G12*1,4)</f>
        <v>0</v>
      </c>
    </row>
    <row r="14" spans="1:7" ht="12">
      <c r="A14" s="174"/>
      <c r="B14" s="72"/>
      <c r="C14" s="72"/>
      <c r="D14" s="72"/>
      <c r="E14" s="72"/>
      <c r="F14" s="72"/>
      <c r="G14" s="72"/>
    </row>
    <row r="15" spans="1:7" ht="12">
      <c r="A15" s="62"/>
      <c r="B15" s="62"/>
      <c r="C15" s="62"/>
      <c r="D15" s="62"/>
      <c r="E15" s="62"/>
      <c r="F15" s="62"/>
      <c r="G15" s="62"/>
    </row>
    <row r="16" spans="1:7" ht="12">
      <c r="A16" s="62"/>
      <c r="B16" s="62"/>
      <c r="C16" s="62"/>
      <c r="D16" s="62"/>
      <c r="E16" s="62"/>
      <c r="F16" s="62"/>
      <c r="G16" s="62"/>
    </row>
    <row r="17" spans="1:7" ht="12">
      <c r="A17" s="169"/>
      <c r="B17" s="169"/>
      <c r="C17" s="169"/>
      <c r="D17" s="169"/>
      <c r="E17" s="169"/>
      <c r="F17" s="169"/>
      <c r="G17" s="169"/>
    </row>
    <row r="18" spans="1:7" ht="13.5" customHeight="1">
      <c r="A18" s="175"/>
      <c r="B18" s="176"/>
      <c r="C18" s="176"/>
      <c r="D18" s="176"/>
      <c r="E18" s="176"/>
      <c r="F18" s="176"/>
      <c r="G18" s="165"/>
    </row>
    <row r="19" spans="1:7" ht="13.5" customHeight="1">
      <c r="A19" s="168"/>
      <c r="B19" s="169"/>
      <c r="C19" s="169"/>
      <c r="D19" s="169"/>
      <c r="E19" s="169"/>
      <c r="F19" s="169"/>
      <c r="G19" s="96" t="s">
        <v>136</v>
      </c>
    </row>
    <row r="20" spans="1:8" s="13" customFormat="1" ht="13.5" customHeight="1">
      <c r="A20" s="177" t="s">
        <v>43</v>
      </c>
      <c r="B20" s="178"/>
      <c r="C20" s="178"/>
      <c r="D20" s="178"/>
      <c r="E20" s="179" t="s">
        <v>44</v>
      </c>
      <c r="F20" s="179"/>
      <c r="G20" s="67" t="s">
        <v>37</v>
      </c>
      <c r="H20" s="13" t="s">
        <v>31</v>
      </c>
    </row>
    <row r="21" spans="1:7" ht="12">
      <c r="A21" s="180"/>
      <c r="B21" s="181"/>
      <c r="C21" s="182"/>
      <c r="D21" s="182"/>
      <c r="E21" s="183"/>
      <c r="F21" s="184"/>
      <c r="G21" s="185"/>
    </row>
    <row r="22" spans="1:7" ht="12">
      <c r="A22" s="186"/>
      <c r="B22" s="187"/>
      <c r="C22" s="187"/>
      <c r="D22" s="187"/>
      <c r="E22" s="188"/>
      <c r="F22" s="189"/>
      <c r="G22" s="190"/>
    </row>
    <row r="23" spans="1:7" ht="12">
      <c r="A23" s="186"/>
      <c r="B23" s="187"/>
      <c r="C23" s="187"/>
      <c r="D23" s="187"/>
      <c r="E23" s="188"/>
      <c r="F23" s="189"/>
      <c r="G23" s="190"/>
    </row>
    <row r="24" spans="1:7" ht="12">
      <c r="A24" s="191"/>
      <c r="B24" s="187"/>
      <c r="C24" s="187"/>
      <c r="D24" s="187"/>
      <c r="E24" s="189"/>
      <c r="F24" s="189"/>
      <c r="G24" s="190"/>
    </row>
    <row r="25" spans="1:7" ht="12">
      <c r="A25" s="191"/>
      <c r="B25" s="187"/>
      <c r="C25" s="187"/>
      <c r="D25" s="187"/>
      <c r="E25" s="189"/>
      <c r="F25" s="189"/>
      <c r="G25" s="190"/>
    </row>
    <row r="26" spans="1:7" ht="12">
      <c r="A26" s="191"/>
      <c r="B26" s="187"/>
      <c r="C26" s="187"/>
      <c r="D26" s="187"/>
      <c r="E26" s="187"/>
      <c r="F26" s="187"/>
      <c r="G26" s="190"/>
    </row>
    <row r="27" spans="1:7" ht="12">
      <c r="A27" s="191"/>
      <c r="B27" s="187"/>
      <c r="C27" s="187"/>
      <c r="D27" s="187"/>
      <c r="E27" s="189"/>
      <c r="F27" s="189"/>
      <c r="G27" s="190"/>
    </row>
    <row r="28" spans="1:7" ht="12">
      <c r="A28" s="174" t="s">
        <v>45</v>
      </c>
      <c r="B28" s="72"/>
      <c r="C28" s="72"/>
      <c r="D28" s="72"/>
      <c r="E28" s="72"/>
      <c r="F28" s="192"/>
      <c r="G28" s="193">
        <f>SUM(G21:G27)</f>
        <v>0</v>
      </c>
    </row>
    <row r="29" spans="1:7" ht="12">
      <c r="A29" s="169"/>
      <c r="B29" s="169"/>
      <c r="C29" s="169"/>
      <c r="D29" s="169"/>
      <c r="E29" s="169"/>
      <c r="F29" s="194"/>
      <c r="G29" s="195"/>
    </row>
    <row r="30" spans="1:7" ht="12">
      <c r="A30" s="62"/>
      <c r="B30" s="62"/>
      <c r="C30" s="62"/>
      <c r="D30" s="62"/>
      <c r="E30" s="169"/>
      <c r="F30" s="196"/>
      <c r="G30" s="195"/>
    </row>
    <row r="31" spans="1:7" ht="12">
      <c r="A31" s="62"/>
      <c r="B31" s="62"/>
      <c r="C31" s="62"/>
      <c r="D31" s="62"/>
      <c r="E31" s="196"/>
      <c r="F31" s="196"/>
      <c r="G31" s="62"/>
    </row>
    <row r="32" spans="1:7" ht="12">
      <c r="A32" s="72"/>
      <c r="B32" s="72"/>
      <c r="C32" s="72"/>
      <c r="D32" s="72"/>
      <c r="E32" s="192"/>
      <c r="F32" s="192"/>
      <c r="G32" s="72"/>
    </row>
    <row r="33" spans="1:7" ht="12">
      <c r="A33" s="197" t="s">
        <v>46</v>
      </c>
      <c r="B33" s="198"/>
      <c r="C33" s="73"/>
      <c r="D33" s="73"/>
      <c r="E33" s="199"/>
      <c r="F33" s="199"/>
      <c r="G33" s="200"/>
    </row>
    <row r="34" spans="1:7" ht="12">
      <c r="A34" s="201" t="s">
        <v>95</v>
      </c>
      <c r="B34" s="202">
        <v>3.9361538461538457</v>
      </c>
      <c r="C34" s="203">
        <v>-0.5</v>
      </c>
      <c r="D34" s="203" t="s">
        <v>94</v>
      </c>
      <c r="E34" s="204">
        <f>+B34+C34</f>
        <v>3.4361538461538457</v>
      </c>
      <c r="F34" s="194"/>
      <c r="G34" s="205"/>
    </row>
    <row r="35" spans="1:7" ht="12">
      <c r="A35" s="168"/>
      <c r="B35" s="206"/>
      <c r="C35" s="203"/>
      <c r="D35" s="203"/>
      <c r="E35" s="204"/>
      <c r="F35" s="169"/>
      <c r="G35" s="205"/>
    </row>
    <row r="36" spans="1:7" ht="12">
      <c r="A36" s="34"/>
      <c r="B36" s="35"/>
      <c r="C36" s="35"/>
      <c r="D36" s="35"/>
      <c r="E36" s="35"/>
      <c r="F36" s="35"/>
      <c r="G36" s="36"/>
    </row>
    <row r="44" ht="12">
      <c r="E44" s="11" t="s">
        <v>31</v>
      </c>
    </row>
  </sheetData>
  <sheetProtection/>
  <printOptions horizontalCentered="1"/>
  <pageMargins left="0.75" right="0.75" top="1" bottom="1" header="0.5" footer="0.5"/>
  <pageSetup horizontalDpi="600" verticalDpi="600" orientation="portrait" scale="92" r:id="rId1"/>
  <headerFooter alignWithMargins="0">
    <oddHeader>&amp;C&amp;"Century Schoolbook,Bold"&amp;12DELTA NATURAL GAS COMPANY, INC.&amp;R&amp;"Century Schoolbook,Bold"SCHEDULE III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0" zoomScaleNormal="90" zoomScalePageLayoutView="0" workbookViewId="0" topLeftCell="A30">
      <selection activeCell="G10" sqref="G10"/>
    </sheetView>
  </sheetViews>
  <sheetFormatPr defaultColWidth="8.8515625" defaultRowHeight="12.75"/>
  <cols>
    <col min="1" max="1" width="57.28125" style="1" customWidth="1"/>
    <col min="2" max="2" width="7.28125" style="1" customWidth="1"/>
    <col min="3" max="3" width="18.421875" style="1" bestFit="1" customWidth="1"/>
    <col min="4" max="4" width="14.57421875" style="1" customWidth="1"/>
    <col min="5" max="5" width="12.8515625" style="1" customWidth="1"/>
    <col min="6" max="6" width="8.8515625" style="1" customWidth="1"/>
    <col min="7" max="7" width="12.28125" style="1" customWidth="1"/>
    <col min="8" max="8" width="4.7109375" style="1" customWidth="1"/>
    <col min="9" max="9" width="13.7109375" style="1" customWidth="1"/>
    <col min="10" max="10" width="11.140625" style="1" customWidth="1"/>
    <col min="11" max="11" width="11.421875" style="1" customWidth="1"/>
    <col min="12" max="12" width="11.140625" style="1" bestFit="1" customWidth="1"/>
    <col min="13" max="16384" width="8.8515625" style="1" customWidth="1"/>
  </cols>
  <sheetData>
    <row r="1" spans="1:5" ht="12.75">
      <c r="A1" s="27" t="s">
        <v>47</v>
      </c>
      <c r="B1" s="60"/>
      <c r="C1" s="60"/>
      <c r="D1" s="60"/>
      <c r="E1" s="60"/>
    </row>
    <row r="2" spans="1:5" ht="12.75">
      <c r="A2" s="27" t="s">
        <v>34</v>
      </c>
      <c r="B2" s="60"/>
      <c r="C2" s="60"/>
      <c r="D2" s="60"/>
      <c r="E2" s="60"/>
    </row>
    <row r="3" spans="1:5" ht="12.75">
      <c r="A3" s="37">
        <f>III!A3</f>
        <v>45138</v>
      </c>
      <c r="B3" s="207"/>
      <c r="C3" s="60"/>
      <c r="D3" s="60"/>
      <c r="E3" s="60"/>
    </row>
    <row r="4" spans="1:5" ht="12">
      <c r="A4" s="47"/>
      <c r="B4" s="47"/>
      <c r="C4" s="47"/>
      <c r="D4" s="47"/>
      <c r="E4" s="47"/>
    </row>
    <row r="5" spans="1:5" ht="12">
      <c r="A5" s="47"/>
      <c r="B5" s="47"/>
      <c r="C5" s="243" t="s">
        <v>136</v>
      </c>
      <c r="D5" s="244"/>
      <c r="E5" s="245"/>
    </row>
    <row r="6" spans="1:5" ht="12">
      <c r="A6" s="47"/>
      <c r="B6" s="47"/>
      <c r="C6" s="63" t="s">
        <v>48</v>
      </c>
      <c r="D6" s="63"/>
      <c r="E6" s="63"/>
    </row>
    <row r="7" spans="1:5" ht="13.5">
      <c r="A7" s="21" t="s">
        <v>35</v>
      </c>
      <c r="B7" s="21" t="s">
        <v>36</v>
      </c>
      <c r="C7" s="74">
        <f>D7-40</f>
        <v>45053</v>
      </c>
      <c r="D7" s="74">
        <f>E7-45</f>
        <v>45093</v>
      </c>
      <c r="E7" s="74">
        <f>A3</f>
        <v>45138</v>
      </c>
    </row>
    <row r="8" spans="1:5" ht="12">
      <c r="A8" s="47"/>
      <c r="B8" s="47"/>
      <c r="C8" s="61" t="s">
        <v>31</v>
      </c>
      <c r="D8" s="61"/>
      <c r="E8" s="61"/>
    </row>
    <row r="9" spans="1:5" ht="12">
      <c r="A9" s="47"/>
      <c r="B9" s="47"/>
      <c r="C9" s="208"/>
      <c r="D9" s="208"/>
      <c r="E9" s="208"/>
    </row>
    <row r="10" spans="1:5" ht="12">
      <c r="A10" s="52" t="s">
        <v>49</v>
      </c>
      <c r="B10" s="209"/>
      <c r="C10" s="210"/>
      <c r="D10" s="210"/>
      <c r="E10" s="210"/>
    </row>
    <row r="11" spans="1:5" ht="12">
      <c r="A11" s="52" t="s">
        <v>50</v>
      </c>
      <c r="B11" s="51" t="s">
        <v>14</v>
      </c>
      <c r="C11" s="144">
        <v>186184</v>
      </c>
      <c r="D11" s="144">
        <v>391217</v>
      </c>
      <c r="E11" s="144">
        <v>153862.55056638972</v>
      </c>
    </row>
    <row r="12" spans="1:5" ht="12">
      <c r="A12" s="52" t="s">
        <v>51</v>
      </c>
      <c r="B12" s="51" t="s">
        <v>14</v>
      </c>
      <c r="C12" s="211">
        <v>0</v>
      </c>
      <c r="D12" s="211">
        <v>0</v>
      </c>
      <c r="E12" s="211">
        <v>0</v>
      </c>
    </row>
    <row r="13" spans="1:5" ht="12">
      <c r="A13" s="52" t="s">
        <v>52</v>
      </c>
      <c r="B13" s="51" t="s">
        <v>14</v>
      </c>
      <c r="C13" s="211">
        <v>0</v>
      </c>
      <c r="D13" s="211">
        <v>0</v>
      </c>
      <c r="E13" s="211">
        <v>0</v>
      </c>
    </row>
    <row r="14" spans="1:5" ht="13.5">
      <c r="A14" s="52" t="s">
        <v>53</v>
      </c>
      <c r="B14" s="51" t="s">
        <v>14</v>
      </c>
      <c r="C14" s="42">
        <v>0</v>
      </c>
      <c r="D14" s="42">
        <v>0</v>
      </c>
      <c r="E14" s="42">
        <v>0</v>
      </c>
    </row>
    <row r="15" spans="1:5" ht="13.5">
      <c r="A15" s="52" t="s">
        <v>54</v>
      </c>
      <c r="B15" s="51" t="s">
        <v>14</v>
      </c>
      <c r="C15" s="38">
        <f>SUM(C11:C13)</f>
        <v>186184</v>
      </c>
      <c r="D15" s="38">
        <f>SUM(D11:D13)</f>
        <v>391217</v>
      </c>
      <c r="E15" s="38">
        <f>SUM(E11:E13)</f>
        <v>153862.55056638972</v>
      </c>
    </row>
    <row r="16" spans="1:5" ht="12">
      <c r="A16" s="47"/>
      <c r="B16" s="47"/>
      <c r="C16" s="212"/>
      <c r="D16" s="212"/>
      <c r="E16" s="212"/>
    </row>
    <row r="17" spans="1:7" ht="12">
      <c r="A17" s="52" t="s">
        <v>55</v>
      </c>
      <c r="B17" s="47"/>
      <c r="C17" s="118"/>
      <c r="D17" s="118"/>
      <c r="E17" s="118"/>
      <c r="F17" s="45"/>
      <c r="G17" s="45"/>
    </row>
    <row r="18" spans="1:7" ht="12">
      <c r="A18" s="52" t="s">
        <v>50</v>
      </c>
      <c r="B18" s="51" t="s">
        <v>11</v>
      </c>
      <c r="C18" s="144">
        <v>499469.96952051384</v>
      </c>
      <c r="D18" s="144">
        <v>457171.71230573347</v>
      </c>
      <c r="E18" s="144">
        <v>598723.7100000002</v>
      </c>
      <c r="F18" s="45"/>
      <c r="G18" s="45"/>
    </row>
    <row r="19" spans="1:7" ht="12">
      <c r="A19" s="52" t="s">
        <v>51</v>
      </c>
      <c r="B19" s="51" t="s">
        <v>11</v>
      </c>
      <c r="C19" s="211">
        <v>0</v>
      </c>
      <c r="D19" s="211">
        <v>0</v>
      </c>
      <c r="E19" s="211">
        <v>0</v>
      </c>
      <c r="F19" s="45"/>
      <c r="G19" s="45"/>
    </row>
    <row r="20" spans="1:7" ht="12">
      <c r="A20" s="52" t="s">
        <v>52</v>
      </c>
      <c r="B20" s="51" t="s">
        <v>11</v>
      </c>
      <c r="C20" s="211">
        <v>0</v>
      </c>
      <c r="D20" s="211">
        <v>0</v>
      </c>
      <c r="E20" s="211">
        <v>0</v>
      </c>
      <c r="F20" s="45"/>
      <c r="G20" s="45"/>
    </row>
    <row r="21" spans="1:7" ht="12">
      <c r="A21" s="213" t="s">
        <v>111</v>
      </c>
      <c r="B21" s="51" t="s">
        <v>11</v>
      </c>
      <c r="C21" s="144">
        <v>13120.97</v>
      </c>
      <c r="D21" s="144">
        <v>6697.25</v>
      </c>
      <c r="E21" s="144">
        <v>4228.29</v>
      </c>
      <c r="F21" s="45"/>
      <c r="G21" s="45"/>
    </row>
    <row r="22" spans="1:7" ht="13.5">
      <c r="A22" s="52" t="s">
        <v>56</v>
      </c>
      <c r="B22" s="51" t="s">
        <v>11</v>
      </c>
      <c r="C22" s="42">
        <v>0</v>
      </c>
      <c r="D22" s="42">
        <v>0</v>
      </c>
      <c r="E22" s="42">
        <v>0</v>
      </c>
      <c r="F22" s="45"/>
      <c r="G22" s="45"/>
    </row>
    <row r="23" spans="1:7" ht="13.5">
      <c r="A23" s="52" t="s">
        <v>54</v>
      </c>
      <c r="B23" s="51" t="s">
        <v>11</v>
      </c>
      <c r="C23" s="38">
        <f>SUM(C18:C22)</f>
        <v>512590.9395205138</v>
      </c>
      <c r="D23" s="38">
        <f>SUM(D18:D22)</f>
        <v>463868.96230573347</v>
      </c>
      <c r="E23" s="38">
        <f>SUM(E18:E22)</f>
        <v>602952.0000000002</v>
      </c>
      <c r="F23" s="45"/>
      <c r="G23" s="45"/>
    </row>
    <row r="24" spans="1:7" ht="12">
      <c r="A24" s="47"/>
      <c r="B24" s="47"/>
      <c r="C24" s="212"/>
      <c r="D24" s="212"/>
      <c r="E24" s="212"/>
      <c r="F24" s="45"/>
      <c r="G24" s="45"/>
    </row>
    <row r="25" spans="1:7" ht="12">
      <c r="A25" s="52" t="s">
        <v>57</v>
      </c>
      <c r="B25" s="47"/>
      <c r="C25" s="118"/>
      <c r="D25" s="118"/>
      <c r="E25" s="118"/>
      <c r="F25" s="45"/>
      <c r="G25" s="45"/>
    </row>
    <row r="26" spans="1:7" ht="12">
      <c r="A26" s="52" t="s">
        <v>58</v>
      </c>
      <c r="B26" s="51" t="s">
        <v>14</v>
      </c>
      <c r="C26" s="214">
        <v>259203.2359999999</v>
      </c>
      <c r="D26" s="214">
        <v>43809.32699999994</v>
      </c>
      <c r="E26" s="214">
        <v>113370.24199999995</v>
      </c>
      <c r="F26" s="45"/>
      <c r="G26" s="45"/>
    </row>
    <row r="27" spans="1:5" ht="13.5">
      <c r="A27" s="52" t="s">
        <v>53</v>
      </c>
      <c r="B27" s="51" t="s">
        <v>14</v>
      </c>
      <c r="C27" s="42">
        <v>0</v>
      </c>
      <c r="D27" s="42">
        <v>0</v>
      </c>
      <c r="E27" s="42">
        <v>0</v>
      </c>
    </row>
    <row r="28" spans="1:5" ht="13.5">
      <c r="A28" s="52" t="s">
        <v>54</v>
      </c>
      <c r="B28" s="51" t="s">
        <v>14</v>
      </c>
      <c r="C28" s="38">
        <f>SUM(C26:C27)</f>
        <v>259203.2359999999</v>
      </c>
      <c r="D28" s="38">
        <f>SUM(D26:D27)</f>
        <v>43809.32699999994</v>
      </c>
      <c r="E28" s="38">
        <f>SUM(E26:E27)</f>
        <v>113370.24199999995</v>
      </c>
    </row>
    <row r="29" spans="1:5" ht="12">
      <c r="A29" s="47"/>
      <c r="B29" s="47"/>
      <c r="C29" s="212"/>
      <c r="D29" s="212"/>
      <c r="E29" s="212"/>
    </row>
    <row r="30" spans="1:5" ht="12">
      <c r="A30" s="47"/>
      <c r="B30" s="47"/>
      <c r="C30" s="47"/>
      <c r="D30" s="47"/>
      <c r="E30" s="47"/>
    </row>
    <row r="31" spans="1:5" ht="12">
      <c r="A31" s="52" t="s">
        <v>145</v>
      </c>
      <c r="B31" s="51" t="s">
        <v>11</v>
      </c>
      <c r="C31" s="215">
        <f>C23</f>
        <v>512590.9395205138</v>
      </c>
      <c r="D31" s="215">
        <f>D23</f>
        <v>463868.96230573347</v>
      </c>
      <c r="E31" s="215">
        <f>E23</f>
        <v>602952.0000000002</v>
      </c>
    </row>
    <row r="32" spans="1:11" ht="13.5">
      <c r="A32" s="52" t="s">
        <v>146</v>
      </c>
      <c r="B32" s="51" t="s">
        <v>11</v>
      </c>
      <c r="C32" s="216">
        <v>1486421.1</v>
      </c>
      <c r="D32" s="216">
        <v>203737.75</v>
      </c>
      <c r="E32" s="216">
        <v>543963.01</v>
      </c>
      <c r="G32" s="99"/>
      <c r="I32" s="99"/>
      <c r="K32" s="99"/>
    </row>
    <row r="33" spans="1:5" ht="12">
      <c r="A33" s="52"/>
      <c r="B33" s="51"/>
      <c r="C33" s="122"/>
      <c r="D33" s="122"/>
      <c r="E33" s="122"/>
    </row>
    <row r="34" spans="1:5" ht="13.5">
      <c r="A34" s="52" t="s">
        <v>59</v>
      </c>
      <c r="B34" s="51" t="s">
        <v>14</v>
      </c>
      <c r="C34" s="39">
        <f>C26</f>
        <v>259203.2359999999</v>
      </c>
      <c r="D34" s="39">
        <f>D26</f>
        <v>43809.32699999994</v>
      </c>
      <c r="E34" s="39">
        <f>E26</f>
        <v>113370.24199999995</v>
      </c>
    </row>
    <row r="35" spans="1:5" ht="13.5">
      <c r="A35" s="52" t="s">
        <v>60</v>
      </c>
      <c r="B35" s="51" t="s">
        <v>11</v>
      </c>
      <c r="C35" s="38">
        <f>C31-C32</f>
        <v>-973830.1604794862</v>
      </c>
      <c r="D35" s="38">
        <f>D31-D32</f>
        <v>260131.21230573347</v>
      </c>
      <c r="E35" s="38">
        <f>E31-E32</f>
        <v>58988.99000000022</v>
      </c>
    </row>
    <row r="36" spans="1:5" ht="12">
      <c r="A36" s="47"/>
      <c r="B36" s="47"/>
      <c r="C36" s="217"/>
      <c r="D36" s="217"/>
      <c r="E36" s="217"/>
    </row>
    <row r="37" spans="1:5" ht="12.75">
      <c r="A37" s="218"/>
      <c r="B37" s="47"/>
      <c r="C37" s="217"/>
      <c r="D37" s="217"/>
      <c r="E37" s="217"/>
    </row>
    <row r="38" spans="1:5" s="14" customFormat="1" ht="27.75">
      <c r="A38" s="40" t="s">
        <v>35</v>
      </c>
      <c r="B38" s="40" t="s">
        <v>36</v>
      </c>
      <c r="C38" s="40"/>
      <c r="D38" s="47"/>
      <c r="E38" s="40" t="s">
        <v>61</v>
      </c>
    </row>
    <row r="39" spans="1:5" ht="12">
      <c r="A39" s="47"/>
      <c r="B39" s="47"/>
      <c r="C39" s="47"/>
      <c r="D39" s="47"/>
      <c r="E39" s="51"/>
    </row>
    <row r="40" spans="1:5" ht="12">
      <c r="A40" s="47"/>
      <c r="B40" s="47"/>
      <c r="C40" s="47"/>
      <c r="D40" s="47"/>
      <c r="E40" s="47"/>
    </row>
    <row r="41" spans="1:5" ht="12">
      <c r="A41" s="52" t="s">
        <v>97</v>
      </c>
      <c r="B41" s="219" t="s">
        <v>11</v>
      </c>
      <c r="C41" s="217"/>
      <c r="D41" s="47"/>
      <c r="E41" s="118">
        <f>SUM(C35:E35)</f>
        <v>-654709.9581737525</v>
      </c>
    </row>
    <row r="42" spans="1:7" ht="12">
      <c r="A42" s="52" t="s">
        <v>98</v>
      </c>
      <c r="B42" s="219" t="s">
        <v>14</v>
      </c>
      <c r="C42" s="217"/>
      <c r="D42" s="47"/>
      <c r="E42" s="220">
        <f>III!G12</f>
        <v>3066709.8399600945</v>
      </c>
      <c r="G42" s="103"/>
    </row>
    <row r="43" spans="1:7" ht="12">
      <c r="A43" s="52" t="s">
        <v>99</v>
      </c>
      <c r="B43" s="219" t="s">
        <v>4</v>
      </c>
      <c r="C43" s="217"/>
      <c r="D43" s="47"/>
      <c r="E43" s="122">
        <f>ROUND(E41/E42,4)</f>
        <v>-0.2135</v>
      </c>
      <c r="G43" s="104"/>
    </row>
    <row r="44" spans="1:5" ht="13.5">
      <c r="A44" s="52"/>
      <c r="B44" s="219"/>
      <c r="C44" s="217"/>
      <c r="D44" s="47"/>
      <c r="E44" s="39"/>
    </row>
    <row r="45" spans="1:5" ht="13.5">
      <c r="A45" s="2"/>
      <c r="B45" s="15"/>
      <c r="C45" s="6"/>
      <c r="E45" s="4"/>
    </row>
    <row r="46" ht="12">
      <c r="A46" s="1" t="s">
        <v>31</v>
      </c>
    </row>
  </sheetData>
  <sheetProtection/>
  <mergeCells count="1">
    <mergeCell ref="C5:E5"/>
  </mergeCells>
  <printOptions horizontalCentered="1"/>
  <pageMargins left="0.75" right="0.75" top="1" bottom="1" header="0.5" footer="0.5"/>
  <pageSetup fitToHeight="0" fitToWidth="1" horizontalDpi="600" verticalDpi="600" orientation="portrait" scale="64" r:id="rId1"/>
  <headerFooter alignWithMargins="0">
    <oddHeader>&amp;C&amp;"Century Schoolbook,Bold"&amp;12DELTA NATURAL GAS COMPANY, INC.&amp;R&amp;"Century Schoolbook,Bold"SCHEDULE IV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="80" zoomScaleNormal="80" zoomScalePageLayoutView="0" workbookViewId="0" topLeftCell="A1">
      <selection activeCell="M12" sqref="M12"/>
    </sheetView>
  </sheetViews>
  <sheetFormatPr defaultColWidth="9.28125" defaultRowHeight="12.75"/>
  <cols>
    <col min="1" max="1" width="46.28125" style="1" customWidth="1"/>
    <col min="2" max="2" width="11.140625" style="1" customWidth="1"/>
    <col min="3" max="3" width="2.140625" style="1" customWidth="1"/>
    <col min="4" max="4" width="9.28125" style="1" customWidth="1"/>
    <col min="5" max="5" width="2.421875" style="1" customWidth="1"/>
    <col min="6" max="6" width="7.28125" style="16" customWidth="1"/>
    <col min="7" max="7" width="10.7109375" style="16" customWidth="1"/>
    <col min="8" max="8" width="18.00390625" style="1" customWidth="1"/>
    <col min="9" max="9" width="9.8515625" style="1" bestFit="1" customWidth="1"/>
    <col min="10" max="11" width="9.28125" style="1" customWidth="1"/>
    <col min="12" max="12" width="15.421875" style="1" customWidth="1"/>
    <col min="13" max="16384" width="9.28125" style="1" customWidth="1"/>
  </cols>
  <sheetData>
    <row r="1" spans="1:12" ht="12.75">
      <c r="A1" s="27" t="s">
        <v>62</v>
      </c>
      <c r="B1" s="64"/>
      <c r="C1" s="64"/>
      <c r="D1" s="64"/>
      <c r="E1" s="65"/>
      <c r="F1" s="65"/>
      <c r="G1" s="65"/>
      <c r="H1" s="60"/>
      <c r="I1" s="47"/>
      <c r="J1" s="47"/>
      <c r="K1" s="47"/>
      <c r="L1" s="47"/>
    </row>
    <row r="2" spans="1:12" ht="12.75">
      <c r="A2" s="27" t="s">
        <v>34</v>
      </c>
      <c r="B2" s="57"/>
      <c r="C2" s="57"/>
      <c r="D2" s="57"/>
      <c r="E2" s="60"/>
      <c r="F2" s="60"/>
      <c r="G2" s="60"/>
      <c r="H2" s="60"/>
      <c r="I2" s="47"/>
      <c r="J2" s="47"/>
      <c r="K2" s="47"/>
      <c r="L2" s="47"/>
    </row>
    <row r="3" spans="1:12" ht="12.75">
      <c r="A3" s="37">
        <f>III!$A$3</f>
        <v>45138</v>
      </c>
      <c r="B3" s="57"/>
      <c r="C3" s="57"/>
      <c r="D3" s="57"/>
      <c r="E3" s="60"/>
      <c r="F3" s="60"/>
      <c r="G3" s="60"/>
      <c r="H3" s="60"/>
      <c r="I3" s="47"/>
      <c r="J3" s="47"/>
      <c r="K3" s="47"/>
      <c r="L3" s="47"/>
    </row>
    <row r="4" spans="1:12" ht="12">
      <c r="A4" s="47"/>
      <c r="B4" s="47"/>
      <c r="C4" s="47"/>
      <c r="D4" s="47"/>
      <c r="E4" s="47"/>
      <c r="F4" s="48"/>
      <c r="G4" s="246" t="s">
        <v>136</v>
      </c>
      <c r="H4" s="247"/>
      <c r="I4" s="47"/>
      <c r="J4" s="47"/>
      <c r="K4" s="47"/>
      <c r="L4" s="47"/>
    </row>
    <row r="5" spans="1:12" ht="12">
      <c r="A5" s="63" t="s">
        <v>35</v>
      </c>
      <c r="B5" s="66"/>
      <c r="C5" s="66"/>
      <c r="D5" s="66"/>
      <c r="E5" s="60"/>
      <c r="F5" s="67" t="s">
        <v>36</v>
      </c>
      <c r="G5" s="248" t="s">
        <v>37</v>
      </c>
      <c r="H5" s="249"/>
      <c r="I5" s="47"/>
      <c r="J5" s="47"/>
      <c r="K5" s="47"/>
      <c r="L5" s="47"/>
    </row>
    <row r="6" spans="1:12" ht="12">
      <c r="A6" s="47"/>
      <c r="B6" s="47"/>
      <c r="C6" s="47"/>
      <c r="D6" s="47"/>
      <c r="E6" s="47"/>
      <c r="F6" s="48"/>
      <c r="G6" s="48"/>
      <c r="H6" s="47"/>
      <c r="I6" s="47"/>
      <c r="J6" s="47"/>
      <c r="K6" s="47"/>
      <c r="L6" s="47"/>
    </row>
    <row r="7" spans="1:12" ht="12">
      <c r="A7" s="52" t="s">
        <v>63</v>
      </c>
      <c r="B7" s="47"/>
      <c r="C7" s="47"/>
      <c r="D7" s="47"/>
      <c r="E7" s="47"/>
      <c r="F7" s="48"/>
      <c r="G7" s="48"/>
      <c r="H7" s="47"/>
      <c r="I7" s="47"/>
      <c r="J7" s="47"/>
      <c r="K7" s="47"/>
      <c r="L7" s="47"/>
    </row>
    <row r="8" spans="1:12" ht="12">
      <c r="A8" s="52" t="s">
        <v>64</v>
      </c>
      <c r="B8" s="47"/>
      <c r="C8" s="47"/>
      <c r="D8" s="47"/>
      <c r="E8" s="47"/>
      <c r="F8" s="48"/>
      <c r="G8" s="48"/>
      <c r="H8" s="47"/>
      <c r="I8" s="47"/>
      <c r="J8" s="47"/>
      <c r="K8" s="47"/>
      <c r="L8" s="47"/>
    </row>
    <row r="9" spans="1:12" ht="12">
      <c r="A9" s="52" t="s">
        <v>65</v>
      </c>
      <c r="B9" s="47"/>
      <c r="C9" s="47"/>
      <c r="D9" s="47"/>
      <c r="E9" s="47"/>
      <c r="F9" s="56" t="s">
        <v>11</v>
      </c>
      <c r="G9" s="56"/>
      <c r="H9" s="139">
        <v>0</v>
      </c>
      <c r="I9" s="47"/>
      <c r="J9" s="47"/>
      <c r="K9" s="47"/>
      <c r="L9" s="47"/>
    </row>
    <row r="10" spans="1:12" ht="12">
      <c r="A10" s="58" t="s">
        <v>66</v>
      </c>
      <c r="B10" s="47"/>
      <c r="C10" s="68"/>
      <c r="D10" s="47"/>
      <c r="E10" s="50" t="s">
        <v>31</v>
      </c>
      <c r="F10" s="88"/>
      <c r="G10" s="221">
        <v>0</v>
      </c>
      <c r="H10" s="47"/>
      <c r="I10" s="52" t="s">
        <v>67</v>
      </c>
      <c r="J10" s="47"/>
      <c r="K10" s="47"/>
      <c r="L10" s="47"/>
    </row>
    <row r="11" spans="1:12" ht="12">
      <c r="A11" s="52" t="s">
        <v>68</v>
      </c>
      <c r="B11" s="47"/>
      <c r="C11" s="47"/>
      <c r="D11" s="47"/>
      <c r="E11" s="47"/>
      <c r="F11" s="48"/>
      <c r="G11" s="48"/>
      <c r="H11" s="47"/>
      <c r="I11" s="222">
        <v>44773</v>
      </c>
      <c r="J11" s="47"/>
      <c r="K11" s="47" t="s">
        <v>147</v>
      </c>
      <c r="L11" s="223">
        <v>44957</v>
      </c>
    </row>
    <row r="12" spans="1:12" ht="12">
      <c r="A12" s="52" t="s">
        <v>65</v>
      </c>
      <c r="B12" s="47"/>
      <c r="C12" s="47"/>
      <c r="D12" s="47"/>
      <c r="E12" s="47"/>
      <c r="F12" s="48"/>
      <c r="G12" s="48"/>
      <c r="H12" s="47"/>
      <c r="I12" s="47"/>
      <c r="J12" s="47"/>
      <c r="K12" s="47"/>
      <c r="L12" s="47"/>
    </row>
    <row r="13" spans="1:12" ht="12">
      <c r="A13" s="52" t="s">
        <v>69</v>
      </c>
      <c r="B13" s="139">
        <f>III!$G$12</f>
        <v>3066709.8399600945</v>
      </c>
      <c r="C13" s="139"/>
      <c r="D13" s="139"/>
      <c r="E13" s="52"/>
      <c r="F13" s="48"/>
      <c r="G13" s="48"/>
      <c r="H13" s="47"/>
      <c r="I13" s="47"/>
      <c r="J13" s="47"/>
      <c r="K13" s="47"/>
      <c r="L13" s="47"/>
    </row>
    <row r="14" spans="1:12" ht="12">
      <c r="A14" s="52" t="s">
        <v>70</v>
      </c>
      <c r="B14" s="47"/>
      <c r="C14" s="47"/>
      <c r="D14" s="47"/>
      <c r="E14" s="47"/>
      <c r="F14" s="48"/>
      <c r="G14" s="48"/>
      <c r="H14" s="47"/>
      <c r="I14" s="47"/>
      <c r="J14" s="47"/>
      <c r="K14" s="47"/>
      <c r="L14" s="47"/>
    </row>
    <row r="15" spans="1:12" ht="12">
      <c r="A15" s="52" t="s">
        <v>71</v>
      </c>
      <c r="B15" s="47"/>
      <c r="C15" s="47"/>
      <c r="D15" s="47"/>
      <c r="E15" s="47"/>
      <c r="F15" s="48"/>
      <c r="G15" s="48"/>
      <c r="H15" s="47"/>
      <c r="I15" s="47"/>
      <c r="J15" s="47"/>
      <c r="K15" s="47"/>
      <c r="L15" s="47"/>
    </row>
    <row r="16" spans="1:12" ht="12">
      <c r="A16" s="52" t="s">
        <v>72</v>
      </c>
      <c r="B16" s="47"/>
      <c r="C16" s="47"/>
      <c r="D16" s="47"/>
      <c r="E16" s="47"/>
      <c r="F16" s="48"/>
      <c r="G16" s="48"/>
      <c r="H16" s="47"/>
      <c r="I16" s="47"/>
      <c r="J16" s="47"/>
      <c r="K16" s="47"/>
      <c r="L16" s="47"/>
    </row>
    <row r="17" spans="1:12" ht="13.5">
      <c r="A17" s="52" t="s">
        <v>73</v>
      </c>
      <c r="B17" s="47"/>
      <c r="C17" s="47"/>
      <c r="D17" s="47"/>
      <c r="E17" s="47"/>
      <c r="F17" s="56" t="s">
        <v>11</v>
      </c>
      <c r="G17" s="56"/>
      <c r="H17" s="85">
        <f>B13*G10</f>
        <v>0</v>
      </c>
      <c r="I17" s="47"/>
      <c r="J17" s="47"/>
      <c r="K17" s="47"/>
      <c r="L17" s="47"/>
    </row>
    <row r="18" spans="1:12" ht="13.5">
      <c r="A18" s="52" t="s">
        <v>74</v>
      </c>
      <c r="B18" s="47"/>
      <c r="C18" s="47"/>
      <c r="D18" s="47"/>
      <c r="E18" s="47"/>
      <c r="F18" s="51" t="s">
        <v>11</v>
      </c>
      <c r="G18" s="51"/>
      <c r="H18" s="87">
        <f>H9-H17</f>
        <v>0</v>
      </c>
      <c r="I18" s="47"/>
      <c r="J18" s="47"/>
      <c r="K18" s="47"/>
      <c r="L18" s="47"/>
    </row>
    <row r="19" spans="1:12" ht="12">
      <c r="A19" s="47"/>
      <c r="B19" s="47"/>
      <c r="C19" s="47"/>
      <c r="D19" s="47"/>
      <c r="E19" s="47"/>
      <c r="F19" s="48"/>
      <c r="G19" s="48"/>
      <c r="H19" s="47"/>
      <c r="I19" s="47"/>
      <c r="J19" s="47"/>
      <c r="K19" s="47"/>
      <c r="L19" s="47"/>
    </row>
    <row r="20" spans="1:12" ht="12">
      <c r="A20" s="52" t="s">
        <v>75</v>
      </c>
      <c r="B20" s="47"/>
      <c r="C20" s="47"/>
      <c r="D20" s="47"/>
      <c r="E20" s="47"/>
      <c r="F20" s="48"/>
      <c r="G20" s="48"/>
      <c r="H20" s="47"/>
      <c r="I20" s="47"/>
      <c r="J20" s="47"/>
      <c r="K20" s="47"/>
      <c r="L20" s="47"/>
    </row>
    <row r="21" spans="1:12" ht="12">
      <c r="A21" s="52" t="s">
        <v>76</v>
      </c>
      <c r="B21" s="47"/>
      <c r="C21" s="47"/>
      <c r="D21" s="47"/>
      <c r="E21" s="47"/>
      <c r="F21" s="48"/>
      <c r="G21" s="48"/>
      <c r="H21" s="47"/>
      <c r="I21" s="47"/>
      <c r="J21" s="47"/>
      <c r="K21" s="47"/>
      <c r="L21" s="47"/>
    </row>
    <row r="22" spans="1:12" ht="12">
      <c r="A22" s="52" t="s">
        <v>77</v>
      </c>
      <c r="B22" s="47"/>
      <c r="C22" s="47"/>
      <c r="D22" s="47"/>
      <c r="E22" s="47"/>
      <c r="F22" s="56" t="s">
        <v>11</v>
      </c>
      <c r="G22" s="56"/>
      <c r="H22" s="139">
        <v>0</v>
      </c>
      <c r="I22" s="47"/>
      <c r="J22" s="47"/>
      <c r="K22" s="47"/>
      <c r="L22" s="47"/>
    </row>
    <row r="23" spans="1:12" ht="12">
      <c r="A23" s="52" t="s">
        <v>78</v>
      </c>
      <c r="B23" s="47"/>
      <c r="C23" s="47"/>
      <c r="D23" s="47"/>
      <c r="E23" s="47"/>
      <c r="F23" s="48"/>
      <c r="G23" s="48"/>
      <c r="H23" s="47"/>
      <c r="I23" s="47"/>
      <c r="J23" s="47"/>
      <c r="K23" s="47"/>
      <c r="L23" s="47"/>
    </row>
    <row r="24" spans="1:12" ht="12">
      <c r="A24" s="58" t="s">
        <v>79</v>
      </c>
      <c r="B24" s="69">
        <v>0</v>
      </c>
      <c r="C24" s="47" t="s">
        <v>4</v>
      </c>
      <c r="D24" s="47"/>
      <c r="E24" s="47"/>
      <c r="F24" s="48"/>
      <c r="G24" s="48"/>
      <c r="H24" s="47"/>
      <c r="I24" s="47"/>
      <c r="J24" s="47"/>
      <c r="K24" s="47"/>
      <c r="L24" s="47"/>
    </row>
    <row r="25" spans="1:12" ht="12">
      <c r="A25" s="52" t="s">
        <v>80</v>
      </c>
      <c r="B25" s="47"/>
      <c r="C25" s="47"/>
      <c r="D25" s="47"/>
      <c r="E25" s="47"/>
      <c r="F25" s="48"/>
      <c r="G25" s="48"/>
      <c r="H25" s="47"/>
      <c r="I25" s="47"/>
      <c r="J25" s="47"/>
      <c r="K25" s="47"/>
      <c r="L25" s="47"/>
    </row>
    <row r="26" spans="1:12" ht="12">
      <c r="A26" s="52" t="s">
        <v>81</v>
      </c>
      <c r="B26" s="47"/>
      <c r="C26" s="47"/>
      <c r="D26" s="47"/>
      <c r="E26" s="47"/>
      <c r="F26" s="48"/>
      <c r="G26" s="48"/>
      <c r="H26" s="47"/>
      <c r="I26" s="47"/>
      <c r="J26" s="47"/>
      <c r="K26" s="47"/>
      <c r="L26" s="47"/>
    </row>
    <row r="27" spans="1:12" ht="12">
      <c r="A27" s="52" t="s">
        <v>82</v>
      </c>
      <c r="B27" s="47"/>
      <c r="C27" s="47"/>
      <c r="D27" s="47"/>
      <c r="E27" s="47"/>
      <c r="F27" s="48"/>
      <c r="G27" s="48"/>
      <c r="H27" s="47"/>
      <c r="I27" s="47"/>
      <c r="J27" s="47"/>
      <c r="K27" s="47"/>
      <c r="L27" s="47"/>
    </row>
    <row r="28" spans="1:12" ht="12">
      <c r="A28" s="52" t="s">
        <v>83</v>
      </c>
      <c r="B28" s="47"/>
      <c r="C28" s="47"/>
      <c r="D28" s="47"/>
      <c r="E28" s="47"/>
      <c r="F28" s="48"/>
      <c r="G28" s="48"/>
      <c r="H28" s="47"/>
      <c r="I28" s="47"/>
      <c r="J28" s="47"/>
      <c r="K28" s="47"/>
      <c r="L28" s="47"/>
    </row>
    <row r="29" spans="1:12" ht="12">
      <c r="A29" s="52" t="s">
        <v>84</v>
      </c>
      <c r="B29" s="62">
        <f>III!$G$12</f>
        <v>3066709.8399600945</v>
      </c>
      <c r="C29" s="62"/>
      <c r="D29" s="62"/>
      <c r="E29" s="62"/>
      <c r="F29" s="56" t="s">
        <v>11</v>
      </c>
      <c r="G29" s="56"/>
      <c r="H29" s="72">
        <f>B13*B24</f>
        <v>0</v>
      </c>
      <c r="I29" s="47"/>
      <c r="J29" s="47"/>
      <c r="K29" s="47"/>
      <c r="L29" s="47"/>
    </row>
    <row r="30" spans="1:12" ht="12">
      <c r="A30" s="52" t="s">
        <v>85</v>
      </c>
      <c r="B30" s="47"/>
      <c r="C30" s="47"/>
      <c r="D30" s="47"/>
      <c r="E30" s="47"/>
      <c r="F30" s="51" t="s">
        <v>11</v>
      </c>
      <c r="G30" s="51"/>
      <c r="H30" s="73">
        <f>H22-H29</f>
        <v>0</v>
      </c>
      <c r="I30" s="47"/>
      <c r="J30" s="47"/>
      <c r="K30" s="47"/>
      <c r="L30" s="47"/>
    </row>
    <row r="31" spans="1:12" ht="12">
      <c r="A31" s="47"/>
      <c r="B31" s="47"/>
      <c r="C31" s="47"/>
      <c r="D31" s="47"/>
      <c r="E31" s="47"/>
      <c r="F31" s="48"/>
      <c r="G31" s="48"/>
      <c r="H31" s="47"/>
      <c r="I31" s="47"/>
      <c r="J31" s="47"/>
      <c r="K31" s="47"/>
      <c r="L31" s="47"/>
    </row>
    <row r="32" spans="1:12" ht="12">
      <c r="A32" s="52" t="s">
        <v>86</v>
      </c>
      <c r="B32" s="47"/>
      <c r="C32" s="47"/>
      <c r="D32" s="47"/>
      <c r="E32" s="47"/>
      <c r="F32" s="48"/>
      <c r="G32" s="48"/>
      <c r="H32" s="47"/>
      <c r="I32" s="47"/>
      <c r="J32" s="47"/>
      <c r="K32" s="47"/>
      <c r="L32" s="47"/>
    </row>
    <row r="33" spans="1:12" ht="12">
      <c r="A33" s="52" t="s">
        <v>115</v>
      </c>
      <c r="B33" s="47"/>
      <c r="C33" s="47"/>
      <c r="D33" s="47"/>
      <c r="E33" s="47"/>
      <c r="F33" s="48"/>
      <c r="G33" s="48"/>
      <c r="H33" s="47"/>
      <c r="I33" s="47"/>
      <c r="J33" s="47"/>
      <c r="K33" s="47"/>
      <c r="L33" s="47"/>
    </row>
    <row r="34" spans="1:12" ht="12">
      <c r="A34" s="52" t="s">
        <v>87</v>
      </c>
      <c r="B34" s="47"/>
      <c r="C34" s="47"/>
      <c r="D34" s="47"/>
      <c r="E34" s="47"/>
      <c r="F34" s="56" t="s">
        <v>11</v>
      </c>
      <c r="G34" s="56"/>
      <c r="H34" s="139">
        <v>0</v>
      </c>
      <c r="I34" s="47"/>
      <c r="J34" s="47"/>
      <c r="K34" s="47"/>
      <c r="L34" s="47"/>
    </row>
    <row r="35" spans="1:12" ht="12">
      <c r="A35" s="47"/>
      <c r="B35" s="47"/>
      <c r="C35" s="70"/>
      <c r="D35" s="69"/>
      <c r="E35" s="50"/>
      <c r="F35" s="48"/>
      <c r="G35" s="48"/>
      <c r="H35" s="47"/>
      <c r="I35" s="47"/>
      <c r="J35" s="47"/>
      <c r="K35" s="47"/>
      <c r="L35" s="47"/>
    </row>
    <row r="36" spans="1:12" ht="12">
      <c r="A36" s="52"/>
      <c r="B36" s="47"/>
      <c r="C36" s="47"/>
      <c r="D36" s="47"/>
      <c r="E36" s="47"/>
      <c r="F36" s="47"/>
      <c r="G36" s="48"/>
      <c r="H36" s="48"/>
      <c r="I36" s="47"/>
      <c r="J36" s="47"/>
      <c r="K36" s="47"/>
      <c r="L36" s="47"/>
    </row>
    <row r="37" spans="1:12" ht="14.25" customHeight="1">
      <c r="A37" s="52" t="s">
        <v>31</v>
      </c>
      <c r="B37" s="47"/>
      <c r="C37" s="47"/>
      <c r="D37" s="47"/>
      <c r="E37" s="47"/>
      <c r="F37" s="48"/>
      <c r="G37" s="48"/>
      <c r="H37" s="47"/>
      <c r="I37" s="47"/>
      <c r="J37" s="47"/>
      <c r="K37" s="47"/>
      <c r="L37" s="47"/>
    </row>
    <row r="38" spans="1:12" ht="12" hidden="1">
      <c r="A38" s="52" t="s">
        <v>116</v>
      </c>
      <c r="B38" s="62"/>
      <c r="C38" s="62" t="s">
        <v>88</v>
      </c>
      <c r="D38" s="62"/>
      <c r="E38" s="62"/>
      <c r="F38" s="51"/>
      <c r="G38" s="51"/>
      <c r="H38" s="47"/>
      <c r="I38" s="47"/>
      <c r="J38" s="47"/>
      <c r="K38" s="47"/>
      <c r="L38" s="47"/>
    </row>
    <row r="39" spans="1:12" ht="12" hidden="1">
      <c r="A39" s="52" t="s">
        <v>89</v>
      </c>
      <c r="B39" s="47"/>
      <c r="C39" s="47"/>
      <c r="D39" s="47"/>
      <c r="E39" s="47"/>
      <c r="F39" s="48"/>
      <c r="G39" s="48"/>
      <c r="H39" s="47"/>
      <c r="I39" s="47"/>
      <c r="J39" s="47"/>
      <c r="K39" s="47"/>
      <c r="L39" s="47"/>
    </row>
    <row r="40" spans="1:12" ht="12" hidden="1">
      <c r="A40" s="52" t="s">
        <v>90</v>
      </c>
      <c r="B40" s="47"/>
      <c r="C40" s="47"/>
      <c r="D40" s="47"/>
      <c r="E40" s="47"/>
      <c r="F40" s="48"/>
      <c r="G40" s="48"/>
      <c r="H40" s="47"/>
      <c r="I40" s="47"/>
      <c r="J40" s="47"/>
      <c r="K40" s="47"/>
      <c r="L40" s="47"/>
    </row>
    <row r="41" spans="1:12" ht="12" hidden="1">
      <c r="A41" s="52" t="s">
        <v>91</v>
      </c>
      <c r="B41" s="47"/>
      <c r="C41" s="47"/>
      <c r="D41" s="47"/>
      <c r="E41" s="47"/>
      <c r="F41" s="48"/>
      <c r="G41" s="48"/>
      <c r="H41" s="47"/>
      <c r="I41" s="47"/>
      <c r="J41" s="47"/>
      <c r="K41" s="47"/>
      <c r="L41" s="47"/>
    </row>
    <row r="42" spans="1:12" ht="14.25" customHeight="1">
      <c r="A42" s="58" t="s">
        <v>123</v>
      </c>
      <c r="B42" s="47"/>
      <c r="C42" s="47"/>
      <c r="D42" s="47"/>
      <c r="E42" s="47"/>
      <c r="F42" s="56" t="s">
        <v>11</v>
      </c>
      <c r="G42" s="56"/>
      <c r="H42" s="46">
        <f>VI!J23</f>
        <v>0</v>
      </c>
      <c r="I42" s="47"/>
      <c r="J42" s="47"/>
      <c r="K42" s="47"/>
      <c r="L42" s="47"/>
    </row>
    <row r="43" spans="1:12" ht="22.5" customHeight="1">
      <c r="A43" s="52" t="s">
        <v>92</v>
      </c>
      <c r="B43" s="47"/>
      <c r="C43" s="47"/>
      <c r="D43" s="47"/>
      <c r="E43" s="47"/>
      <c r="F43" s="51" t="s">
        <v>11</v>
      </c>
      <c r="G43" s="51"/>
      <c r="H43" s="41">
        <f>VI!J27</f>
        <v>0</v>
      </c>
      <c r="I43" s="47"/>
      <c r="J43" s="47"/>
      <c r="K43" s="47"/>
      <c r="L43" s="47"/>
    </row>
    <row r="44" spans="1:12" ht="15.75" customHeight="1">
      <c r="A44" s="52"/>
      <c r="B44" s="47"/>
      <c r="C44" s="47"/>
      <c r="D44" s="47"/>
      <c r="E44" s="47"/>
      <c r="F44" s="51"/>
      <c r="G44" s="51"/>
      <c r="H44" s="41"/>
      <c r="I44" s="47"/>
      <c r="J44" s="47"/>
      <c r="K44" s="47"/>
      <c r="L44" s="47"/>
    </row>
    <row r="45" spans="1:12" ht="13.5">
      <c r="A45" s="52" t="s">
        <v>93</v>
      </c>
      <c r="B45" s="61"/>
      <c r="C45" s="61"/>
      <c r="D45" s="61"/>
      <c r="E45" s="61"/>
      <c r="F45" s="56" t="s">
        <v>11</v>
      </c>
      <c r="G45" s="56"/>
      <c r="H45" s="42">
        <f>SUM(H18+H30+H43)</f>
        <v>0</v>
      </c>
      <c r="I45" s="47"/>
      <c r="J45" s="47"/>
      <c r="K45" s="47"/>
      <c r="L45" s="47"/>
    </row>
    <row r="46" spans="1:12" ht="11.25" customHeight="1">
      <c r="A46" s="52"/>
      <c r="B46" s="61"/>
      <c r="C46" s="61"/>
      <c r="D46" s="61"/>
      <c r="E46" s="61"/>
      <c r="F46" s="56"/>
      <c r="G46" s="56"/>
      <c r="H46" s="61"/>
      <c r="I46" s="47"/>
      <c r="J46" s="47"/>
      <c r="K46" s="47"/>
      <c r="L46" s="47"/>
    </row>
    <row r="47" spans="1:12" ht="12.75" customHeight="1">
      <c r="A47" s="58" t="s">
        <v>113</v>
      </c>
      <c r="B47" s="47"/>
      <c r="C47" s="47"/>
      <c r="D47" s="47"/>
      <c r="E47" s="47"/>
      <c r="F47" s="51" t="s">
        <v>14</v>
      </c>
      <c r="G47" s="48"/>
      <c r="H47" s="42">
        <f>III!$G$12</f>
        <v>3066709.8399600945</v>
      </c>
      <c r="I47" s="47"/>
      <c r="J47" s="47"/>
      <c r="K47" s="47"/>
      <c r="L47" s="47"/>
    </row>
    <row r="48" spans="1:12" ht="13.5">
      <c r="A48" s="52" t="s">
        <v>7</v>
      </c>
      <c r="B48" s="47"/>
      <c r="C48" s="47"/>
      <c r="D48" s="47"/>
      <c r="E48" s="47"/>
      <c r="F48" s="51" t="s">
        <v>4</v>
      </c>
      <c r="G48" s="48"/>
      <c r="H48" s="44">
        <f>ROUND(H45/H47,4)</f>
        <v>0</v>
      </c>
      <c r="I48" s="47"/>
      <c r="J48" s="47"/>
      <c r="K48" s="47"/>
      <c r="L48" s="47"/>
    </row>
    <row r="49" spans="1:12" ht="12">
      <c r="A49" s="71"/>
      <c r="B49" s="47"/>
      <c r="C49" s="47"/>
      <c r="D49" s="47"/>
      <c r="E49" s="47"/>
      <c r="F49" s="48"/>
      <c r="G49" s="48"/>
      <c r="H49" s="47"/>
      <c r="I49" s="47"/>
      <c r="J49" s="47"/>
      <c r="K49" s="47"/>
      <c r="L49" s="47"/>
    </row>
    <row r="50" spans="1:12" ht="12">
      <c r="A50" s="71"/>
      <c r="B50" s="47"/>
      <c r="C50" s="47"/>
      <c r="D50" s="47"/>
      <c r="E50" s="47"/>
      <c r="F50" s="48"/>
      <c r="G50" s="48"/>
      <c r="H50" s="47"/>
      <c r="I50" s="47"/>
      <c r="J50" s="47"/>
      <c r="K50" s="47"/>
      <c r="L50" s="47"/>
    </row>
    <row r="51" spans="1:12" ht="12">
      <c r="A51" s="59"/>
      <c r="B51" s="47"/>
      <c r="C51" s="47"/>
      <c r="D51" s="47"/>
      <c r="E51" s="47"/>
      <c r="F51" s="48"/>
      <c r="G51" s="48"/>
      <c r="H51" s="47"/>
      <c r="I51" s="47"/>
      <c r="J51" s="47"/>
      <c r="K51" s="47"/>
      <c r="L51" s="47"/>
    </row>
    <row r="52" spans="1:12" ht="12.75" customHeight="1">
      <c r="A52" s="47"/>
      <c r="B52" s="47"/>
      <c r="C52" s="47"/>
      <c r="D52" s="47"/>
      <c r="E52" s="47"/>
      <c r="F52" s="48"/>
      <c r="G52" s="48"/>
      <c r="H52" s="47"/>
      <c r="I52" s="47"/>
      <c r="J52" s="47"/>
      <c r="K52" s="47"/>
      <c r="L52" s="47"/>
    </row>
    <row r="53" spans="1:12" ht="12.75">
      <c r="A53" s="47"/>
      <c r="B53" s="17"/>
      <c r="C53" s="47"/>
      <c r="D53" s="47"/>
      <c r="E53" s="47"/>
      <c r="F53" s="48"/>
      <c r="G53" s="48"/>
      <c r="H53" s="47"/>
      <c r="I53" s="47"/>
      <c r="J53" s="47"/>
      <c r="K53" s="47"/>
      <c r="L53" s="47"/>
    </row>
    <row r="54" spans="1:12" ht="12">
      <c r="A54" s="47"/>
      <c r="B54" s="49"/>
      <c r="C54" s="47"/>
      <c r="D54" s="47"/>
      <c r="E54" s="47"/>
      <c r="F54" s="48"/>
      <c r="G54" s="48"/>
      <c r="H54" s="47"/>
      <c r="I54" s="47"/>
      <c r="J54" s="47"/>
      <c r="K54" s="47"/>
      <c r="L54" s="47"/>
    </row>
    <row r="55" spans="1:12" ht="12">
      <c r="A55" s="47"/>
      <c r="B55" s="47"/>
      <c r="C55" s="47"/>
      <c r="D55" s="47"/>
      <c r="E55" s="47"/>
      <c r="F55" s="48"/>
      <c r="G55" s="48"/>
      <c r="H55" s="47"/>
      <c r="I55" s="47"/>
      <c r="J55" s="47"/>
      <c r="K55" s="47"/>
      <c r="L55" s="47"/>
    </row>
    <row r="56" spans="1:8" ht="12">
      <c r="A56" s="47"/>
      <c r="B56" s="47"/>
      <c r="C56" s="47"/>
      <c r="D56" s="47"/>
      <c r="E56" s="47"/>
      <c r="F56" s="48"/>
      <c r="G56" s="48"/>
      <c r="H56" s="47"/>
    </row>
    <row r="57" spans="1:8" ht="12">
      <c r="A57" s="47"/>
      <c r="B57" s="47"/>
      <c r="C57" s="47"/>
      <c r="D57" s="47"/>
      <c r="E57" s="47"/>
      <c r="F57" s="48"/>
      <c r="G57" s="48"/>
      <c r="H57" s="47"/>
    </row>
    <row r="58" spans="1:8" ht="12">
      <c r="A58" s="47"/>
      <c r="B58" s="47"/>
      <c r="C58" s="47"/>
      <c r="D58" s="47"/>
      <c r="E58" s="47"/>
      <c r="F58" s="48"/>
      <c r="G58" s="48"/>
      <c r="H58" s="47"/>
    </row>
    <row r="59" spans="1:8" ht="12">
      <c r="A59" s="47"/>
      <c r="B59" s="47"/>
      <c r="C59" s="47"/>
      <c r="D59" s="47"/>
      <c r="E59" s="47"/>
      <c r="F59" s="48"/>
      <c r="G59" s="48"/>
      <c r="H59" s="47"/>
    </row>
    <row r="60" spans="1:8" ht="12">
      <c r="A60" s="47"/>
      <c r="B60" s="47"/>
      <c r="C60" s="47"/>
      <c r="D60" s="47"/>
      <c r="E60" s="47"/>
      <c r="F60" s="48"/>
      <c r="G60" s="48"/>
      <c r="H60" s="47"/>
    </row>
    <row r="61" spans="1:8" ht="12">
      <c r="A61" s="47"/>
      <c r="B61" s="47"/>
      <c r="C61" s="47"/>
      <c r="D61" s="47"/>
      <c r="E61" s="47"/>
      <c r="F61" s="48"/>
      <c r="G61" s="48"/>
      <c r="H61" s="47"/>
    </row>
    <row r="62" spans="1:8" ht="12">
      <c r="A62" s="47"/>
      <c r="B62" s="47"/>
      <c r="C62" s="47"/>
      <c r="D62" s="47"/>
      <c r="E62" s="47"/>
      <c r="F62" s="48"/>
      <c r="G62" s="48"/>
      <c r="H62" s="47"/>
    </row>
    <row r="63" spans="1:8" ht="12">
      <c r="A63" s="47"/>
      <c r="B63" s="47"/>
      <c r="C63" s="47"/>
      <c r="D63" s="47"/>
      <c r="E63" s="47"/>
      <c r="F63" s="48"/>
      <c r="G63" s="48"/>
      <c r="H63" s="47"/>
    </row>
    <row r="64" spans="1:8" ht="12">
      <c r="A64" s="47"/>
      <c r="B64" s="47"/>
      <c r="C64" s="47"/>
      <c r="D64" s="47"/>
      <c r="E64" s="47"/>
      <c r="F64" s="48"/>
      <c r="G64" s="48"/>
      <c r="H64" s="47"/>
    </row>
    <row r="65" spans="1:8" ht="12">
      <c r="A65" s="47"/>
      <c r="B65" s="47"/>
      <c r="C65" s="47"/>
      <c r="D65" s="47"/>
      <c r="E65" s="47"/>
      <c r="F65" s="48"/>
      <c r="G65" s="48"/>
      <c r="H65" s="47"/>
    </row>
    <row r="66" spans="1:8" ht="12">
      <c r="A66" s="47"/>
      <c r="B66" s="47"/>
      <c r="C66" s="47"/>
      <c r="D66" s="47"/>
      <c r="E66" s="47"/>
      <c r="F66" s="48"/>
      <c r="G66" s="48"/>
      <c r="H66" s="47"/>
    </row>
    <row r="67" spans="1:8" ht="12">
      <c r="A67" s="47"/>
      <c r="B67" s="47"/>
      <c r="C67" s="47"/>
      <c r="D67" s="47"/>
      <c r="E67" s="47"/>
      <c r="F67" s="48"/>
      <c r="G67" s="48"/>
      <c r="H67" s="47"/>
    </row>
  </sheetData>
  <sheetProtection/>
  <mergeCells count="2">
    <mergeCell ref="G4:H4"/>
    <mergeCell ref="G5:H5"/>
  </mergeCells>
  <printOptions horizontalCentered="1"/>
  <pageMargins left="0.75" right="0.75" top="1" bottom="0.75" header="0.5" footer="0.5"/>
  <pageSetup fitToHeight="1" fitToWidth="1" horizontalDpi="600" verticalDpi="600" orientation="portrait" scale="66" r:id="rId1"/>
  <headerFooter alignWithMargins="0">
    <oddHeader>&amp;C&amp;"Century Schoolbook,Bold"&amp;12DELTA NATURAL GAS COMPANY, INC.&amp;R&amp;"Century Schoolbook,Bold"SCHEDULE V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94"/>
  <sheetViews>
    <sheetView workbookViewId="0" topLeftCell="A1">
      <selection activeCell="K13" sqref="K13"/>
    </sheetView>
  </sheetViews>
  <sheetFormatPr defaultColWidth="9.140625" defaultRowHeight="12.75"/>
  <cols>
    <col min="1" max="1" width="10.8515625" style="76" bestFit="1" customWidth="1"/>
    <col min="2" max="2" width="10.7109375" style="76" customWidth="1"/>
    <col min="3" max="3" width="10.421875" style="76" customWidth="1"/>
    <col min="4" max="4" width="2.7109375" style="76" customWidth="1"/>
    <col min="5" max="8" width="10.8515625" style="76" customWidth="1"/>
    <col min="9" max="9" width="2.7109375" style="76" customWidth="1"/>
    <col min="10" max="10" width="13.8515625" style="76" bestFit="1" customWidth="1"/>
    <col min="11" max="16384" width="9.140625" style="76" customWidth="1"/>
  </cols>
  <sheetData>
    <row r="1" spans="1:11" ht="12.75">
      <c r="A1" s="82" t="s">
        <v>120</v>
      </c>
      <c r="B1" s="47"/>
      <c r="C1" s="53"/>
      <c r="D1" s="47"/>
      <c r="E1" s="47"/>
      <c r="F1" s="47"/>
      <c r="G1" s="47"/>
      <c r="H1" s="47"/>
      <c r="I1" s="47"/>
      <c r="J1" s="17" t="s">
        <v>121</v>
      </c>
      <c r="K1" s="47"/>
    </row>
    <row r="2" spans="1:11" ht="12.75">
      <c r="A2" s="17" t="s">
        <v>122</v>
      </c>
      <c r="B2" s="47"/>
      <c r="C2" s="53"/>
      <c r="D2" s="47"/>
      <c r="E2" s="47"/>
      <c r="F2" s="47"/>
      <c r="G2" s="47"/>
      <c r="H2" s="47"/>
      <c r="I2" s="47"/>
      <c r="J2" s="47"/>
      <c r="K2" s="47"/>
    </row>
    <row r="3" spans="1:11" ht="14.25">
      <c r="A3" s="224"/>
      <c r="B3" s="47"/>
      <c r="C3" s="53"/>
      <c r="D3" s="47"/>
      <c r="E3" s="47"/>
      <c r="F3" s="47"/>
      <c r="G3" s="47"/>
      <c r="H3" s="47"/>
      <c r="I3" s="47"/>
      <c r="J3" s="47"/>
      <c r="K3" s="47"/>
    </row>
    <row r="4" spans="1:11" ht="14.25">
      <c r="A4" s="47"/>
      <c r="B4" s="47"/>
      <c r="C4" s="225"/>
      <c r="D4" s="226"/>
      <c r="E4" s="226"/>
      <c r="F4" s="226"/>
      <c r="G4" s="226"/>
      <c r="H4" s="226"/>
      <c r="I4" s="226"/>
      <c r="J4" s="226"/>
      <c r="K4" s="47"/>
    </row>
    <row r="5" spans="1:11" ht="14.25">
      <c r="A5" s="47"/>
      <c r="B5" s="47"/>
      <c r="C5" s="250" t="s">
        <v>136</v>
      </c>
      <c r="D5" s="251"/>
      <c r="E5" s="251"/>
      <c r="F5" s="251"/>
      <c r="G5" s="251"/>
      <c r="H5" s="251"/>
      <c r="I5" s="251"/>
      <c r="J5" s="252"/>
      <c r="K5" s="47"/>
    </row>
    <row r="6" spans="1:11" ht="12.75">
      <c r="A6" s="80"/>
      <c r="B6" s="80"/>
      <c r="C6" s="227" t="s">
        <v>127</v>
      </c>
      <c r="D6" s="80"/>
      <c r="E6" s="227" t="s">
        <v>128</v>
      </c>
      <c r="F6" s="227" t="s">
        <v>129</v>
      </c>
      <c r="G6" s="228" t="s">
        <v>130</v>
      </c>
      <c r="H6" s="228" t="s">
        <v>131</v>
      </c>
      <c r="I6" s="80"/>
      <c r="J6" s="227" t="s">
        <v>132</v>
      </c>
      <c r="K6" s="47"/>
    </row>
    <row r="7" spans="1:12" ht="14.25">
      <c r="A7" s="80"/>
      <c r="B7" s="80"/>
      <c r="C7" s="229"/>
      <c r="D7" s="80"/>
      <c r="E7" s="230">
        <v>44795</v>
      </c>
      <c r="F7" s="230">
        <v>44887</v>
      </c>
      <c r="G7" s="230">
        <v>44980</v>
      </c>
      <c r="H7" s="230">
        <v>45069</v>
      </c>
      <c r="I7" s="80"/>
      <c r="J7" s="231"/>
      <c r="K7" s="47"/>
      <c r="L7" s="106" t="s">
        <v>148</v>
      </c>
    </row>
    <row r="8" spans="1:11" ht="12">
      <c r="A8" s="80"/>
      <c r="B8" s="80" t="s">
        <v>124</v>
      </c>
      <c r="C8" s="229"/>
      <c r="D8" s="80"/>
      <c r="E8" s="232"/>
      <c r="F8" s="232"/>
      <c r="G8" s="232"/>
      <c r="H8" s="232"/>
      <c r="I8" s="80"/>
      <c r="J8" s="80"/>
      <c r="K8" s="47"/>
    </row>
    <row r="9" spans="1:11" ht="12">
      <c r="A9" s="80"/>
      <c r="B9" s="80"/>
      <c r="C9" s="233" t="s">
        <v>126</v>
      </c>
      <c r="D9" s="80"/>
      <c r="E9" s="80"/>
      <c r="F9" s="80"/>
      <c r="G9" s="80"/>
      <c r="H9" s="80"/>
      <c r="I9" s="80"/>
      <c r="J9" s="80"/>
      <c r="K9" s="47"/>
    </row>
    <row r="10" spans="1:11" ht="12">
      <c r="A10" s="80"/>
      <c r="B10" s="80" t="s">
        <v>138</v>
      </c>
      <c r="C10" s="234">
        <v>51326</v>
      </c>
      <c r="D10" s="80"/>
      <c r="E10" s="235"/>
      <c r="F10" s="235"/>
      <c r="G10" s="235"/>
      <c r="H10" s="235"/>
      <c r="I10" s="236"/>
      <c r="J10" s="237">
        <f>ROUND(E10*C10,0)</f>
        <v>0</v>
      </c>
      <c r="K10" s="47"/>
    </row>
    <row r="11" spans="1:11" ht="12">
      <c r="A11" s="80"/>
      <c r="B11" s="236" t="s">
        <v>139</v>
      </c>
      <c r="C11" s="234">
        <v>70682</v>
      </c>
      <c r="D11" s="80"/>
      <c r="E11" s="235"/>
      <c r="F11" s="235"/>
      <c r="G11" s="235"/>
      <c r="H11" s="235"/>
      <c r="I11" s="236"/>
      <c r="J11" s="237">
        <f>ROUND(E11*C11,0)</f>
        <v>0</v>
      </c>
      <c r="K11" s="47"/>
    </row>
    <row r="12" spans="1:11" ht="12">
      <c r="A12" s="80"/>
      <c r="B12" s="80" t="s">
        <v>140</v>
      </c>
      <c r="C12" s="234">
        <v>159421</v>
      </c>
      <c r="D12" s="80"/>
      <c r="E12" s="235"/>
      <c r="F12" s="235"/>
      <c r="G12" s="235"/>
      <c r="H12" s="235"/>
      <c r="I12" s="236"/>
      <c r="J12" s="237">
        <f>ROUND(E12*C12,0)</f>
        <v>0</v>
      </c>
      <c r="K12" s="47"/>
    </row>
    <row r="13" spans="1:11" ht="12">
      <c r="A13" s="80"/>
      <c r="B13" s="80" t="s">
        <v>141</v>
      </c>
      <c r="C13" s="234">
        <v>104856.23000000001</v>
      </c>
      <c r="D13" s="80"/>
      <c r="E13" s="235"/>
      <c r="F13" s="235"/>
      <c r="G13" s="235"/>
      <c r="H13" s="235"/>
      <c r="I13" s="236"/>
      <c r="J13" s="237">
        <f>ROUND(E13*C13,0)</f>
        <v>0</v>
      </c>
      <c r="K13" s="47"/>
    </row>
    <row r="14" spans="1:11" ht="12">
      <c r="A14" s="80"/>
      <c r="B14" s="236" t="s">
        <v>142</v>
      </c>
      <c r="C14" s="234">
        <v>442847.55</v>
      </c>
      <c r="D14" s="80"/>
      <c r="E14" s="235"/>
      <c r="F14" s="235"/>
      <c r="G14" s="235"/>
      <c r="H14" s="235"/>
      <c r="I14" s="236"/>
      <c r="J14" s="237">
        <f>ROUND(E14*C14,0)</f>
        <v>0</v>
      </c>
      <c r="K14" s="47"/>
    </row>
    <row r="15" spans="1:11" ht="12">
      <c r="A15" s="80"/>
      <c r="B15" s="80" t="s">
        <v>143</v>
      </c>
      <c r="C15" s="234">
        <v>564248.22</v>
      </c>
      <c r="D15" s="80"/>
      <c r="E15" s="235"/>
      <c r="F15" s="235"/>
      <c r="G15" s="235"/>
      <c r="H15" s="235"/>
      <c r="I15" s="236"/>
      <c r="J15" s="237">
        <f aca="true" t="shared" si="0" ref="J15:J20">ROUND(E15*C15,0)</f>
        <v>0</v>
      </c>
      <c r="K15" s="47"/>
    </row>
    <row r="16" spans="1:11" ht="12">
      <c r="A16" s="80"/>
      <c r="B16" s="80" t="s">
        <v>150</v>
      </c>
      <c r="C16" s="234">
        <v>491547</v>
      </c>
      <c r="D16" s="80"/>
      <c r="E16" s="235"/>
      <c r="F16" s="235"/>
      <c r="G16" s="235"/>
      <c r="H16" s="235"/>
      <c r="I16" s="236"/>
      <c r="J16" s="237">
        <f t="shared" si="0"/>
        <v>0</v>
      </c>
      <c r="K16" s="47"/>
    </row>
    <row r="17" spans="1:11" ht="12">
      <c r="A17" s="80"/>
      <c r="B17" s="236" t="s">
        <v>134</v>
      </c>
      <c r="C17" s="234">
        <v>489007</v>
      </c>
      <c r="D17" s="236"/>
      <c r="E17" s="235"/>
      <c r="F17" s="235"/>
      <c r="G17" s="235"/>
      <c r="H17" s="235"/>
      <c r="I17" s="236"/>
      <c r="J17" s="237">
        <f>ROUND(E17*C17,0)</f>
        <v>0</v>
      </c>
      <c r="K17" s="47"/>
    </row>
    <row r="18" spans="1:11" ht="12">
      <c r="A18" s="80"/>
      <c r="B18" s="80" t="s">
        <v>135</v>
      </c>
      <c r="C18" s="234">
        <v>358083</v>
      </c>
      <c r="D18" s="80"/>
      <c r="E18" s="235"/>
      <c r="F18" s="235"/>
      <c r="G18" s="235"/>
      <c r="H18" s="235"/>
      <c r="I18" s="236"/>
      <c r="J18" s="237">
        <f t="shared" si="0"/>
        <v>0</v>
      </c>
      <c r="K18" s="47"/>
    </row>
    <row r="19" spans="1:11" ht="12">
      <c r="A19" s="80"/>
      <c r="B19" s="80" t="s">
        <v>117</v>
      </c>
      <c r="C19" s="234">
        <v>259203.2359999999</v>
      </c>
      <c r="D19" s="80"/>
      <c r="E19" s="235"/>
      <c r="F19" s="235"/>
      <c r="G19" s="235"/>
      <c r="H19" s="235"/>
      <c r="I19" s="236"/>
      <c r="J19" s="237">
        <f t="shared" si="0"/>
        <v>0</v>
      </c>
      <c r="K19" s="47"/>
    </row>
    <row r="20" spans="1:11" s="83" customFormat="1" ht="12">
      <c r="A20" s="236"/>
      <c r="B20" s="236" t="s">
        <v>118</v>
      </c>
      <c r="C20" s="234">
        <v>43809.32699999994</v>
      </c>
      <c r="D20" s="236"/>
      <c r="E20" s="235"/>
      <c r="F20" s="235"/>
      <c r="G20" s="235"/>
      <c r="H20" s="235"/>
      <c r="I20" s="236"/>
      <c r="J20" s="237">
        <f t="shared" si="0"/>
        <v>0</v>
      </c>
      <c r="K20" s="112"/>
    </row>
    <row r="21" spans="1:11" ht="12">
      <c r="A21" s="80"/>
      <c r="B21" s="80" t="s">
        <v>119</v>
      </c>
      <c r="C21" s="233">
        <v>113370.24199999995</v>
      </c>
      <c r="D21" s="80"/>
      <c r="E21" s="235"/>
      <c r="F21" s="235"/>
      <c r="G21" s="235"/>
      <c r="H21" s="235"/>
      <c r="I21" s="238"/>
      <c r="J21" s="239">
        <f>ROUND(E21*C21,0)</f>
        <v>0</v>
      </c>
      <c r="K21" s="47"/>
    </row>
    <row r="22" spans="1:11" ht="12">
      <c r="A22" s="47"/>
      <c r="B22" s="47"/>
      <c r="C22" s="234"/>
      <c r="D22" s="47"/>
      <c r="E22" s="240"/>
      <c r="F22" s="240"/>
      <c r="G22" s="240"/>
      <c r="H22" s="240"/>
      <c r="I22" s="47"/>
      <c r="J22" s="78"/>
      <c r="K22" s="47"/>
    </row>
    <row r="23" spans="1:11" ht="12">
      <c r="A23" s="47"/>
      <c r="B23" s="47"/>
      <c r="C23" s="53">
        <f>SUM(C10:C21)</f>
        <v>3148400.805</v>
      </c>
      <c r="D23" s="47"/>
      <c r="E23" s="240"/>
      <c r="F23" s="240"/>
      <c r="G23" s="240"/>
      <c r="H23" s="240"/>
      <c r="I23" s="240"/>
      <c r="J23" s="78">
        <f>SUM(J10:J22)</f>
        <v>0</v>
      </c>
      <c r="K23" s="47"/>
    </row>
    <row r="24" spans="1:11" ht="12">
      <c r="A24" s="47"/>
      <c r="B24" s="47"/>
      <c r="C24" s="53"/>
      <c r="D24" s="47"/>
      <c r="E24" s="240"/>
      <c r="F24" s="240"/>
      <c r="G24" s="240"/>
      <c r="H24" s="240"/>
      <c r="I24" s="240"/>
      <c r="J24" s="47"/>
      <c r="K24" s="47"/>
    </row>
    <row r="25" spans="1:11" ht="12">
      <c r="A25" s="47"/>
      <c r="B25" s="47" t="s">
        <v>125</v>
      </c>
      <c r="C25" s="53"/>
      <c r="D25" s="47"/>
      <c r="E25" s="240"/>
      <c r="F25" s="240"/>
      <c r="G25" s="240"/>
      <c r="H25" s="240"/>
      <c r="I25" s="240"/>
      <c r="J25" s="77">
        <f>V!H34</f>
        <v>0</v>
      </c>
      <c r="K25" s="47"/>
    </row>
    <row r="26" spans="1:11" ht="12">
      <c r="A26" s="47"/>
      <c r="B26" s="47"/>
      <c r="C26" s="53"/>
      <c r="D26" s="47"/>
      <c r="E26" s="240"/>
      <c r="F26" s="240"/>
      <c r="G26" s="240"/>
      <c r="H26" s="240"/>
      <c r="I26" s="240"/>
      <c r="J26" s="47"/>
      <c r="K26" s="47"/>
    </row>
    <row r="27" spans="1:11" ht="12">
      <c r="A27" s="47"/>
      <c r="B27" s="47" t="s">
        <v>122</v>
      </c>
      <c r="C27" s="53"/>
      <c r="D27" s="47"/>
      <c r="E27" s="240"/>
      <c r="F27" s="240"/>
      <c r="G27" s="240"/>
      <c r="H27" s="240"/>
      <c r="I27" s="240"/>
      <c r="J27" s="79">
        <f>J25-J23</f>
        <v>0</v>
      </c>
      <c r="K27" s="47"/>
    </row>
    <row r="28" spans="1:11" ht="12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ht="12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12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ht="12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spans="1:11" ht="12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ht="12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ht="1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ht="1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</row>
    <row r="36" spans="1:11" ht="1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ht="12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ht="12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ht="12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</row>
    <row r="40" spans="1:11" ht="12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</row>
    <row r="41" spans="1:11" ht="12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</row>
    <row r="42" spans="1:11" ht="12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</row>
    <row r="43" spans="1:11" ht="12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</row>
    <row r="44" spans="1:11" ht="1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</row>
    <row r="45" spans="1:11" ht="12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</row>
    <row r="46" spans="1:11" ht="12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</row>
    <row r="47" spans="1:11" ht="12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</row>
    <row r="48" spans="1:11" ht="12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</row>
    <row r="49" spans="1:11" ht="12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</row>
    <row r="50" spans="1:11" ht="12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</row>
    <row r="51" spans="1:11" ht="12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</row>
    <row r="52" spans="1:11" ht="1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</row>
    <row r="53" spans="1:11" ht="12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</row>
    <row r="54" spans="1:11" ht="12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2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ht="12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</row>
    <row r="57" spans="1:11" ht="12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</row>
    <row r="58" spans="1:11" ht="12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</row>
    <row r="59" spans="1:11" ht="12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</row>
    <row r="60" spans="1:11" ht="12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</row>
    <row r="61" spans="1:11" ht="12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</row>
    <row r="62" spans="1:11" ht="12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</row>
    <row r="63" spans="1:11" ht="12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</row>
    <row r="64" spans="1:11" ht="12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</row>
    <row r="65" spans="1:11" ht="12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</row>
    <row r="66" spans="1:11" ht="12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</row>
    <row r="67" spans="1:11" ht="12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</row>
    <row r="68" spans="1:11" ht="12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</row>
    <row r="69" spans="1:11" ht="12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</row>
    <row r="70" spans="1:11" ht="12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</row>
    <row r="71" spans="1:11" ht="12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</row>
    <row r="72" spans="1:11" ht="12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</row>
    <row r="73" spans="1:11" ht="12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</row>
    <row r="74" spans="1:11" ht="12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</row>
    <row r="75" spans="1:11" ht="12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</row>
    <row r="76" spans="1:11" ht="12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</row>
    <row r="77" spans="1:11" ht="12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</row>
    <row r="78" spans="1:11" ht="12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</row>
    <row r="79" spans="1:11" ht="12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</row>
    <row r="80" spans="1:11" ht="12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</row>
    <row r="81" spans="1:11" ht="12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</row>
    <row r="82" spans="1:11" ht="12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</row>
    <row r="83" spans="1:11" ht="12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</row>
    <row r="84" spans="1:11" ht="12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</row>
    <row r="85" spans="1:11" ht="12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</row>
    <row r="86" spans="1:11" ht="12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</row>
    <row r="87" spans="1:11" ht="12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</row>
    <row r="88" spans="1:11" ht="12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</row>
    <row r="89" spans="1:11" ht="12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</row>
    <row r="90" spans="1:11" ht="12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</row>
    <row r="91" spans="1:11" ht="12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</row>
    <row r="92" spans="1:11" ht="12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</row>
    <row r="93" spans="1:11" ht="12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</row>
    <row r="94" spans="1:11" ht="12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</row>
  </sheetData>
  <sheetProtection/>
  <mergeCells count="1">
    <mergeCell ref="C5:J5"/>
  </mergeCells>
  <printOptions/>
  <pageMargins left="0.2" right="0.2" top="0.75" bottom="0.75" header="0.3" footer="0.3"/>
  <pageSetup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JBROWN</dc:creator>
  <cp:keywords/>
  <dc:description/>
  <cp:lastModifiedBy>Braun, Monica</cp:lastModifiedBy>
  <cp:lastPrinted>2022-03-25T18:52:59Z</cp:lastPrinted>
  <dcterms:created xsi:type="dcterms:W3CDTF">1998-02-24T14:52:22Z</dcterms:created>
  <dcterms:modified xsi:type="dcterms:W3CDTF">2023-09-22T14:45:00Z</dcterms:modified>
  <cp:category/>
  <cp:version/>
  <cp:contentType/>
  <cp:contentStatus/>
</cp:coreProperties>
</file>