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Case No. 2023-00300 - Discovery/PSC Set 1/"/>
    </mc:Choice>
  </mc:AlternateContent>
  <xr:revisionPtr revIDLastSave="174" documentId="13_ncr:1_{65BA26A5-F48B-47B7-B8E9-85F555F54925}" xr6:coauthVersionLast="47" xr6:coauthVersionMax="47" xr10:uidLastSave="{7E4D142A-6871-41E7-95ED-060CBF82D1E6}"/>
  <bookViews>
    <workbookView xWindow="-98" yWindow="-98" windowWidth="21795" windowHeight="13875" xr2:uid="{4A6C53D1-CE58-43BE-A162-9D7642D8386F}"/>
  </bookViews>
  <sheets>
    <sheet name="Summary Adjustment" sheetId="1" r:id="rId1"/>
    <sheet name="QIP-1 Revenues" sheetId="10" r:id="rId2"/>
    <sheet name="QIP-2 Revenues" sheetId="11" r:id="rId3"/>
    <sheet name="QIP-3 Revenues" sheetId="12" r:id="rId4"/>
    <sheet name="QIP-4 Revenues" sheetId="7" r:id="rId5"/>
  </sheets>
  <definedNames>
    <definedName name="_xlnm.Print_Area" localSheetId="1">'QIP-1 Revenues'!$A$1:$D$39</definedName>
    <definedName name="_xlnm.Print_Area" localSheetId="2">'QIP-2 Revenues'!$A$1:$F$40</definedName>
    <definedName name="_xlnm.Print_Area" localSheetId="3">'QIP-3 Revenues'!$A$1:$G$49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13" i="1"/>
  <c r="C12" i="1"/>
  <c r="C14" i="1"/>
  <c r="F45" i="12"/>
  <c r="F48" i="12" s="1"/>
  <c r="C19" i="1" s="1"/>
  <c r="C35" i="12"/>
  <c r="F33" i="12"/>
  <c r="F32" i="12"/>
  <c r="F31" i="12"/>
  <c r="F30" i="12"/>
  <c r="F29" i="12"/>
  <c r="F28" i="12"/>
  <c r="C25" i="12"/>
  <c r="F24" i="12"/>
  <c r="F23" i="12"/>
  <c r="F22" i="12"/>
  <c r="D19" i="12"/>
  <c r="C19" i="12"/>
  <c r="F18" i="12"/>
  <c r="F17" i="12"/>
  <c r="F16" i="12"/>
  <c r="E15" i="12"/>
  <c r="E19" i="12" s="1"/>
  <c r="F14" i="12"/>
  <c r="E12" i="12"/>
  <c r="D12" i="12"/>
  <c r="D21" i="12" s="1"/>
  <c r="C12" i="12"/>
  <c r="F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F10" i="12"/>
  <c r="F12" i="12" s="1"/>
  <c r="E38" i="11"/>
  <c r="E39" i="11" s="1"/>
  <c r="E36" i="11"/>
  <c r="E30" i="11"/>
  <c r="E24" i="11"/>
  <c r="E23" i="11"/>
  <c r="E19" i="11"/>
  <c r="D18" i="11"/>
  <c r="D20" i="11" s="1"/>
  <c r="D22" i="11" s="1"/>
  <c r="D26" i="11" s="1"/>
  <c r="D16" i="11"/>
  <c r="C16" i="11"/>
  <c r="E15" i="11"/>
  <c r="E14" i="11"/>
  <c r="E13" i="11"/>
  <c r="E16" i="11" s="1"/>
  <c r="E11" i="11"/>
  <c r="D11" i="11"/>
  <c r="C11" i="11"/>
  <c r="C18" i="11" s="1"/>
  <c r="C20" i="11" s="1"/>
  <c r="C22" i="11" s="1"/>
  <c r="C26" i="11" s="1"/>
  <c r="E10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E9" i="11"/>
  <c r="C14" i="10"/>
  <c r="C16" i="10" s="1"/>
  <c r="C11" i="10"/>
  <c r="C18" i="10" s="1"/>
  <c r="C20" i="10" s="1"/>
  <c r="C22" i="10" s="1"/>
  <c r="C26" i="10" s="1"/>
  <c r="C29" i="10" s="1"/>
  <c r="C32" i="10" s="1"/>
  <c r="C36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E21" i="12" l="1"/>
  <c r="E25" i="12" s="1"/>
  <c r="E27" i="12" s="1"/>
  <c r="E35" i="12" s="1"/>
  <c r="D25" i="12"/>
  <c r="D27" i="12" s="1"/>
  <c r="D35" i="12" s="1"/>
  <c r="F21" i="12"/>
  <c r="F25" i="12" s="1"/>
  <c r="F27" i="12" s="1"/>
  <c r="F35" i="12" s="1"/>
  <c r="C10" i="1" s="1"/>
  <c r="C16" i="1" s="1"/>
  <c r="C20" i="1" s="1"/>
  <c r="E18" i="11"/>
  <c r="E20" i="11" s="1"/>
  <c r="E22" i="11" s="1"/>
  <c r="E26" i="11" s="1"/>
  <c r="E32" i="11" s="1"/>
  <c r="F15" i="12"/>
  <c r="F19" i="12" s="1"/>
  <c r="F38" i="12" l="1"/>
  <c r="F39" i="12" s="1"/>
  <c r="E40" i="11"/>
  <c r="F41" i="12"/>
  <c r="F49" i="12" s="1"/>
  <c r="G36" i="7" l="1"/>
  <c r="G35" i="7"/>
  <c r="G34" i="7"/>
  <c r="G33" i="7"/>
  <c r="G32" i="7"/>
  <c r="G31" i="7"/>
  <c r="G30" i="7"/>
  <c r="G29" i="7"/>
  <c r="G25" i="7"/>
  <c r="G24" i="7"/>
  <c r="G23" i="7"/>
  <c r="G22" i="7"/>
  <c r="E21" i="7"/>
  <c r="E26" i="7" s="1"/>
  <c r="E28" i="7" s="1"/>
  <c r="E38" i="7" s="1"/>
  <c r="E41" i="7" s="1"/>
  <c r="D21" i="7"/>
  <c r="D26" i="7" s="1"/>
  <c r="D28" i="7" s="1"/>
  <c r="C21" i="7"/>
  <c r="F19" i="7"/>
  <c r="F21" i="7" s="1"/>
  <c r="F26" i="7" s="1"/>
  <c r="F28" i="7" s="1"/>
  <c r="F38" i="7" s="1"/>
  <c r="F41" i="7" s="1"/>
  <c r="E19" i="7"/>
  <c r="D19" i="7"/>
  <c r="C19" i="7"/>
  <c r="G18" i="7"/>
  <c r="G17" i="7"/>
  <c r="G16" i="7"/>
  <c r="G15" i="7"/>
  <c r="G19" i="7" s="1"/>
  <c r="G14" i="7"/>
  <c r="G13" i="7"/>
  <c r="F11" i="7"/>
  <c r="E11" i="7"/>
  <c r="D11" i="7"/>
  <c r="C11" i="7"/>
  <c r="G10" i="7"/>
  <c r="G11" i="7" s="1"/>
  <c r="G9" i="7"/>
  <c r="C27" i="1"/>
  <c r="G21" i="7" l="1"/>
  <c r="G26" i="7" s="1"/>
  <c r="G28" i="7" s="1"/>
  <c r="G38" i="7" s="1"/>
  <c r="C25" i="1" s="1"/>
  <c r="C28" i="1" s="1"/>
  <c r="D38" i="7"/>
  <c r="D41" i="7" s="1"/>
  <c r="C26" i="7"/>
  <c r="C28" i="7" s="1"/>
  <c r="C38" i="7" s="1"/>
  <c r="C41" i="7" s="1"/>
  <c r="G41" i="7" s="1"/>
  <c r="C33" i="1" l="1"/>
  <c r="C37" i="1"/>
  <c r="C34" i="1" l="1"/>
  <c r="C35" i="1" s="1"/>
  <c r="C39" i="1" s="1"/>
  <c r="C41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5" i="1" s="1"/>
  <c r="A26" i="1" l="1"/>
  <c r="A27" i="1" s="1"/>
  <c r="A28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<sst xmlns="http://schemas.openxmlformats.org/spreadsheetml/2006/main" count="227" uniqueCount="128">
  <si>
    <t>Case No. 2022-00328</t>
  </si>
  <si>
    <t>QIP 2 Revenue Reconciliation</t>
  </si>
  <si>
    <t>For the Twelve Months Ended June 30, 2022</t>
  </si>
  <si>
    <t>Case No. 2021-00376</t>
  </si>
  <si>
    <t>Total</t>
  </si>
  <si>
    <t>QIP 1</t>
  </si>
  <si>
    <t>QIP 2</t>
  </si>
  <si>
    <t>Balance as of
June 30, 2021</t>
  </si>
  <si>
    <t>13 Mo. Avg. Ended
June 30, 2022</t>
  </si>
  <si>
    <t>Line No.</t>
  </si>
  <si>
    <t>July 2020 - 
June 2021</t>
  </si>
  <si>
    <t>July 2021 - 
June 2022</t>
  </si>
  <si>
    <t>QIP Plant Additions</t>
  </si>
  <si>
    <t>Retirements</t>
  </si>
  <si>
    <t>Net Change to Gross Plant</t>
  </si>
  <si>
    <t xml:space="preserve">Cost of Removal </t>
  </si>
  <si>
    <t>Depreciation Accrual</t>
  </si>
  <si>
    <t>Net Change to Accum Depr</t>
  </si>
  <si>
    <t>Net Change to Net Plant</t>
  </si>
  <si>
    <t>Accumulated Deferred Taxes</t>
  </si>
  <si>
    <t>Net Change to Rate Base</t>
  </si>
  <si>
    <t>Pre-Tax Rate of Return</t>
  </si>
  <si>
    <t>QIP Revenue on Net Change to Rate Base</t>
  </si>
  <si>
    <t>QIP Depreciation Expense</t>
  </si>
  <si>
    <t>QIP Property Taxes</t>
  </si>
  <si>
    <t>QIP Revenue Requirement Rate Adj</t>
  </si>
  <si>
    <t>Billed Revenues</t>
  </si>
  <si>
    <t>Less: QIP 1 Variance</t>
  </si>
  <si>
    <t>Net Billed Revenues</t>
  </si>
  <si>
    <t>Under/(Over) Recovery Variance</t>
  </si>
  <si>
    <t>QIP 3 Rate Effective Date with Reconciliation</t>
  </si>
  <si>
    <t>QIP 4 Rate Effective Date</t>
  </si>
  <si>
    <t>Reconciliation Effective Period</t>
  </si>
  <si>
    <t>Authorized Revenues 2018-0358</t>
  </si>
  <si>
    <t>Prorated Authorized Revenues 2018-0358</t>
  </si>
  <si>
    <t>QIP Balancing Adjustment Rider Charge</t>
  </si>
  <si>
    <t>Balancing Adjustment Monthly Bill Impact</t>
  </si>
  <si>
    <t>(Average Residential Customer using 3,863 gal)</t>
  </si>
  <si>
    <t>[A]</t>
  </si>
  <si>
    <t>QIP 3</t>
  </si>
  <si>
    <t>As of June 30, 2021</t>
  </si>
  <si>
    <t>As of June 30, 2022</t>
  </si>
  <si>
    <t>July 2022 - 
June 2023</t>
  </si>
  <si>
    <t>Total QIP</t>
  </si>
  <si>
    <t>Depreciation Accrual - QIP 1</t>
  </si>
  <si>
    <t>Depreciation Accrual - QIP 2</t>
  </si>
  <si>
    <t>Depreciation Accrual - QIP 3</t>
  </si>
  <si>
    <t>Accumulated Deferred Taxes - QIP 1</t>
  </si>
  <si>
    <t>Accumulated Deferred Taxes - QIP 2</t>
  </si>
  <si>
    <t>Accumulated Deferred Taxes - QIP 3</t>
  </si>
  <si>
    <t>QIP Depreciation Expense - QIP 1</t>
  </si>
  <si>
    <t>QIP Depreciation Expense - QIP 2</t>
  </si>
  <si>
    <t>QIP Depreciation Expense - QIP 3</t>
  </si>
  <si>
    <t>QIP Property Taxes - QIP 1</t>
  </si>
  <si>
    <t>QIP Property Taxes - QIP 2</t>
  </si>
  <si>
    <t>QIP Property Taxes - QIP 3</t>
  </si>
  <si>
    <t>QIP Rider Charge</t>
  </si>
  <si>
    <t>QIP 3 Revenue Requirement</t>
  </si>
  <si>
    <t>QIP 1 Revenue Reconciliation</t>
  </si>
  <si>
    <t>For the Twelve Months Ended June 30, 2021</t>
  </si>
  <si>
    <t>Difference</t>
  </si>
  <si>
    <t>Currently Authorized QIP Charge</t>
  </si>
  <si>
    <t xml:space="preserve">Total QIP Rider Charge </t>
  </si>
  <si>
    <t>Balancing Adjustment Mthly Bill Impact</t>
  </si>
  <si>
    <t>Line 1 - Line 5</t>
  </si>
  <si>
    <t>Line 7 / Line 10</t>
  </si>
  <si>
    <t>Line 12 / Line 14</t>
  </si>
  <si>
    <t>Line 15</t>
  </si>
  <si>
    <t>Line 11</t>
  </si>
  <si>
    <t>Line 16 + Line 17</t>
  </si>
  <si>
    <t>Line 18 - Line 20</t>
  </si>
  <si>
    <t>Case No. 2023-00030</t>
  </si>
  <si>
    <t>QIP Revenues</t>
  </si>
  <si>
    <t>QIP 4</t>
  </si>
  <si>
    <t>As of June 30, 2023</t>
  </si>
  <si>
    <t>13 Mo. Avg. Ended June 30, 2024</t>
  </si>
  <si>
    <t>July 2023 - 
June 2024</t>
  </si>
  <si>
    <t>Depreciation Accrual - QIP 4</t>
  </si>
  <si>
    <t>Accumulated Deferred Taxes - QIP 4</t>
  </si>
  <si>
    <t>QIP Depreciation Expense - QIP 4</t>
  </si>
  <si>
    <t>QIP Property Taxes - QIP 4</t>
  </si>
  <si>
    <t>Page 5 of 5</t>
  </si>
  <si>
    <t>QIP Year 3 Annual Balancing Adjustment</t>
  </si>
  <si>
    <t>Billed Revenues - July 1, 2022-June 30, 2023</t>
  </si>
  <si>
    <t>Case No. 2023-00300</t>
  </si>
  <si>
    <t>For the Twelve Months Ended June 30, 2023</t>
  </si>
  <si>
    <t>Proposed Base Revenues - Case No. 2023-00191</t>
  </si>
  <si>
    <t>QIP 3 Balancing Adjustment Rider Charge</t>
  </si>
  <si>
    <t>[B]</t>
  </si>
  <si>
    <t>[A] Assumed GRC Rate Effective Date with Reconciliation - 2/6/2024</t>
  </si>
  <si>
    <t>End of Forecasted Test Year Date - 1/31/2025</t>
  </si>
  <si>
    <t>QIP 3 Balancing Adjustment Rider Effective Days - 360</t>
  </si>
  <si>
    <t>QIP 4 Revenue Requirement</t>
  </si>
  <si>
    <t>QIP 4 Rider Charge</t>
  </si>
  <si>
    <t>(2) QIP 3 Actual "End of Period" Rate Base for QIP 4</t>
  </si>
  <si>
    <t>(3) QIP 4 Rider Charge with QIP 3 Balancing Adjustment</t>
  </si>
  <si>
    <t>Total QIP 4 Rider Charge</t>
  </si>
  <si>
    <t>(1) QIP 3 Actual Average Rate Base compared to Actual Billed Revenues</t>
  </si>
  <si>
    <t>Less: QIP 4 Rider Charge in Base Rates</t>
  </si>
  <si>
    <t>Case No. 2022-00300</t>
  </si>
  <si>
    <t>13 Month Average as of June 30, 2023</t>
  </si>
  <si>
    <t>Less: QIP 2 Variance - Corrected</t>
  </si>
  <si>
    <t>GRC Rate Effective Date with Reconciliation</t>
  </si>
  <si>
    <t>End of Forecasted Test Year Date</t>
  </si>
  <si>
    <t>Prorated Proposed Base Revenues - Case No. 2023-00191</t>
  </si>
  <si>
    <t>Line 9</t>
  </si>
  <si>
    <t>Kentucky-American Water Company</t>
  </si>
  <si>
    <t>Authorized Revenues Case No. 2018-00358</t>
  </si>
  <si>
    <t>Page 4 of 5</t>
  </si>
  <si>
    <t>Page 3 of 5</t>
  </si>
  <si>
    <t>Page 2 of 5</t>
  </si>
  <si>
    <t>Page 4, Line 26</t>
  </si>
  <si>
    <t>Page 4, Line 28</t>
  </si>
  <si>
    <t>Page 5, Line 30</t>
  </si>
  <si>
    <t>(Average Residential Customer using 3,800 gal)</t>
  </si>
  <si>
    <t>QIP 4 Rider Charge with QIP 3 Balancing Adjustment</t>
  </si>
  <si>
    <t>[B] Absent the QIP balance in base rates in pending Case No. 2023-00191</t>
  </si>
  <si>
    <t>[C] Monthly Bill Impact is based on Proposed Rates in Case No. 2023-00191</t>
  </si>
  <si>
    <t>[C]</t>
  </si>
  <si>
    <t>Less: QIP 2 Variance - Under/(Over) Recovery - Corrected</t>
  </si>
  <si>
    <t>Net Billed Revenues - July 1, 2022-June 30, 2023</t>
  </si>
  <si>
    <t>Billed Revenues - Corrected</t>
  </si>
  <si>
    <t>Net Billed Revenues - Corrected</t>
  </si>
  <si>
    <t>Under/(Over) Recovery Variance - Corrected</t>
  </si>
  <si>
    <t>QIP Balancing Adjustment Rider Charge - Corrected</t>
  </si>
  <si>
    <t>Page 3, Line 24</t>
  </si>
  <si>
    <t>Page 1 of 5</t>
  </si>
  <si>
    <t>QIP 3 Revenue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</si>
</sst>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.0_);_(* \(#,##0.0\);_(* &quot;-&quot;??_);_(@_)"/>
    <numFmt numFmtId="165" formatCode="&quot;$&quot;#,##0"/>
    <numFmt numFmtId="166" formatCode="&quot;$&quot;#,##0.00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9" fontId="5" fillId="0" borderId="0" applyFont="0" applyFill="0" applyBorder="0" applyAlignment="0" applyProtection="0"/>
    <xf numFmtId="0" fontId="8" fillId="0" borderId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6" fillId="0" borderId="0" xfId="0" applyFont="1"/>
    <xf numFmtId="0" fontId="7" fillId="0" borderId="0" xfId="0" applyFont="1"/>
    <xf numFmtId="37" fontId="9" fillId="0" borderId="0" xfId="2" applyNumberFormat="1" applyFont="1" applyAlignment="1">
      <alignment wrapText="1"/>
    </xf>
    <xf numFmtId="0" fontId="11" fillId="0" borderId="0" xfId="3" applyNumberFormat="1" applyFont="1" applyFill="1" applyAlignment="1">
      <alignment horizontal="center"/>
    </xf>
    <xf numFmtId="37" fontId="11" fillId="0" borderId="0" xfId="4" applyNumberFormat="1" applyFont="1" applyFill="1" applyAlignment="1">
      <alignment horizontal="center"/>
    </xf>
    <xf numFmtId="5" fontId="6" fillId="0" borderId="0" xfId="0" applyNumberFormat="1" applyFont="1"/>
    <xf numFmtId="37" fontId="6" fillId="0" borderId="0" xfId="0" applyNumberFormat="1" applyFont="1"/>
    <xf numFmtId="0" fontId="6" fillId="0" borderId="4" xfId="0" applyFont="1" applyBorder="1"/>
    <xf numFmtId="37" fontId="6" fillId="0" borderId="4" xfId="0" applyNumberFormat="1" applyFont="1" applyBorder="1"/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37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5" fontId="14" fillId="0" borderId="0" xfId="2" applyNumberFormat="1" applyFont="1"/>
    <xf numFmtId="10" fontId="6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7" fontId="6" fillId="0" borderId="0" xfId="0" applyNumberFormat="1" applyFont="1"/>
    <xf numFmtId="0" fontId="6" fillId="0" borderId="5" xfId="0" applyFont="1" applyBorder="1"/>
    <xf numFmtId="10" fontId="6" fillId="0" borderId="5" xfId="1" applyNumberFormat="1" applyFont="1" applyBorder="1"/>
    <xf numFmtId="10" fontId="6" fillId="0" borderId="5" xfId="0" applyNumberFormat="1" applyFont="1" applyBorder="1"/>
    <xf numFmtId="0" fontId="15" fillId="0" borderId="0" xfId="0" applyFont="1"/>
    <xf numFmtId="37" fontId="9" fillId="0" borderId="0" xfId="2" applyNumberFormat="1" applyFont="1" applyAlignment="1">
      <alignment horizontal="right"/>
    </xf>
    <xf numFmtId="0" fontId="7" fillId="0" borderId="0" xfId="0" applyFont="1" applyAlignment="1">
      <alignment horizontal="right"/>
    </xf>
    <xf numFmtId="5" fontId="16" fillId="0" borderId="0" xfId="0" applyNumberFormat="1" applyFont="1"/>
    <xf numFmtId="37" fontId="4" fillId="0" borderId="0" xfId="2" applyNumberFormat="1" applyFont="1"/>
    <xf numFmtId="5" fontId="4" fillId="0" borderId="0" xfId="2" applyNumberFormat="1" applyFont="1"/>
    <xf numFmtId="0" fontId="4" fillId="0" borderId="0" xfId="2" applyFont="1"/>
    <xf numFmtId="10" fontId="4" fillId="0" borderId="0" xfId="2" applyNumberFormat="1" applyFont="1"/>
    <xf numFmtId="10" fontId="4" fillId="0" borderId="0" xfId="5" applyNumberFormat="1" applyFont="1" applyFill="1" applyBorder="1"/>
    <xf numFmtId="10" fontId="4" fillId="0" borderId="0" xfId="5" applyNumberFormat="1" applyFont="1" applyFill="1"/>
    <xf numFmtId="37" fontId="9" fillId="0" borderId="0" xfId="0" applyNumberFormat="1" applyFont="1"/>
    <xf numFmtId="37" fontId="0" fillId="0" borderId="0" xfId="0" applyNumberFormat="1"/>
    <xf numFmtId="0" fontId="9" fillId="0" borderId="0" xfId="0" applyFont="1"/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wrapText="1"/>
    </xf>
    <xf numFmtId="37" fontId="9" fillId="0" borderId="0" xfId="0" applyNumberFormat="1" applyFont="1" applyAlignment="1">
      <alignment horizontal="center" wrapText="1"/>
    </xf>
    <xf numFmtId="37" fontId="9" fillId="0" borderId="1" xfId="0" applyNumberFormat="1" applyFont="1" applyBorder="1" applyAlignment="1">
      <alignment horizontal="center"/>
    </xf>
    <xf numFmtId="37" fontId="0" fillId="0" borderId="1" xfId="0" applyNumberFormat="1" applyBorder="1"/>
    <xf numFmtId="0" fontId="9" fillId="0" borderId="1" xfId="0" applyFont="1" applyBorder="1" applyAlignment="1">
      <alignment horizontal="center" wrapText="1"/>
    </xf>
    <xf numFmtId="37" fontId="0" fillId="0" borderId="0" xfId="0" applyNumberFormat="1" applyAlignment="1">
      <alignment horizontal="center"/>
    </xf>
    <xf numFmtId="5" fontId="0" fillId="0" borderId="0" xfId="0" applyNumberFormat="1"/>
    <xf numFmtId="5" fontId="14" fillId="0" borderId="0" xfId="0" applyNumberFormat="1" applyFont="1"/>
    <xf numFmtId="37" fontId="9" fillId="0" borderId="0" xfId="0" applyNumberFormat="1" applyFont="1" applyAlignment="1">
      <alignment horizontal="left" indent="1"/>
    </xf>
    <xf numFmtId="37" fontId="0" fillId="0" borderId="2" xfId="0" applyNumberFormat="1" applyBorder="1"/>
    <xf numFmtId="37" fontId="14" fillId="0" borderId="0" xfId="0" applyNumberFormat="1" applyFont="1"/>
    <xf numFmtId="37" fontId="0" fillId="0" borderId="4" xfId="0" applyNumberFormat="1" applyBorder="1"/>
    <xf numFmtId="10" fontId="0" fillId="0" borderId="1" xfId="1" applyNumberFormat="1" applyFont="1" applyFill="1" applyBorder="1"/>
    <xf numFmtId="5" fontId="0" fillId="0" borderId="3" xfId="0" applyNumberFormat="1" applyBorder="1"/>
    <xf numFmtId="5" fontId="0" fillId="0" borderId="1" xfId="0" applyNumberFormat="1" applyBorder="1"/>
    <xf numFmtId="10" fontId="0" fillId="0" borderId="5" xfId="0" applyNumberFormat="1" applyBorder="1"/>
    <xf numFmtId="10" fontId="0" fillId="0" borderId="0" xfId="1" applyNumberFormat="1" applyFont="1"/>
    <xf numFmtId="164" fontId="0" fillId="0" borderId="0" xfId="7" applyNumberFormat="1" applyFont="1"/>
    <xf numFmtId="10" fontId="0" fillId="0" borderId="0" xfId="1" applyNumberFormat="1" applyFont="1" applyFill="1"/>
    <xf numFmtId="10" fontId="6" fillId="0" borderId="0" xfId="1" applyNumberFormat="1" applyFont="1" applyBorder="1"/>
    <xf numFmtId="37" fontId="1" fillId="0" borderId="0" xfId="2" applyNumberFormat="1" applyFont="1"/>
    <xf numFmtId="37" fontId="9" fillId="0" borderId="0" xfId="11" applyNumberFormat="1" applyFont="1"/>
    <xf numFmtId="37" fontId="1" fillId="0" borderId="0" xfId="11" applyNumberFormat="1"/>
    <xf numFmtId="37" fontId="9" fillId="0" borderId="0" xfId="11" applyNumberFormat="1" applyFont="1" applyAlignment="1">
      <alignment horizontal="right"/>
    </xf>
    <xf numFmtId="37" fontId="9" fillId="0" borderId="0" xfId="11" applyNumberFormat="1" applyFont="1" applyAlignment="1">
      <alignment wrapText="1"/>
    </xf>
    <xf numFmtId="37" fontId="13" fillId="0" borderId="0" xfId="11" applyNumberFormat="1" applyFont="1"/>
    <xf numFmtId="37" fontId="11" fillId="0" borderId="0" xfId="11" applyNumberFormat="1" applyFont="1" applyAlignment="1">
      <alignment horizontal="center"/>
    </xf>
    <xf numFmtId="37" fontId="11" fillId="0" borderId="0" xfId="11" applyNumberFormat="1" applyFont="1" applyAlignment="1">
      <alignment horizontal="center" wrapText="1"/>
    </xf>
    <xf numFmtId="37" fontId="9" fillId="0" borderId="1" xfId="11" applyNumberFormat="1" applyFont="1" applyBorder="1" applyAlignment="1">
      <alignment horizontal="center"/>
    </xf>
    <xf numFmtId="37" fontId="1" fillId="0" borderId="1" xfId="11" applyNumberFormat="1" applyBorder="1"/>
    <xf numFmtId="0" fontId="9" fillId="0" borderId="1" xfId="11" applyFont="1" applyBorder="1" applyAlignment="1">
      <alignment horizontal="center" wrapText="1"/>
    </xf>
    <xf numFmtId="37" fontId="1" fillId="0" borderId="0" xfId="11" applyNumberFormat="1" applyAlignment="1">
      <alignment horizontal="center"/>
    </xf>
    <xf numFmtId="5" fontId="1" fillId="0" borderId="0" xfId="11" applyNumberFormat="1"/>
    <xf numFmtId="37" fontId="9" fillId="0" borderId="0" xfId="11" applyNumberFormat="1" applyFont="1" applyAlignment="1">
      <alignment horizontal="left" indent="1"/>
    </xf>
    <xf numFmtId="165" fontId="1" fillId="0" borderId="2" xfId="11" applyNumberFormat="1" applyBorder="1"/>
    <xf numFmtId="165" fontId="1" fillId="0" borderId="0" xfId="11" applyNumberFormat="1"/>
    <xf numFmtId="10" fontId="1" fillId="0" borderId="1" xfId="12" applyNumberFormat="1" applyFont="1" applyBorder="1"/>
    <xf numFmtId="165" fontId="1" fillId="0" borderId="3" xfId="13" applyNumberFormat="1" applyFont="1" applyBorder="1"/>
    <xf numFmtId="165" fontId="1" fillId="0" borderId="4" xfId="11" applyNumberFormat="1" applyBorder="1"/>
    <xf numFmtId="5" fontId="1" fillId="0" borderId="1" xfId="11" applyNumberFormat="1" applyBorder="1"/>
    <xf numFmtId="10" fontId="1" fillId="0" borderId="5" xfId="11" applyNumberFormat="1" applyBorder="1"/>
    <xf numFmtId="10" fontId="1" fillId="0" borderId="0" xfId="12" applyNumberFormat="1" applyFont="1"/>
    <xf numFmtId="10" fontId="1" fillId="0" borderId="5" xfId="12" applyNumberFormat="1" applyFont="1" applyBorder="1"/>
    <xf numFmtId="166" fontId="1" fillId="0" borderId="3" xfId="11" applyNumberFormat="1" applyBorder="1"/>
    <xf numFmtId="5" fontId="1" fillId="0" borderId="2" xfId="11" applyNumberFormat="1" applyBorder="1"/>
    <xf numFmtId="5" fontId="1" fillId="0" borderId="3" xfId="13" applyNumberFormat="1" applyFont="1" applyBorder="1"/>
    <xf numFmtId="10" fontId="1" fillId="0" borderId="0" xfId="1" applyNumberFormat="1" applyFont="1"/>
    <xf numFmtId="5" fontId="1" fillId="0" borderId="4" xfId="11" applyNumberFormat="1" applyBorder="1"/>
    <xf numFmtId="14" fontId="1" fillId="0" borderId="0" xfId="11" applyNumberFormat="1"/>
    <xf numFmtId="37" fontId="1" fillId="0" borderId="4" xfId="11" applyNumberFormat="1" applyBorder="1"/>
    <xf numFmtId="7" fontId="1" fillId="0" borderId="0" xfId="11" applyNumberFormat="1"/>
    <xf numFmtId="0" fontId="1" fillId="0" borderId="0" xfId="11"/>
    <xf numFmtId="37" fontId="9" fillId="0" borderId="0" xfId="11" applyNumberFormat="1" applyFont="1" applyAlignment="1">
      <alignment horizontal="center"/>
    </xf>
    <xf numFmtId="37" fontId="9" fillId="0" borderId="0" xfId="11" applyNumberFormat="1" applyFont="1" applyAlignment="1">
      <alignment horizontal="center" wrapText="1"/>
    </xf>
    <xf numFmtId="0" fontId="9" fillId="0" borderId="0" xfId="11" applyFont="1" applyAlignment="1">
      <alignment horizontal="center" wrapText="1"/>
    </xf>
    <xf numFmtId="5" fontId="14" fillId="0" borderId="0" xfId="11" applyNumberFormat="1" applyFont="1"/>
    <xf numFmtId="37" fontId="1" fillId="0" borderId="2" xfId="11" applyNumberFormat="1" applyBorder="1"/>
    <xf numFmtId="37" fontId="14" fillId="0" borderId="0" xfId="11" applyNumberFormat="1" applyFont="1"/>
    <xf numFmtId="10" fontId="1" fillId="0" borderId="1" xfId="12" applyNumberFormat="1" applyFont="1" applyFill="1" applyBorder="1"/>
    <xf numFmtId="10" fontId="1" fillId="0" borderId="0" xfId="12" applyNumberFormat="1" applyFont="1" applyFill="1" applyBorder="1"/>
    <xf numFmtId="10" fontId="1" fillId="0" borderId="0" xfId="11" applyNumberFormat="1"/>
    <xf numFmtId="10" fontId="1" fillId="0" borderId="0" xfId="12" applyNumberFormat="1" applyFont="1" applyFill="1"/>
  </cellXfs>
  <cellStyles count="14">
    <cellStyle name="Bad 2" xfId="4" xr:uid="{4507501B-876C-4531-B838-DC8D27ECE64E}"/>
    <cellStyle name="Comma" xfId="7" builtinId="3"/>
    <cellStyle name="Comma 2" xfId="6" xr:uid="{0FA9913A-7320-4B21-897F-049B4E1D0575}"/>
    <cellStyle name="Comma 2 2" xfId="13" xr:uid="{0AD15C0C-D1EF-44AC-8719-2DE16B6B45FE}"/>
    <cellStyle name="Good 2" xfId="3" xr:uid="{3882E016-AE24-46DB-A726-61C5AA77C159}"/>
    <cellStyle name="Normal" xfId="0" builtinId="0"/>
    <cellStyle name="Normal 2" xfId="2" xr:uid="{C7522699-19A7-4CB8-A9AA-20618AC81B4B}"/>
    <cellStyle name="Normal 2 2" xfId="8" xr:uid="{C39EAEC5-D80C-4C51-A6FB-A9052F6F99F8}"/>
    <cellStyle name="Normal 2 3" xfId="9" xr:uid="{576F0820-EF86-4776-95DE-7D93732A4CEB}"/>
    <cellStyle name="Normal 2 4" xfId="11" xr:uid="{ECA184D7-F499-42C9-8201-3EB7347D74F3}"/>
    <cellStyle name="Percent" xfId="1" builtinId="5"/>
    <cellStyle name="Percent 2" xfId="5" xr:uid="{91FFE7F3-C4A7-4419-875A-C3819FF6B6BA}"/>
    <cellStyle name="Percent 2 2" xfId="10" xr:uid="{666E095B-8EAE-4B08-974B-C64EF2AB64CB}"/>
    <cellStyle name="Percent 2 3" xfId="12" xr:uid="{9B347442-DEEE-4597-9D40-7C0EC5A81FB3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202F8-BA92-4AF9-A338-F1F15E1323A3}">
  <sheetPr>
    <pageSetUpPr fitToPage="1"/>
  </sheetPr>
  <dimension ref="A1:F55"/>
  <sheetViews>
    <sheetView tabSelected="1" workbookViewId="0"/>
  </sheetViews>
  <sheetFormatPr defaultColWidth="9.1328125" defaultRowHeight="14.25" x14ac:dyDescent="0.45"/>
  <cols>
    <col min="1" max="1" width="9.1328125" style="1"/>
    <col min="2" max="2" width="45.9296875" style="1" bestFit="1" customWidth="1"/>
    <col min="3" max="3" width="19.59765625" style="1" bestFit="1" customWidth="1"/>
    <col min="4" max="4" width="3.59765625" style="1" customWidth="1"/>
    <col min="5" max="5" width="15.265625" style="1" customWidth="1"/>
    <col min="6" max="6" width="12.59765625" style="1" bestFit="1" customWidth="1"/>
    <col min="7" max="16384" width="9.1328125" style="1"/>
  </cols>
  <sheetData>
    <row r="1" spans="1:5" x14ac:dyDescent="0.45">
      <c r="A1" s="2" t="s">
        <v>106</v>
      </c>
      <c r="E1" s="24" t="s">
        <v>126</v>
      </c>
    </row>
    <row r="2" spans="1:5" x14ac:dyDescent="0.45">
      <c r="A2" s="2" t="s">
        <v>84</v>
      </c>
    </row>
    <row r="3" spans="1:5" x14ac:dyDescent="0.45">
      <c r="A3" s="2" t="s">
        <v>82</v>
      </c>
    </row>
    <row r="4" spans="1:5" x14ac:dyDescent="0.45">
      <c r="A4" s="2" t="s">
        <v>85</v>
      </c>
    </row>
    <row r="6" spans="1:5" x14ac:dyDescent="0.45">
      <c r="A6" s="16" t="s">
        <v>9</v>
      </c>
    </row>
    <row r="7" spans="1:5" x14ac:dyDescent="0.45">
      <c r="A7" s="17"/>
    </row>
    <row r="8" spans="1:5" x14ac:dyDescent="0.45">
      <c r="A8" s="2" t="s">
        <v>97</v>
      </c>
    </row>
    <row r="9" spans="1:5" x14ac:dyDescent="0.45">
      <c r="A9" s="2"/>
    </row>
    <row r="10" spans="1:5" x14ac:dyDescent="0.45">
      <c r="A10" s="11">
        <v>1</v>
      </c>
      <c r="B10" s="1" t="s">
        <v>57</v>
      </c>
      <c r="C10" s="6">
        <f>'QIP-3 Revenues'!F35</f>
        <v>4891272.11325101</v>
      </c>
      <c r="D10" s="6"/>
      <c r="E10" s="1" t="s">
        <v>111</v>
      </c>
    </row>
    <row r="11" spans="1:5" x14ac:dyDescent="0.45">
      <c r="A11" s="11">
        <f>A10+1</f>
        <v>2</v>
      </c>
    </row>
    <row r="12" spans="1:5" x14ac:dyDescent="0.45">
      <c r="A12" s="11">
        <f t="shared" ref="A12:A20" si="0">A11+1</f>
        <v>3</v>
      </c>
      <c r="B12" s="1" t="s">
        <v>83</v>
      </c>
      <c r="C12" s="6">
        <f>'QIP-3 Revenues'!F37</f>
        <v>4630184.29</v>
      </c>
      <c r="D12" s="7"/>
      <c r="E12" s="1" t="s">
        <v>112</v>
      </c>
    </row>
    <row r="13" spans="1:5" x14ac:dyDescent="0.45">
      <c r="A13" s="11">
        <f t="shared" si="0"/>
        <v>4</v>
      </c>
      <c r="B13" s="1" t="s">
        <v>119</v>
      </c>
      <c r="C13" s="7">
        <f>'QIP-2 Revenues'!E32</f>
        <v>-145429.55380275869</v>
      </c>
      <c r="D13" s="7"/>
      <c r="E13" s="1" t="s">
        <v>125</v>
      </c>
    </row>
    <row r="14" spans="1:5" x14ac:dyDescent="0.45">
      <c r="A14" s="11">
        <f t="shared" si="0"/>
        <v>5</v>
      </c>
      <c r="B14" s="8" t="s">
        <v>120</v>
      </c>
      <c r="C14" s="9">
        <f>C12-C13</f>
        <v>4775613.8438027585</v>
      </c>
      <c r="D14" s="7"/>
    </row>
    <row r="15" spans="1:5" x14ac:dyDescent="0.45">
      <c r="A15" s="11">
        <f t="shared" si="0"/>
        <v>6</v>
      </c>
    </row>
    <row r="16" spans="1:5" x14ac:dyDescent="0.45">
      <c r="A16" s="11">
        <f t="shared" si="0"/>
        <v>7</v>
      </c>
      <c r="B16" s="1" t="s">
        <v>29</v>
      </c>
      <c r="C16" s="6">
        <f>C10-C14</f>
        <v>115658.26944825146</v>
      </c>
      <c r="D16" s="6"/>
      <c r="E16" s="1" t="s">
        <v>64</v>
      </c>
    </row>
    <row r="17" spans="1:5" x14ac:dyDescent="0.45">
      <c r="A17" s="11">
        <f t="shared" si="0"/>
        <v>8</v>
      </c>
    </row>
    <row r="18" spans="1:5" x14ac:dyDescent="0.45">
      <c r="A18" s="11">
        <f t="shared" si="0"/>
        <v>9</v>
      </c>
      <c r="B18" s="56" t="s">
        <v>86</v>
      </c>
      <c r="C18" s="6">
        <f>'QIP-3 Revenues'!F47</f>
        <v>137898823</v>
      </c>
      <c r="D18" s="6"/>
    </row>
    <row r="19" spans="1:5" x14ac:dyDescent="0.45">
      <c r="A19" s="11">
        <f t="shared" si="0"/>
        <v>10</v>
      </c>
      <c r="B19" s="56" t="s">
        <v>104</v>
      </c>
      <c r="C19" s="6">
        <f>'QIP-3 Revenues'!F48</f>
        <v>135638186.55737704</v>
      </c>
      <c r="D19" s="1" t="s">
        <v>38</v>
      </c>
    </row>
    <row r="20" spans="1:5" ht="14.65" thickBot="1" x14ac:dyDescent="0.5">
      <c r="A20" s="11">
        <f t="shared" si="0"/>
        <v>11</v>
      </c>
      <c r="B20" s="19" t="s">
        <v>87</v>
      </c>
      <c r="C20" s="20">
        <f>C16/C19</f>
        <v>8.5269696081734497E-4</v>
      </c>
      <c r="D20" s="55"/>
      <c r="E20" s="1" t="s">
        <v>65</v>
      </c>
    </row>
    <row r="21" spans="1:5" ht="14.65" thickTop="1" x14ac:dyDescent="0.45"/>
    <row r="23" spans="1:5" x14ac:dyDescent="0.45">
      <c r="A23" s="2" t="s">
        <v>94</v>
      </c>
    </row>
    <row r="25" spans="1:5" x14ac:dyDescent="0.45">
      <c r="A25" s="11">
        <f>A20+1</f>
        <v>12</v>
      </c>
      <c r="B25" s="1" t="s">
        <v>92</v>
      </c>
      <c r="C25" s="6">
        <f>'QIP-4 Revenues'!G38</f>
        <v>7735980.1599608799</v>
      </c>
      <c r="E25" s="1" t="s">
        <v>113</v>
      </c>
    </row>
    <row r="26" spans="1:5" x14ac:dyDescent="0.45">
      <c r="A26" s="11">
        <f>A25+1</f>
        <v>13</v>
      </c>
    </row>
    <row r="27" spans="1:5" x14ac:dyDescent="0.45">
      <c r="A27" s="11">
        <f>A26+1</f>
        <v>14</v>
      </c>
      <c r="B27" s="56" t="s">
        <v>86</v>
      </c>
      <c r="C27" s="6">
        <f>C18</f>
        <v>137898823</v>
      </c>
      <c r="E27" s="1" t="s">
        <v>105</v>
      </c>
    </row>
    <row r="28" spans="1:5" ht="14.65" thickBot="1" x14ac:dyDescent="0.5">
      <c r="A28" s="11">
        <f t="shared" ref="A28" si="1">A27+1</f>
        <v>15</v>
      </c>
      <c r="B28" s="19" t="s">
        <v>93</v>
      </c>
      <c r="C28" s="20">
        <f>C25/C27</f>
        <v>5.6098957131496908E-2</v>
      </c>
      <c r="E28" s="1" t="s">
        <v>66</v>
      </c>
    </row>
    <row r="29" spans="1:5" ht="14.65" thickTop="1" x14ac:dyDescent="0.45"/>
    <row r="31" spans="1:5" x14ac:dyDescent="0.45">
      <c r="A31" s="2" t="s">
        <v>95</v>
      </c>
    </row>
    <row r="33" spans="1:6" x14ac:dyDescent="0.45">
      <c r="A33" s="11">
        <f>A28+1</f>
        <v>16</v>
      </c>
      <c r="B33" s="1" t="s">
        <v>93</v>
      </c>
      <c r="C33" s="15">
        <f>C28</f>
        <v>5.6098957131496908E-2</v>
      </c>
      <c r="E33" s="1" t="s">
        <v>67</v>
      </c>
    </row>
    <row r="34" spans="1:6" x14ac:dyDescent="0.45">
      <c r="A34" s="11">
        <f>A33+1</f>
        <v>17</v>
      </c>
      <c r="B34" s="1" t="s">
        <v>87</v>
      </c>
      <c r="C34" s="15">
        <f>C20</f>
        <v>8.5269696081734497E-4</v>
      </c>
      <c r="E34" s="1" t="s">
        <v>68</v>
      </c>
    </row>
    <row r="35" spans="1:6" ht="14.65" thickBot="1" x14ac:dyDescent="0.5">
      <c r="A35" s="11">
        <f t="shared" ref="A35:A42" si="2">A34+1</f>
        <v>18</v>
      </c>
      <c r="B35" s="19" t="s">
        <v>96</v>
      </c>
      <c r="C35" s="21">
        <f>C33+C34</f>
        <v>5.6951654092314251E-2</v>
      </c>
      <c r="E35" s="18" t="s">
        <v>69</v>
      </c>
    </row>
    <row r="36" spans="1:6" ht="14.65" thickTop="1" x14ac:dyDescent="0.45">
      <c r="A36" s="11">
        <f t="shared" si="2"/>
        <v>19</v>
      </c>
    </row>
    <row r="37" spans="1:6" x14ac:dyDescent="0.45">
      <c r="A37" s="11">
        <f t="shared" si="2"/>
        <v>20</v>
      </c>
      <c r="B37" s="7" t="s">
        <v>98</v>
      </c>
      <c r="C37" s="15">
        <f>C28</f>
        <v>5.6098957131496908E-2</v>
      </c>
      <c r="E37" s="1" t="s">
        <v>67</v>
      </c>
    </row>
    <row r="38" spans="1:6" x14ac:dyDescent="0.45">
      <c r="A38" s="11">
        <f t="shared" si="2"/>
        <v>21</v>
      </c>
    </row>
    <row r="39" spans="1:6" ht="14.65" thickBot="1" x14ac:dyDescent="0.5">
      <c r="A39" s="11">
        <f t="shared" si="2"/>
        <v>22</v>
      </c>
      <c r="B39" s="19" t="s">
        <v>115</v>
      </c>
      <c r="C39" s="21">
        <f>C35-C37</f>
        <v>8.5269696081734236E-4</v>
      </c>
      <c r="D39" s="1" t="s">
        <v>88</v>
      </c>
      <c r="E39" s="25" t="s">
        <v>70</v>
      </c>
      <c r="F39" s="6"/>
    </row>
    <row r="40" spans="1:6" ht="14.65" thickTop="1" x14ac:dyDescent="0.45">
      <c r="A40" s="11">
        <f t="shared" si="2"/>
        <v>23</v>
      </c>
    </row>
    <row r="41" spans="1:6" x14ac:dyDescent="0.45">
      <c r="A41" s="11">
        <f t="shared" si="2"/>
        <v>24</v>
      </c>
      <c r="B41" s="7" t="s">
        <v>36</v>
      </c>
      <c r="C41" s="18">
        <f>49.73*C39</f>
        <v>4.2404619861446433E-2</v>
      </c>
      <c r="D41" s="1" t="s">
        <v>118</v>
      </c>
      <c r="F41" s="22"/>
    </row>
    <row r="42" spans="1:6" x14ac:dyDescent="0.45">
      <c r="A42" s="11">
        <f t="shared" si="2"/>
        <v>25</v>
      </c>
      <c r="B42" s="7" t="s">
        <v>114</v>
      </c>
    </row>
    <row r="43" spans="1:6" x14ac:dyDescent="0.45">
      <c r="A43" s="2"/>
      <c r="B43" s="7"/>
    </row>
    <row r="44" spans="1:6" x14ac:dyDescent="0.45">
      <c r="A44" s="2"/>
      <c r="B44" s="7"/>
    </row>
    <row r="45" spans="1:6" x14ac:dyDescent="0.45">
      <c r="A45" s="1" t="s">
        <v>89</v>
      </c>
    </row>
    <row r="46" spans="1:6" x14ac:dyDescent="0.45">
      <c r="A46" s="10" t="s">
        <v>90</v>
      </c>
    </row>
    <row r="47" spans="1:6" x14ac:dyDescent="0.45">
      <c r="A47" s="10" t="s">
        <v>91</v>
      </c>
    </row>
    <row r="48" spans="1:6" x14ac:dyDescent="0.45">
      <c r="A48" s="1" t="s">
        <v>116</v>
      </c>
    </row>
    <row r="49" spans="1:2" x14ac:dyDescent="0.45">
      <c r="A49" s="1" t="s">
        <v>117</v>
      </c>
    </row>
    <row r="54" spans="1:2" x14ac:dyDescent="0.45">
      <c r="B54" s="7"/>
    </row>
    <row r="55" spans="1:2" x14ac:dyDescent="0.45">
      <c r="B5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28E89-D224-45A1-8CF5-C96E1ED26DCF}">
  <dimension ref="A1:I40"/>
  <sheetViews>
    <sheetView zoomScaleNormal="100" workbookViewId="0"/>
  </sheetViews>
  <sheetFormatPr defaultColWidth="14.73046875" defaultRowHeight="14.25" x14ac:dyDescent="0.45"/>
  <cols>
    <col min="1" max="1" width="8.265625" style="58" customWidth="1"/>
    <col min="2" max="2" width="48.1328125" style="58" bestFit="1" customWidth="1"/>
    <col min="3" max="3" width="20.1328125" style="58" bestFit="1" customWidth="1"/>
    <col min="4" max="16384" width="14.73046875" style="58"/>
  </cols>
  <sheetData>
    <row r="1" spans="1:9" x14ac:dyDescent="0.45">
      <c r="A1" s="57" t="s">
        <v>106</v>
      </c>
      <c r="D1" s="59" t="s">
        <v>110</v>
      </c>
    </row>
    <row r="2" spans="1:9" x14ac:dyDescent="0.45">
      <c r="A2" s="57" t="s">
        <v>3</v>
      </c>
    </row>
    <row r="3" spans="1:9" x14ac:dyDescent="0.45">
      <c r="A3" s="57" t="s">
        <v>58</v>
      </c>
    </row>
    <row r="4" spans="1:9" x14ac:dyDescent="0.45">
      <c r="A4" s="57" t="s">
        <v>59</v>
      </c>
      <c r="B4" s="57"/>
      <c r="C4" s="60"/>
      <c r="I4" s="61"/>
    </row>
    <row r="5" spans="1:9" x14ac:dyDescent="0.45">
      <c r="B5" s="57"/>
      <c r="C5" s="4" t="s">
        <v>3</v>
      </c>
    </row>
    <row r="6" spans="1:9" x14ac:dyDescent="0.45">
      <c r="B6" s="61"/>
      <c r="C6" s="62" t="s">
        <v>5</v>
      </c>
    </row>
    <row r="7" spans="1:9" ht="28.5" x14ac:dyDescent="0.45">
      <c r="B7" s="61"/>
      <c r="C7" s="63" t="s">
        <v>7</v>
      </c>
    </row>
    <row r="8" spans="1:9" ht="28.5" x14ac:dyDescent="0.45">
      <c r="A8" s="64" t="s">
        <v>9</v>
      </c>
      <c r="B8" s="65"/>
      <c r="C8" s="66" t="s">
        <v>10</v>
      </c>
    </row>
    <row r="9" spans="1:9" x14ac:dyDescent="0.45">
      <c r="A9" s="67">
        <v>1</v>
      </c>
      <c r="B9" s="58" t="s">
        <v>12</v>
      </c>
      <c r="C9" s="68">
        <v>9328645</v>
      </c>
    </row>
    <row r="10" spans="1:9" x14ac:dyDescent="0.45">
      <c r="A10" s="67">
        <f>A9+1</f>
        <v>2</v>
      </c>
      <c r="B10" s="58" t="s">
        <v>13</v>
      </c>
      <c r="C10" s="58">
        <v>-633049.26000000013</v>
      </c>
    </row>
    <row r="11" spans="1:9" x14ac:dyDescent="0.45">
      <c r="A11" s="67">
        <f t="shared" ref="A11:A39" si="0">A10+1</f>
        <v>3</v>
      </c>
      <c r="B11" s="69" t="s">
        <v>14</v>
      </c>
      <c r="C11" s="70">
        <f>C9+C10</f>
        <v>8695595.7400000002</v>
      </c>
    </row>
    <row r="12" spans="1:9" x14ac:dyDescent="0.45">
      <c r="A12" s="67">
        <f t="shared" si="0"/>
        <v>4</v>
      </c>
    </row>
    <row r="13" spans="1:9" x14ac:dyDescent="0.45">
      <c r="A13" s="67">
        <f t="shared" si="0"/>
        <v>5</v>
      </c>
      <c r="B13" s="58" t="s">
        <v>15</v>
      </c>
      <c r="C13" s="71">
        <v>549261.21</v>
      </c>
    </row>
    <row r="14" spans="1:9" x14ac:dyDescent="0.45">
      <c r="A14" s="67">
        <f t="shared" si="0"/>
        <v>6</v>
      </c>
      <c r="B14" s="58" t="s">
        <v>13</v>
      </c>
      <c r="C14" s="58">
        <f>-C10</f>
        <v>633049.26000000013</v>
      </c>
    </row>
    <row r="15" spans="1:9" x14ac:dyDescent="0.45">
      <c r="A15" s="67">
        <f t="shared" si="0"/>
        <v>7</v>
      </c>
      <c r="B15" s="58" t="s">
        <v>16</v>
      </c>
      <c r="C15" s="58">
        <v>-137516.30201400002</v>
      </c>
    </row>
    <row r="16" spans="1:9" x14ac:dyDescent="0.45">
      <c r="A16" s="67">
        <f t="shared" si="0"/>
        <v>8</v>
      </c>
      <c r="B16" s="69" t="s">
        <v>17</v>
      </c>
      <c r="C16" s="70">
        <f>SUM(C13:C15)</f>
        <v>1044794.1679860002</v>
      </c>
    </row>
    <row r="17" spans="1:3" x14ac:dyDescent="0.45">
      <c r="A17" s="67">
        <f t="shared" si="0"/>
        <v>9</v>
      </c>
    </row>
    <row r="18" spans="1:3" x14ac:dyDescent="0.45">
      <c r="A18" s="67">
        <f t="shared" si="0"/>
        <v>10</v>
      </c>
      <c r="B18" s="57" t="s">
        <v>18</v>
      </c>
      <c r="C18" s="71">
        <f>C11+C16</f>
        <v>9740389.9079860002</v>
      </c>
    </row>
    <row r="19" spans="1:3" x14ac:dyDescent="0.45">
      <c r="A19" s="67">
        <f t="shared" si="0"/>
        <v>11</v>
      </c>
      <c r="B19" s="58" t="s">
        <v>19</v>
      </c>
      <c r="C19" s="65">
        <v>-1550182.6106699761</v>
      </c>
    </row>
    <row r="20" spans="1:3" x14ac:dyDescent="0.45">
      <c r="A20" s="67">
        <f t="shared" si="0"/>
        <v>12</v>
      </c>
      <c r="B20" s="69" t="s">
        <v>20</v>
      </c>
      <c r="C20" s="71">
        <f>C19+C18</f>
        <v>8190207.2973160241</v>
      </c>
    </row>
    <row r="21" spans="1:3" x14ac:dyDescent="0.45">
      <c r="A21" s="67">
        <f t="shared" si="0"/>
        <v>13</v>
      </c>
      <c r="B21" s="58" t="s">
        <v>21</v>
      </c>
      <c r="C21" s="72">
        <v>9.2821000000000001E-2</v>
      </c>
    </row>
    <row r="22" spans="1:3" x14ac:dyDescent="0.45">
      <c r="A22" s="67">
        <f t="shared" si="0"/>
        <v>14</v>
      </c>
      <c r="B22" s="58" t="s">
        <v>22</v>
      </c>
      <c r="C22" s="71">
        <f>C20*C21</f>
        <v>760223.23154417065</v>
      </c>
    </row>
    <row r="23" spans="1:3" x14ac:dyDescent="0.45">
      <c r="A23" s="67">
        <f t="shared" si="0"/>
        <v>15</v>
      </c>
      <c r="B23" s="58" t="s">
        <v>23</v>
      </c>
      <c r="C23" s="58">
        <v>137516.30201400002</v>
      </c>
    </row>
    <row r="24" spans="1:3" x14ac:dyDescent="0.45">
      <c r="A24" s="67">
        <f t="shared" si="0"/>
        <v>16</v>
      </c>
      <c r="B24" s="58" t="s">
        <v>24</v>
      </c>
      <c r="C24" s="65">
        <v>120868.780786</v>
      </c>
    </row>
    <row r="25" spans="1:3" x14ac:dyDescent="0.45">
      <c r="A25" s="67">
        <f t="shared" si="0"/>
        <v>17</v>
      </c>
    </row>
    <row r="26" spans="1:3" ht="14.65" thickBot="1" x14ac:dyDescent="0.5">
      <c r="A26" s="67">
        <f t="shared" si="0"/>
        <v>18</v>
      </c>
      <c r="B26" s="57" t="s">
        <v>25</v>
      </c>
      <c r="C26" s="73">
        <f>SUM(C22:C24)</f>
        <v>1018608.3143441706</v>
      </c>
    </row>
    <row r="27" spans="1:3" ht="14.65" thickTop="1" x14ac:dyDescent="0.45">
      <c r="A27" s="67">
        <f t="shared" si="0"/>
        <v>19</v>
      </c>
    </row>
    <row r="28" spans="1:3" x14ac:dyDescent="0.45">
      <c r="A28" s="67">
        <f t="shared" si="0"/>
        <v>20</v>
      </c>
      <c r="B28" s="58" t="s">
        <v>26</v>
      </c>
      <c r="C28" s="58">
        <v>923610.27999999991</v>
      </c>
    </row>
    <row r="29" spans="1:3" x14ac:dyDescent="0.45">
      <c r="A29" s="67">
        <f t="shared" si="0"/>
        <v>21</v>
      </c>
      <c r="B29" s="58" t="s">
        <v>60</v>
      </c>
      <c r="C29" s="74">
        <f>C26-C28</f>
        <v>94998.034344170708</v>
      </c>
    </row>
    <row r="30" spans="1:3" x14ac:dyDescent="0.45">
      <c r="A30" s="67">
        <f t="shared" si="0"/>
        <v>22</v>
      </c>
    </row>
    <row r="31" spans="1:3" x14ac:dyDescent="0.45">
      <c r="A31" s="67">
        <f t="shared" si="0"/>
        <v>23</v>
      </c>
      <c r="B31" s="58" t="s">
        <v>33</v>
      </c>
      <c r="C31" s="75">
        <v>98880622</v>
      </c>
    </row>
    <row r="32" spans="1:3" ht="14.65" thickBot="1" x14ac:dyDescent="0.5">
      <c r="A32" s="67">
        <f t="shared" si="0"/>
        <v>24</v>
      </c>
      <c r="B32" s="58" t="s">
        <v>35</v>
      </c>
      <c r="C32" s="76">
        <f>ROUND((C29/C31),4)</f>
        <v>1E-3</v>
      </c>
    </row>
    <row r="33" spans="1:3" ht="14.65" thickTop="1" x14ac:dyDescent="0.45">
      <c r="A33" s="67">
        <f t="shared" si="0"/>
        <v>25</v>
      </c>
    </row>
    <row r="34" spans="1:3" x14ac:dyDescent="0.45">
      <c r="A34" s="67">
        <f t="shared" si="0"/>
        <v>26</v>
      </c>
      <c r="B34" s="58" t="s">
        <v>61</v>
      </c>
      <c r="C34" s="77">
        <v>2.0400000000000001E-2</v>
      </c>
    </row>
    <row r="35" spans="1:3" x14ac:dyDescent="0.45">
      <c r="A35" s="67">
        <f t="shared" si="0"/>
        <v>27</v>
      </c>
    </row>
    <row r="36" spans="1:3" ht="14.65" thickBot="1" x14ac:dyDescent="0.5">
      <c r="A36" s="67">
        <f t="shared" si="0"/>
        <v>28</v>
      </c>
      <c r="B36" s="58" t="s">
        <v>62</v>
      </c>
      <c r="C36" s="78">
        <f>C32+C34</f>
        <v>2.1400000000000002E-2</v>
      </c>
    </row>
    <row r="37" spans="1:3" ht="14.65" thickTop="1" x14ac:dyDescent="0.45">
      <c r="A37" s="67">
        <f t="shared" si="0"/>
        <v>29</v>
      </c>
    </row>
    <row r="38" spans="1:3" ht="14.65" thickBot="1" x14ac:dyDescent="0.5">
      <c r="A38" s="67">
        <f t="shared" si="0"/>
        <v>30</v>
      </c>
      <c r="B38" s="58" t="s">
        <v>63</v>
      </c>
      <c r="C38" s="79">
        <v>0.04</v>
      </c>
    </row>
    <row r="39" spans="1:3" ht="14.65" thickTop="1" x14ac:dyDescent="0.45">
      <c r="A39" s="67">
        <f t="shared" si="0"/>
        <v>31</v>
      </c>
      <c r="B39" s="58" t="s">
        <v>37</v>
      </c>
    </row>
    <row r="40" spans="1:3" x14ac:dyDescent="0.45">
      <c r="A40" s="67"/>
    </row>
  </sheetData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3174-8F2C-4F9F-866F-158533629EEC}">
  <dimension ref="A1:F44"/>
  <sheetViews>
    <sheetView zoomScaleNormal="100" workbookViewId="0"/>
  </sheetViews>
  <sheetFormatPr defaultColWidth="14.73046875" defaultRowHeight="14.25" x14ac:dyDescent="0.45"/>
  <cols>
    <col min="1" max="1" width="8.265625" style="58" customWidth="1"/>
    <col min="2" max="2" width="48.1328125" style="58" bestFit="1" customWidth="1"/>
    <col min="3" max="5" width="20.265625" style="58" customWidth="1"/>
    <col min="6" max="16384" width="14.73046875" style="58"/>
  </cols>
  <sheetData>
    <row r="1" spans="1:6" x14ac:dyDescent="0.45">
      <c r="A1" s="57" t="s">
        <v>106</v>
      </c>
      <c r="F1" s="59" t="s">
        <v>109</v>
      </c>
    </row>
    <row r="2" spans="1:6" x14ac:dyDescent="0.45">
      <c r="A2" s="57" t="s">
        <v>0</v>
      </c>
    </row>
    <row r="3" spans="1:6" x14ac:dyDescent="0.45">
      <c r="A3" s="57" t="s">
        <v>1</v>
      </c>
    </row>
    <row r="4" spans="1:6" x14ac:dyDescent="0.45">
      <c r="A4" s="57" t="s">
        <v>2</v>
      </c>
      <c r="B4" s="57"/>
      <c r="C4" s="60"/>
      <c r="D4" s="60"/>
    </row>
    <row r="5" spans="1:6" x14ac:dyDescent="0.45">
      <c r="B5" s="57"/>
      <c r="C5" s="4" t="s">
        <v>3</v>
      </c>
      <c r="D5" s="4" t="s">
        <v>0</v>
      </c>
      <c r="E5" s="5" t="s">
        <v>4</v>
      </c>
    </row>
    <row r="6" spans="1:6" x14ac:dyDescent="0.45">
      <c r="B6" s="61"/>
      <c r="C6" s="62" t="s">
        <v>5</v>
      </c>
      <c r="D6" s="62" t="s">
        <v>6</v>
      </c>
      <c r="E6" s="62" t="s">
        <v>6</v>
      </c>
    </row>
    <row r="7" spans="1:6" ht="28.5" x14ac:dyDescent="0.45">
      <c r="B7" s="61"/>
      <c r="C7" s="63" t="s">
        <v>7</v>
      </c>
      <c r="D7" s="63" t="s">
        <v>8</v>
      </c>
      <c r="E7" s="62"/>
    </row>
    <row r="8" spans="1:6" ht="28.5" x14ac:dyDescent="0.45">
      <c r="A8" s="64" t="s">
        <v>9</v>
      </c>
      <c r="B8" s="65"/>
      <c r="C8" s="66" t="s">
        <v>10</v>
      </c>
      <c r="D8" s="66" t="s">
        <v>11</v>
      </c>
      <c r="E8" s="66" t="s">
        <v>11</v>
      </c>
    </row>
    <row r="9" spans="1:6" x14ac:dyDescent="0.45">
      <c r="A9" s="67">
        <v>1</v>
      </c>
      <c r="B9" s="58" t="s">
        <v>12</v>
      </c>
      <c r="C9" s="68">
        <v>9328645</v>
      </c>
      <c r="D9" s="68">
        <v>6573606.1476923078</v>
      </c>
      <c r="E9" s="68">
        <f>C9+D9</f>
        <v>15902251.147692308</v>
      </c>
    </row>
    <row r="10" spans="1:6" x14ac:dyDescent="0.45">
      <c r="A10" s="67">
        <f>A9+1</f>
        <v>2</v>
      </c>
      <c r="B10" s="58" t="s">
        <v>13</v>
      </c>
      <c r="C10" s="58">
        <v>-633049.26000000013</v>
      </c>
      <c r="D10" s="58">
        <v>-106133.31846153876</v>
      </c>
      <c r="E10" s="58">
        <f>C10+D10</f>
        <v>-739182.57846153888</v>
      </c>
    </row>
    <row r="11" spans="1:6" x14ac:dyDescent="0.45">
      <c r="A11" s="67">
        <f t="shared" ref="A11:A40" si="0">A10+1</f>
        <v>3</v>
      </c>
      <c r="B11" s="69" t="s">
        <v>14</v>
      </c>
      <c r="C11" s="80">
        <f t="shared" ref="C11:D11" si="1">C9+C10</f>
        <v>8695595.7400000002</v>
      </c>
      <c r="D11" s="80">
        <f t="shared" si="1"/>
        <v>6467472.8292307686</v>
      </c>
      <c r="E11" s="80">
        <f>E9+E10</f>
        <v>15163068.569230769</v>
      </c>
    </row>
    <row r="12" spans="1:6" x14ac:dyDescent="0.45">
      <c r="A12" s="67">
        <f t="shared" si="0"/>
        <v>4</v>
      </c>
    </row>
    <row r="13" spans="1:6" x14ac:dyDescent="0.45">
      <c r="A13" s="67">
        <f t="shared" si="0"/>
        <v>5</v>
      </c>
      <c r="B13" s="58" t="s">
        <v>15</v>
      </c>
      <c r="C13" s="68">
        <v>549261.21</v>
      </c>
      <c r="D13" s="68">
        <v>844592.78199999966</v>
      </c>
      <c r="E13" s="68">
        <f>C13+D13</f>
        <v>1393853.9919999996</v>
      </c>
    </row>
    <row r="14" spans="1:6" x14ac:dyDescent="0.45">
      <c r="A14" s="67">
        <f t="shared" si="0"/>
        <v>6</v>
      </c>
      <c r="B14" s="58" t="s">
        <v>13</v>
      </c>
      <c r="C14" s="58">
        <v>633049.26000000013</v>
      </c>
      <c r="D14" s="58">
        <v>106133.31846153876</v>
      </c>
      <c r="E14" s="58">
        <f>D14+C14</f>
        <v>739182.57846153888</v>
      </c>
    </row>
    <row r="15" spans="1:6" x14ac:dyDescent="0.45">
      <c r="A15" s="67">
        <f t="shared" si="0"/>
        <v>7</v>
      </c>
      <c r="B15" s="58" t="s">
        <v>16</v>
      </c>
      <c r="C15" s="58">
        <v>-137516.30201400002</v>
      </c>
      <c r="D15" s="58">
        <v>-174028.870475</v>
      </c>
      <c r="E15" s="58">
        <f>C15+D15</f>
        <v>-311545.17248900002</v>
      </c>
    </row>
    <row r="16" spans="1:6" x14ac:dyDescent="0.45">
      <c r="A16" s="67">
        <f t="shared" si="0"/>
        <v>8</v>
      </c>
      <c r="B16" s="69" t="s">
        <v>17</v>
      </c>
      <c r="C16" s="80">
        <f t="shared" ref="C16:D16" si="2">SUM(C13:C15)</f>
        <v>1044794.1679860002</v>
      </c>
      <c r="D16" s="80">
        <f t="shared" si="2"/>
        <v>776697.22998653841</v>
      </c>
      <c r="E16" s="80">
        <f>SUM(E13:E15)</f>
        <v>1821491.3979725386</v>
      </c>
    </row>
    <row r="17" spans="1:6" x14ac:dyDescent="0.45">
      <c r="A17" s="67">
        <f t="shared" si="0"/>
        <v>9</v>
      </c>
    </row>
    <row r="18" spans="1:6" x14ac:dyDescent="0.45">
      <c r="A18" s="67">
        <f t="shared" si="0"/>
        <v>10</v>
      </c>
      <c r="B18" s="57" t="s">
        <v>18</v>
      </c>
      <c r="C18" s="68">
        <f t="shared" ref="C18:D18" si="3">C11+C16</f>
        <v>9740389.9079860002</v>
      </c>
      <c r="D18" s="68">
        <f t="shared" si="3"/>
        <v>7244170.0592173068</v>
      </c>
      <c r="E18" s="68">
        <f>E11+E16</f>
        <v>16984559.967203308</v>
      </c>
    </row>
    <row r="19" spans="1:6" x14ac:dyDescent="0.45">
      <c r="A19" s="67">
        <f t="shared" si="0"/>
        <v>11</v>
      </c>
      <c r="B19" s="58" t="s">
        <v>19</v>
      </c>
      <c r="C19" s="65">
        <v>-1550182.6106699761</v>
      </c>
      <c r="D19" s="65">
        <v>-1687014.3617759156</v>
      </c>
      <c r="E19" s="65">
        <f>C19+D19</f>
        <v>-3237196.9724458917</v>
      </c>
    </row>
    <row r="20" spans="1:6" x14ac:dyDescent="0.45">
      <c r="A20" s="67">
        <f t="shared" si="0"/>
        <v>12</v>
      </c>
      <c r="B20" s="69" t="s">
        <v>20</v>
      </c>
      <c r="C20" s="68">
        <f t="shared" ref="C20:D20" si="4">C19+C18</f>
        <v>8190207.2973160241</v>
      </c>
      <c r="D20" s="68">
        <f t="shared" si="4"/>
        <v>5557155.6974413916</v>
      </c>
      <c r="E20" s="68">
        <f>E19+E18</f>
        <v>13747362.994757416</v>
      </c>
    </row>
    <row r="21" spans="1:6" x14ac:dyDescent="0.45">
      <c r="A21" s="67">
        <f t="shared" si="0"/>
        <v>13</v>
      </c>
      <c r="B21" s="58" t="s">
        <v>21</v>
      </c>
      <c r="C21" s="72">
        <v>9.2821000000000001E-2</v>
      </c>
      <c r="D21" s="72">
        <v>9.2821000000000001E-2</v>
      </c>
      <c r="E21" s="72">
        <v>9.2821000000000001E-2</v>
      </c>
    </row>
    <row r="22" spans="1:6" x14ac:dyDescent="0.45">
      <c r="A22" s="67">
        <f t="shared" si="0"/>
        <v>14</v>
      </c>
      <c r="B22" s="58" t="s">
        <v>22</v>
      </c>
      <c r="C22" s="68">
        <f t="shared" ref="C22:D22" si="5">C20*C21</f>
        <v>760223.23154417065</v>
      </c>
      <c r="D22" s="68">
        <f t="shared" si="5"/>
        <v>515820.7489922074</v>
      </c>
      <c r="E22" s="68">
        <f>E20*E21</f>
        <v>1276043.980536378</v>
      </c>
    </row>
    <row r="23" spans="1:6" x14ac:dyDescent="0.45">
      <c r="A23" s="67">
        <f t="shared" si="0"/>
        <v>15</v>
      </c>
      <c r="B23" s="58" t="s">
        <v>23</v>
      </c>
      <c r="C23" s="58">
        <v>137516.30201400002</v>
      </c>
      <c r="D23" s="58">
        <v>174028.870475</v>
      </c>
      <c r="E23" s="58">
        <f>C23+D23</f>
        <v>311545.17248900002</v>
      </c>
    </row>
    <row r="24" spans="1:6" x14ac:dyDescent="0.45">
      <c r="A24" s="67">
        <f t="shared" si="0"/>
        <v>16</v>
      </c>
      <c r="B24" s="58" t="s">
        <v>24</v>
      </c>
      <c r="C24" s="65">
        <v>120868.780786</v>
      </c>
      <c r="D24" s="65">
        <v>82316.338041692317</v>
      </c>
      <c r="E24" s="65">
        <f>C24+D24</f>
        <v>203185.11882769232</v>
      </c>
    </row>
    <row r="25" spans="1:6" x14ac:dyDescent="0.45">
      <c r="A25" s="67">
        <f t="shared" si="0"/>
        <v>17</v>
      </c>
    </row>
    <row r="26" spans="1:6" ht="14.65" thickBot="1" x14ac:dyDescent="0.5">
      <c r="A26" s="67">
        <f t="shared" si="0"/>
        <v>18</v>
      </c>
      <c r="B26" s="57" t="s">
        <v>25</v>
      </c>
      <c r="C26" s="81">
        <f t="shared" ref="C26:D26" si="6">SUM(C22:C24)</f>
        <v>1018608.3143441706</v>
      </c>
      <c r="D26" s="81">
        <f t="shared" si="6"/>
        <v>772165.95750889974</v>
      </c>
      <c r="E26" s="81">
        <f>SUM(E22:E24)</f>
        <v>1790774.2718530702</v>
      </c>
      <c r="F26" s="82"/>
    </row>
    <row r="27" spans="1:6" ht="14.65" thickTop="1" x14ac:dyDescent="0.45">
      <c r="A27" s="67">
        <f t="shared" si="0"/>
        <v>19</v>
      </c>
    </row>
    <row r="28" spans="1:6" x14ac:dyDescent="0.45">
      <c r="A28" s="67">
        <f t="shared" si="0"/>
        <v>20</v>
      </c>
      <c r="B28" s="58" t="s">
        <v>121</v>
      </c>
      <c r="E28" s="58">
        <v>2031201.8599999996</v>
      </c>
    </row>
    <row r="29" spans="1:6" x14ac:dyDescent="0.45">
      <c r="A29" s="67">
        <f t="shared" si="0"/>
        <v>21</v>
      </c>
      <c r="B29" s="58" t="s">
        <v>27</v>
      </c>
      <c r="E29" s="58">
        <v>94998.034344170708</v>
      </c>
    </row>
    <row r="30" spans="1:6" x14ac:dyDescent="0.45">
      <c r="A30" s="67">
        <f t="shared" si="0"/>
        <v>22</v>
      </c>
      <c r="B30" s="58" t="s">
        <v>122</v>
      </c>
      <c r="C30" s="68"/>
      <c r="D30" s="68"/>
      <c r="E30" s="83">
        <f>E28-E29</f>
        <v>1936203.8256558289</v>
      </c>
    </row>
    <row r="31" spans="1:6" x14ac:dyDescent="0.45">
      <c r="A31" s="67">
        <f t="shared" si="0"/>
        <v>23</v>
      </c>
    </row>
    <row r="32" spans="1:6" x14ac:dyDescent="0.45">
      <c r="A32" s="67">
        <f t="shared" si="0"/>
        <v>24</v>
      </c>
      <c r="B32" s="58" t="s">
        <v>123</v>
      </c>
      <c r="E32" s="68">
        <f>E26-E30</f>
        <v>-145429.55380275869</v>
      </c>
    </row>
    <row r="33" spans="1:6" x14ac:dyDescent="0.45">
      <c r="A33" s="67">
        <f t="shared" si="0"/>
        <v>25</v>
      </c>
    </row>
    <row r="34" spans="1:6" x14ac:dyDescent="0.45">
      <c r="A34" s="67">
        <f t="shared" si="0"/>
        <v>26</v>
      </c>
      <c r="B34" s="58" t="s">
        <v>30</v>
      </c>
      <c r="E34" s="84">
        <v>44922</v>
      </c>
    </row>
    <row r="35" spans="1:6" x14ac:dyDescent="0.45">
      <c r="A35" s="67">
        <f t="shared" si="0"/>
        <v>27</v>
      </c>
      <c r="B35" s="58" t="s">
        <v>31</v>
      </c>
      <c r="E35" s="84">
        <v>45108</v>
      </c>
    </row>
    <row r="36" spans="1:6" x14ac:dyDescent="0.45">
      <c r="A36" s="67">
        <f t="shared" si="0"/>
        <v>28</v>
      </c>
      <c r="B36" s="58" t="s">
        <v>32</v>
      </c>
      <c r="E36" s="85">
        <f>E35-E34</f>
        <v>186</v>
      </c>
    </row>
    <row r="37" spans="1:6" x14ac:dyDescent="0.45">
      <c r="A37" s="67">
        <f t="shared" si="0"/>
        <v>29</v>
      </c>
    </row>
    <row r="38" spans="1:6" x14ac:dyDescent="0.45">
      <c r="A38" s="67">
        <f t="shared" si="0"/>
        <v>30</v>
      </c>
      <c r="B38" s="58" t="s">
        <v>33</v>
      </c>
      <c r="E38" s="75">
        <f>98880622</f>
        <v>98880622</v>
      </c>
      <c r="F38" s="77"/>
    </row>
    <row r="39" spans="1:6" x14ac:dyDescent="0.45">
      <c r="A39" s="67">
        <f t="shared" si="0"/>
        <v>31</v>
      </c>
      <c r="B39" s="58" t="s">
        <v>34</v>
      </c>
      <c r="E39" s="68">
        <f>E38/365*E36</f>
        <v>50388481.347945206</v>
      </c>
      <c r="F39" s="77"/>
    </row>
    <row r="40" spans="1:6" ht="14.65" thickBot="1" x14ac:dyDescent="0.5">
      <c r="A40" s="67">
        <f t="shared" si="0"/>
        <v>32</v>
      </c>
      <c r="B40" s="58" t="s">
        <v>124</v>
      </c>
      <c r="E40" s="76">
        <f>E32/E39</f>
        <v>-2.8861666379371674E-3</v>
      </c>
    </row>
    <row r="41" spans="1:6" ht="14.65" thickTop="1" x14ac:dyDescent="0.45">
      <c r="A41" s="67"/>
    </row>
    <row r="42" spans="1:6" x14ac:dyDescent="0.45">
      <c r="A42" s="67"/>
      <c r="E42" s="86"/>
    </row>
    <row r="43" spans="1:6" x14ac:dyDescent="0.45">
      <c r="A43" s="67"/>
      <c r="C43" s="61"/>
      <c r="D43" s="61"/>
    </row>
    <row r="44" spans="1:6" x14ac:dyDescent="0.45">
      <c r="A44" s="67"/>
    </row>
  </sheetData>
  <pageMargins left="0.7" right="0.7" top="0.75" bottom="0.7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0AEF-1E2B-44D8-9873-CCB447B728DB}">
  <dimension ref="A1:G56"/>
  <sheetViews>
    <sheetView zoomScaleNormal="100" workbookViewId="0"/>
  </sheetViews>
  <sheetFormatPr defaultColWidth="14.73046875" defaultRowHeight="14.25" x14ac:dyDescent="0.45"/>
  <cols>
    <col min="1" max="1" width="9.73046875" style="58" customWidth="1"/>
    <col min="2" max="2" width="46.3984375" style="58" bestFit="1" customWidth="1"/>
    <col min="3" max="6" width="20.265625" style="58" customWidth="1"/>
    <col min="7" max="7" width="18.73046875" style="58" customWidth="1"/>
    <col min="8" max="16384" width="14.73046875" style="58"/>
  </cols>
  <sheetData>
    <row r="1" spans="1:7" x14ac:dyDescent="0.45">
      <c r="A1" s="57" t="s">
        <v>106</v>
      </c>
      <c r="C1" s="87"/>
      <c r="G1" s="59" t="s">
        <v>108</v>
      </c>
    </row>
    <row r="2" spans="1:7" x14ac:dyDescent="0.45">
      <c r="A2" s="57" t="s">
        <v>84</v>
      </c>
      <c r="B2" s="57"/>
      <c r="C2" s="87"/>
    </row>
    <row r="3" spans="1:7" x14ac:dyDescent="0.45">
      <c r="A3" s="57" t="s">
        <v>127</v>
      </c>
      <c r="B3" s="57"/>
      <c r="C3" s="87"/>
    </row>
    <row r="4" spans="1:7" x14ac:dyDescent="0.45">
      <c r="A4" s="57" t="s">
        <v>85</v>
      </c>
      <c r="C4" s="87"/>
    </row>
    <row r="5" spans="1:7" x14ac:dyDescent="0.45">
      <c r="B5" s="57"/>
      <c r="C5" s="87"/>
      <c r="D5" s="87"/>
      <c r="E5" s="87"/>
      <c r="F5" s="87"/>
      <c r="G5" s="87"/>
    </row>
    <row r="6" spans="1:7" x14ac:dyDescent="0.45">
      <c r="B6" s="57"/>
      <c r="C6" s="88" t="s">
        <v>3</v>
      </c>
      <c r="D6" s="88" t="s">
        <v>0</v>
      </c>
      <c r="E6" s="88" t="s">
        <v>99</v>
      </c>
      <c r="F6" s="60"/>
      <c r="G6" s="60"/>
    </row>
    <row r="7" spans="1:7" x14ac:dyDescent="0.45">
      <c r="C7" s="88" t="s">
        <v>5</v>
      </c>
      <c r="D7" s="88" t="s">
        <v>6</v>
      </c>
      <c r="E7" s="88" t="s">
        <v>39</v>
      </c>
      <c r="F7" s="88"/>
      <c r="G7" s="88"/>
    </row>
    <row r="8" spans="1:7" ht="28.5" x14ac:dyDescent="0.45">
      <c r="C8" s="89" t="s">
        <v>40</v>
      </c>
      <c r="D8" s="89" t="s">
        <v>41</v>
      </c>
      <c r="E8" s="89" t="s">
        <v>100</v>
      </c>
      <c r="F8" s="89" t="s">
        <v>43</v>
      </c>
      <c r="G8" s="88"/>
    </row>
    <row r="9" spans="1:7" ht="28.5" x14ac:dyDescent="0.45">
      <c r="A9" s="64" t="s">
        <v>9</v>
      </c>
      <c r="B9" s="65"/>
      <c r="C9" s="66" t="s">
        <v>10</v>
      </c>
      <c r="D9" s="66" t="s">
        <v>11</v>
      </c>
      <c r="E9" s="66" t="s">
        <v>42</v>
      </c>
      <c r="F9" s="66" t="s">
        <v>42</v>
      </c>
      <c r="G9" s="90"/>
    </row>
    <row r="10" spans="1:7" x14ac:dyDescent="0.45">
      <c r="A10" s="67">
        <v>1</v>
      </c>
      <c r="B10" s="58" t="s">
        <v>12</v>
      </c>
      <c r="C10" s="68">
        <v>9328645</v>
      </c>
      <c r="D10" s="91">
        <v>19931458.859999999</v>
      </c>
      <c r="E10" s="43">
        <v>13473377.222307689</v>
      </c>
      <c r="F10" s="91">
        <f>SUM(C10:E10)</f>
        <v>42733481.082307689</v>
      </c>
      <c r="G10" s="91"/>
    </row>
    <row r="11" spans="1:7" x14ac:dyDescent="0.45">
      <c r="A11" s="67">
        <f>A10+1</f>
        <v>2</v>
      </c>
      <c r="B11" s="58" t="s">
        <v>13</v>
      </c>
      <c r="C11" s="58">
        <v>-633049.26000000013</v>
      </c>
      <c r="D11" s="58">
        <v>-414147.64</v>
      </c>
      <c r="E11" s="58">
        <v>-588294</v>
      </c>
      <c r="F11" s="58">
        <f>SUM(C11:E11)</f>
        <v>-1635490.9000000001</v>
      </c>
    </row>
    <row r="12" spans="1:7" x14ac:dyDescent="0.45">
      <c r="A12" s="67">
        <f t="shared" ref="A12:A49" si="0">A11+1</f>
        <v>3</v>
      </c>
      <c r="B12" s="69" t="s">
        <v>14</v>
      </c>
      <c r="C12" s="92">
        <f>SUM(C10:C11)</f>
        <v>8695595.7400000002</v>
      </c>
      <c r="D12" s="92">
        <f>SUM(D10:D11)</f>
        <v>19517311.219999999</v>
      </c>
      <c r="E12" s="92">
        <f>SUM(E10:E11)</f>
        <v>12885083.222307689</v>
      </c>
      <c r="F12" s="92">
        <f>SUM(F10:F11)</f>
        <v>41097990.18230769</v>
      </c>
    </row>
    <row r="13" spans="1:7" x14ac:dyDescent="0.45">
      <c r="A13" s="67">
        <f t="shared" si="0"/>
        <v>4</v>
      </c>
    </row>
    <row r="14" spans="1:7" x14ac:dyDescent="0.45">
      <c r="A14" s="67">
        <f t="shared" si="0"/>
        <v>5</v>
      </c>
      <c r="B14" s="58" t="s">
        <v>15</v>
      </c>
      <c r="C14" s="58">
        <v>549261.21</v>
      </c>
      <c r="D14" s="93">
        <v>2433438.5939999996</v>
      </c>
      <c r="E14" s="93">
        <v>-529693.44923076872</v>
      </c>
      <c r="F14" s="93">
        <f>SUM(C14:E14)</f>
        <v>2453006.3547692308</v>
      </c>
    </row>
    <row r="15" spans="1:7" x14ac:dyDescent="0.45">
      <c r="A15" s="67">
        <f t="shared" si="0"/>
        <v>6</v>
      </c>
      <c r="B15" s="58" t="s">
        <v>13</v>
      </c>
      <c r="C15" s="58">
        <v>633049.26000000013</v>
      </c>
      <c r="D15" s="93">
        <v>414147.64</v>
      </c>
      <c r="E15" s="93">
        <f>-E11</f>
        <v>588294</v>
      </c>
      <c r="F15" s="58">
        <f>SUM(C15:E15)</f>
        <v>1635490.9000000001</v>
      </c>
    </row>
    <row r="16" spans="1:7" x14ac:dyDescent="0.45">
      <c r="A16" s="67">
        <f t="shared" si="0"/>
        <v>7</v>
      </c>
      <c r="B16" s="58" t="s">
        <v>44</v>
      </c>
      <c r="C16" s="58">
        <v>-137516.30201400002</v>
      </c>
      <c r="D16" s="93"/>
      <c r="E16" s="93"/>
      <c r="F16" s="58">
        <f>SUM(C16:E16)</f>
        <v>-137516.30201400002</v>
      </c>
    </row>
    <row r="17" spans="1:7" x14ac:dyDescent="0.45">
      <c r="A17" s="67">
        <f t="shared" si="0"/>
        <v>8</v>
      </c>
      <c r="B17" s="58" t="s">
        <v>45</v>
      </c>
      <c r="D17" s="93">
        <v>-311545.17248900002</v>
      </c>
      <c r="E17" s="93"/>
      <c r="F17" s="58">
        <f>SUM(C17:E17)</f>
        <v>-311545.17248900002</v>
      </c>
    </row>
    <row r="18" spans="1:7" x14ac:dyDescent="0.45">
      <c r="A18" s="67">
        <f t="shared" si="0"/>
        <v>9</v>
      </c>
      <c r="B18" s="58" t="s">
        <v>46</v>
      </c>
      <c r="E18" s="58">
        <v>-197141.7757846154</v>
      </c>
      <c r="F18" s="58">
        <f>SUM(C18:E18)</f>
        <v>-197141.7757846154</v>
      </c>
    </row>
    <row r="19" spans="1:7" x14ac:dyDescent="0.45">
      <c r="A19" s="67">
        <f>A18+1</f>
        <v>10</v>
      </c>
      <c r="B19" s="69" t="s">
        <v>17</v>
      </c>
      <c r="C19" s="92">
        <f>SUM(C14:C18)</f>
        <v>1044794.1679860002</v>
      </c>
      <c r="D19" s="92">
        <f>SUM(D14:D18)</f>
        <v>2536041.0615109997</v>
      </c>
      <c r="E19" s="92">
        <f>SUM(E14:E18)</f>
        <v>-138541.22501538412</v>
      </c>
      <c r="F19" s="92">
        <f>SUM(F14:F18)</f>
        <v>3442294.004481616</v>
      </c>
    </row>
    <row r="20" spans="1:7" x14ac:dyDescent="0.45">
      <c r="A20" s="67">
        <f t="shared" si="0"/>
        <v>11</v>
      </c>
    </row>
    <row r="21" spans="1:7" x14ac:dyDescent="0.45">
      <c r="A21" s="67">
        <f t="shared" si="0"/>
        <v>12</v>
      </c>
      <c r="B21" s="57" t="s">
        <v>18</v>
      </c>
      <c r="C21" s="58">
        <v>9740389.9079860002</v>
      </c>
      <c r="D21" s="58">
        <f>D12+D19</f>
        <v>22053352.281510998</v>
      </c>
      <c r="E21" s="58">
        <f>E12+E19</f>
        <v>12746541.997292306</v>
      </c>
      <c r="F21" s="58">
        <f>SUM(C21:E21)</f>
        <v>44540284.186789304</v>
      </c>
    </row>
    <row r="22" spans="1:7" x14ac:dyDescent="0.45">
      <c r="A22" s="67">
        <f t="shared" si="0"/>
        <v>13</v>
      </c>
      <c r="B22" s="58" t="s">
        <v>47</v>
      </c>
      <c r="C22" s="58">
        <v>-1550182.6106699761</v>
      </c>
      <c r="F22" s="58">
        <f>SUM(C22:E22)</f>
        <v>-1550182.6106699761</v>
      </c>
    </row>
    <row r="23" spans="1:7" x14ac:dyDescent="0.45">
      <c r="A23" s="67">
        <f t="shared" si="0"/>
        <v>14</v>
      </c>
      <c r="B23" s="58" t="s">
        <v>48</v>
      </c>
      <c r="D23" s="58">
        <v>-3674352.5118128452</v>
      </c>
      <c r="F23" s="58">
        <f>SUM(C23:E23)</f>
        <v>-3674352.5118128452</v>
      </c>
    </row>
    <row r="24" spans="1:7" x14ac:dyDescent="0.45">
      <c r="A24" s="67">
        <f t="shared" si="0"/>
        <v>15</v>
      </c>
      <c r="B24" s="58" t="s">
        <v>49</v>
      </c>
      <c r="C24" s="65"/>
      <c r="D24" s="65"/>
      <c r="E24" s="65">
        <v>-1689729</v>
      </c>
      <c r="F24" s="65">
        <f>SUM(C24:E24)</f>
        <v>-1689729</v>
      </c>
    </row>
    <row r="25" spans="1:7" x14ac:dyDescent="0.45">
      <c r="A25" s="67">
        <f>A24+1</f>
        <v>16</v>
      </c>
      <c r="B25" s="69" t="s">
        <v>20</v>
      </c>
      <c r="C25" s="58">
        <f>SUM(C21:C24)</f>
        <v>8190207.2973160241</v>
      </c>
      <c r="D25" s="58">
        <f>SUM(D21:D24)</f>
        <v>18378999.76969815</v>
      </c>
      <c r="E25" s="58">
        <f>SUM(E21:E24)</f>
        <v>11056812.997292306</v>
      </c>
      <c r="F25" s="58">
        <f>SUM(F21:F24)</f>
        <v>37626020.064306483</v>
      </c>
    </row>
    <row r="26" spans="1:7" x14ac:dyDescent="0.45">
      <c r="A26" s="67">
        <f t="shared" si="0"/>
        <v>17</v>
      </c>
      <c r="B26" s="58" t="s">
        <v>21</v>
      </c>
      <c r="C26" s="94">
        <v>9.2821000000000001E-2</v>
      </c>
      <c r="D26" s="94">
        <v>9.2821000000000001E-2</v>
      </c>
      <c r="E26" s="94">
        <v>9.2821000000000001E-2</v>
      </c>
      <c r="F26" s="94">
        <v>9.2821000000000001E-2</v>
      </c>
      <c r="G26" s="95"/>
    </row>
    <row r="27" spans="1:7" x14ac:dyDescent="0.45">
      <c r="A27" s="67">
        <f t="shared" si="0"/>
        <v>18</v>
      </c>
      <c r="B27" s="58" t="s">
        <v>22</v>
      </c>
      <c r="C27" s="58">
        <v>760223.23154417065</v>
      </c>
      <c r="D27" s="58">
        <f>D25*D26</f>
        <v>1705957.137623152</v>
      </c>
      <c r="E27" s="58">
        <f>E25*E26</f>
        <v>1026304.4392216692</v>
      </c>
      <c r="F27" s="58">
        <f>F25*F26</f>
        <v>3492484.8083889922</v>
      </c>
    </row>
    <row r="28" spans="1:7" x14ac:dyDescent="0.45">
      <c r="A28" s="67">
        <f t="shared" si="0"/>
        <v>19</v>
      </c>
      <c r="B28" s="58" t="s">
        <v>50</v>
      </c>
      <c r="C28" s="58">
        <v>137516.30201400002</v>
      </c>
      <c r="F28" s="58">
        <f t="shared" ref="F28:F33" si="1">SUM(C28:E28)</f>
        <v>137516.30201400002</v>
      </c>
    </row>
    <row r="29" spans="1:7" x14ac:dyDescent="0.45">
      <c r="A29" s="67">
        <f t="shared" si="0"/>
        <v>20</v>
      </c>
      <c r="B29" s="58" t="s">
        <v>51</v>
      </c>
      <c r="D29" s="58">
        <v>311545.17248900002</v>
      </c>
      <c r="F29" s="58">
        <f t="shared" si="1"/>
        <v>311545.17248900002</v>
      </c>
    </row>
    <row r="30" spans="1:7" x14ac:dyDescent="0.45">
      <c r="A30" s="67">
        <f t="shared" si="0"/>
        <v>21</v>
      </c>
      <c r="B30" s="58" t="s">
        <v>52</v>
      </c>
      <c r="E30" s="58">
        <v>197141.7757846154</v>
      </c>
      <c r="F30" s="58">
        <f t="shared" si="1"/>
        <v>197141.7757846154</v>
      </c>
    </row>
    <row r="31" spans="1:7" x14ac:dyDescent="0.45">
      <c r="A31" s="67">
        <f t="shared" si="0"/>
        <v>22</v>
      </c>
      <c r="B31" s="58" t="s">
        <v>53</v>
      </c>
      <c r="C31" s="58">
        <v>120868.780786</v>
      </c>
      <c r="D31" s="58">
        <v>21360.756920402622</v>
      </c>
      <c r="E31" s="58">
        <v>-4347.7978699999949</v>
      </c>
      <c r="F31" s="58">
        <f t="shared" si="1"/>
        <v>137881.73983640264</v>
      </c>
    </row>
    <row r="32" spans="1:7" x14ac:dyDescent="0.45">
      <c r="A32" s="67">
        <f t="shared" si="0"/>
        <v>23</v>
      </c>
      <c r="B32" s="58" t="s">
        <v>54</v>
      </c>
      <c r="D32" s="58">
        <v>261531.970348</v>
      </c>
      <c r="E32" s="58">
        <v>-9758.655609999958</v>
      </c>
      <c r="F32" s="58">
        <f t="shared" si="1"/>
        <v>251773.31473800004</v>
      </c>
    </row>
    <row r="33" spans="1:7" x14ac:dyDescent="0.45">
      <c r="A33" s="67">
        <f t="shared" si="0"/>
        <v>24</v>
      </c>
      <c r="B33" s="58" t="s">
        <v>55</v>
      </c>
      <c r="C33" s="65"/>
      <c r="D33" s="65"/>
      <c r="E33" s="65">
        <v>362929</v>
      </c>
      <c r="F33" s="65">
        <f t="shared" si="1"/>
        <v>362929</v>
      </c>
    </row>
    <row r="34" spans="1:7" x14ac:dyDescent="0.45">
      <c r="A34" s="67">
        <f t="shared" si="0"/>
        <v>25</v>
      </c>
    </row>
    <row r="35" spans="1:7" x14ac:dyDescent="0.45">
      <c r="A35" s="67">
        <f t="shared" si="0"/>
        <v>26</v>
      </c>
      <c r="B35" s="57" t="s">
        <v>25</v>
      </c>
      <c r="C35" s="68">
        <f>SUM(C27:C33)</f>
        <v>1018608.3143441706</v>
      </c>
      <c r="D35" s="68">
        <f>SUM(D27:D33)</f>
        <v>2300395.0373805547</v>
      </c>
      <c r="E35" s="68">
        <f>SUM(E27:E33)</f>
        <v>1572268.7615262847</v>
      </c>
      <c r="F35" s="68">
        <f>SUM(F27:F33)</f>
        <v>4891272.11325101</v>
      </c>
      <c r="G35" s="68"/>
    </row>
    <row r="36" spans="1:7" x14ac:dyDescent="0.45">
      <c r="A36" s="67">
        <f t="shared" si="0"/>
        <v>27</v>
      </c>
    </row>
    <row r="37" spans="1:7" x14ac:dyDescent="0.45">
      <c r="A37" s="67">
        <f t="shared" si="0"/>
        <v>28</v>
      </c>
      <c r="B37" s="58" t="s">
        <v>26</v>
      </c>
      <c r="F37" s="58">
        <v>4630184.29</v>
      </c>
      <c r="G37" s="68"/>
    </row>
    <row r="38" spans="1:7" x14ac:dyDescent="0.45">
      <c r="A38" s="67">
        <f>A37+1</f>
        <v>29</v>
      </c>
      <c r="B38" s="58" t="s">
        <v>101</v>
      </c>
      <c r="F38" s="58">
        <f>'QIP-2 Revenues'!E32</f>
        <v>-145429.55380275869</v>
      </c>
      <c r="G38" s="96"/>
    </row>
    <row r="39" spans="1:7" x14ac:dyDescent="0.45">
      <c r="A39" s="67">
        <f>A38+1</f>
        <v>30</v>
      </c>
      <c r="B39" s="58" t="s">
        <v>28</v>
      </c>
      <c r="C39" s="68"/>
      <c r="D39" s="68"/>
      <c r="E39" s="68"/>
      <c r="F39" s="83">
        <f>F37-F38</f>
        <v>4775613.8438027585</v>
      </c>
    </row>
    <row r="40" spans="1:7" x14ac:dyDescent="0.45">
      <c r="A40" s="67">
        <f>A39+1</f>
        <v>31</v>
      </c>
      <c r="G40" s="97"/>
    </row>
    <row r="41" spans="1:7" x14ac:dyDescent="0.45">
      <c r="A41" s="67">
        <f t="shared" si="0"/>
        <v>32</v>
      </c>
      <c r="B41" s="58" t="s">
        <v>29</v>
      </c>
      <c r="F41" s="68">
        <f>F35-F39</f>
        <v>115658.26944825146</v>
      </c>
    </row>
    <row r="42" spans="1:7" x14ac:dyDescent="0.45">
      <c r="A42" s="67">
        <f t="shared" si="0"/>
        <v>33</v>
      </c>
    </row>
    <row r="43" spans="1:7" x14ac:dyDescent="0.45">
      <c r="A43" s="67">
        <f t="shared" si="0"/>
        <v>34</v>
      </c>
      <c r="B43" s="58" t="s">
        <v>102</v>
      </c>
      <c r="F43" s="84">
        <v>45328</v>
      </c>
    </row>
    <row r="44" spans="1:7" x14ac:dyDescent="0.45">
      <c r="A44" s="67">
        <f t="shared" si="0"/>
        <v>35</v>
      </c>
      <c r="B44" s="58" t="s">
        <v>103</v>
      </c>
      <c r="F44" s="84">
        <v>45688</v>
      </c>
    </row>
    <row r="45" spans="1:7" x14ac:dyDescent="0.45">
      <c r="A45" s="67">
        <f t="shared" si="0"/>
        <v>36</v>
      </c>
      <c r="B45" s="58" t="s">
        <v>32</v>
      </c>
      <c r="F45" s="85">
        <f>F44-F43</f>
        <v>360</v>
      </c>
    </row>
    <row r="46" spans="1:7" x14ac:dyDescent="0.45">
      <c r="A46" s="67">
        <f t="shared" si="0"/>
        <v>37</v>
      </c>
    </row>
    <row r="47" spans="1:7" x14ac:dyDescent="0.45">
      <c r="A47" s="67">
        <f t="shared" si="0"/>
        <v>38</v>
      </c>
      <c r="B47" s="58" t="s">
        <v>86</v>
      </c>
      <c r="F47" s="75">
        <v>137898823</v>
      </c>
    </row>
    <row r="48" spans="1:7" x14ac:dyDescent="0.45">
      <c r="A48" s="67">
        <f t="shared" si="0"/>
        <v>39</v>
      </c>
      <c r="B48" s="58" t="s">
        <v>104</v>
      </c>
      <c r="F48" s="68">
        <f>F47/366*F45</f>
        <v>135638186.55737704</v>
      </c>
    </row>
    <row r="49" spans="1:6" ht="14.65" thickBot="1" x14ac:dyDescent="0.5">
      <c r="A49" s="67">
        <f t="shared" si="0"/>
        <v>40</v>
      </c>
      <c r="B49" s="58" t="s">
        <v>35</v>
      </c>
      <c r="F49" s="76">
        <f>F41/F48</f>
        <v>8.5269696081734497E-4</v>
      </c>
    </row>
    <row r="50" spans="1:6" ht="14.65" thickTop="1" x14ac:dyDescent="0.45">
      <c r="A50" s="67"/>
    </row>
    <row r="51" spans="1:6" x14ac:dyDescent="0.45">
      <c r="A51" s="67"/>
    </row>
    <row r="52" spans="1:6" x14ac:dyDescent="0.45">
      <c r="A52" s="67"/>
    </row>
    <row r="53" spans="1:6" x14ac:dyDescent="0.45">
      <c r="A53" s="67"/>
    </row>
    <row r="54" spans="1:6" x14ac:dyDescent="0.45">
      <c r="A54" s="67"/>
    </row>
    <row r="55" spans="1:6" x14ac:dyDescent="0.45">
      <c r="A55" s="67"/>
    </row>
    <row r="56" spans="1:6" x14ac:dyDescent="0.45">
      <c r="A56" s="67"/>
    </row>
  </sheetData>
  <pageMargins left="0.7" right="0.7" top="0.75" bottom="0.75" header="0.3" footer="0.3"/>
  <pageSetup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6B05-D47C-4B18-89F8-F0267DBE7A16}">
  <dimension ref="A1:H46"/>
  <sheetViews>
    <sheetView workbookViewId="0"/>
  </sheetViews>
  <sheetFormatPr defaultColWidth="14.73046875" defaultRowHeight="14.25" x14ac:dyDescent="0.45"/>
  <cols>
    <col min="1" max="1" width="9.73046875" style="33" customWidth="1"/>
    <col min="2" max="2" width="44.59765625" style="33" bestFit="1" customWidth="1"/>
    <col min="3" max="3" width="18.73046875" style="33" customWidth="1"/>
    <col min="4" max="4" width="19.265625" style="33" bestFit="1" customWidth="1"/>
    <col min="5" max="5" width="19.59765625" style="33" bestFit="1" customWidth="1"/>
    <col min="6" max="6" width="19.265625" style="33" bestFit="1" customWidth="1"/>
    <col min="7" max="7" width="18.73046875" style="33" customWidth="1"/>
    <col min="8" max="8" width="18.73046875" style="26" customWidth="1"/>
    <col min="9" max="16384" width="14.73046875" style="33"/>
  </cols>
  <sheetData>
    <row r="1" spans="1:8" x14ac:dyDescent="0.45">
      <c r="A1" s="32" t="s">
        <v>106</v>
      </c>
      <c r="C1"/>
      <c r="H1" s="23" t="s">
        <v>81</v>
      </c>
    </row>
    <row r="2" spans="1:8" x14ac:dyDescent="0.45">
      <c r="A2" s="32" t="s">
        <v>84</v>
      </c>
      <c r="B2" s="32"/>
      <c r="C2"/>
    </row>
    <row r="3" spans="1:8" x14ac:dyDescent="0.45">
      <c r="A3" s="32" t="s">
        <v>72</v>
      </c>
      <c r="C3"/>
    </row>
    <row r="4" spans="1:8" x14ac:dyDescent="0.45">
      <c r="B4" s="32"/>
      <c r="C4"/>
      <c r="D4"/>
      <c r="E4" s="34"/>
      <c r="F4"/>
      <c r="G4"/>
      <c r="H4" s="28"/>
    </row>
    <row r="5" spans="1:8" x14ac:dyDescent="0.45">
      <c r="B5" s="32"/>
      <c r="C5" s="35" t="s">
        <v>3</v>
      </c>
      <c r="D5" s="35" t="s">
        <v>0</v>
      </c>
      <c r="E5" s="35" t="s">
        <v>84</v>
      </c>
      <c r="F5" s="35" t="s">
        <v>71</v>
      </c>
      <c r="G5" s="36"/>
      <c r="H5" s="3"/>
    </row>
    <row r="6" spans="1:8" x14ac:dyDescent="0.45">
      <c r="B6" s="32"/>
      <c r="C6" s="35" t="s">
        <v>5</v>
      </c>
      <c r="D6" s="35" t="s">
        <v>6</v>
      </c>
      <c r="E6" s="35" t="s">
        <v>39</v>
      </c>
      <c r="F6" s="35" t="s">
        <v>73</v>
      </c>
      <c r="G6" s="36"/>
      <c r="H6" s="12"/>
    </row>
    <row r="7" spans="1:8" ht="28.5" x14ac:dyDescent="0.45">
      <c r="C7" s="37" t="s">
        <v>40</v>
      </c>
      <c r="D7" s="37" t="s">
        <v>41</v>
      </c>
      <c r="E7" s="37" t="s">
        <v>74</v>
      </c>
      <c r="F7" s="37" t="s">
        <v>75</v>
      </c>
      <c r="G7" s="35"/>
      <c r="H7" s="12"/>
    </row>
    <row r="8" spans="1:8" ht="28.5" x14ac:dyDescent="0.45">
      <c r="A8" s="38" t="s">
        <v>9</v>
      </c>
      <c r="B8" s="39"/>
      <c r="C8" s="40" t="s">
        <v>10</v>
      </c>
      <c r="D8" s="40" t="s">
        <v>11</v>
      </c>
      <c r="E8" s="40" t="s">
        <v>42</v>
      </c>
      <c r="F8" s="40" t="s">
        <v>76</v>
      </c>
      <c r="G8" s="40" t="s">
        <v>43</v>
      </c>
      <c r="H8" s="13"/>
    </row>
    <row r="9" spans="1:8" x14ac:dyDescent="0.45">
      <c r="A9" s="41">
        <v>1</v>
      </c>
      <c r="B9" s="33" t="s">
        <v>12</v>
      </c>
      <c r="C9" s="42">
        <v>9328645</v>
      </c>
      <c r="D9" s="42">
        <v>19931458.859999999</v>
      </c>
      <c r="E9" s="43">
        <v>28150399.739999998</v>
      </c>
      <c r="F9" s="43">
        <v>9728609.2307692096</v>
      </c>
      <c r="G9" s="43">
        <f>SUM(C9:F9)</f>
        <v>67139112.830769211</v>
      </c>
      <c r="H9" s="14"/>
    </row>
    <row r="10" spans="1:8" x14ac:dyDescent="0.45">
      <c r="A10" s="41">
        <v>2</v>
      </c>
      <c r="B10" s="33" t="s">
        <v>13</v>
      </c>
      <c r="C10" s="33">
        <v>-633049.26000000013</v>
      </c>
      <c r="D10" s="33">
        <v>-414147.64</v>
      </c>
      <c r="E10" s="33">
        <v>-524527.05000000005</v>
      </c>
      <c r="F10" s="33">
        <v>-219471.73523716713</v>
      </c>
      <c r="G10" s="33">
        <f>SUM(C10:F10)</f>
        <v>-1791195.6852371674</v>
      </c>
    </row>
    <row r="11" spans="1:8" x14ac:dyDescent="0.45">
      <c r="A11" s="41">
        <v>3</v>
      </c>
      <c r="B11" s="44" t="s">
        <v>14</v>
      </c>
      <c r="C11" s="45">
        <f t="shared" ref="C11:F11" si="0">SUM(C9:C10)</f>
        <v>8695595.7400000002</v>
      </c>
      <c r="D11" s="45">
        <f t="shared" si="0"/>
        <v>19517311.219999999</v>
      </c>
      <c r="E11" s="45">
        <f t="shared" si="0"/>
        <v>27625872.689999998</v>
      </c>
      <c r="F11" s="45">
        <f t="shared" si="0"/>
        <v>9509137.4955320433</v>
      </c>
      <c r="G11" s="45">
        <f>SUM(G9:G10)</f>
        <v>65347917.145532042</v>
      </c>
    </row>
    <row r="12" spans="1:8" x14ac:dyDescent="0.45">
      <c r="A12" s="41">
        <v>4</v>
      </c>
    </row>
    <row r="13" spans="1:8" x14ac:dyDescent="0.45">
      <c r="A13" s="41">
        <v>5</v>
      </c>
      <c r="B13" s="33" t="s">
        <v>15</v>
      </c>
      <c r="C13" s="33">
        <v>549261.21</v>
      </c>
      <c r="D13" s="33">
        <v>2433438.5939999996</v>
      </c>
      <c r="E13" s="33">
        <v>-659176.73</v>
      </c>
      <c r="F13" s="46">
        <v>972860.92307692301</v>
      </c>
      <c r="G13" s="33">
        <f>SUM(C13:F13)</f>
        <v>3296383.9970769226</v>
      </c>
    </row>
    <row r="14" spans="1:8" x14ac:dyDescent="0.45">
      <c r="A14" s="41">
        <v>6</v>
      </c>
      <c r="B14" s="33" t="s">
        <v>13</v>
      </c>
      <c r="C14" s="33">
        <v>633049.26000000013</v>
      </c>
      <c r="D14" s="33">
        <v>414147.64</v>
      </c>
      <c r="E14" s="33">
        <v>524527.05000000005</v>
      </c>
      <c r="F14" s="33">
        <v>219471.73523716713</v>
      </c>
      <c r="G14" s="33">
        <f t="shared" ref="G14:G18" si="1">SUM(C14:F14)</f>
        <v>1791195.6852371674</v>
      </c>
    </row>
    <row r="15" spans="1:8" x14ac:dyDescent="0.45">
      <c r="A15" s="41">
        <v>7</v>
      </c>
      <c r="B15" s="33" t="s">
        <v>44</v>
      </c>
      <c r="C15" s="33">
        <v>-137516.30201400002</v>
      </c>
      <c r="D15" s="46"/>
      <c r="G15" s="33">
        <f t="shared" si="1"/>
        <v>-137516.30201400002</v>
      </c>
    </row>
    <row r="16" spans="1:8" x14ac:dyDescent="0.45">
      <c r="A16" s="41">
        <v>8</v>
      </c>
      <c r="B16" s="33" t="s">
        <v>45</v>
      </c>
      <c r="D16" s="46">
        <v>-311545.17248900002</v>
      </c>
      <c r="G16" s="33">
        <f t="shared" si="1"/>
        <v>-311545.17248900002</v>
      </c>
    </row>
    <row r="17" spans="1:8" x14ac:dyDescent="0.45">
      <c r="A17" s="41">
        <v>9</v>
      </c>
      <c r="B17" s="33" t="s">
        <v>46</v>
      </c>
      <c r="E17" s="33">
        <v>-422675.85215700004</v>
      </c>
      <c r="G17" s="33">
        <f t="shared" si="1"/>
        <v>-422675.85215700004</v>
      </c>
    </row>
    <row r="18" spans="1:8" x14ac:dyDescent="0.45">
      <c r="A18" s="41">
        <v>10</v>
      </c>
      <c r="B18" s="33" t="s">
        <v>77</v>
      </c>
      <c r="F18" s="33">
        <v>-145489.80368164025</v>
      </c>
      <c r="G18" s="33">
        <f t="shared" si="1"/>
        <v>-145489.80368164025</v>
      </c>
    </row>
    <row r="19" spans="1:8" x14ac:dyDescent="0.45">
      <c r="A19" s="41">
        <v>11</v>
      </c>
      <c r="B19" s="44" t="s">
        <v>17</v>
      </c>
      <c r="C19" s="45">
        <f t="shared" ref="C19:F19" si="2">SUM(C13:C18)</f>
        <v>1044794.1679860002</v>
      </c>
      <c r="D19" s="45">
        <f t="shared" si="2"/>
        <v>2536041.0615109997</v>
      </c>
      <c r="E19" s="45">
        <f t="shared" si="2"/>
        <v>-557325.53215699992</v>
      </c>
      <c r="F19" s="45">
        <f t="shared" si="2"/>
        <v>1046842.85463245</v>
      </c>
      <c r="G19" s="45">
        <f>SUM(G13:G18)</f>
        <v>4070352.5519724502</v>
      </c>
    </row>
    <row r="20" spans="1:8" x14ac:dyDescent="0.45">
      <c r="A20" s="41">
        <v>12</v>
      </c>
    </row>
    <row r="21" spans="1:8" x14ac:dyDescent="0.45">
      <c r="A21" s="41">
        <v>13</v>
      </c>
      <c r="B21" s="32" t="s">
        <v>18</v>
      </c>
      <c r="C21" s="33">
        <f>C11+C19</f>
        <v>9740389.9079860002</v>
      </c>
      <c r="D21" s="33">
        <f t="shared" ref="D21:F21" si="3">D11+D19</f>
        <v>22053352.281510998</v>
      </c>
      <c r="E21" s="33">
        <f t="shared" si="3"/>
        <v>27068547.157842997</v>
      </c>
      <c r="F21" s="33">
        <f t="shared" si="3"/>
        <v>10555980.350164494</v>
      </c>
      <c r="G21" s="33">
        <f>SUM(C21:F21)</f>
        <v>69418269.697504491</v>
      </c>
    </row>
    <row r="22" spans="1:8" x14ac:dyDescent="0.45">
      <c r="A22" s="41">
        <v>14</v>
      </c>
      <c r="B22" s="33" t="s">
        <v>47</v>
      </c>
      <c r="C22" s="33">
        <v>-1550182.6106699761</v>
      </c>
      <c r="G22" s="33">
        <f t="shared" ref="G22:G25" si="4">SUM(C22:F22)</f>
        <v>-1550182.6106699761</v>
      </c>
    </row>
    <row r="23" spans="1:8" x14ac:dyDescent="0.45">
      <c r="A23" s="41">
        <v>15</v>
      </c>
      <c r="B23" s="33" t="s">
        <v>48</v>
      </c>
      <c r="D23" s="33">
        <v>-3674352.5118128452</v>
      </c>
      <c r="G23" s="33">
        <f t="shared" si="4"/>
        <v>-3674352.5118128452</v>
      </c>
    </row>
    <row r="24" spans="1:8" x14ac:dyDescent="0.45">
      <c r="A24" s="41">
        <v>16</v>
      </c>
      <c r="B24" s="33" t="s">
        <v>49</v>
      </c>
      <c r="E24" s="33">
        <v>-1663893.6856917422</v>
      </c>
      <c r="G24" s="33">
        <f t="shared" si="4"/>
        <v>-1663893.6856917422</v>
      </c>
    </row>
    <row r="25" spans="1:8" x14ac:dyDescent="0.45">
      <c r="A25" s="41">
        <v>17</v>
      </c>
      <c r="B25" s="33" t="s">
        <v>78</v>
      </c>
      <c r="C25" s="39"/>
      <c r="D25" s="39"/>
      <c r="E25" s="39"/>
      <c r="F25" s="39">
        <v>-1747671.2109211385</v>
      </c>
      <c r="G25" s="33">
        <f t="shared" si="4"/>
        <v>-1747671.2109211385</v>
      </c>
      <c r="H25" s="30"/>
    </row>
    <row r="26" spans="1:8" x14ac:dyDescent="0.45">
      <c r="A26" s="41">
        <v>18</v>
      </c>
      <c r="B26" s="44" t="s">
        <v>20</v>
      </c>
      <c r="C26" s="47">
        <f t="shared" ref="C26:F26" si="5">SUM(C21:C25)</f>
        <v>8190207.2973160241</v>
      </c>
      <c r="D26" s="47">
        <f t="shared" si="5"/>
        <v>18378999.76969815</v>
      </c>
      <c r="E26" s="47">
        <f t="shared" si="5"/>
        <v>25404653.472151257</v>
      </c>
      <c r="F26" s="47">
        <f t="shared" si="5"/>
        <v>8808309.139243355</v>
      </c>
      <c r="G26" s="47">
        <f>SUM(G21:G25)</f>
        <v>60782169.678408794</v>
      </c>
    </row>
    <row r="27" spans="1:8" x14ac:dyDescent="0.45">
      <c r="A27" s="41">
        <v>19</v>
      </c>
      <c r="B27" s="33" t="s">
        <v>21</v>
      </c>
      <c r="C27" s="48">
        <v>9.2821000000000001E-2</v>
      </c>
      <c r="D27" s="48">
        <v>9.2821000000000001E-2</v>
      </c>
      <c r="E27" s="48">
        <v>9.2821000000000001E-2</v>
      </c>
      <c r="F27" s="48">
        <v>9.2821000000000001E-2</v>
      </c>
      <c r="G27" s="48">
        <v>9.2821000000000001E-2</v>
      </c>
    </row>
    <row r="28" spans="1:8" x14ac:dyDescent="0.45">
      <c r="A28" s="41">
        <v>20</v>
      </c>
      <c r="B28" s="33" t="s">
        <v>22</v>
      </c>
      <c r="C28" s="33">
        <f>C26*C27</f>
        <v>760223.23154417065</v>
      </c>
      <c r="D28" s="33">
        <f t="shared" ref="D28:G28" si="6">D26*D27</f>
        <v>1705957.137623152</v>
      </c>
      <c r="E28" s="33">
        <f t="shared" si="6"/>
        <v>2358085.3399385517</v>
      </c>
      <c r="F28" s="33">
        <f t="shared" si="6"/>
        <v>817596.0626137075</v>
      </c>
      <c r="G28" s="33">
        <f t="shared" si="6"/>
        <v>5641861.7717195824</v>
      </c>
    </row>
    <row r="29" spans="1:8" x14ac:dyDescent="0.45">
      <c r="A29" s="41">
        <v>21</v>
      </c>
      <c r="B29" s="33" t="s">
        <v>50</v>
      </c>
      <c r="C29" s="33">
        <v>137516.30201400002</v>
      </c>
      <c r="G29" s="33">
        <f>SUM(C29:F29)</f>
        <v>137516.30201400002</v>
      </c>
    </row>
    <row r="30" spans="1:8" x14ac:dyDescent="0.45">
      <c r="A30" s="41">
        <v>22</v>
      </c>
      <c r="B30" s="33" t="s">
        <v>51</v>
      </c>
      <c r="D30" s="33">
        <v>311545.17248900002</v>
      </c>
      <c r="G30" s="33">
        <f t="shared" ref="G30:G36" si="7">SUM(C30:F30)</f>
        <v>311545.17248900002</v>
      </c>
    </row>
    <row r="31" spans="1:8" x14ac:dyDescent="0.45">
      <c r="A31" s="41">
        <v>23</v>
      </c>
      <c r="B31" s="33" t="s">
        <v>52</v>
      </c>
      <c r="E31" s="33">
        <v>422675.85215700004</v>
      </c>
      <c r="G31" s="33">
        <f t="shared" si="7"/>
        <v>422675.85215700004</v>
      </c>
    </row>
    <row r="32" spans="1:8" x14ac:dyDescent="0.45">
      <c r="A32" s="41">
        <v>24</v>
      </c>
      <c r="B32" s="33" t="s">
        <v>79</v>
      </c>
      <c r="F32" s="33">
        <v>145489.80368164025</v>
      </c>
      <c r="G32" s="33">
        <f t="shared" si="7"/>
        <v>145489.80368164025</v>
      </c>
    </row>
    <row r="33" spans="1:8" x14ac:dyDescent="0.45">
      <c r="A33" s="41">
        <v>25</v>
      </c>
      <c r="B33" s="33" t="s">
        <v>53</v>
      </c>
      <c r="C33" s="33">
        <v>120868.780786</v>
      </c>
      <c r="D33" s="33">
        <v>21360.756920402622</v>
      </c>
      <c r="E33" s="33">
        <v>-4347.7978699999949</v>
      </c>
      <c r="F33" s="33">
        <v>7826.0361659999908</v>
      </c>
      <c r="G33" s="33">
        <f t="shared" si="7"/>
        <v>145707.77600240265</v>
      </c>
    </row>
    <row r="34" spans="1:8" x14ac:dyDescent="0.45">
      <c r="A34" s="41">
        <v>26</v>
      </c>
      <c r="B34" s="33" t="s">
        <v>54</v>
      </c>
      <c r="D34" s="33">
        <v>261531.970348</v>
      </c>
      <c r="E34" s="33">
        <v>-9758.655609999958</v>
      </c>
      <c r="F34" s="33">
        <v>17565.580098000006</v>
      </c>
      <c r="G34" s="33">
        <f t="shared" si="7"/>
        <v>269338.89483600005</v>
      </c>
      <c r="H34" s="27"/>
    </row>
    <row r="35" spans="1:8" x14ac:dyDescent="0.45">
      <c r="A35" s="41">
        <v>27</v>
      </c>
      <c r="B35" s="33" t="s">
        <v>55</v>
      </c>
      <c r="E35" s="33">
        <v>362929.0662110105</v>
      </c>
      <c r="F35" s="33">
        <v>24375.832805217127</v>
      </c>
      <c r="G35" s="33">
        <f t="shared" si="7"/>
        <v>387304.89901622763</v>
      </c>
    </row>
    <row r="36" spans="1:8" x14ac:dyDescent="0.45">
      <c r="A36" s="41">
        <v>28</v>
      </c>
      <c r="B36" s="33" t="s">
        <v>80</v>
      </c>
      <c r="C36" s="39"/>
      <c r="D36" s="39"/>
      <c r="E36" s="39"/>
      <c r="F36" s="39">
        <v>274539.68804502767</v>
      </c>
      <c r="G36" s="33">
        <f t="shared" si="7"/>
        <v>274539.68804502767</v>
      </c>
      <c r="H36" s="27"/>
    </row>
    <row r="37" spans="1:8" x14ac:dyDescent="0.45">
      <c r="A37" s="41">
        <v>29</v>
      </c>
      <c r="G37" s="47"/>
      <c r="H37" s="29"/>
    </row>
    <row r="38" spans="1:8" ht="14.65" thickBot="1" x14ac:dyDescent="0.5">
      <c r="A38" s="41">
        <v>30</v>
      </c>
      <c r="B38" s="32" t="s">
        <v>25</v>
      </c>
      <c r="C38" s="49">
        <f t="shared" ref="C38:F38" si="8">SUM(C28:C36)</f>
        <v>1018608.3143441706</v>
      </c>
      <c r="D38" s="49">
        <f t="shared" si="8"/>
        <v>2300395.0373805547</v>
      </c>
      <c r="E38" s="49">
        <f t="shared" si="8"/>
        <v>3129583.8048265623</v>
      </c>
      <c r="F38" s="49">
        <f t="shared" si="8"/>
        <v>1287393.0034095924</v>
      </c>
      <c r="G38" s="49">
        <f>SUM(G28:G36)</f>
        <v>7735980.1599608799</v>
      </c>
    </row>
    <row r="39" spans="1:8" ht="14.65" thickTop="1" x14ac:dyDescent="0.45">
      <c r="A39" s="41">
        <v>31</v>
      </c>
      <c r="H39" s="31"/>
    </row>
    <row r="40" spans="1:8" x14ac:dyDescent="0.45">
      <c r="A40" s="41">
        <v>32</v>
      </c>
      <c r="B40" s="33" t="s">
        <v>107</v>
      </c>
      <c r="C40" s="50">
        <v>98880622</v>
      </c>
      <c r="D40" s="50">
        <v>98880622</v>
      </c>
      <c r="E40" s="50">
        <v>98880622</v>
      </c>
      <c r="F40" s="50">
        <v>98880622</v>
      </c>
      <c r="G40" s="50">
        <v>98880622</v>
      </c>
    </row>
    <row r="41" spans="1:8" ht="14.65" thickBot="1" x14ac:dyDescent="0.5">
      <c r="A41" s="41">
        <v>33</v>
      </c>
      <c r="B41" s="33" t="s">
        <v>56</v>
      </c>
      <c r="C41" s="51">
        <f>C38/C40</f>
        <v>1.0301394689286751E-2</v>
      </c>
      <c r="D41" s="51">
        <f t="shared" ref="D41:F41" si="9">D38/D40</f>
        <v>2.3264366575086418E-2</v>
      </c>
      <c r="E41" s="51">
        <f t="shared" si="9"/>
        <v>3.165012255714332E-2</v>
      </c>
      <c r="F41" s="51">
        <f t="shared" si="9"/>
        <v>1.3019669348455276E-2</v>
      </c>
      <c r="G41" s="51">
        <f>SUM(C41:F41)</f>
        <v>7.8235553169971772E-2</v>
      </c>
    </row>
    <row r="42" spans="1:8" ht="14.65" thickTop="1" x14ac:dyDescent="0.45">
      <c r="A42" s="41"/>
      <c r="G42" s="52"/>
    </row>
    <row r="43" spans="1:8" x14ac:dyDescent="0.45">
      <c r="C43" s="52"/>
      <c r="D43" s="52"/>
      <c r="E43" s="52"/>
      <c r="G43" s="52"/>
    </row>
    <row r="44" spans="1:8" x14ac:dyDescent="0.45">
      <c r="C44" s="53"/>
      <c r="G44" s="54"/>
    </row>
    <row r="45" spans="1:8" x14ac:dyDescent="0.45">
      <c r="G45" s="54"/>
    </row>
    <row r="46" spans="1:8" x14ac:dyDescent="0.45">
      <c r="G46" s="5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2023-00300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>Public Service Commission</Party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4QVSNHSJP2QR-2066301449-507</_dlc_DocId>
    <_dlc_DocIdUrl xmlns="00c1cf47-8665-4c73-8994-ff3a5e26da0f">
      <Url>https://amwater.sharepoint.com/sites/sers/KY/_layouts/15/DocIdRedir.aspx?ID=4QVSNHSJP2QR-2066301449-507</Url>
      <Description>4QVSNHSJP2QR-2066301449-507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7" ma:contentTypeDescription="Create a new document." ma:contentTypeScope="" ma:versionID="3ce7a029f75389a28db799ee59229c91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4f3965a9efdade6f79fff59216a5f2e4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57086F-998C-4A2C-B66F-B18DBC64D7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69DC86-09ED-4532-B621-C7209335DF7D}">
  <ds:schemaRefs>
    <ds:schemaRef ds:uri="3527BF6F-27A6-47D3-AAFB-DBF13EBA6BB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312d0bd-5bb3-4d44-9c84-f993550bda7e"/>
    <ds:schemaRef ds:uri="http://purl.org/dc/dcmitype/"/>
    <ds:schemaRef ds:uri="3541d9de-e849-43a7-ac3e-927380f29a4f"/>
    <ds:schemaRef ds:uri="00c1cf47-8665-4c73-8994-ff3a5e26da0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74C562E-64E2-43EF-8288-71E17B00568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D4E67B5-16F8-444D-8931-169BD813C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 Adjustment</vt:lpstr>
      <vt:lpstr>QIP-1 Revenues</vt:lpstr>
      <vt:lpstr>QIP-2 Revenues</vt:lpstr>
      <vt:lpstr>QIP-3 Revenues</vt:lpstr>
      <vt:lpstr>QIP-4 Revenues</vt:lpstr>
      <vt:lpstr>'QIP-1 Revenues'!Print_Area</vt:lpstr>
      <vt:lpstr>'QIP-2 Revenues'!Print_Area</vt:lpstr>
      <vt:lpstr>'QIP-3 Revenues'!Print_Area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Swiz</dc:creator>
  <cp:lastModifiedBy>Jeffrey Newcomb</cp:lastModifiedBy>
  <dcterms:created xsi:type="dcterms:W3CDTF">2022-09-28T01:06:25Z</dcterms:created>
  <dcterms:modified xsi:type="dcterms:W3CDTF">2023-11-20T17:00:42Z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2022-09-28T01:06:25Z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8a6ea42b-18b9-436d-9c24-941e0c7a8f97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0x010100AB2748C5124AB541828F6483D61391B2</vt:lpwstr>
  </property>
  <property fmtid="{D5CDD505-2E9C-101B-9397-08002B2CF9AE}" pid="10" name="_dlc_DocIdItemGuid">
    <vt:lpwstr>c29612d9-9722-471b-8f0a-804acc1c3828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</Properties>
</file>