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-my.sharepoint.com/personal/krista_citron_amwater_com/Documents/QIP PSC Docs/"/>
    </mc:Choice>
  </mc:AlternateContent>
  <xr:revisionPtr revIDLastSave="384" documentId="8_{6D15A4A1-4F96-428D-8C2D-CB3EBD84C4F2}" xr6:coauthVersionLast="47" xr6:coauthVersionMax="47" xr10:uidLastSave="{341CC3AE-0983-4AF2-89B9-DAB6990867D1}"/>
  <bookViews>
    <workbookView xWindow="-120" yWindow="-120" windowWidth="29040" windowHeight="15720" xr2:uid="{4CA871F8-1AC0-4146-811C-AC063B942DBB}"/>
  </bookViews>
  <sheets>
    <sheet name="NUM001" sheetId="1" r:id="rId1"/>
    <sheet name="NUM00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20" i="2" l="1"/>
  <c r="AP20" i="2"/>
  <c r="AR20" i="2"/>
  <c r="AT20" i="2"/>
  <c r="AU20" i="2"/>
  <c r="AV20" i="2"/>
  <c r="AQ20" i="2"/>
  <c r="D12" i="1"/>
  <c r="E5" i="1" s="1"/>
  <c r="E60" i="1"/>
  <c r="G66" i="1"/>
  <c r="G65" i="1"/>
  <c r="G64" i="1"/>
  <c r="G62" i="1"/>
  <c r="G61" i="1"/>
  <c r="G59" i="1"/>
  <c r="E66" i="1"/>
  <c r="E59" i="1"/>
  <c r="C67" i="1"/>
  <c r="C66" i="1"/>
  <c r="C65" i="1"/>
  <c r="C60" i="1"/>
  <c r="C59" i="1"/>
  <c r="G53" i="1"/>
  <c r="G52" i="1"/>
  <c r="G51" i="1"/>
  <c r="G48" i="1"/>
  <c r="G47" i="1"/>
  <c r="G46" i="1"/>
  <c r="E46" i="1"/>
  <c r="E45" i="1"/>
  <c r="C45" i="1"/>
  <c r="B68" i="1"/>
  <c r="AE20" i="2"/>
  <c r="AD20" i="2"/>
  <c r="AA20" i="2"/>
  <c r="Z20" i="2"/>
  <c r="F54" i="1"/>
  <c r="D54" i="1"/>
  <c r="B54" i="1"/>
  <c r="AI20" i="2"/>
  <c r="AL20" i="2"/>
  <c r="AH20" i="2"/>
  <c r="V20" i="2"/>
  <c r="F68" i="1"/>
  <c r="D68" i="1"/>
  <c r="G18" i="1"/>
  <c r="K20" i="2"/>
  <c r="L20" i="2"/>
  <c r="N20" i="2"/>
  <c r="O20" i="2"/>
  <c r="J20" i="2"/>
  <c r="E3" i="1" l="1"/>
  <c r="E11" i="1"/>
  <c r="E8" i="1"/>
  <c r="E4" i="1"/>
  <c r="E10" i="1"/>
  <c r="E9" i="1"/>
  <c r="E7" i="1"/>
  <c r="E6" i="1"/>
  <c r="S20" i="2"/>
  <c r="W20" i="2"/>
  <c r="R20" i="2"/>
  <c r="G18" i="2" l="1"/>
  <c r="F18" i="2"/>
  <c r="E18" i="2"/>
  <c r="D18" i="2"/>
  <c r="C18" i="2"/>
  <c r="F40" i="1" l="1"/>
  <c r="D40" i="1"/>
  <c r="B40" i="1"/>
  <c r="G39" i="1"/>
  <c r="G34" i="1"/>
  <c r="G33" i="1"/>
  <c r="G32" i="1"/>
  <c r="E32" i="1"/>
  <c r="E31" i="1"/>
  <c r="C31" i="1"/>
  <c r="F26" i="1"/>
  <c r="D26" i="1"/>
  <c r="B26" i="1"/>
  <c r="G25" i="1"/>
  <c r="G23" i="1"/>
  <c r="G20" i="1"/>
  <c r="G19" i="1"/>
  <c r="E17" i="1"/>
  <c r="C17" i="1"/>
  <c r="B12" i="1"/>
</calcChain>
</file>

<file path=xl/sharedStrings.xml><?xml version="1.0" encoding="utf-8"?>
<sst xmlns="http://schemas.openxmlformats.org/spreadsheetml/2006/main" count="280" uniqueCount="80">
  <si>
    <t>Original Table - 2018</t>
  </si>
  <si>
    <t>Material Type</t>
  </si>
  <si>
    <t>Miles of Material</t>
  </si>
  <si>
    <t>Percentage of System</t>
  </si>
  <si>
    <t>Ductile Iron</t>
  </si>
  <si>
    <t>PVC/Plastic</t>
  </si>
  <si>
    <t>Asbestos Cement</t>
  </si>
  <si>
    <t>Cast Iron Unlined</t>
  </si>
  <si>
    <t>Cast Iron Lined</t>
  </si>
  <si>
    <t>Concrete/Cement</t>
  </si>
  <si>
    <t>Galvanized</t>
  </si>
  <si>
    <t>Unknown</t>
  </si>
  <si>
    <t>Total</t>
  </si>
  <si>
    <t>QIP 1 Proposed Additions</t>
  </si>
  <si>
    <t>QIP 1 Actual Additions</t>
  </si>
  <si>
    <t>QIP 1 Removals/Retirements</t>
  </si>
  <si>
    <r>
      <t>Percentage of System</t>
    </r>
    <r>
      <rPr>
        <vertAlign val="superscript"/>
        <sz val="11"/>
        <color theme="1"/>
        <rFont val="Calibri"/>
        <family val="2"/>
        <scheme val="minor"/>
      </rPr>
      <t>1</t>
    </r>
  </si>
  <si>
    <t>1 - QIP time period, July 1, 2020-June 30, 2021.</t>
  </si>
  <si>
    <t>QIP 2 Proposed Additions</t>
  </si>
  <si>
    <t>QIP 2 Actual Additions</t>
  </si>
  <si>
    <t>QIP 2 Removals/Retirements</t>
  </si>
  <si>
    <r>
      <t>Percentage of System</t>
    </r>
    <r>
      <rPr>
        <vertAlign val="superscript"/>
        <sz val="11"/>
        <color theme="1"/>
        <rFont val="Calibri"/>
        <family val="2"/>
        <scheme val="minor"/>
      </rPr>
      <t>2</t>
    </r>
  </si>
  <si>
    <t>2 - QIP time period, July 1, 2021-June 30, 2022.</t>
  </si>
  <si>
    <t>QIP 3 Proposed Additions</t>
  </si>
  <si>
    <t>QIP 3 Actual Additions</t>
  </si>
  <si>
    <r>
      <t>Percentage of System</t>
    </r>
    <r>
      <rPr>
        <vertAlign val="superscript"/>
        <sz val="11"/>
        <color theme="1"/>
        <rFont val="Calibri"/>
        <family val="2"/>
        <scheme val="minor"/>
      </rPr>
      <t>3</t>
    </r>
  </si>
  <si>
    <t>3 - QIP time period, July 1, 2022-June 30, 2023.</t>
  </si>
  <si>
    <r>
      <t>Miles of Material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</si>
  <si>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Percentage of System</t>
    </r>
    <r>
      <rPr>
        <vertAlign val="superscript"/>
        <sz val="11"/>
        <color theme="1"/>
        <rFont val="Calibri"/>
        <family val="2"/>
        <scheme val="minor"/>
      </rPr>
      <t>4</t>
    </r>
  </si>
  <si>
    <r>
      <t>Non-QIP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Additions - Replacements Only</t>
    </r>
  </si>
  <si>
    <r>
      <t>Non-QIP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Additions - Total</t>
    </r>
  </si>
  <si>
    <t>Miles of Existing Material Types - Through 2017</t>
  </si>
  <si>
    <t>Decade</t>
  </si>
  <si>
    <t>Cast Iron</t>
  </si>
  <si>
    <t>PVC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</si>
  <si>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</si>
  <si>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1881-1890</t>
  </si>
  <si>
    <t>1891-1900</t>
  </si>
  <si>
    <t>1901-1910</t>
  </si>
  <si>
    <t>1911-1920</t>
  </si>
  <si>
    <t>1921-1930</t>
  </si>
  <si>
    <t>1931-1940</t>
  </si>
  <si>
    <t>1941-1950</t>
  </si>
  <si>
    <t>1951-1960</t>
  </si>
  <si>
    <t>1961-1970</t>
  </si>
  <si>
    <t>1971-1980</t>
  </si>
  <si>
    <t>1981-1990</t>
  </si>
  <si>
    <t>1991-2000</t>
  </si>
  <si>
    <t>2001-2010</t>
  </si>
  <si>
    <t>2011-2019</t>
  </si>
  <si>
    <t>Totals</t>
  </si>
  <si>
    <t>Concrete/ Cement</t>
  </si>
  <si>
    <t>2020-Present</t>
  </si>
  <si>
    <t>Unknown Date</t>
  </si>
  <si>
    <t>Total Miles</t>
  </si>
  <si>
    <t>1 - Other represents Brass, Copper, HDPE, and Unknown.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</si>
  <si>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</si>
  <si>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 xml:space="preserve">1 - Additions shown (+) and retirements shown (-). </t>
  </si>
  <si>
    <t>+5.9</t>
  </si>
  <si>
    <r>
      <t>Miles of Material Types - QIP Year 1 Changes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</si>
  <si>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Miles of Material Types - QIP Year 2 Changes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</si>
  <si>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+14.4</t>
  </si>
  <si>
    <t>+0.04</t>
  </si>
  <si>
    <r>
      <t>Miles of Material Types - Non-QIP Replacements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</si>
  <si>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Non-QIP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Removals/Retirements - Replacements Only</t>
    </r>
  </si>
  <si>
    <t>+0.02</t>
  </si>
  <si>
    <t>2 - Other represents HDPE, Lead Pipe, Reinforced Concrete Pipe, and PEP Pipe.</t>
  </si>
  <si>
    <t>2 - Other represents Lead Pipe, Reinforced Concrete Pipe, and PEP Pipe.</t>
  </si>
  <si>
    <t>1 - Other represents Lead Pipe, Reinforced Concrete Pipe, and PEP Pipe.</t>
  </si>
  <si>
    <t>October 2023 Total System</t>
  </si>
  <si>
    <t>QIP 3 Removals/Retirements</t>
  </si>
  <si>
    <t xml:space="preserve">4 - During the same QIP time periods of July 1, 2020 to June 30, 2023. </t>
  </si>
  <si>
    <r>
      <t>Miles of Material Types - QIP Year 3 Changes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</si>
  <si>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Miles of Existing Material Types - Through October 2023</t>
  </si>
  <si>
    <t>+12.5</t>
  </si>
  <si>
    <t>+0.17</t>
  </si>
  <si>
    <t>+0.12</t>
  </si>
  <si>
    <t>+0.97</t>
  </si>
  <si>
    <t>+0.07</t>
  </si>
  <si>
    <t>Other (Brass, Copper, Steel, HDPE)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</si>
</sst>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2" borderId="5" xfId="0" applyFill="1" applyBorder="1" applyAlignment="1">
      <alignment horizontal="center" vertical="center" wrapText="1"/>
    </xf>
    <xf numFmtId="10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164" fontId="0" fillId="0" borderId="5" xfId="0" applyNumberFormat="1" applyBorder="1"/>
    <xf numFmtId="164" fontId="0" fillId="0" borderId="16" xfId="0" applyNumberFormat="1" applyBorder="1"/>
    <xf numFmtId="164" fontId="0" fillId="0" borderId="1" xfId="0" applyNumberFormat="1" applyBorder="1"/>
    <xf numFmtId="164" fontId="0" fillId="0" borderId="11" xfId="0" applyNumberFormat="1" applyBorder="1"/>
    <xf numFmtId="164" fontId="0" fillId="0" borderId="6" xfId="0" applyNumberFormat="1" applyBorder="1"/>
    <xf numFmtId="164" fontId="0" fillId="0" borderId="18" xfId="0" applyNumberFormat="1" applyBorder="1"/>
    <xf numFmtId="164" fontId="4" fillId="3" borderId="20" xfId="0" applyNumberFormat="1" applyFont="1" applyFill="1" applyBorder="1"/>
    <xf numFmtId="164" fontId="4" fillId="3" borderId="21" xfId="0" applyNumberFormat="1" applyFont="1" applyFill="1" applyBorder="1"/>
    <xf numFmtId="0" fontId="4" fillId="3" borderId="1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0" fillId="0" borderId="0" xfId="0" applyNumberFormat="1"/>
    <xf numFmtId="164" fontId="4" fillId="0" borderId="0" xfId="0" applyNumberFormat="1" applyFont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4" xfId="0" applyNumberFormat="1" applyBorder="1"/>
    <xf numFmtId="164" fontId="0" fillId="0" borderId="3" xfId="0" applyNumberFormat="1" applyBorder="1"/>
    <xf numFmtId="0" fontId="0" fillId="0" borderId="10" xfId="0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64" fontId="0" fillId="0" borderId="8" xfId="0" applyNumberFormat="1" applyBorder="1"/>
    <xf numFmtId="164" fontId="0" fillId="0" borderId="9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" xfId="0" quotePrefix="1" applyNumberFormat="1" applyBorder="1" applyAlignment="1">
      <alignment horizontal="right"/>
    </xf>
    <xf numFmtId="2" fontId="0" fillId="0" borderId="1" xfId="0" applyNumberFormat="1" applyBorder="1"/>
    <xf numFmtId="2" fontId="0" fillId="0" borderId="13" xfId="0" applyNumberFormat="1" applyBorder="1"/>
    <xf numFmtId="2" fontId="0" fillId="0" borderId="11" xfId="0" applyNumberFormat="1" applyBorder="1"/>
    <xf numFmtId="0" fontId="4" fillId="3" borderId="19" xfId="0" applyFont="1" applyFill="1" applyBorder="1"/>
    <xf numFmtId="2" fontId="0" fillId="0" borderId="1" xfId="0" quotePrefix="1" applyNumberFormat="1" applyBorder="1" applyAlignment="1">
      <alignment horizontal="right"/>
    </xf>
    <xf numFmtId="2" fontId="4" fillId="3" borderId="20" xfId="0" applyNumberFormat="1" applyFont="1" applyFill="1" applyBorder="1"/>
    <xf numFmtId="164" fontId="4" fillId="3" borderId="20" xfId="0" quotePrefix="1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3" borderId="28" xfId="0" applyNumberFormat="1" applyFont="1" applyFill="1" applyBorder="1"/>
    <xf numFmtId="2" fontId="4" fillId="3" borderId="21" xfId="0" quotePrefix="1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0" fontId="0" fillId="0" borderId="6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 vertical="center"/>
    </xf>
    <xf numFmtId="2" fontId="0" fillId="0" borderId="1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/>
    <xf numFmtId="2" fontId="0" fillId="0" borderId="0" xfId="0" applyNumberFormat="1" applyFill="1" applyBorder="1"/>
    <xf numFmtId="2" fontId="4" fillId="0" borderId="0" xfId="0" applyNumberFormat="1" applyFont="1" applyFill="1" applyBorder="1"/>
    <xf numFmtId="0" fontId="0" fillId="0" borderId="0" xfId="0" applyFill="1" applyBorder="1"/>
    <xf numFmtId="0" fontId="4" fillId="0" borderId="0" xfId="0" applyFont="1" applyFill="1" applyAlignment="1">
      <alignment horizontal="center"/>
    </xf>
    <xf numFmtId="164" fontId="0" fillId="0" borderId="8" xfId="0" applyNumberForma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164" fontId="0" fillId="0" borderId="13" xfId="0" applyNumberFormat="1" applyFill="1" applyBorder="1"/>
    <xf numFmtId="164" fontId="0" fillId="0" borderId="9" xfId="0" applyNumberFormat="1" applyFill="1" applyBorder="1"/>
    <xf numFmtId="164" fontId="0" fillId="0" borderId="11" xfId="0" applyNumberFormat="1" applyFill="1" applyBorder="1"/>
    <xf numFmtId="2" fontId="0" fillId="0" borderId="11" xfId="0" applyNumberFormat="1" applyFill="1" applyBorder="1"/>
    <xf numFmtId="2" fontId="0" fillId="0" borderId="1" xfId="0" quotePrefix="1" applyNumberFormat="1" applyFill="1" applyBorder="1" applyAlignment="1">
      <alignment horizontal="right"/>
    </xf>
    <xf numFmtId="2" fontId="0" fillId="0" borderId="13" xfId="0" applyNumberFormat="1" applyFill="1" applyBorder="1"/>
    <xf numFmtId="2" fontId="0" fillId="0" borderId="14" xfId="0" applyNumberFormat="1" applyFill="1" applyBorder="1"/>
    <xf numFmtId="2" fontId="4" fillId="3" borderId="20" xfId="0" quotePrefix="1" applyNumberFormat="1" applyFont="1" applyFill="1" applyBorder="1" applyAlignment="1">
      <alignment horizontal="right"/>
    </xf>
    <xf numFmtId="164" fontId="0" fillId="0" borderId="1" xfId="0" quotePrefix="1" applyNumberFormat="1" applyFill="1" applyBorder="1" applyAlignment="1">
      <alignment horizontal="right"/>
    </xf>
    <xf numFmtId="164" fontId="0" fillId="0" borderId="26" xfId="0" applyNumberFormat="1" applyFill="1" applyBorder="1"/>
    <xf numFmtId="164" fontId="0" fillId="0" borderId="4" xfId="0" applyNumberFormat="1" applyFill="1" applyBorder="1"/>
    <xf numFmtId="164" fontId="0" fillId="0" borderId="3" xfId="0" applyNumberFormat="1" applyFill="1" applyBorder="1"/>
    <xf numFmtId="164" fontId="0" fillId="0" borderId="27" xfId="0" applyNumberFormat="1" applyFill="1" applyBorder="1"/>
    <xf numFmtId="2" fontId="0" fillId="0" borderId="11" xfId="0" quotePrefix="1" applyNumberFormat="1" applyFill="1" applyBorder="1" applyAlignment="1">
      <alignment horizontal="right"/>
    </xf>
    <xf numFmtId="164" fontId="0" fillId="0" borderId="23" xfId="0" quotePrefix="1" applyNumberFormat="1" applyFill="1" applyBorder="1" applyAlignment="1">
      <alignment horizontal="right"/>
    </xf>
    <xf numFmtId="2" fontId="0" fillId="0" borderId="24" xfId="0" quotePrefix="1" applyNumberFormat="1" applyFill="1" applyBorder="1" applyAlignment="1">
      <alignment horizontal="right"/>
    </xf>
    <xf numFmtId="0" fontId="0" fillId="0" borderId="6" xfId="0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B17F2-7B11-4477-950D-470852050488}">
  <dimension ref="A1:G69"/>
  <sheetViews>
    <sheetView tabSelected="1" zoomScale="130" zoomScaleNormal="130" workbookViewId="0">
      <selection activeCell="Q6" sqref="Q6"/>
    </sheetView>
  </sheetViews>
  <sheetFormatPr defaultRowHeight="15" x14ac:dyDescent="0.25"/>
  <cols>
    <col min="1" max="1" width="30" customWidth="1"/>
    <col min="2" max="5" width="11.7109375" customWidth="1"/>
    <col min="6" max="7" width="12.7109375" customWidth="1"/>
  </cols>
  <sheetData>
    <row r="1" spans="1:7" x14ac:dyDescent="0.25">
      <c r="B1" s="63" t="s">
        <v>0</v>
      </c>
      <c r="C1" s="63"/>
      <c r="D1" s="70" t="s">
        <v>69</v>
      </c>
      <c r="E1" s="62"/>
    </row>
    <row r="2" spans="1:7" ht="45" customHeight="1" x14ac:dyDescent="0.25">
      <c r="A2" s="1" t="s">
        <v>1</v>
      </c>
      <c r="B2" s="1" t="s">
        <v>2</v>
      </c>
      <c r="C2" s="1" t="s">
        <v>3</v>
      </c>
      <c r="D2" s="1" t="s">
        <v>2</v>
      </c>
      <c r="E2" s="1" t="s">
        <v>3</v>
      </c>
    </row>
    <row r="3" spans="1:7" x14ac:dyDescent="0.25">
      <c r="A3" s="2" t="s">
        <v>4</v>
      </c>
      <c r="B3" s="3">
        <v>897.8</v>
      </c>
      <c r="C3" s="4">
        <v>0.441</v>
      </c>
      <c r="D3" s="85">
        <v>985.37</v>
      </c>
      <c r="E3" s="116">
        <f>D3/$D$12</f>
        <v>0.41695507572149942</v>
      </c>
    </row>
    <row r="4" spans="1:7" x14ac:dyDescent="0.25">
      <c r="A4" s="2" t="s">
        <v>5</v>
      </c>
      <c r="B4" s="3">
        <v>441.1</v>
      </c>
      <c r="C4" s="4">
        <v>0.216</v>
      </c>
      <c r="D4" s="85">
        <v>569.28599999999994</v>
      </c>
      <c r="E4" s="116">
        <f t="shared" ref="E4:E11" si="0">D4/$D$12</f>
        <v>0.24089092141752791</v>
      </c>
    </row>
    <row r="5" spans="1:7" x14ac:dyDescent="0.25">
      <c r="A5" s="2" t="s">
        <v>6</v>
      </c>
      <c r="B5" s="3">
        <v>338.2</v>
      </c>
      <c r="C5" s="4">
        <v>0.16600000000000001</v>
      </c>
      <c r="D5" s="85">
        <v>326.83620000000002</v>
      </c>
      <c r="E5" s="116">
        <f t="shared" si="0"/>
        <v>0.13829933174292613</v>
      </c>
    </row>
    <row r="6" spans="1:7" ht="30" customHeight="1" x14ac:dyDescent="0.25">
      <c r="A6" s="2" t="s">
        <v>7</v>
      </c>
      <c r="B6" s="3">
        <v>176.8</v>
      </c>
      <c r="C6" s="4">
        <v>8.6999999999999994E-2</v>
      </c>
      <c r="D6" s="85">
        <v>197.87190000000001</v>
      </c>
      <c r="E6" s="116">
        <f t="shared" si="0"/>
        <v>8.3728643096153688E-2</v>
      </c>
    </row>
    <row r="7" spans="1:7" x14ac:dyDescent="0.25">
      <c r="A7" s="2" t="s">
        <v>8</v>
      </c>
      <c r="B7" s="3">
        <v>133.5</v>
      </c>
      <c r="C7" s="4">
        <v>6.6000000000000003E-2</v>
      </c>
      <c r="D7" s="85">
        <v>144.95830000000001</v>
      </c>
      <c r="E7" s="116">
        <f t="shared" si="0"/>
        <v>6.1338480928950376E-2</v>
      </c>
    </row>
    <row r="8" spans="1:7" x14ac:dyDescent="0.25">
      <c r="A8" s="2" t="s">
        <v>9</v>
      </c>
      <c r="B8" s="3">
        <v>34.799999999999997</v>
      </c>
      <c r="C8" s="4">
        <v>1.7000000000000001E-2</v>
      </c>
      <c r="D8" s="85">
        <v>18.808399999999999</v>
      </c>
      <c r="E8" s="116">
        <f t="shared" si="0"/>
        <v>7.9586935325819223E-3</v>
      </c>
    </row>
    <row r="9" spans="1:7" x14ac:dyDescent="0.25">
      <c r="A9" s="2" t="s">
        <v>10</v>
      </c>
      <c r="B9" s="3">
        <v>3.2</v>
      </c>
      <c r="C9" s="4">
        <v>2E-3</v>
      </c>
      <c r="D9" s="85">
        <v>2.8774000000000002</v>
      </c>
      <c r="E9" s="116">
        <f t="shared" si="0"/>
        <v>1.217559429332172E-3</v>
      </c>
    </row>
    <row r="10" spans="1:7" x14ac:dyDescent="0.25">
      <c r="A10" s="2" t="s">
        <v>79</v>
      </c>
      <c r="B10" s="3">
        <v>2.4</v>
      </c>
      <c r="C10" s="4">
        <v>1E-3</v>
      </c>
      <c r="D10" s="85">
        <v>21.443999999999999</v>
      </c>
      <c r="E10" s="116">
        <f t="shared" si="0"/>
        <v>9.0739363323135806E-3</v>
      </c>
    </row>
    <row r="11" spans="1:7" x14ac:dyDescent="0.25">
      <c r="A11" s="2" t="s">
        <v>11</v>
      </c>
      <c r="B11" s="3">
        <v>10</v>
      </c>
      <c r="C11" s="4">
        <v>5.0000000000000001E-3</v>
      </c>
      <c r="D11" s="85">
        <v>95.8</v>
      </c>
      <c r="E11" s="116">
        <f t="shared" si="0"/>
        <v>4.053735779871484E-2</v>
      </c>
    </row>
    <row r="12" spans="1:7" x14ac:dyDescent="0.25">
      <c r="A12" s="5" t="s">
        <v>12</v>
      </c>
      <c r="B12" s="3">
        <f>SUM(B3:B11)</f>
        <v>2037.8000000000002</v>
      </c>
      <c r="C12" s="3"/>
      <c r="D12" s="85">
        <f>SUM(D3:D11)</f>
        <v>2363.2521999999999</v>
      </c>
      <c r="E12" s="87"/>
    </row>
    <row r="13" spans="1:7" x14ac:dyDescent="0.25">
      <c r="A13" s="7"/>
      <c r="B13" s="8"/>
      <c r="C13" s="8"/>
      <c r="D13" s="8"/>
      <c r="E13" s="9"/>
    </row>
    <row r="15" spans="1:7" x14ac:dyDescent="0.25">
      <c r="A15" s="10"/>
      <c r="B15" s="62" t="s">
        <v>13</v>
      </c>
      <c r="C15" s="63"/>
      <c r="D15" s="63" t="s">
        <v>14</v>
      </c>
      <c r="E15" s="63"/>
      <c r="F15" s="70" t="s">
        <v>15</v>
      </c>
      <c r="G15" s="62"/>
    </row>
    <row r="16" spans="1:7" ht="45" customHeight="1" x14ac:dyDescent="0.25">
      <c r="A16" s="11" t="s">
        <v>1</v>
      </c>
      <c r="B16" s="1" t="s">
        <v>2</v>
      </c>
      <c r="C16" s="1" t="s">
        <v>16</v>
      </c>
      <c r="D16" s="1" t="s">
        <v>2</v>
      </c>
      <c r="E16" s="1" t="s">
        <v>16</v>
      </c>
      <c r="F16" s="1" t="s">
        <v>2</v>
      </c>
      <c r="G16" s="1" t="s">
        <v>16</v>
      </c>
    </row>
    <row r="17" spans="1:7" x14ac:dyDescent="0.25">
      <c r="A17" s="2" t="s">
        <v>4</v>
      </c>
      <c r="B17" s="3">
        <v>6.0909000000000004</v>
      </c>
      <c r="C17" s="12">
        <f>(B17/2315.55)</f>
        <v>2.6304333743603033E-3</v>
      </c>
      <c r="D17" s="3">
        <v>5.9249999999999998</v>
      </c>
      <c r="E17" s="12">
        <f>(D17/2315.55)</f>
        <v>2.5587873291442634E-3</v>
      </c>
      <c r="F17" s="13"/>
      <c r="G17" s="12"/>
    </row>
    <row r="18" spans="1:7" x14ac:dyDescent="0.25">
      <c r="A18" s="2" t="s">
        <v>5</v>
      </c>
      <c r="B18" s="3"/>
      <c r="C18" s="3"/>
      <c r="D18" s="3"/>
      <c r="E18" s="6"/>
      <c r="F18" s="3">
        <v>0.1</v>
      </c>
      <c r="G18" s="12">
        <f>F18/2315.55</f>
        <v>4.3186284036190106E-5</v>
      </c>
    </row>
    <row r="19" spans="1:7" x14ac:dyDescent="0.25">
      <c r="A19" s="2" t="s">
        <v>6</v>
      </c>
      <c r="B19" s="3"/>
      <c r="C19" s="3"/>
      <c r="D19" s="3"/>
      <c r="E19" s="6"/>
      <c r="F19" s="3">
        <v>0.3</v>
      </c>
      <c r="G19" s="12">
        <f t="shared" ref="G19:G25" si="1">F19/2315.55</f>
        <v>1.295588521085703E-4</v>
      </c>
    </row>
    <row r="20" spans="1:7" x14ac:dyDescent="0.25">
      <c r="A20" s="2" t="s">
        <v>7</v>
      </c>
      <c r="B20" s="3"/>
      <c r="C20" s="3"/>
      <c r="D20" s="3"/>
      <c r="E20" s="6"/>
      <c r="F20" s="68">
        <v>5.2</v>
      </c>
      <c r="G20" s="69">
        <f t="shared" si="1"/>
        <v>2.2456867698818854E-3</v>
      </c>
    </row>
    <row r="21" spans="1:7" x14ac:dyDescent="0.25">
      <c r="A21" s="2" t="s">
        <v>8</v>
      </c>
      <c r="B21" s="3"/>
      <c r="C21" s="3"/>
      <c r="D21" s="3"/>
      <c r="E21" s="6"/>
      <c r="F21" s="67"/>
      <c r="G21" s="67"/>
    </row>
    <row r="22" spans="1:7" x14ac:dyDescent="0.25">
      <c r="A22" s="2" t="s">
        <v>9</v>
      </c>
      <c r="B22" s="3"/>
      <c r="C22" s="3"/>
      <c r="D22" s="3"/>
      <c r="E22" s="6"/>
      <c r="F22" s="3"/>
      <c r="G22" s="12"/>
    </row>
    <row r="23" spans="1:7" x14ac:dyDescent="0.25">
      <c r="A23" s="2" t="s">
        <v>10</v>
      </c>
      <c r="B23" s="3"/>
      <c r="C23" s="3"/>
      <c r="D23" s="3"/>
      <c r="E23" s="6"/>
      <c r="F23" s="14">
        <v>7.0000000000000001E-3</v>
      </c>
      <c r="G23" s="12">
        <f t="shared" si="1"/>
        <v>3.0230398825333073E-6</v>
      </c>
    </row>
    <row r="24" spans="1:7" x14ac:dyDescent="0.25">
      <c r="A24" s="2" t="s">
        <v>79</v>
      </c>
      <c r="B24" s="3"/>
      <c r="C24" s="3"/>
      <c r="D24" s="3"/>
      <c r="E24" s="6"/>
      <c r="F24" s="3"/>
      <c r="G24" s="12"/>
    </row>
    <row r="25" spans="1:7" x14ac:dyDescent="0.25">
      <c r="A25" s="2" t="s">
        <v>11</v>
      </c>
      <c r="B25" s="3"/>
      <c r="C25" s="3"/>
      <c r="D25" s="3"/>
      <c r="E25" s="6"/>
      <c r="F25" s="3">
        <v>0.3</v>
      </c>
      <c r="G25" s="12">
        <f t="shared" si="1"/>
        <v>1.295588521085703E-4</v>
      </c>
    </row>
    <row r="26" spans="1:7" x14ac:dyDescent="0.25">
      <c r="A26" s="5" t="s">
        <v>12</v>
      </c>
      <c r="B26" s="3">
        <f t="shared" ref="B26" si="2">SUM(B17:B25)</f>
        <v>6.0909000000000004</v>
      </c>
      <c r="C26" s="3"/>
      <c r="D26" s="3">
        <f t="shared" ref="D26" si="3">SUM(D17:D25)</f>
        <v>5.9249999999999998</v>
      </c>
      <c r="E26" s="3"/>
      <c r="F26" s="3">
        <f t="shared" ref="F26" si="4">SUM(F17:F25)</f>
        <v>5.907</v>
      </c>
      <c r="G26" s="3"/>
    </row>
    <row r="27" spans="1:7" x14ac:dyDescent="0.25">
      <c r="A27" s="15" t="s">
        <v>17</v>
      </c>
      <c r="B27" s="8"/>
      <c r="C27" s="8"/>
      <c r="D27" s="8"/>
      <c r="E27" s="8"/>
      <c r="F27" s="8"/>
      <c r="G27" s="8"/>
    </row>
    <row r="29" spans="1:7" x14ac:dyDescent="0.25">
      <c r="A29" s="10"/>
      <c r="B29" s="62" t="s">
        <v>18</v>
      </c>
      <c r="C29" s="63"/>
      <c r="D29" s="63" t="s">
        <v>19</v>
      </c>
      <c r="E29" s="63"/>
      <c r="F29" s="70" t="s">
        <v>20</v>
      </c>
      <c r="G29" s="62"/>
    </row>
    <row r="30" spans="1:7" ht="45" customHeight="1" x14ac:dyDescent="0.25">
      <c r="A30" s="11" t="s">
        <v>1</v>
      </c>
      <c r="B30" s="1" t="s">
        <v>2</v>
      </c>
      <c r="C30" s="1" t="s">
        <v>21</v>
      </c>
      <c r="D30" s="1" t="s">
        <v>2</v>
      </c>
      <c r="E30" s="1" t="s">
        <v>21</v>
      </c>
      <c r="F30" s="1" t="s">
        <v>2</v>
      </c>
      <c r="G30" s="1" t="s">
        <v>21</v>
      </c>
    </row>
    <row r="31" spans="1:7" x14ac:dyDescent="0.25">
      <c r="A31" s="2" t="s">
        <v>4</v>
      </c>
      <c r="B31" s="3">
        <v>14.9</v>
      </c>
      <c r="C31" s="12">
        <f>(B31/2327.18)</f>
        <v>6.4025988535480714E-3</v>
      </c>
      <c r="D31" s="6">
        <v>14.4</v>
      </c>
      <c r="E31" s="12">
        <f>(D31/2327.18)</f>
        <v>6.1877465430263245E-3</v>
      </c>
      <c r="F31" s="13"/>
      <c r="G31" s="12"/>
    </row>
    <row r="32" spans="1:7" x14ac:dyDescent="0.25">
      <c r="A32" s="2" t="s">
        <v>5</v>
      </c>
      <c r="B32" s="14"/>
      <c r="C32" s="14"/>
      <c r="D32" s="6">
        <v>0.04</v>
      </c>
      <c r="E32" s="12">
        <f>(D32/2327.18)</f>
        <v>1.718818484173979E-5</v>
      </c>
      <c r="F32" s="14">
        <v>7.0000000000000007E-2</v>
      </c>
      <c r="G32" s="12">
        <f t="shared" ref="G32:G39" si="5">F32/2327.18</f>
        <v>3.0079323473044633E-5</v>
      </c>
    </row>
    <row r="33" spans="1:7" x14ac:dyDescent="0.25">
      <c r="A33" s="2" t="s">
        <v>6</v>
      </c>
      <c r="B33" s="3"/>
      <c r="C33" s="14"/>
      <c r="D33" s="6"/>
      <c r="E33" s="6"/>
      <c r="F33" s="3">
        <v>0.6</v>
      </c>
      <c r="G33" s="12">
        <f t="shared" si="5"/>
        <v>2.5782277262609683E-4</v>
      </c>
    </row>
    <row r="34" spans="1:7" x14ac:dyDescent="0.25">
      <c r="A34" s="2" t="s">
        <v>7</v>
      </c>
      <c r="B34" s="3"/>
      <c r="C34" s="14"/>
      <c r="D34" s="6"/>
      <c r="E34" s="6"/>
      <c r="F34" s="68">
        <v>14.8</v>
      </c>
      <c r="G34" s="69">
        <f t="shared" si="5"/>
        <v>6.359628391443722E-3</v>
      </c>
    </row>
    <row r="35" spans="1:7" x14ac:dyDescent="0.25">
      <c r="A35" s="2" t="s">
        <v>8</v>
      </c>
      <c r="B35" s="3"/>
      <c r="C35" s="14"/>
      <c r="D35" s="6"/>
      <c r="E35" s="6"/>
      <c r="F35" s="67"/>
      <c r="G35" s="67"/>
    </row>
    <row r="36" spans="1:7" x14ac:dyDescent="0.25">
      <c r="A36" s="2" t="s">
        <v>9</v>
      </c>
      <c r="B36" s="3"/>
      <c r="C36" s="14"/>
      <c r="D36" s="6"/>
      <c r="E36" s="6"/>
      <c r="F36" s="3"/>
      <c r="G36" s="12"/>
    </row>
    <row r="37" spans="1:7" x14ac:dyDescent="0.25">
      <c r="A37" s="2" t="s">
        <v>10</v>
      </c>
      <c r="B37" s="3"/>
      <c r="C37" s="14"/>
      <c r="D37" s="6"/>
      <c r="E37" s="6"/>
      <c r="F37" s="3"/>
      <c r="G37" s="12"/>
    </row>
    <row r="38" spans="1:7" x14ac:dyDescent="0.25">
      <c r="A38" s="2" t="s">
        <v>79</v>
      </c>
      <c r="B38" s="14"/>
      <c r="C38" s="14"/>
      <c r="D38" s="6"/>
      <c r="E38" s="6"/>
      <c r="F38" s="3"/>
      <c r="G38" s="12"/>
    </row>
    <row r="39" spans="1:7" x14ac:dyDescent="0.25">
      <c r="A39" s="2" t="s">
        <v>11</v>
      </c>
      <c r="B39" s="3"/>
      <c r="C39" s="14"/>
      <c r="D39" s="6"/>
      <c r="E39" s="6"/>
      <c r="F39" s="3">
        <v>7.0000000000000007E-2</v>
      </c>
      <c r="G39" s="12">
        <f t="shared" si="5"/>
        <v>3.0079323473044633E-5</v>
      </c>
    </row>
    <row r="40" spans="1:7" x14ac:dyDescent="0.25">
      <c r="A40" s="5" t="s">
        <v>12</v>
      </c>
      <c r="B40" s="3">
        <f t="shared" ref="B40" si="6">SUM(B31:B39)</f>
        <v>14.9</v>
      </c>
      <c r="C40" s="3"/>
      <c r="D40" s="3">
        <f t="shared" ref="D40" si="7">SUM(D31:D39)</f>
        <v>14.44</v>
      </c>
      <c r="E40" s="3"/>
      <c r="F40" s="3">
        <f t="shared" ref="F40" si="8">SUM(F31:F39)</f>
        <v>15.540000000000001</v>
      </c>
      <c r="G40" s="3"/>
    </row>
    <row r="41" spans="1:7" x14ac:dyDescent="0.25">
      <c r="A41" s="15" t="s">
        <v>22</v>
      </c>
      <c r="B41" s="8"/>
      <c r="C41" s="8"/>
      <c r="D41" s="8"/>
      <c r="E41" s="8"/>
      <c r="F41" s="8"/>
      <c r="G41" s="8"/>
    </row>
    <row r="43" spans="1:7" ht="15" customHeight="1" x14ac:dyDescent="0.25">
      <c r="A43" s="10"/>
      <c r="B43" s="62" t="s">
        <v>23</v>
      </c>
      <c r="C43" s="63"/>
      <c r="D43" s="63" t="s">
        <v>24</v>
      </c>
      <c r="E43" s="63"/>
      <c r="F43" s="64" t="s">
        <v>70</v>
      </c>
      <c r="G43" s="65"/>
    </row>
    <row r="44" spans="1:7" ht="45" customHeight="1" x14ac:dyDescent="0.25">
      <c r="A44" s="11" t="s">
        <v>1</v>
      </c>
      <c r="B44" s="1" t="s">
        <v>2</v>
      </c>
      <c r="C44" s="1" t="s">
        <v>25</v>
      </c>
      <c r="D44" s="1" t="s">
        <v>2</v>
      </c>
      <c r="E44" s="1" t="s">
        <v>25</v>
      </c>
      <c r="F44" s="1" t="s">
        <v>2</v>
      </c>
      <c r="G44" s="1" t="s">
        <v>25</v>
      </c>
    </row>
    <row r="45" spans="1:7" x14ac:dyDescent="0.25">
      <c r="A45" s="2" t="s">
        <v>4</v>
      </c>
      <c r="B45" s="85">
        <v>12.1</v>
      </c>
      <c r="C45" s="12">
        <f>(B45/2361.39)</f>
        <v>5.1241006356425667E-3</v>
      </c>
      <c r="D45" s="87">
        <v>12.5</v>
      </c>
      <c r="E45" s="12">
        <f>(D45/2361.39)</f>
        <v>5.2934923921927344E-3</v>
      </c>
      <c r="F45" s="13"/>
      <c r="G45" s="12"/>
    </row>
    <row r="46" spans="1:7" x14ac:dyDescent="0.25">
      <c r="A46" s="2" t="s">
        <v>5</v>
      </c>
      <c r="B46" s="6"/>
      <c r="C46" s="88"/>
      <c r="D46" s="87">
        <v>0.2</v>
      </c>
      <c r="E46" s="12">
        <f>(D46/2361.39)</f>
        <v>8.4695878275083751E-5</v>
      </c>
      <c r="F46" s="82">
        <v>0.08</v>
      </c>
      <c r="G46" s="12">
        <f>F46/2361.39</f>
        <v>3.3878351310033496E-5</v>
      </c>
    </row>
    <row r="47" spans="1:7" x14ac:dyDescent="0.25">
      <c r="A47" s="2" t="s">
        <v>6</v>
      </c>
      <c r="B47" s="6"/>
      <c r="C47" s="88"/>
      <c r="D47" s="86"/>
      <c r="E47" s="86"/>
      <c r="F47" s="13">
        <v>0.21</v>
      </c>
      <c r="G47" s="12">
        <f>F47/2361.39</f>
        <v>8.8930672188837934E-5</v>
      </c>
    </row>
    <row r="48" spans="1:7" x14ac:dyDescent="0.25">
      <c r="A48" s="2" t="s">
        <v>7</v>
      </c>
      <c r="B48" s="6"/>
      <c r="C48" s="88"/>
      <c r="D48" s="86"/>
      <c r="E48" s="86"/>
      <c r="F48" s="83">
        <v>12.2</v>
      </c>
      <c r="G48" s="69">
        <f>F48/2361.39</f>
        <v>5.1664485747801086E-3</v>
      </c>
    </row>
    <row r="49" spans="1:7" x14ac:dyDescent="0.25">
      <c r="A49" s="2" t="s">
        <v>8</v>
      </c>
      <c r="B49" s="6"/>
      <c r="C49" s="88"/>
      <c r="D49" s="86"/>
      <c r="E49" s="86"/>
      <c r="F49" s="84"/>
      <c r="G49" s="84"/>
    </row>
    <row r="50" spans="1:7" x14ac:dyDescent="0.25">
      <c r="A50" s="2" t="s">
        <v>9</v>
      </c>
      <c r="B50" s="6"/>
      <c r="C50" s="88"/>
      <c r="D50" s="86"/>
      <c r="E50" s="86"/>
      <c r="F50" s="82"/>
      <c r="G50" s="12"/>
    </row>
    <row r="51" spans="1:7" x14ac:dyDescent="0.25">
      <c r="A51" s="2" t="s">
        <v>10</v>
      </c>
      <c r="B51" s="6"/>
      <c r="C51" s="88"/>
      <c r="D51" s="86"/>
      <c r="E51" s="86"/>
      <c r="F51" s="13">
        <v>0.38</v>
      </c>
      <c r="G51" s="12">
        <f>F51/2361.39</f>
        <v>1.6092216872265911E-4</v>
      </c>
    </row>
    <row r="52" spans="1:7" x14ac:dyDescent="0.25">
      <c r="A52" s="2" t="s">
        <v>79</v>
      </c>
      <c r="B52" s="6"/>
      <c r="C52" s="88"/>
      <c r="D52" s="86"/>
      <c r="E52" s="86"/>
      <c r="F52" s="82">
        <v>0.06</v>
      </c>
      <c r="G52" s="12">
        <f>F52/2361.39</f>
        <v>2.5408763482525124E-5</v>
      </c>
    </row>
    <row r="53" spans="1:7" x14ac:dyDescent="0.25">
      <c r="A53" s="2" t="s">
        <v>11</v>
      </c>
      <c r="B53" s="6"/>
      <c r="C53" s="88"/>
      <c r="D53" s="86"/>
      <c r="E53" s="86"/>
      <c r="F53" s="82">
        <v>0.01</v>
      </c>
      <c r="G53" s="12">
        <f>F53/2361.39</f>
        <v>4.2347939137541871E-6</v>
      </c>
    </row>
    <row r="54" spans="1:7" x14ac:dyDescent="0.25">
      <c r="A54" s="5" t="s">
        <v>12</v>
      </c>
      <c r="B54" s="3">
        <f t="shared" ref="B54:D54" si="9">SUM(B45:B53)</f>
        <v>12.1</v>
      </c>
      <c r="C54" s="85"/>
      <c r="D54" s="3">
        <f t="shared" si="9"/>
        <v>12.7</v>
      </c>
      <c r="E54" s="85"/>
      <c r="F54" s="85">
        <f>SUM(F45:F53)</f>
        <v>12.94</v>
      </c>
      <c r="G54" s="85"/>
    </row>
    <row r="55" spans="1:7" x14ac:dyDescent="0.25">
      <c r="A55" s="15" t="s">
        <v>26</v>
      </c>
      <c r="B55" s="8"/>
      <c r="C55" s="8"/>
      <c r="F55" s="8"/>
      <c r="G55" s="8"/>
    </row>
    <row r="57" spans="1:7" ht="48" customHeight="1" x14ac:dyDescent="0.25">
      <c r="A57" s="10"/>
      <c r="B57" s="62" t="s">
        <v>30</v>
      </c>
      <c r="C57" s="63"/>
      <c r="D57" s="66" t="s">
        <v>29</v>
      </c>
      <c r="E57" s="66"/>
      <c r="F57" s="66" t="s">
        <v>64</v>
      </c>
      <c r="G57" s="66"/>
    </row>
    <row r="58" spans="1:7" ht="45" customHeight="1" x14ac:dyDescent="0.25">
      <c r="A58" s="11" t="s">
        <v>1</v>
      </c>
      <c r="B58" s="1" t="s">
        <v>27</v>
      </c>
      <c r="C58" s="1" t="s">
        <v>28</v>
      </c>
      <c r="D58" s="1" t="s">
        <v>27</v>
      </c>
      <c r="E58" s="1" t="s">
        <v>28</v>
      </c>
      <c r="F58" s="1" t="s">
        <v>27</v>
      </c>
      <c r="G58" s="1" t="s">
        <v>28</v>
      </c>
    </row>
    <row r="59" spans="1:7" x14ac:dyDescent="0.25">
      <c r="A59" s="2" t="s">
        <v>4</v>
      </c>
      <c r="B59" s="85">
        <v>25.5</v>
      </c>
      <c r="C59" s="12">
        <f>(B59/2361.39)</f>
        <v>1.0798724480073178E-2</v>
      </c>
      <c r="D59" s="88">
        <v>0.97</v>
      </c>
      <c r="E59" s="12">
        <f>D59/2361.39</f>
        <v>4.1077500963415615E-4</v>
      </c>
      <c r="F59" s="87">
        <v>0.04</v>
      </c>
      <c r="G59" s="12">
        <f>F59/2361.39</f>
        <v>1.6939175655016748E-5</v>
      </c>
    </row>
    <row r="60" spans="1:7" x14ac:dyDescent="0.25">
      <c r="A60" s="2" t="s">
        <v>5</v>
      </c>
      <c r="B60" s="85">
        <v>1.5</v>
      </c>
      <c r="C60" s="12">
        <f>(B60/2361.39)</f>
        <v>6.352190870631281E-4</v>
      </c>
      <c r="D60" s="87">
        <v>7.0000000000000007E-2</v>
      </c>
      <c r="E60" s="12">
        <f>D60/2361.39</f>
        <v>2.9643557396279314E-5</v>
      </c>
      <c r="F60" s="87"/>
      <c r="G60" s="12"/>
    </row>
    <row r="61" spans="1:7" x14ac:dyDescent="0.25">
      <c r="A61" s="2" t="s">
        <v>6</v>
      </c>
      <c r="B61" s="87"/>
      <c r="C61" s="12"/>
      <c r="D61" s="87"/>
      <c r="E61" s="12"/>
      <c r="F61" s="87">
        <v>0.2</v>
      </c>
      <c r="G61" s="12">
        <f>F61/2361.39</f>
        <v>8.4695878275083751E-5</v>
      </c>
    </row>
    <row r="62" spans="1:7" x14ac:dyDescent="0.25">
      <c r="A62" s="2" t="s">
        <v>7</v>
      </c>
      <c r="B62" s="87"/>
      <c r="C62" s="12"/>
      <c r="D62" s="87"/>
      <c r="E62" s="12"/>
      <c r="F62" s="115">
        <v>0.8</v>
      </c>
      <c r="G62" s="12">
        <f>F62/2361.39</f>
        <v>3.3878351310033501E-4</v>
      </c>
    </row>
    <row r="63" spans="1:7" x14ac:dyDescent="0.25">
      <c r="A63" s="2" t="s">
        <v>8</v>
      </c>
      <c r="B63" s="87"/>
      <c r="C63" s="12"/>
      <c r="D63" s="87"/>
      <c r="E63" s="12"/>
      <c r="F63" s="84"/>
      <c r="G63" s="12"/>
    </row>
    <row r="64" spans="1:7" x14ac:dyDescent="0.25">
      <c r="A64" s="2" t="s">
        <v>9</v>
      </c>
      <c r="B64" s="87"/>
      <c r="C64" s="12"/>
      <c r="D64" s="87"/>
      <c r="E64" s="12"/>
      <c r="F64" s="87">
        <v>0.13</v>
      </c>
      <c r="G64" s="12">
        <f>F64/2361.39</f>
        <v>5.5052320878804438E-5</v>
      </c>
    </row>
    <row r="65" spans="1:7" x14ac:dyDescent="0.25">
      <c r="A65" s="2" t="s">
        <v>10</v>
      </c>
      <c r="B65" s="88">
        <v>1E-3</v>
      </c>
      <c r="C65" s="12">
        <f>(B65/2361.39)</f>
        <v>4.2347939137541876E-7</v>
      </c>
      <c r="D65" s="87"/>
      <c r="E65" s="12"/>
      <c r="F65" s="87">
        <v>0.3</v>
      </c>
      <c r="G65" s="12">
        <f>F65/2361.39</f>
        <v>1.2704381741262562E-4</v>
      </c>
    </row>
    <row r="66" spans="1:7" x14ac:dyDescent="0.25">
      <c r="A66" s="2" t="s">
        <v>79</v>
      </c>
      <c r="B66" s="88">
        <v>1E-3</v>
      </c>
      <c r="C66" s="12">
        <f>(B66/2361.39)</f>
        <v>4.2347939137541876E-7</v>
      </c>
      <c r="D66" s="87">
        <v>0.02</v>
      </c>
      <c r="E66" s="12">
        <f>D66/2361.39</f>
        <v>8.4695878275083741E-6</v>
      </c>
      <c r="F66" s="87">
        <v>0.05</v>
      </c>
      <c r="G66" s="12">
        <f>F66/2361.39</f>
        <v>2.1173969568770938E-5</v>
      </c>
    </row>
    <row r="67" spans="1:7" x14ac:dyDescent="0.25">
      <c r="A67" s="2" t="s">
        <v>11</v>
      </c>
      <c r="B67" s="85">
        <v>0.6</v>
      </c>
      <c r="C67" s="12">
        <f>(B67/2361.39)</f>
        <v>2.5408763482525124E-4</v>
      </c>
      <c r="D67" s="87"/>
      <c r="E67" s="12"/>
      <c r="F67" s="87"/>
      <c r="G67" s="12"/>
    </row>
    <row r="68" spans="1:7" x14ac:dyDescent="0.25">
      <c r="A68" s="5" t="s">
        <v>12</v>
      </c>
      <c r="B68" s="85">
        <f>SUM(B59:B67)</f>
        <v>27.602000000000004</v>
      </c>
      <c r="C68" s="85"/>
      <c r="D68" s="88">
        <f>SUM(D59:D67)</f>
        <v>1.06</v>
      </c>
      <c r="E68" s="87"/>
      <c r="F68" s="87">
        <f t="shared" ref="F68" si="10">SUM(F59:F67)</f>
        <v>1.52</v>
      </c>
      <c r="G68" s="87"/>
    </row>
    <row r="69" spans="1:7" x14ac:dyDescent="0.25">
      <c r="A69" s="15" t="s">
        <v>71</v>
      </c>
      <c r="B69" s="8"/>
      <c r="C69" s="8"/>
    </row>
  </sheetData>
  <mergeCells count="21">
    <mergeCell ref="F20:F21"/>
    <mergeCell ref="G20:G21"/>
    <mergeCell ref="D57:E57"/>
    <mergeCell ref="B1:C1"/>
    <mergeCell ref="D1:E1"/>
    <mergeCell ref="B15:C15"/>
    <mergeCell ref="D15:E15"/>
    <mergeCell ref="F15:G15"/>
    <mergeCell ref="F48:F49"/>
    <mergeCell ref="G48:G49"/>
    <mergeCell ref="B57:C57"/>
    <mergeCell ref="B29:C29"/>
    <mergeCell ref="D29:E29"/>
    <mergeCell ref="F29:G29"/>
    <mergeCell ref="F34:F35"/>
    <mergeCell ref="G34:G35"/>
    <mergeCell ref="B43:C43"/>
    <mergeCell ref="D43:E43"/>
    <mergeCell ref="F43:G43"/>
    <mergeCell ref="F57:G57"/>
    <mergeCell ref="F62:F6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0DF44-FFCF-44BB-A49C-D985F0B51AF7}">
  <dimension ref="A1:AV35"/>
  <sheetViews>
    <sheetView workbookViewId="0">
      <selection activeCell="BA17" sqref="BA17"/>
    </sheetView>
  </sheetViews>
  <sheetFormatPr defaultRowHeight="15" x14ac:dyDescent="0.25"/>
  <cols>
    <col min="1" max="1" width="12" customWidth="1"/>
    <col min="2" max="7" width="11.7109375" customWidth="1"/>
    <col min="9" max="9" width="13.7109375" customWidth="1"/>
    <col min="10" max="15" width="11.7109375" customWidth="1"/>
    <col min="17" max="17" width="13.7109375" customWidth="1"/>
    <col min="18" max="24" width="11.7109375" customWidth="1"/>
    <col min="25" max="26" width="13.7109375" customWidth="1"/>
    <col min="27" max="32" width="11.7109375" customWidth="1"/>
    <col min="33" max="34" width="13.7109375" customWidth="1"/>
    <col min="35" max="40" width="11.7109375" customWidth="1"/>
    <col min="41" max="41" width="13.7109375" customWidth="1"/>
    <col min="42" max="48" width="11.7109375" customWidth="1"/>
  </cols>
  <sheetData>
    <row r="1" spans="1:48" ht="17.25" x14ac:dyDescent="0.25">
      <c r="A1" s="71" t="s">
        <v>31</v>
      </c>
      <c r="B1" s="72"/>
      <c r="C1" s="72"/>
      <c r="D1" s="72"/>
      <c r="E1" s="72"/>
      <c r="F1" s="72"/>
      <c r="G1" s="73"/>
      <c r="I1" s="71" t="s">
        <v>59</v>
      </c>
      <c r="J1" s="72"/>
      <c r="K1" s="72"/>
      <c r="L1" s="72"/>
      <c r="M1" s="72"/>
      <c r="N1" s="72"/>
      <c r="O1" s="73"/>
      <c r="Q1" s="71" t="s">
        <v>60</v>
      </c>
      <c r="R1" s="72"/>
      <c r="S1" s="72"/>
      <c r="T1" s="72"/>
      <c r="U1" s="72"/>
      <c r="V1" s="72"/>
      <c r="W1" s="73"/>
      <c r="X1" s="89"/>
      <c r="Y1" s="71" t="s">
        <v>72</v>
      </c>
      <c r="Z1" s="72"/>
      <c r="AA1" s="72"/>
      <c r="AB1" s="72"/>
      <c r="AC1" s="72"/>
      <c r="AD1" s="72"/>
      <c r="AE1" s="73"/>
      <c r="AF1" s="30"/>
      <c r="AG1" s="71" t="s">
        <v>63</v>
      </c>
      <c r="AH1" s="72"/>
      <c r="AI1" s="72"/>
      <c r="AJ1" s="72"/>
      <c r="AK1" s="72"/>
      <c r="AL1" s="72"/>
      <c r="AM1" s="73"/>
      <c r="AN1" s="95"/>
      <c r="AO1" s="71" t="s">
        <v>73</v>
      </c>
      <c r="AP1" s="72"/>
      <c r="AQ1" s="72"/>
      <c r="AR1" s="72"/>
      <c r="AS1" s="72"/>
      <c r="AT1" s="72"/>
      <c r="AU1" s="72"/>
      <c r="AV1" s="73"/>
    </row>
    <row r="2" spans="1:48" x14ac:dyDescent="0.25">
      <c r="A2" s="74" t="s">
        <v>32</v>
      </c>
      <c r="B2" s="76" t="s">
        <v>1</v>
      </c>
      <c r="C2" s="76"/>
      <c r="D2" s="76"/>
      <c r="E2" s="76"/>
      <c r="F2" s="76"/>
      <c r="G2" s="77"/>
      <c r="I2" s="74" t="s">
        <v>32</v>
      </c>
      <c r="J2" s="76" t="s">
        <v>1</v>
      </c>
      <c r="K2" s="76"/>
      <c r="L2" s="76"/>
      <c r="M2" s="76"/>
      <c r="N2" s="76"/>
      <c r="O2" s="77"/>
      <c r="Q2" s="74" t="s">
        <v>32</v>
      </c>
      <c r="R2" s="76" t="s">
        <v>1</v>
      </c>
      <c r="S2" s="76"/>
      <c r="T2" s="76"/>
      <c r="U2" s="76"/>
      <c r="V2" s="76"/>
      <c r="W2" s="77"/>
      <c r="X2" s="89"/>
      <c r="Y2" s="74" t="s">
        <v>32</v>
      </c>
      <c r="Z2" s="76" t="s">
        <v>1</v>
      </c>
      <c r="AA2" s="76"/>
      <c r="AB2" s="76"/>
      <c r="AC2" s="76"/>
      <c r="AD2" s="76"/>
      <c r="AE2" s="77"/>
      <c r="AF2" s="30"/>
      <c r="AG2" s="74" t="s">
        <v>32</v>
      </c>
      <c r="AH2" s="76" t="s">
        <v>1</v>
      </c>
      <c r="AI2" s="76"/>
      <c r="AJ2" s="76"/>
      <c r="AK2" s="76"/>
      <c r="AL2" s="76"/>
      <c r="AM2" s="77"/>
      <c r="AN2" s="30"/>
      <c r="AO2" s="74" t="s">
        <v>32</v>
      </c>
      <c r="AP2" s="76" t="s">
        <v>1</v>
      </c>
      <c r="AQ2" s="76"/>
      <c r="AR2" s="76"/>
      <c r="AS2" s="76"/>
      <c r="AT2" s="76"/>
      <c r="AU2" s="76"/>
      <c r="AV2" s="77"/>
    </row>
    <row r="3" spans="1:48" ht="45.75" thickBot="1" x14ac:dyDescent="0.3">
      <c r="A3" s="78"/>
      <c r="B3" s="16" t="s">
        <v>33</v>
      </c>
      <c r="C3" s="17" t="s">
        <v>6</v>
      </c>
      <c r="D3" s="16" t="s">
        <v>34</v>
      </c>
      <c r="E3" s="16" t="s">
        <v>4</v>
      </c>
      <c r="F3" s="16" t="s">
        <v>10</v>
      </c>
      <c r="G3" s="18" t="s">
        <v>35</v>
      </c>
      <c r="I3" s="78"/>
      <c r="J3" s="16" t="s">
        <v>33</v>
      </c>
      <c r="K3" s="17" t="s">
        <v>6</v>
      </c>
      <c r="L3" s="16" t="s">
        <v>34</v>
      </c>
      <c r="M3" s="16" t="s">
        <v>4</v>
      </c>
      <c r="N3" s="16" t="s">
        <v>10</v>
      </c>
      <c r="O3" s="18" t="s">
        <v>56</v>
      </c>
      <c r="Q3" s="78"/>
      <c r="R3" s="16" t="s">
        <v>33</v>
      </c>
      <c r="S3" s="17" t="s">
        <v>6</v>
      </c>
      <c r="T3" s="16" t="s">
        <v>34</v>
      </c>
      <c r="U3" s="16" t="s">
        <v>4</v>
      </c>
      <c r="V3" s="16" t="s">
        <v>10</v>
      </c>
      <c r="W3" s="18" t="s">
        <v>56</v>
      </c>
      <c r="X3" s="90"/>
      <c r="Y3" s="78"/>
      <c r="Z3" s="16" t="s">
        <v>33</v>
      </c>
      <c r="AA3" s="17" t="s">
        <v>6</v>
      </c>
      <c r="AB3" s="16" t="s">
        <v>34</v>
      </c>
      <c r="AC3" s="16" t="s">
        <v>4</v>
      </c>
      <c r="AD3" s="16" t="s">
        <v>10</v>
      </c>
      <c r="AE3" s="18" t="s">
        <v>56</v>
      </c>
      <c r="AF3" s="31"/>
      <c r="AG3" s="78"/>
      <c r="AH3" s="16" t="s">
        <v>33</v>
      </c>
      <c r="AI3" s="17" t="s">
        <v>6</v>
      </c>
      <c r="AJ3" s="16" t="s">
        <v>34</v>
      </c>
      <c r="AK3" s="16" t="s">
        <v>4</v>
      </c>
      <c r="AL3" s="16" t="s">
        <v>10</v>
      </c>
      <c r="AM3" s="18" t="s">
        <v>56</v>
      </c>
      <c r="AN3" s="31"/>
      <c r="AO3" s="75"/>
      <c r="AP3" s="17" t="s">
        <v>33</v>
      </c>
      <c r="AQ3" s="17" t="s">
        <v>6</v>
      </c>
      <c r="AR3" s="17" t="s">
        <v>5</v>
      </c>
      <c r="AS3" s="17" t="s">
        <v>4</v>
      </c>
      <c r="AT3" s="17" t="s">
        <v>10</v>
      </c>
      <c r="AU3" s="17" t="s">
        <v>51</v>
      </c>
      <c r="AV3" s="27" t="s">
        <v>35</v>
      </c>
    </row>
    <row r="4" spans="1:48" x14ac:dyDescent="0.25">
      <c r="A4" s="34" t="s">
        <v>36</v>
      </c>
      <c r="B4" s="19">
        <v>6.8</v>
      </c>
      <c r="C4" s="19"/>
      <c r="D4" s="19"/>
      <c r="E4" s="19"/>
      <c r="F4" s="19"/>
      <c r="G4" s="20"/>
      <c r="I4" s="46" t="s">
        <v>36</v>
      </c>
      <c r="J4" s="44"/>
      <c r="K4" s="40"/>
      <c r="L4" s="40"/>
      <c r="M4" s="40"/>
      <c r="N4" s="40"/>
      <c r="O4" s="41"/>
      <c r="Q4" s="46" t="s">
        <v>36</v>
      </c>
      <c r="R4" s="44"/>
      <c r="S4" s="40"/>
      <c r="T4" s="40"/>
      <c r="U4" s="40"/>
      <c r="V4" s="40"/>
      <c r="W4" s="41"/>
      <c r="X4" s="91"/>
      <c r="Y4" s="46" t="s">
        <v>36</v>
      </c>
      <c r="Z4" s="108"/>
      <c r="AA4" s="96"/>
      <c r="AB4" s="96"/>
      <c r="AC4" s="96"/>
      <c r="AD4" s="96"/>
      <c r="AE4" s="100"/>
      <c r="AF4" s="32"/>
      <c r="AG4" s="46" t="s">
        <v>36</v>
      </c>
      <c r="AH4" s="108"/>
      <c r="AI4" s="96"/>
      <c r="AJ4" s="96"/>
      <c r="AK4" s="96"/>
      <c r="AL4" s="96"/>
      <c r="AM4" s="100"/>
      <c r="AN4" s="32"/>
      <c r="AO4" s="46" t="s">
        <v>36</v>
      </c>
      <c r="AP4" s="121">
        <v>7.67</v>
      </c>
      <c r="AQ4" s="117"/>
      <c r="AR4" s="117"/>
      <c r="AS4" s="117"/>
      <c r="AT4" s="117"/>
      <c r="AU4" s="117"/>
      <c r="AV4" s="119"/>
    </row>
    <row r="5" spans="1:48" x14ac:dyDescent="0.25">
      <c r="A5" s="35" t="s">
        <v>37</v>
      </c>
      <c r="B5" s="19">
        <v>1.9</v>
      </c>
      <c r="C5" s="21"/>
      <c r="D5" s="21"/>
      <c r="E5" s="21"/>
      <c r="F5" s="21"/>
      <c r="G5" s="22"/>
      <c r="I5" s="35" t="s">
        <v>37</v>
      </c>
      <c r="J5" s="36"/>
      <c r="K5" s="21"/>
      <c r="L5" s="21"/>
      <c r="M5" s="21"/>
      <c r="N5" s="21"/>
      <c r="O5" s="22"/>
      <c r="Q5" s="35" t="s">
        <v>37</v>
      </c>
      <c r="R5" s="36"/>
      <c r="S5" s="21"/>
      <c r="T5" s="21"/>
      <c r="U5" s="21"/>
      <c r="V5" s="21"/>
      <c r="W5" s="22"/>
      <c r="X5" s="91"/>
      <c r="Y5" s="35" t="s">
        <v>37</v>
      </c>
      <c r="Z5" s="109">
        <v>-0.5</v>
      </c>
      <c r="AA5" s="97"/>
      <c r="AB5" s="97"/>
      <c r="AC5" s="97"/>
      <c r="AD5" s="97"/>
      <c r="AE5" s="101"/>
      <c r="AF5" s="32"/>
      <c r="AG5" s="35" t="s">
        <v>37</v>
      </c>
      <c r="AH5" s="109"/>
      <c r="AI5" s="97"/>
      <c r="AJ5" s="97"/>
      <c r="AK5" s="97"/>
      <c r="AL5" s="97"/>
      <c r="AM5" s="101"/>
      <c r="AN5" s="32"/>
      <c r="AO5" s="35" t="s">
        <v>37</v>
      </c>
      <c r="AP5" s="122">
        <v>1.18</v>
      </c>
      <c r="AQ5" s="118"/>
      <c r="AR5" s="118"/>
      <c r="AS5" s="118"/>
      <c r="AT5" s="118"/>
      <c r="AU5" s="118"/>
      <c r="AV5" s="120"/>
    </row>
    <row r="6" spans="1:48" x14ac:dyDescent="0.25">
      <c r="A6" s="35" t="s">
        <v>38</v>
      </c>
      <c r="B6" s="19">
        <v>16.2</v>
      </c>
      <c r="C6" s="21"/>
      <c r="D6" s="21"/>
      <c r="E6" s="21"/>
      <c r="F6" s="21"/>
      <c r="G6" s="22"/>
      <c r="I6" s="35" t="s">
        <v>38</v>
      </c>
      <c r="J6" s="36"/>
      <c r="K6" s="21"/>
      <c r="L6" s="21"/>
      <c r="M6" s="21"/>
      <c r="N6" s="21"/>
      <c r="O6" s="22"/>
      <c r="Q6" s="35" t="s">
        <v>38</v>
      </c>
      <c r="R6" s="36">
        <v>-1.2</v>
      </c>
      <c r="S6" s="21"/>
      <c r="T6" s="21"/>
      <c r="U6" s="21"/>
      <c r="V6" s="21"/>
      <c r="W6" s="22"/>
      <c r="X6" s="91"/>
      <c r="Y6" s="35" t="s">
        <v>38</v>
      </c>
      <c r="Z6" s="109">
        <v>-1.6</v>
      </c>
      <c r="AA6" s="97"/>
      <c r="AB6" s="97"/>
      <c r="AC6" s="97"/>
      <c r="AD6" s="97"/>
      <c r="AE6" s="101"/>
      <c r="AF6" s="32"/>
      <c r="AG6" s="35" t="s">
        <v>38</v>
      </c>
      <c r="AH6" s="109"/>
      <c r="AI6" s="97"/>
      <c r="AJ6" s="97"/>
      <c r="AK6" s="97"/>
      <c r="AL6" s="97"/>
      <c r="AM6" s="101"/>
      <c r="AN6" s="32"/>
      <c r="AO6" s="35" t="s">
        <v>38</v>
      </c>
      <c r="AP6" s="122">
        <v>10.83</v>
      </c>
      <c r="AQ6" s="118"/>
      <c r="AR6" s="118"/>
      <c r="AS6" s="118"/>
      <c r="AT6" s="118"/>
      <c r="AU6" s="118"/>
      <c r="AV6" s="120"/>
    </row>
    <row r="7" spans="1:48" x14ac:dyDescent="0.25">
      <c r="A7" s="35" t="s">
        <v>39</v>
      </c>
      <c r="B7" s="19">
        <v>12.6</v>
      </c>
      <c r="C7" s="21"/>
      <c r="D7" s="21"/>
      <c r="E7" s="21"/>
      <c r="F7" s="21"/>
      <c r="G7" s="22"/>
      <c r="I7" s="35" t="s">
        <v>39</v>
      </c>
      <c r="J7" s="36"/>
      <c r="K7" s="21"/>
      <c r="L7" s="21"/>
      <c r="M7" s="21"/>
      <c r="N7" s="21"/>
      <c r="O7" s="22"/>
      <c r="Q7" s="35" t="s">
        <v>39</v>
      </c>
      <c r="R7" s="36">
        <v>-0.7</v>
      </c>
      <c r="S7" s="21"/>
      <c r="T7" s="21"/>
      <c r="U7" s="21"/>
      <c r="V7" s="21"/>
      <c r="W7" s="22"/>
      <c r="X7" s="91"/>
      <c r="Y7" s="35" t="s">
        <v>39</v>
      </c>
      <c r="Z7" s="109">
        <v>-0.09</v>
      </c>
      <c r="AA7" s="97"/>
      <c r="AB7" s="97"/>
      <c r="AC7" s="97"/>
      <c r="AD7" s="97"/>
      <c r="AE7" s="101"/>
      <c r="AF7" s="32"/>
      <c r="AG7" s="35" t="s">
        <v>39</v>
      </c>
      <c r="AH7" s="109"/>
      <c r="AI7" s="97"/>
      <c r="AJ7" s="97"/>
      <c r="AK7" s="97"/>
      <c r="AL7" s="97"/>
      <c r="AM7" s="101"/>
      <c r="AN7" s="32"/>
      <c r="AO7" s="35" t="s">
        <v>39</v>
      </c>
      <c r="AP7" s="122">
        <v>10.4</v>
      </c>
      <c r="AQ7" s="118"/>
      <c r="AR7" s="118"/>
      <c r="AS7" s="118"/>
      <c r="AT7" s="118"/>
      <c r="AU7" s="118"/>
      <c r="AV7" s="120"/>
    </row>
    <row r="8" spans="1:48" x14ac:dyDescent="0.25">
      <c r="A8" s="35" t="s">
        <v>40</v>
      </c>
      <c r="B8" s="19">
        <v>11</v>
      </c>
      <c r="C8" s="21"/>
      <c r="D8" s="21"/>
      <c r="E8" s="21"/>
      <c r="F8" s="21"/>
      <c r="G8" s="22"/>
      <c r="I8" s="35" t="s">
        <v>40</v>
      </c>
      <c r="J8" s="36">
        <v>-2</v>
      </c>
      <c r="K8" s="21"/>
      <c r="L8" s="21"/>
      <c r="M8" s="21"/>
      <c r="N8" s="21"/>
      <c r="O8" s="22"/>
      <c r="Q8" s="35" t="s">
        <v>40</v>
      </c>
      <c r="R8" s="36">
        <v>-0.3</v>
      </c>
      <c r="S8" s="21"/>
      <c r="T8" s="21"/>
      <c r="U8" s="21"/>
      <c r="V8" s="21"/>
      <c r="W8" s="22"/>
      <c r="X8" s="91"/>
      <c r="Y8" s="35" t="s">
        <v>40</v>
      </c>
      <c r="Z8" s="109">
        <v>-0.2</v>
      </c>
      <c r="AA8" s="97"/>
      <c r="AB8" s="97"/>
      <c r="AC8" s="97"/>
      <c r="AD8" s="97"/>
      <c r="AE8" s="101"/>
      <c r="AF8" s="32"/>
      <c r="AG8" s="35" t="s">
        <v>40</v>
      </c>
      <c r="AH8" s="109">
        <v>-0.09</v>
      </c>
      <c r="AI8" s="97"/>
      <c r="AJ8" s="97"/>
      <c r="AK8" s="97"/>
      <c r="AL8" s="97"/>
      <c r="AM8" s="101"/>
      <c r="AN8" s="32"/>
      <c r="AO8" s="35" t="s">
        <v>40</v>
      </c>
      <c r="AP8" s="122">
        <v>12.93</v>
      </c>
      <c r="AQ8" s="118"/>
      <c r="AR8" s="118"/>
      <c r="AS8" s="118"/>
      <c r="AT8" s="118"/>
      <c r="AU8" s="118"/>
      <c r="AV8" s="120"/>
    </row>
    <row r="9" spans="1:48" x14ac:dyDescent="0.25">
      <c r="A9" s="35" t="s">
        <v>41</v>
      </c>
      <c r="B9" s="19">
        <v>14.100000000000001</v>
      </c>
      <c r="C9" s="21">
        <v>0.1</v>
      </c>
      <c r="D9" s="21"/>
      <c r="E9" s="21"/>
      <c r="F9" s="21"/>
      <c r="G9" s="22"/>
      <c r="I9" s="35" t="s">
        <v>41</v>
      </c>
      <c r="J9" s="36">
        <v>-1.5</v>
      </c>
      <c r="K9" s="21"/>
      <c r="L9" s="21"/>
      <c r="M9" s="21"/>
      <c r="N9" s="21"/>
      <c r="O9" s="22"/>
      <c r="Q9" s="35" t="s">
        <v>41</v>
      </c>
      <c r="R9" s="36">
        <v>-2.1</v>
      </c>
      <c r="S9" s="21"/>
      <c r="T9" s="21"/>
      <c r="U9" s="21"/>
      <c r="V9" s="21"/>
      <c r="W9" s="22"/>
      <c r="X9" s="91"/>
      <c r="Y9" s="35" t="s">
        <v>41</v>
      </c>
      <c r="Z9" s="109">
        <v>-1.8</v>
      </c>
      <c r="AA9" s="98">
        <v>-0.05</v>
      </c>
      <c r="AB9" s="97"/>
      <c r="AC9" s="97"/>
      <c r="AD9" s="97"/>
      <c r="AE9" s="101"/>
      <c r="AF9" s="32"/>
      <c r="AG9" s="35" t="s">
        <v>41</v>
      </c>
      <c r="AH9" s="109"/>
      <c r="AI9" s="97"/>
      <c r="AJ9" s="97"/>
      <c r="AK9" s="97"/>
      <c r="AL9" s="97"/>
      <c r="AM9" s="101"/>
      <c r="AN9" s="32"/>
      <c r="AO9" s="35" t="s">
        <v>41</v>
      </c>
      <c r="AP9" s="122">
        <v>14.61</v>
      </c>
      <c r="AQ9" s="118">
        <v>0.06</v>
      </c>
      <c r="AR9" s="118"/>
      <c r="AS9" s="118"/>
      <c r="AT9" s="118"/>
      <c r="AU9" s="118"/>
      <c r="AV9" s="120"/>
    </row>
    <row r="10" spans="1:48" x14ac:dyDescent="0.25">
      <c r="A10" s="35" t="s">
        <v>42</v>
      </c>
      <c r="B10" s="19">
        <v>8</v>
      </c>
      <c r="C10" s="21">
        <v>14.1</v>
      </c>
      <c r="D10" s="21"/>
      <c r="E10" s="21"/>
      <c r="F10" s="21"/>
      <c r="G10" s="22"/>
      <c r="I10" s="35" t="s">
        <v>42</v>
      </c>
      <c r="J10" s="36">
        <v>-1.1000000000000001</v>
      </c>
      <c r="K10" s="21"/>
      <c r="L10" s="21"/>
      <c r="M10" s="21"/>
      <c r="N10" s="21"/>
      <c r="O10" s="22">
        <v>-0.3</v>
      </c>
      <c r="Q10" s="35" t="s">
        <v>42</v>
      </c>
      <c r="R10" s="36">
        <v>-1.6</v>
      </c>
      <c r="S10" s="21">
        <v>-0.4</v>
      </c>
      <c r="T10" s="21"/>
      <c r="U10" s="21"/>
      <c r="V10" s="21"/>
      <c r="W10" s="22"/>
      <c r="X10" s="91"/>
      <c r="Y10" s="35" t="s">
        <v>42</v>
      </c>
      <c r="Z10" s="109"/>
      <c r="AA10" s="97"/>
      <c r="AB10" s="97"/>
      <c r="AC10" s="97"/>
      <c r="AD10" s="97"/>
      <c r="AE10" s="101"/>
      <c r="AF10" s="32"/>
      <c r="AG10" s="35" t="s">
        <v>42</v>
      </c>
      <c r="AH10" s="109"/>
      <c r="AI10" s="97"/>
      <c r="AJ10" s="97"/>
      <c r="AK10" s="97"/>
      <c r="AL10" s="97"/>
      <c r="AM10" s="102">
        <v>-7.0000000000000007E-2</v>
      </c>
      <c r="AN10" s="32"/>
      <c r="AO10" s="35" t="s">
        <v>42</v>
      </c>
      <c r="AP10" s="122">
        <v>8.51</v>
      </c>
      <c r="AQ10" s="118">
        <v>13.48</v>
      </c>
      <c r="AR10" s="118"/>
      <c r="AS10" s="118"/>
      <c r="AT10" s="118"/>
      <c r="AU10" s="118"/>
      <c r="AV10" s="120"/>
    </row>
    <row r="11" spans="1:48" x14ac:dyDescent="0.25">
      <c r="A11" s="35" t="s">
        <v>43</v>
      </c>
      <c r="B11" s="19">
        <v>73</v>
      </c>
      <c r="C11" s="21">
        <v>76.599999999999994</v>
      </c>
      <c r="D11" s="21">
        <v>4.7</v>
      </c>
      <c r="E11" s="21">
        <v>0.5</v>
      </c>
      <c r="F11" s="21">
        <v>1.7</v>
      </c>
      <c r="G11" s="22">
        <v>9.1999999999999993</v>
      </c>
      <c r="I11" s="35" t="s">
        <v>43</v>
      </c>
      <c r="J11" s="36"/>
      <c r="K11" s="21"/>
      <c r="L11" s="21"/>
      <c r="M11" s="21"/>
      <c r="N11" s="49">
        <v>-0.01</v>
      </c>
      <c r="O11" s="22"/>
      <c r="Q11" s="35" t="s">
        <v>43</v>
      </c>
      <c r="R11" s="36">
        <v>-0.7</v>
      </c>
      <c r="S11" s="21">
        <v>-0.2</v>
      </c>
      <c r="T11" s="21"/>
      <c r="U11" s="21"/>
      <c r="V11" s="21"/>
      <c r="W11" s="22"/>
      <c r="X11" s="91"/>
      <c r="Y11" s="35" t="s">
        <v>43</v>
      </c>
      <c r="Z11" s="109">
        <v>-0.3</v>
      </c>
      <c r="AA11" s="97"/>
      <c r="AB11" s="97"/>
      <c r="AC11" s="97"/>
      <c r="AD11" s="97"/>
      <c r="AE11" s="101"/>
      <c r="AF11" s="32"/>
      <c r="AG11" s="35" t="s">
        <v>43</v>
      </c>
      <c r="AH11" s="109"/>
      <c r="AI11" s="97"/>
      <c r="AJ11" s="97"/>
      <c r="AK11" s="97"/>
      <c r="AL11" s="97"/>
      <c r="AM11" s="101"/>
      <c r="AN11" s="32"/>
      <c r="AO11" s="35" t="s">
        <v>43</v>
      </c>
      <c r="AP11" s="122">
        <v>79.08</v>
      </c>
      <c r="AQ11" s="118">
        <v>74.180000000000007</v>
      </c>
      <c r="AR11" s="118">
        <v>5.28</v>
      </c>
      <c r="AS11" s="118">
        <v>0.57999999999999996</v>
      </c>
      <c r="AT11" s="118">
        <v>1.18</v>
      </c>
      <c r="AU11" s="118">
        <v>10.1</v>
      </c>
      <c r="AV11" s="120">
        <v>14.76</v>
      </c>
    </row>
    <row r="12" spans="1:48" x14ac:dyDescent="0.25">
      <c r="A12" s="35" t="s">
        <v>44</v>
      </c>
      <c r="B12" s="19">
        <v>115</v>
      </c>
      <c r="C12" s="21">
        <v>102.2</v>
      </c>
      <c r="D12" s="21">
        <v>64.7</v>
      </c>
      <c r="E12" s="21">
        <v>51.9</v>
      </c>
      <c r="F12" s="21">
        <v>1.4</v>
      </c>
      <c r="G12" s="22">
        <v>13.9</v>
      </c>
      <c r="I12" s="35" t="s">
        <v>44</v>
      </c>
      <c r="J12" s="36">
        <v>-0.6</v>
      </c>
      <c r="K12" s="21">
        <v>-0.3</v>
      </c>
      <c r="L12" s="21"/>
      <c r="M12" s="21"/>
      <c r="N12" s="21"/>
      <c r="O12" s="22"/>
      <c r="Q12" s="35" t="s">
        <v>44</v>
      </c>
      <c r="R12" s="36">
        <v>-3.4</v>
      </c>
      <c r="S12" s="21"/>
      <c r="T12" s="21"/>
      <c r="U12" s="21"/>
      <c r="V12" s="21"/>
      <c r="W12" s="22"/>
      <c r="X12" s="91"/>
      <c r="Y12" s="35" t="s">
        <v>44</v>
      </c>
      <c r="Z12" s="109">
        <v>-3.9</v>
      </c>
      <c r="AA12" s="97"/>
      <c r="AB12" s="97"/>
      <c r="AC12" s="97"/>
      <c r="AD12" s="97">
        <v>-0.38</v>
      </c>
      <c r="AE12" s="102">
        <v>-0.06</v>
      </c>
      <c r="AF12" s="32"/>
      <c r="AG12" s="35" t="s">
        <v>44</v>
      </c>
      <c r="AH12" s="109"/>
      <c r="AI12" s="97"/>
      <c r="AJ12" s="97"/>
      <c r="AK12" s="97"/>
      <c r="AL12" s="97"/>
      <c r="AM12" s="101"/>
      <c r="AN12" s="32"/>
      <c r="AO12" s="35" t="s">
        <v>44</v>
      </c>
      <c r="AP12" s="122">
        <v>120.13</v>
      </c>
      <c r="AQ12" s="118">
        <v>96.66</v>
      </c>
      <c r="AR12" s="118">
        <v>62.3</v>
      </c>
      <c r="AS12" s="118">
        <v>52.15</v>
      </c>
      <c r="AT12" s="118">
        <v>1.34</v>
      </c>
      <c r="AU12" s="118">
        <v>8.5500000000000007</v>
      </c>
      <c r="AV12" s="120">
        <v>8.73</v>
      </c>
    </row>
    <row r="13" spans="1:48" x14ac:dyDescent="0.25">
      <c r="A13" s="35" t="s">
        <v>45</v>
      </c>
      <c r="B13" s="19">
        <v>51.5</v>
      </c>
      <c r="C13" s="21">
        <v>130.6</v>
      </c>
      <c r="D13" s="21">
        <v>140.1</v>
      </c>
      <c r="E13" s="21">
        <v>40.299999999999997</v>
      </c>
      <c r="F13" s="21">
        <v>0.1</v>
      </c>
      <c r="G13" s="22">
        <v>24.1</v>
      </c>
      <c r="I13" s="35" t="s">
        <v>45</v>
      </c>
      <c r="J13" s="36"/>
      <c r="K13" s="21"/>
      <c r="L13" s="21">
        <v>-0.1</v>
      </c>
      <c r="M13" s="21"/>
      <c r="N13" s="21"/>
      <c r="O13" s="22"/>
      <c r="Q13" s="35" t="s">
        <v>45</v>
      </c>
      <c r="R13" s="36">
        <v>-4.7</v>
      </c>
      <c r="S13" s="21"/>
      <c r="T13" s="49">
        <v>-0.03</v>
      </c>
      <c r="U13" s="21"/>
      <c r="V13" s="21"/>
      <c r="W13" s="51">
        <v>-7.0000000000000007E-2</v>
      </c>
      <c r="X13" s="92"/>
      <c r="Y13" s="35" t="s">
        <v>45</v>
      </c>
      <c r="Z13" s="109">
        <v>-3.7</v>
      </c>
      <c r="AA13" s="98">
        <v>-0.13</v>
      </c>
      <c r="AB13" s="98">
        <v>-0.05</v>
      </c>
      <c r="AC13" s="97"/>
      <c r="AD13" s="97"/>
      <c r="AE13" s="102"/>
      <c r="AF13" s="32"/>
      <c r="AG13" s="35" t="s">
        <v>45</v>
      </c>
      <c r="AH13" s="109"/>
      <c r="AI13" s="97"/>
      <c r="AJ13" s="97"/>
      <c r="AK13" s="97"/>
      <c r="AL13" s="97"/>
      <c r="AM13" s="101"/>
      <c r="AN13" s="32"/>
      <c r="AO13" s="35" t="s">
        <v>45</v>
      </c>
      <c r="AP13" s="122">
        <v>46.61</v>
      </c>
      <c r="AQ13" s="118">
        <v>118.81</v>
      </c>
      <c r="AR13" s="118">
        <v>138.32</v>
      </c>
      <c r="AS13" s="118">
        <v>16.21</v>
      </c>
      <c r="AT13" s="118">
        <v>0.08</v>
      </c>
      <c r="AU13" s="118"/>
      <c r="AV13" s="120">
        <v>30.83</v>
      </c>
    </row>
    <row r="14" spans="1:48" x14ac:dyDescent="0.25">
      <c r="A14" s="35" t="s">
        <v>46</v>
      </c>
      <c r="B14" s="19"/>
      <c r="C14" s="21">
        <v>14.6</v>
      </c>
      <c r="D14" s="21">
        <v>37.6</v>
      </c>
      <c r="E14" s="21">
        <v>171.7</v>
      </c>
      <c r="F14" s="21"/>
      <c r="G14" s="22"/>
      <c r="I14" s="35" t="s">
        <v>46</v>
      </c>
      <c r="J14" s="36"/>
      <c r="K14" s="21"/>
      <c r="L14" s="21"/>
      <c r="M14" s="21"/>
      <c r="N14" s="21"/>
      <c r="O14" s="22"/>
      <c r="Q14" s="35" t="s">
        <v>46</v>
      </c>
      <c r="R14" s="36"/>
      <c r="S14" s="21"/>
      <c r="T14" s="21"/>
      <c r="U14" s="21"/>
      <c r="V14" s="21"/>
      <c r="W14" s="22"/>
      <c r="X14" s="91"/>
      <c r="Y14" s="35" t="s">
        <v>46</v>
      </c>
      <c r="Z14" s="109"/>
      <c r="AA14" s="98">
        <v>-0.02</v>
      </c>
      <c r="AB14" s="97"/>
      <c r="AC14" s="97"/>
      <c r="AD14" s="97"/>
      <c r="AE14" s="101"/>
      <c r="AF14" s="32"/>
      <c r="AG14" s="35" t="s">
        <v>46</v>
      </c>
      <c r="AH14" s="109"/>
      <c r="AI14" s="97"/>
      <c r="AJ14" s="97"/>
      <c r="AK14" s="97"/>
      <c r="AL14" s="97"/>
      <c r="AM14" s="101"/>
      <c r="AN14" s="32"/>
      <c r="AO14" s="35" t="s">
        <v>46</v>
      </c>
      <c r="AP14" s="122">
        <v>2.2599999999999998</v>
      </c>
      <c r="AQ14" s="118">
        <v>15.92</v>
      </c>
      <c r="AR14" s="118">
        <v>53.69</v>
      </c>
      <c r="AS14" s="118">
        <v>170.77</v>
      </c>
      <c r="AT14" s="118"/>
      <c r="AU14" s="118"/>
      <c r="AV14" s="120">
        <v>3.91</v>
      </c>
    </row>
    <row r="15" spans="1:48" x14ac:dyDescent="0.25">
      <c r="A15" s="35" t="s">
        <v>47</v>
      </c>
      <c r="B15" s="19"/>
      <c r="C15" s="21"/>
      <c r="D15" s="21">
        <v>28.7</v>
      </c>
      <c r="E15" s="21">
        <v>292.3</v>
      </c>
      <c r="F15" s="21">
        <v>0.1</v>
      </c>
      <c r="G15" s="22"/>
      <c r="I15" s="35" t="s">
        <v>47</v>
      </c>
      <c r="J15" s="36"/>
      <c r="K15" s="21"/>
      <c r="L15" s="21"/>
      <c r="M15" s="21"/>
      <c r="N15" s="21"/>
      <c r="O15" s="22"/>
      <c r="Q15" s="35" t="s">
        <v>47</v>
      </c>
      <c r="R15" s="36"/>
      <c r="S15" s="21"/>
      <c r="T15" s="21"/>
      <c r="U15" s="21"/>
      <c r="V15" s="21"/>
      <c r="W15" s="22"/>
      <c r="X15" s="91"/>
      <c r="Y15" s="35" t="s">
        <v>47</v>
      </c>
      <c r="Z15" s="109"/>
      <c r="AA15" s="97"/>
      <c r="AB15" s="97"/>
      <c r="AC15" s="97"/>
      <c r="AD15" s="97"/>
      <c r="AE15" s="101"/>
      <c r="AF15" s="32"/>
      <c r="AG15" s="35" t="s">
        <v>47</v>
      </c>
      <c r="AH15" s="109"/>
      <c r="AI15" s="97"/>
      <c r="AJ15" s="97"/>
      <c r="AK15" s="97"/>
      <c r="AL15" s="97"/>
      <c r="AM15" s="101"/>
      <c r="AN15" s="32"/>
      <c r="AO15" s="35" t="s">
        <v>47</v>
      </c>
      <c r="AP15" s="122">
        <v>0.41</v>
      </c>
      <c r="AQ15" s="118">
        <v>0.35</v>
      </c>
      <c r="AR15" s="123">
        <v>100.39</v>
      </c>
      <c r="AS15" s="118">
        <v>289.23</v>
      </c>
      <c r="AT15" s="118">
        <v>0.11</v>
      </c>
      <c r="AU15" s="118"/>
      <c r="AV15" s="120">
        <v>6.02</v>
      </c>
    </row>
    <row r="16" spans="1:48" x14ac:dyDescent="0.25">
      <c r="A16" s="35" t="s">
        <v>48</v>
      </c>
      <c r="B16" s="19"/>
      <c r="C16" s="21"/>
      <c r="D16" s="21">
        <v>149.4</v>
      </c>
      <c r="E16" s="21">
        <v>274.7</v>
      </c>
      <c r="F16" s="21"/>
      <c r="G16" s="22"/>
      <c r="I16" s="35" t="s">
        <v>48</v>
      </c>
      <c r="J16" s="36"/>
      <c r="K16" s="21"/>
      <c r="L16" s="21"/>
      <c r="M16" s="21"/>
      <c r="N16" s="21"/>
      <c r="O16" s="22"/>
      <c r="Q16" s="35" t="s">
        <v>48</v>
      </c>
      <c r="R16" s="36"/>
      <c r="S16" s="21"/>
      <c r="T16" s="21"/>
      <c r="U16" s="21"/>
      <c r="V16" s="21"/>
      <c r="W16" s="22"/>
      <c r="X16" s="91"/>
      <c r="Y16" s="35" t="s">
        <v>48</v>
      </c>
      <c r="Z16" s="109"/>
      <c r="AA16" s="97"/>
      <c r="AB16" s="97"/>
      <c r="AC16" s="97"/>
      <c r="AD16" s="97"/>
      <c r="AE16" s="101"/>
      <c r="AF16" s="32"/>
      <c r="AG16" s="35" t="s">
        <v>48</v>
      </c>
      <c r="AH16" s="109"/>
      <c r="AI16" s="97"/>
      <c r="AJ16" s="97"/>
      <c r="AK16" s="97"/>
      <c r="AL16" s="97"/>
      <c r="AM16" s="101"/>
      <c r="AN16" s="32"/>
      <c r="AO16" s="35" t="s">
        <v>48</v>
      </c>
      <c r="AP16" s="122">
        <v>2.0699999999999998</v>
      </c>
      <c r="AQ16" s="118">
        <v>0.60070265151515156</v>
      </c>
      <c r="AR16" s="123">
        <v>176.62</v>
      </c>
      <c r="AS16" s="118">
        <v>270.51</v>
      </c>
      <c r="AT16" s="118"/>
      <c r="AU16" s="118"/>
      <c r="AV16" s="120">
        <v>2.5499999999999998</v>
      </c>
    </row>
    <row r="17" spans="1:48" ht="15.75" thickBot="1" x14ac:dyDescent="0.3">
      <c r="A17" s="38" t="s">
        <v>49</v>
      </c>
      <c r="B17" s="19"/>
      <c r="C17" s="23"/>
      <c r="D17" s="23">
        <v>15.9</v>
      </c>
      <c r="E17" s="23">
        <v>66.5</v>
      </c>
      <c r="F17" s="23"/>
      <c r="G17" s="24"/>
      <c r="I17" s="35" t="s">
        <v>49</v>
      </c>
      <c r="J17" s="37"/>
      <c r="K17" s="21"/>
      <c r="L17" s="21"/>
      <c r="M17" s="21"/>
      <c r="N17" s="21"/>
      <c r="O17" s="22"/>
      <c r="Q17" s="35" t="s">
        <v>49</v>
      </c>
      <c r="R17" s="37"/>
      <c r="S17" s="21"/>
      <c r="T17" s="21"/>
      <c r="U17" s="21"/>
      <c r="V17" s="21"/>
      <c r="W17" s="22"/>
      <c r="X17" s="91"/>
      <c r="Y17" s="35" t="s">
        <v>49</v>
      </c>
      <c r="Z17" s="110"/>
      <c r="AA17" s="97"/>
      <c r="AB17" s="97"/>
      <c r="AC17" s="97"/>
      <c r="AD17" s="97"/>
      <c r="AE17" s="101"/>
      <c r="AF17" s="32"/>
      <c r="AG17" s="35" t="s">
        <v>49</v>
      </c>
      <c r="AH17" s="110"/>
      <c r="AI17" s="97"/>
      <c r="AJ17" s="97"/>
      <c r="AK17" s="97"/>
      <c r="AL17" s="97"/>
      <c r="AM17" s="101"/>
      <c r="AN17" s="32"/>
      <c r="AO17" s="38" t="s">
        <v>49</v>
      </c>
      <c r="AP17" s="122">
        <v>0.23</v>
      </c>
      <c r="AQ17" s="118">
        <v>0.02</v>
      </c>
      <c r="AR17" s="118">
        <v>16.760000000000002</v>
      </c>
      <c r="AS17" s="118">
        <v>117.04</v>
      </c>
      <c r="AT17" s="118"/>
      <c r="AU17" s="118"/>
      <c r="AV17" s="120">
        <v>1.88</v>
      </c>
    </row>
    <row r="18" spans="1:48" ht="15.75" thickBot="1" x14ac:dyDescent="0.3">
      <c r="A18" s="39" t="s">
        <v>50</v>
      </c>
      <c r="B18" s="25">
        <v>310.10000000000002</v>
      </c>
      <c r="C18" s="25">
        <f t="shared" ref="C18:G18" si="0">SUM(C4:C17)</f>
        <v>338.20000000000005</v>
      </c>
      <c r="D18" s="25">
        <f t="shared" si="0"/>
        <v>441.1</v>
      </c>
      <c r="E18" s="25">
        <f t="shared" si="0"/>
        <v>897.90000000000009</v>
      </c>
      <c r="F18" s="25">
        <f t="shared" si="0"/>
        <v>3.3</v>
      </c>
      <c r="G18" s="26">
        <f t="shared" si="0"/>
        <v>47.2</v>
      </c>
      <c r="I18" s="35" t="s">
        <v>52</v>
      </c>
      <c r="J18" s="37"/>
      <c r="K18" s="21"/>
      <c r="L18" s="21"/>
      <c r="M18" s="48" t="s">
        <v>58</v>
      </c>
      <c r="N18" s="21"/>
      <c r="O18" s="22"/>
      <c r="Q18" s="35" t="s">
        <v>52</v>
      </c>
      <c r="R18" s="37"/>
      <c r="S18" s="21"/>
      <c r="T18" s="53" t="s">
        <v>62</v>
      </c>
      <c r="U18" s="48" t="s">
        <v>61</v>
      </c>
      <c r="V18" s="21"/>
      <c r="W18" s="22"/>
      <c r="X18" s="91"/>
      <c r="Y18" s="35" t="s">
        <v>52</v>
      </c>
      <c r="Z18" s="110"/>
      <c r="AA18" s="97"/>
      <c r="AB18" s="103" t="s">
        <v>75</v>
      </c>
      <c r="AC18" s="107" t="s">
        <v>74</v>
      </c>
      <c r="AD18" s="97"/>
      <c r="AE18" s="101"/>
      <c r="AF18" s="33"/>
      <c r="AG18" s="35" t="s">
        <v>52</v>
      </c>
      <c r="AH18" s="110"/>
      <c r="AI18" s="97"/>
      <c r="AJ18" s="107" t="s">
        <v>78</v>
      </c>
      <c r="AK18" s="107" t="s">
        <v>77</v>
      </c>
      <c r="AL18" s="97"/>
      <c r="AM18" s="112" t="s">
        <v>65</v>
      </c>
      <c r="AN18" s="33"/>
      <c r="AO18" s="38" t="s">
        <v>52</v>
      </c>
      <c r="AP18" s="122"/>
      <c r="AQ18" s="118"/>
      <c r="AR18" s="118">
        <v>2.48</v>
      </c>
      <c r="AS18" s="118">
        <v>62.62</v>
      </c>
      <c r="AT18" s="118"/>
      <c r="AU18" s="118"/>
      <c r="AV18" s="120">
        <v>0.97</v>
      </c>
    </row>
    <row r="19" spans="1:48" ht="15.75" thickBot="1" x14ac:dyDescent="0.3">
      <c r="A19" t="s">
        <v>68</v>
      </c>
      <c r="I19" s="47" t="s">
        <v>53</v>
      </c>
      <c r="J19" s="45"/>
      <c r="K19" s="42"/>
      <c r="L19" s="42"/>
      <c r="M19" s="42"/>
      <c r="N19" s="42"/>
      <c r="O19" s="43"/>
      <c r="Q19" s="47" t="s">
        <v>53</v>
      </c>
      <c r="R19" s="45">
        <v>-0.1</v>
      </c>
      <c r="S19" s="42"/>
      <c r="T19" s="50">
        <v>-0.04</v>
      </c>
      <c r="U19" s="42"/>
      <c r="V19" s="42"/>
      <c r="W19" s="43"/>
      <c r="X19" s="91"/>
      <c r="Y19" s="47" t="s">
        <v>53</v>
      </c>
      <c r="Z19" s="111">
        <v>-0.1</v>
      </c>
      <c r="AA19" s="99"/>
      <c r="AB19" s="104"/>
      <c r="AC19" s="99"/>
      <c r="AD19" s="99"/>
      <c r="AE19" s="105">
        <v>-0.01</v>
      </c>
      <c r="AG19" s="47" t="s">
        <v>53</v>
      </c>
      <c r="AH19" s="111">
        <v>-0.7</v>
      </c>
      <c r="AI19" s="99">
        <v>-0.3</v>
      </c>
      <c r="AJ19" s="99"/>
      <c r="AK19" s="113"/>
      <c r="AL19" s="99">
        <v>-0.3</v>
      </c>
      <c r="AM19" s="114"/>
      <c r="AO19" s="47" t="s">
        <v>53</v>
      </c>
      <c r="AP19" s="122">
        <v>25.91</v>
      </c>
      <c r="AQ19" s="118">
        <v>6.76</v>
      </c>
      <c r="AR19" s="123">
        <v>13.45</v>
      </c>
      <c r="AS19" s="118">
        <v>6.28</v>
      </c>
      <c r="AT19" s="118">
        <v>0.13</v>
      </c>
      <c r="AU19" s="118">
        <v>0.12243939393939395</v>
      </c>
      <c r="AV19" s="120">
        <v>47.61</v>
      </c>
    </row>
    <row r="20" spans="1:48" ht="15.75" thickBot="1" x14ac:dyDescent="0.3">
      <c r="I20" s="52" t="s">
        <v>50</v>
      </c>
      <c r="J20" s="25">
        <f>SUM(J4:J19)</f>
        <v>-5.1999999999999993</v>
      </c>
      <c r="K20" s="25">
        <f t="shared" ref="K20:O20" si="1">SUM(K4:K19)</f>
        <v>-0.3</v>
      </c>
      <c r="L20" s="25">
        <f t="shared" si="1"/>
        <v>-0.1</v>
      </c>
      <c r="M20" s="55" t="s">
        <v>58</v>
      </c>
      <c r="N20" s="54">
        <f t="shared" si="1"/>
        <v>-0.01</v>
      </c>
      <c r="O20" s="26">
        <f t="shared" si="1"/>
        <v>-0.3</v>
      </c>
      <c r="Q20" s="52" t="s">
        <v>50</v>
      </c>
      <c r="R20" s="25">
        <f>SUM(R4:R19)</f>
        <v>-14.799999999999999</v>
      </c>
      <c r="S20" s="25">
        <f t="shared" ref="S20:W20" si="2">SUM(S4:S19)</f>
        <v>-0.60000000000000009</v>
      </c>
      <c r="T20" s="54">
        <v>-0.03</v>
      </c>
      <c r="U20" s="55" t="s">
        <v>61</v>
      </c>
      <c r="V20" s="54">
        <f t="shared" si="2"/>
        <v>0</v>
      </c>
      <c r="W20" s="60">
        <f t="shared" si="2"/>
        <v>-7.0000000000000007E-2</v>
      </c>
      <c r="X20" s="93"/>
      <c r="Y20" s="52" t="s">
        <v>50</v>
      </c>
      <c r="Z20" s="25">
        <f>SUM(Z4:Z19)</f>
        <v>-12.19</v>
      </c>
      <c r="AA20" s="54">
        <f t="shared" ref="AA20:AE20" si="3">SUM(AA4:AA19)</f>
        <v>-0.19999999999999998</v>
      </c>
      <c r="AB20" s="106" t="s">
        <v>76</v>
      </c>
      <c r="AC20" s="55" t="s">
        <v>74</v>
      </c>
      <c r="AD20" s="25">
        <f t="shared" ref="AD20:AE20" si="4">SUM(AD4:AD19)</f>
        <v>-0.38</v>
      </c>
      <c r="AE20" s="60">
        <f t="shared" si="4"/>
        <v>-6.9999999999999993E-2</v>
      </c>
      <c r="AG20" s="52" t="s">
        <v>50</v>
      </c>
      <c r="AH20" s="25">
        <f>SUM(AH4:AH19)</f>
        <v>-0.78999999999999992</v>
      </c>
      <c r="AI20" s="25">
        <f t="shared" ref="AI20:AL20" si="5">SUM(AI4:AI19)</f>
        <v>-0.3</v>
      </c>
      <c r="AJ20" s="55" t="s">
        <v>78</v>
      </c>
      <c r="AK20" s="55" t="s">
        <v>77</v>
      </c>
      <c r="AL20" s="25">
        <f t="shared" si="5"/>
        <v>-0.3</v>
      </c>
      <c r="AM20" s="61">
        <v>-0.05</v>
      </c>
      <c r="AO20" s="28" t="s">
        <v>54</v>
      </c>
      <c r="AP20" s="29">
        <f>SUM(AP4:AP19)</f>
        <v>342.83000000000004</v>
      </c>
      <c r="AQ20" s="29">
        <f>SUM(AQ4:AQ19)</f>
        <v>326.84070265151519</v>
      </c>
      <c r="AR20" s="29">
        <f t="shared" ref="AR20:AV20" si="6">SUM(AR4:AR19)</f>
        <v>569.29</v>
      </c>
      <c r="AS20" s="29">
        <f t="shared" si="6"/>
        <v>985.39</v>
      </c>
      <c r="AT20" s="29">
        <f t="shared" si="6"/>
        <v>2.84</v>
      </c>
      <c r="AU20" s="29">
        <f t="shared" si="6"/>
        <v>18.772439393939393</v>
      </c>
      <c r="AV20" s="29">
        <f t="shared" si="6"/>
        <v>117.25999999999999</v>
      </c>
    </row>
    <row r="21" spans="1:48" x14ac:dyDescent="0.25">
      <c r="I21" t="s">
        <v>57</v>
      </c>
      <c r="Q21" t="s">
        <v>57</v>
      </c>
      <c r="X21" s="94"/>
      <c r="Y21" t="s">
        <v>57</v>
      </c>
      <c r="AG21" t="s">
        <v>57</v>
      </c>
      <c r="AO21" t="s">
        <v>55</v>
      </c>
    </row>
    <row r="22" spans="1:48" x14ac:dyDescent="0.25">
      <c r="I22" t="s">
        <v>67</v>
      </c>
      <c r="Q22" t="s">
        <v>67</v>
      </c>
      <c r="X22" s="94"/>
      <c r="Y22" t="s">
        <v>67</v>
      </c>
      <c r="AG22" t="s">
        <v>66</v>
      </c>
    </row>
    <row r="23" spans="1:48" x14ac:dyDescent="0.25">
      <c r="X23" s="94"/>
    </row>
    <row r="24" spans="1:48" x14ac:dyDescent="0.25">
      <c r="J24" s="79"/>
      <c r="K24" s="79"/>
      <c r="L24" s="79"/>
      <c r="M24" s="79"/>
      <c r="R24" s="79"/>
      <c r="S24" s="79"/>
      <c r="T24" s="79"/>
      <c r="U24" s="79"/>
    </row>
    <row r="25" spans="1:48" x14ac:dyDescent="0.25">
      <c r="J25" s="57"/>
      <c r="K25" s="57"/>
      <c r="L25" s="57"/>
      <c r="M25" s="57"/>
      <c r="R25" s="57"/>
      <c r="S25" s="57"/>
      <c r="T25" s="57"/>
      <c r="U25" s="57"/>
    </row>
    <row r="26" spans="1:48" x14ac:dyDescent="0.25">
      <c r="J26" s="8"/>
      <c r="L26" s="58"/>
      <c r="M26" s="56"/>
      <c r="R26" s="9"/>
      <c r="T26" s="58"/>
      <c r="U26" s="56"/>
    </row>
    <row r="27" spans="1:48" x14ac:dyDescent="0.25">
      <c r="J27" s="8"/>
      <c r="L27" s="59"/>
      <c r="M27" s="56"/>
      <c r="R27" s="9"/>
      <c r="T27" s="59"/>
      <c r="U27" s="56"/>
    </row>
    <row r="28" spans="1:48" x14ac:dyDescent="0.25">
      <c r="J28" s="8"/>
      <c r="L28" s="8"/>
      <c r="M28" s="56"/>
      <c r="R28" s="9"/>
      <c r="T28" s="8"/>
      <c r="U28" s="56"/>
    </row>
    <row r="29" spans="1:48" x14ac:dyDescent="0.25">
      <c r="J29" s="8"/>
      <c r="L29" s="80"/>
      <c r="M29" s="81"/>
      <c r="R29" s="9"/>
      <c r="T29" s="80"/>
      <c r="U29" s="81"/>
    </row>
    <row r="30" spans="1:48" x14ac:dyDescent="0.25">
      <c r="J30" s="8"/>
      <c r="L30" s="79"/>
      <c r="M30" s="79"/>
      <c r="R30" s="9"/>
      <c r="T30" s="79"/>
      <c r="U30" s="79"/>
    </row>
    <row r="31" spans="1:48" x14ac:dyDescent="0.25">
      <c r="J31" s="8"/>
      <c r="L31" s="8"/>
      <c r="M31" s="56"/>
      <c r="R31" s="9"/>
      <c r="T31" s="8"/>
      <c r="U31" s="56"/>
    </row>
    <row r="32" spans="1:48" x14ac:dyDescent="0.25">
      <c r="J32" s="8"/>
      <c r="L32" s="59"/>
      <c r="M32" s="56"/>
      <c r="R32" s="9"/>
      <c r="T32" s="8"/>
      <c r="U32" s="56"/>
    </row>
    <row r="33" spans="10:21" x14ac:dyDescent="0.25">
      <c r="J33" s="8"/>
      <c r="L33" s="8"/>
      <c r="M33" s="56"/>
      <c r="R33" s="9"/>
      <c r="T33" s="8"/>
      <c r="U33" s="56"/>
    </row>
    <row r="34" spans="10:21" x14ac:dyDescent="0.25">
      <c r="J34" s="8"/>
      <c r="L34" s="8"/>
      <c r="M34" s="56"/>
      <c r="R34" s="9"/>
      <c r="T34" s="8"/>
      <c r="U34" s="56"/>
    </row>
    <row r="35" spans="10:21" x14ac:dyDescent="0.25">
      <c r="J35" s="8"/>
      <c r="K35" s="8"/>
      <c r="L35" s="8"/>
      <c r="M35" s="8"/>
      <c r="R35" s="8"/>
      <c r="S35" s="8"/>
      <c r="T35" s="8"/>
      <c r="U35" s="8"/>
    </row>
  </sheetData>
  <mergeCells count="26">
    <mergeCell ref="L29:L30"/>
    <mergeCell ref="M29:M30"/>
    <mergeCell ref="R24:S24"/>
    <mergeCell ref="T24:U24"/>
    <mergeCell ref="T29:T30"/>
    <mergeCell ref="U29:U30"/>
    <mergeCell ref="J24:K24"/>
    <mergeCell ref="L24:M24"/>
    <mergeCell ref="A1:G1"/>
    <mergeCell ref="A2:A3"/>
    <mergeCell ref="B2:G2"/>
    <mergeCell ref="AO1:AV1"/>
    <mergeCell ref="AO2:AO3"/>
    <mergeCell ref="AP2:AV2"/>
    <mergeCell ref="I1:O1"/>
    <mergeCell ref="I2:I3"/>
    <mergeCell ref="J2:O2"/>
    <mergeCell ref="Q1:W1"/>
    <mergeCell ref="Q2:Q3"/>
    <mergeCell ref="R2:W2"/>
    <mergeCell ref="AG1:AM1"/>
    <mergeCell ref="AG2:AG3"/>
    <mergeCell ref="AH2:AM2"/>
    <mergeCell ref="Y1:AE1"/>
    <mergeCell ref="Y2:Y3"/>
    <mergeCell ref="Z2:AE2"/>
  </mergeCells>
  <pageMargins left="0.7" right="0.7" top="0.75" bottom="0.75" header="0.3" footer="0.3"/>
  <ignoredErrors>
    <ignoredError sqref="M18 T18:U18 U20 M20 AM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748C5124AB541828F6483D61391B2" ma:contentTypeVersion="7" ma:contentTypeDescription="Create a new document." ma:contentTypeScope="" ma:versionID="3ce7a029f75389a28db799ee59229c91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3541d9de-e849-43a7-ac3e-927380f29a4f" xmlns:ns6="7312d0bd-5bb3-4d44-9c84-f993550bda7e" targetNamespace="http://schemas.microsoft.com/office/2006/metadata/properties" ma:root="true" ma:fieldsID="4f3965a9efdade6f79fff59216a5f2e4" ns2:_="" ns3:_="" ns5:_="" ns6:_="">
    <xsd:import namespace="3527BF6F-27A6-47D3-AAFB-DBF13EBA6BBE"/>
    <xsd:import namespace="00c1cf47-8665-4c73-8994-ff3a5e26da0f"/>
    <xsd:import namespace="3541d9de-e849-43a7-ac3e-927380f29a4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5:Workflow" minOccurs="0"/>
                <xsd:element ref="ns6:SharedWithUsers" minOccurs="0"/>
                <xsd:element ref="ns6:SharedWithDetails" minOccurs="0"/>
                <xsd:element ref="ns5:WorkflowStatus" minOccurs="0"/>
                <xsd:element ref="ns3:_dlc_DocId" minOccurs="0"/>
                <xsd:element ref="ns3:_dlc_DocIdUrl" minOccurs="0"/>
                <xsd:element ref="ns3:_dlc_DocIdPersistId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format="Dropdown" ma:internalName="Docket_x0020_Number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_dlc_DocId" ma:index="2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d9de-e849-43a7-ac3e-927380f29a4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2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5" nillable="true" ma:displayName="WorkflowStatus" ma:internalName="WorkflowStatus">
      <xsd:simpleType>
        <xsd:restriction base="dms:Text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Case No. 2022-00328</Docket_x0020_Number>
    <Preparer xmlns="00c1cf47-8665-4c73-8994-ff3a5e26da0f" xsi:nil="true"/>
    <Document_x0020_Type xmlns="00c1cf47-8665-4c73-8994-ff3a5e26da0f">Discovery</Document_x0020_Type>
    <WorkflowStatus xmlns="3541d9de-e849-43a7-ac3e-927380f29a4f" xsi:nil="true"/>
    <Series xmlns="3527BF6F-27A6-47D3-AAFB-DBF13EBA6BBE" xsi:nil="true"/>
    <Party xmlns="00c1cf47-8665-4c73-8994-ff3a5e26da0f" xsi:nil="true"/>
    <Responsible_x0020_Witness xmlns="00c1cf47-8665-4c73-8994-ff3a5e26da0f" xsi:nil="true"/>
    <Workflow xmlns="3541d9de-e849-43a7-ac3e-927380f29a4f">
      <Url xsi:nil="true"/>
      <Description xsi:nil="true"/>
    </Workflow>
    <_dlc_DocId xmlns="00c1cf47-8665-4c73-8994-ff3a5e26da0f">4QVSNHSJP2QR-2066301449-508</_dlc_DocId>
    <_dlc_DocIdUrl xmlns="00c1cf47-8665-4c73-8994-ff3a5e26da0f">
      <Url>https://amwater.sharepoint.com/sites/sers/KY/_layouts/15/DocIdRedir.aspx?ID=4QVSNHSJP2QR-2066301449-508</Url>
      <Description>4QVSNHSJP2QR-2066301449-508</Description>
    </_dlc_DocIdUrl>
  </documentManagement>
</p:properties>
</file>

<file path=customXml/itemProps1.xml><?xml version="1.0" encoding="utf-8"?>
<ds:datastoreItem xmlns:ds="http://schemas.openxmlformats.org/officeDocument/2006/customXml" ds:itemID="{0B29A0EF-6806-45EA-9366-3AE7E130D2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E0F0B7-85B2-46E8-9EAD-FDEB3CCBE02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C525BC-A185-43A3-BD96-9B3ED595CF7B}"/>
</file>

<file path=customXml/itemProps4.xml><?xml version="1.0" encoding="utf-8"?>
<ds:datastoreItem xmlns:ds="http://schemas.openxmlformats.org/officeDocument/2006/customXml" ds:itemID="{08B0E3F7-FEEE-424A-9FEF-312B28A5F7D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312d0bd-5bb3-4d44-9c84-f993550bda7e"/>
    <ds:schemaRef ds:uri="http://purl.org/dc/dcmitype/"/>
    <ds:schemaRef ds:uri="3541d9de-e849-43a7-ac3e-927380f29a4f"/>
    <ds:schemaRef ds:uri="00c1cf47-8665-4c73-8994-ff3a5e26da0f"/>
    <ds:schemaRef ds:uri="3527BF6F-27A6-47D3-AAFB-DBF13EBA6B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NUM001</vt:lpstr>
      <vt:lpstr>NUM002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E Citron</dc:creator>
  <cp:lastModifiedBy>Krista E Citron</cp:lastModifiedBy>
  <cp:lastPrinted>2022-12-05T01:12:49Z</cp:lastPrinted>
  <dcterms:created xsi:type="dcterms:W3CDTF">2022-12-01T15:59:14Z</dcterms:created>
  <dcterms:modified xsi:type="dcterms:W3CDTF">2023-11-20T15:36:15Z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2022-12-01T17:36:35Z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0416a1f2-35d0-47ff-89bf-b6db321d75dc</vt:lpwstr>
  </property>
  <property fmtid="{D5CDD505-2E9C-101B-9397-08002B2CF9AE}" pid="8" name="MSIP_Label_846c87f6-c46e-48eb-b7ce-d3a4a7d30611_ContentBits">
    <vt:lpwstr>0</vt:lpwstr>
  </property>
  <property fmtid="{D5CDD505-2E9C-101B-9397-08002B2CF9AE}" pid="9" name="ContentTypeId">
    <vt:lpwstr>0x010100AB2748C5124AB541828F6483D61391B2</vt:lpwstr>
  </property>
  <property fmtid="{D5CDD505-2E9C-101B-9397-08002B2CF9AE}" pid="10" name="_dlc_DocIdItemGuid">
    <vt:lpwstr>c7c219ef-f549-406f-9c59-e72427c3009c</vt:lpwstr>
  </property>
</Properties>
</file>