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Case No. 2023-00300 - Petition/"/>
    </mc:Choice>
  </mc:AlternateContent>
  <xr:revisionPtr revIDLastSave="80" documentId="13_ncr:1_{7C564713-54BD-4B22-AD66-6D21079794CA}" xr6:coauthVersionLast="47" xr6:coauthVersionMax="47" xr10:uidLastSave="{BCC55185-0734-4BD2-9645-B2A8122B1F1C}"/>
  <bookViews>
    <workbookView xWindow="-98" yWindow="-98" windowWidth="21795" windowHeight="13875" xr2:uid="{A4B64494-1CD5-45E4-93A3-9B172547DA47}"/>
  </bookViews>
  <sheets>
    <sheet name="Summary Adjustment" sheetId="1" r:id="rId1"/>
    <sheet name="QIP-1 Revenues" sheetId="6" r:id="rId2"/>
    <sheet name="QIP-2 Revenues" sheetId="4" r:id="rId3"/>
    <sheet name="QIP-3 Revenues" sheetId="5" r:id="rId4"/>
  </sheets>
  <definedNames>
    <definedName name="_xlnm.Print_Area" localSheetId="1">'QIP-1 Revenues'!$A$1:$D$39</definedName>
    <definedName name="_xlnm.Print_Area" localSheetId="2">'QIP-2 Revenues'!$A$1:$F$40</definedName>
    <definedName name="_xlnm.Print_Area" localSheetId="3">'QIP-3 Revenues'!$A$1:$G$48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1" i="5" l="1"/>
  <c r="A1" i="4"/>
  <c r="A1" i="6"/>
  <c r="E14" i="5" l="1"/>
  <c r="C18" i="1" l="1"/>
  <c r="E18" i="5"/>
  <c r="E11" i="5"/>
  <c r="F32" i="5"/>
  <c r="F31" i="5"/>
  <c r="F30" i="5"/>
  <c r="F29" i="5"/>
  <c r="F28" i="5"/>
  <c r="F27" i="5"/>
  <c r="F23" i="5"/>
  <c r="F22" i="5"/>
  <c r="F21" i="5"/>
  <c r="F17" i="5"/>
  <c r="F16" i="5"/>
  <c r="F15" i="5"/>
  <c r="F14" i="5"/>
  <c r="F13" i="5"/>
  <c r="F10" i="5"/>
  <c r="F9" i="5"/>
  <c r="F44" i="5"/>
  <c r="F47" i="5" s="1"/>
  <c r="C19" i="1" s="1"/>
  <c r="C12" i="1"/>
  <c r="E36" i="4"/>
  <c r="C14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0" i="5"/>
  <c r="A11" i="5"/>
  <c r="A12" i="5"/>
  <c r="A13" i="5"/>
  <c r="A14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C11" i="6"/>
  <c r="C16" i="6"/>
  <c r="C18" i="6"/>
  <c r="C20" i="6"/>
  <c r="C22" i="6"/>
  <c r="C26" i="6"/>
  <c r="C29" i="6"/>
  <c r="C32" i="6"/>
  <c r="C36" i="6"/>
  <c r="C18" i="5"/>
  <c r="C24" i="5"/>
  <c r="C11" i="5"/>
  <c r="C34" i="5"/>
  <c r="A11" i="1"/>
  <c r="A12" i="1"/>
  <c r="A13" i="1" s="1"/>
  <c r="A14" i="1" s="1"/>
  <c r="A15" i="1" s="1"/>
  <c r="A16" i="1" s="1"/>
  <c r="A17" i="1" s="1"/>
  <c r="A18" i="1" s="1"/>
  <c r="A19" i="1" s="1"/>
  <c r="A20" i="1" s="1"/>
  <c r="A23" i="1" s="1"/>
  <c r="A24" i="1" s="1"/>
  <c r="E38" i="4"/>
  <c r="E39" i="4"/>
  <c r="E24" i="4"/>
  <c r="E14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E10" i="4"/>
  <c r="A10" i="4"/>
  <c r="E30" i="4"/>
  <c r="E32" i="4" s="1"/>
  <c r="D16" i="4"/>
  <c r="E23" i="4"/>
  <c r="C16" i="4"/>
  <c r="E13" i="4"/>
  <c r="E19" i="4"/>
  <c r="C11" i="4"/>
  <c r="D11" i="4"/>
  <c r="D18" i="4"/>
  <c r="D20" i="4"/>
  <c r="D22" i="4"/>
  <c r="D26" i="4"/>
  <c r="C18" i="4"/>
  <c r="C20" i="4"/>
  <c r="C22" i="4"/>
  <c r="C26" i="4"/>
  <c r="E15" i="4"/>
  <c r="E16" i="4"/>
  <c r="E9" i="4"/>
  <c r="E11" i="4"/>
  <c r="E18" i="4"/>
  <c r="E20" i="4"/>
  <c r="E22" i="4"/>
  <c r="E26" i="4"/>
  <c r="D11" i="5"/>
  <c r="D20" i="5" s="1"/>
  <c r="D24" i="5" s="1"/>
  <c r="D26" i="5" s="1"/>
  <c r="D34" i="5" s="1"/>
  <c r="D18" i="5"/>
  <c r="E40" i="4" l="1"/>
  <c r="C13" i="1"/>
  <c r="F37" i="5"/>
  <c r="F38" i="5" s="1"/>
  <c r="C14" i="1"/>
  <c r="E20" i="5"/>
  <c r="F18" i="5"/>
  <c r="F20" i="5"/>
  <c r="F24" i="5" s="1"/>
  <c r="F26" i="5" s="1"/>
  <c r="F11" i="5"/>
  <c r="F34" i="5" l="1"/>
  <c r="F40" i="5" s="1"/>
  <c r="F48" i="5" s="1"/>
  <c r="E24" i="5"/>
  <c r="E26" i="5" s="1"/>
  <c r="E34" i="5" s="1"/>
  <c r="C10" i="1" l="1"/>
  <c r="C16" i="1" s="1"/>
  <c r="C20" i="1" s="1"/>
  <c r="C23" i="1" s="1"/>
</calcChain>
</file>

<file path=xl/sharedStrings.xml><?xml version="1.0" encoding="utf-8"?>
<sst xmlns="http://schemas.openxmlformats.org/spreadsheetml/2006/main" count="151" uniqueCount="99">
  <si>
    <t>Kentucky-American Water Company</t>
  </si>
  <si>
    <t>Page 1 of 4</t>
  </si>
  <si>
    <t>Case No. 2023-00300</t>
  </si>
  <si>
    <t>QIP Year 3 Annual Balancing Adjustment</t>
  </si>
  <si>
    <t>For the Twelve Months Ended June 30, 2023</t>
  </si>
  <si>
    <t>Line No.</t>
  </si>
  <si>
    <t>QIP 3 Actual Average Rate Base compared to Actual Billed Revenues</t>
  </si>
  <si>
    <t>QIP 3 Revenue Requirement</t>
  </si>
  <si>
    <t>Page 4, Line 26</t>
  </si>
  <si>
    <t>Billed Revenues - July 1, 2022-June 30, 2023</t>
  </si>
  <si>
    <t>Page 4, Line 28</t>
  </si>
  <si>
    <t>Page 3, Line 24</t>
  </si>
  <si>
    <t>Net Billed Revenues - July 1, 2022-June 30, 2023</t>
  </si>
  <si>
    <t>Under/(Over) Recovery Variance</t>
  </si>
  <si>
    <t>Line 1 - Line 5</t>
  </si>
  <si>
    <t>Proposed Base Revenues - Case No. 2023-00191</t>
  </si>
  <si>
    <t>Prorated Proposed Base Revenues - Case No. 2023-00191</t>
  </si>
  <si>
    <t>[A]</t>
  </si>
  <si>
    <t>QIP 3 Balancing Adjustment Rider Charge</t>
  </si>
  <si>
    <t>Line 7 / Line 10</t>
  </si>
  <si>
    <t>Balancing Adjustment Monthly Bill Impact</t>
  </si>
  <si>
    <t>[B]</t>
  </si>
  <si>
    <t>(Average Residential Customer using 3,800 gal)</t>
  </si>
  <si>
    <t>[A] Assumed GRC Rate Effective Date with Reconciliation - 2/6/2024</t>
  </si>
  <si>
    <t>End of Forecasted Test Year Date - 1/31/2025</t>
  </si>
  <si>
    <t>QIP 3 Balancing Adjustment Rider Effective Days - 360</t>
  </si>
  <si>
    <t>[B] Monthly Bill Impact is based on Proposed Rates in Case No. 2023-00191</t>
  </si>
  <si>
    <t>Page 2 of 4</t>
  </si>
  <si>
    <t>Case No. 2021-00376</t>
  </si>
  <si>
    <t>QIP 1 Revenue Reconciliation</t>
  </si>
  <si>
    <t>For the Twelve Months Ended June 30, 2021</t>
  </si>
  <si>
    <t>QIP 1</t>
  </si>
  <si>
    <t>Balance as of
June 30, 2021</t>
  </si>
  <si>
    <t>July 2020 - 
June 2021</t>
  </si>
  <si>
    <t>QIP Plant Additions</t>
  </si>
  <si>
    <t>Retirements</t>
  </si>
  <si>
    <t>Net Change to Gross Plant</t>
  </si>
  <si>
    <t xml:space="preserve">Cost of Removal </t>
  </si>
  <si>
    <t>Depreciation Accrual</t>
  </si>
  <si>
    <t>Net Change to Accum Depr</t>
  </si>
  <si>
    <t>Net Change to Net Plant</t>
  </si>
  <si>
    <t>Accumulated Deferred Taxes</t>
  </si>
  <si>
    <t>Net Change to Rate Base</t>
  </si>
  <si>
    <t>Pre-Tax Rate of Return</t>
  </si>
  <si>
    <t>QIP Revenue on Net Change to Rate Base</t>
  </si>
  <si>
    <t>QIP Depreciation Expense</t>
  </si>
  <si>
    <t>QIP Property Taxes</t>
  </si>
  <si>
    <t>QIP Revenue Requirement Rate Adj</t>
  </si>
  <si>
    <t>Billed Revenues</t>
  </si>
  <si>
    <t>Difference</t>
  </si>
  <si>
    <t>Authorized Revenues 2018-0358</t>
  </si>
  <si>
    <t>QIP Balancing Adjustment Rider Charge</t>
  </si>
  <si>
    <t>Currently Authorized QIP Charge</t>
  </si>
  <si>
    <t xml:space="preserve">Total QIP Rider Charge </t>
  </si>
  <si>
    <t>Balancing Adjustment Mthly Bill Impact</t>
  </si>
  <si>
    <t>(Average Residential Customer using 3,863 gal)</t>
  </si>
  <si>
    <t>Page 3 of 4</t>
  </si>
  <si>
    <t>Case No. 2022-00328</t>
  </si>
  <si>
    <t>QIP 2 Revenue Reconciliation</t>
  </si>
  <si>
    <t>For the Twelve Months Ended June 30, 2022</t>
  </si>
  <si>
    <t>Total</t>
  </si>
  <si>
    <t>QIP 2</t>
  </si>
  <si>
    <t>13 Mo. Avg. Ended
June 30, 2022</t>
  </si>
  <si>
    <t>July 2021 - 
June 2022</t>
  </si>
  <si>
    <t>Less: QIP 1 Variance</t>
  </si>
  <si>
    <t>Net Billed Revenues</t>
  </si>
  <si>
    <t>QIP 3 Rate Effective Date with Reconciliation</t>
  </si>
  <si>
    <t>QIP 4 Rate Effective Date</t>
  </si>
  <si>
    <t>Reconciliation Effective Period</t>
  </si>
  <si>
    <t>Prorated Authorized Revenues 2018-0358</t>
  </si>
  <si>
    <t>Page 4 of 4</t>
  </si>
  <si>
    <t>QIP 3 Revenues</t>
  </si>
  <si>
    <t>Case No. 2022-00300</t>
  </si>
  <si>
    <t>QIP 3</t>
  </si>
  <si>
    <t>As of June 30, 2021</t>
  </si>
  <si>
    <t>As of June 30, 2022</t>
  </si>
  <si>
    <t>13 Month Average as of June 30, 2023</t>
  </si>
  <si>
    <t>Total QIP</t>
  </si>
  <si>
    <t>July 2022 - 
June 2023</t>
  </si>
  <si>
    <t>Depreciation Accrual - QIP 1</t>
  </si>
  <si>
    <t>Depreciation Accrual - QIP 2</t>
  </si>
  <si>
    <t>Depreciation Accrual - QIP 3</t>
  </si>
  <si>
    <t>Accumulated Deferred Taxes - QIP 1</t>
  </si>
  <si>
    <t>Accumulated Deferred Taxes - QIP 2</t>
  </si>
  <si>
    <t>Accumulated Deferred Taxes - QIP 3</t>
  </si>
  <si>
    <t>QIP Depreciation Expense - QIP 1</t>
  </si>
  <si>
    <t>QIP Depreciation Expense - QIP 2</t>
  </si>
  <si>
    <t>QIP Depreciation Expense - QIP 3</t>
  </si>
  <si>
    <t>QIP Property Taxes - QIP 1</t>
  </si>
  <si>
    <t>QIP Property Taxes - QIP 2</t>
  </si>
  <si>
    <t>QIP Property Taxes - QIP 3</t>
  </si>
  <si>
    <t>GRC Rate Effective Date with Reconciliation</t>
  </si>
  <si>
    <t>End of Forecasted Test Year Date</t>
  </si>
  <si>
    <t>Billed Revenues - Corrected</t>
  </si>
  <si>
    <t>Less: QIP 2 Variance - Corrected</t>
  </si>
  <si>
    <t>Net Billed Revenues - Corrected</t>
  </si>
  <si>
    <t>Under/(Over) Recovery Variance - Corrected</t>
  </si>
  <si>
    <t>QIP Balancing Adjustment Rider Charge - Corrected</t>
  </si>
  <si>
    <t>Less: QIP 2 Variance - Under/(Over) Recovery -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</si>
</sst>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37" fontId="8" fillId="0" borderId="0" xfId="2" applyNumberFormat="1" applyFont="1"/>
    <xf numFmtId="37" fontId="8" fillId="0" borderId="0" xfId="2" applyNumberFormat="1" applyFont="1" applyAlignment="1">
      <alignment wrapText="1"/>
    </xf>
    <xf numFmtId="0" fontId="10" fillId="0" borderId="0" xfId="3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center"/>
    </xf>
    <xf numFmtId="37" fontId="12" fillId="0" borderId="0" xfId="2" applyNumberFormat="1" applyFont="1"/>
    <xf numFmtId="37" fontId="10" fillId="0" borderId="0" xfId="2" applyNumberFormat="1" applyFont="1" applyAlignment="1">
      <alignment horizontal="center"/>
    </xf>
    <xf numFmtId="37" fontId="10" fillId="0" borderId="0" xfId="2" applyNumberFormat="1" applyFont="1" applyAlignment="1">
      <alignment horizontal="center" wrapText="1"/>
    </xf>
    <xf numFmtId="37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37" fontId="8" fillId="0" borderId="0" xfId="2" applyNumberFormat="1" applyFont="1" applyAlignment="1">
      <alignment horizontal="left" indent="1"/>
    </xf>
    <xf numFmtId="5" fontId="5" fillId="0" borderId="0" xfId="0" applyNumberFormat="1" applyFont="1"/>
    <xf numFmtId="37" fontId="5" fillId="0" borderId="0" xfId="0" applyNumberFormat="1" applyFont="1"/>
    <xf numFmtId="0" fontId="5" fillId="0" borderId="4" xfId="0" applyFont="1" applyBorder="1"/>
    <xf numFmtId="37" fontId="5" fillId="0" borderId="4" xfId="0" applyNumberFormat="1" applyFont="1" applyBorder="1"/>
    <xf numFmtId="0" fontId="5" fillId="0" borderId="0" xfId="0" applyFont="1" applyAlignment="1">
      <alignment horizontal="center"/>
    </xf>
    <xf numFmtId="37" fontId="8" fillId="0" borderId="0" xfId="2" applyNumberFormat="1" applyFont="1" applyAlignment="1">
      <alignment horizontal="center"/>
    </xf>
    <xf numFmtId="37" fontId="8" fillId="0" borderId="0" xfId="2" applyNumberFormat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5" fontId="13" fillId="0" borderId="0" xfId="2" applyNumberFormat="1" applyFont="1"/>
    <xf numFmtId="37" fontId="13" fillId="0" borderId="0" xfId="2" applyNumberFormat="1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/>
    <xf numFmtId="10" fontId="5" fillId="0" borderId="5" xfId="1" applyNumberFormat="1" applyFont="1" applyBorder="1"/>
    <xf numFmtId="0" fontId="14" fillId="0" borderId="0" xfId="0" applyFont="1"/>
    <xf numFmtId="37" fontId="8" fillId="0" borderId="0" xfId="2" applyNumberFormat="1" applyFont="1" applyAlignment="1">
      <alignment horizontal="right"/>
    </xf>
    <xf numFmtId="0" fontId="6" fillId="0" borderId="0" xfId="0" applyFont="1" applyAlignment="1">
      <alignment horizontal="right"/>
    </xf>
    <xf numFmtId="37" fontId="3" fillId="0" borderId="0" xfId="2" applyNumberFormat="1" applyFont="1"/>
    <xf numFmtId="5" fontId="13" fillId="0" borderId="0" xfId="0" applyNumberFormat="1" applyFont="1"/>
    <xf numFmtId="0" fontId="5" fillId="0" borderId="0" xfId="0" applyFont="1" applyAlignment="1">
      <alignment horizontal="left" indent="2"/>
    </xf>
    <xf numFmtId="37" fontId="1" fillId="0" borderId="0" xfId="2" applyNumberFormat="1" applyFont="1"/>
    <xf numFmtId="7" fontId="5" fillId="0" borderId="0" xfId="0" applyNumberFormat="1" applyFont="1"/>
    <xf numFmtId="37" fontId="1" fillId="0" borderId="1" xfId="2" applyNumberFormat="1" applyFont="1" applyBorder="1"/>
    <xf numFmtId="37" fontId="1" fillId="0" borderId="0" xfId="2" applyNumberFormat="1" applyFont="1" applyAlignment="1">
      <alignment horizontal="center"/>
    </xf>
    <xf numFmtId="5" fontId="1" fillId="0" borderId="0" xfId="2" applyNumberFormat="1" applyFont="1"/>
    <xf numFmtId="164" fontId="1" fillId="0" borderId="2" xfId="2" applyNumberFormat="1" applyFont="1" applyBorder="1"/>
    <xf numFmtId="164" fontId="1" fillId="0" borderId="0" xfId="2" applyNumberFormat="1" applyFont="1"/>
    <xf numFmtId="10" fontId="1" fillId="0" borderId="1" xfId="5" applyNumberFormat="1" applyFont="1" applyBorder="1"/>
    <xf numFmtId="164" fontId="1" fillId="0" borderId="3" xfId="6" applyNumberFormat="1" applyFont="1" applyBorder="1"/>
    <xf numFmtId="164" fontId="1" fillId="0" borderId="4" xfId="2" applyNumberFormat="1" applyFont="1" applyBorder="1"/>
    <xf numFmtId="5" fontId="1" fillId="0" borderId="1" xfId="2" applyNumberFormat="1" applyFont="1" applyBorder="1"/>
    <xf numFmtId="10" fontId="1" fillId="0" borderId="5" xfId="2" applyNumberFormat="1" applyFont="1" applyBorder="1"/>
    <xf numFmtId="10" fontId="1" fillId="0" borderId="0" xfId="5" applyNumberFormat="1" applyFont="1"/>
    <xf numFmtId="10" fontId="1" fillId="0" borderId="5" xfId="5" applyNumberFormat="1" applyFont="1" applyBorder="1"/>
    <xf numFmtId="165" fontId="1" fillId="0" borderId="3" xfId="2" applyNumberFormat="1" applyFont="1" applyBorder="1"/>
    <xf numFmtId="5" fontId="1" fillId="0" borderId="2" xfId="2" applyNumberFormat="1" applyFont="1" applyBorder="1"/>
    <xf numFmtId="5" fontId="1" fillId="0" borderId="3" xfId="6" applyNumberFormat="1" applyFont="1" applyBorder="1"/>
    <xf numFmtId="10" fontId="1" fillId="0" borderId="0" xfId="1" applyNumberFormat="1" applyFont="1"/>
    <xf numFmtId="5" fontId="1" fillId="0" borderId="4" xfId="2" applyNumberFormat="1" applyFont="1" applyBorder="1"/>
    <xf numFmtId="14" fontId="1" fillId="0" borderId="0" xfId="2" applyNumberFormat="1" applyFont="1"/>
    <xf numFmtId="37" fontId="1" fillId="0" borderId="4" xfId="2" applyNumberFormat="1" applyFont="1" applyBorder="1"/>
    <xf numFmtId="7" fontId="1" fillId="0" borderId="0" xfId="2" applyNumberFormat="1" applyFont="1"/>
    <xf numFmtId="0" fontId="1" fillId="0" borderId="0" xfId="2" applyFont="1"/>
    <xf numFmtId="37" fontId="1" fillId="0" borderId="2" xfId="2" applyNumberFormat="1" applyFont="1" applyBorder="1"/>
    <xf numFmtId="10" fontId="1" fillId="0" borderId="1" xfId="5" applyNumberFormat="1" applyFont="1" applyFill="1" applyBorder="1"/>
    <xf numFmtId="10" fontId="1" fillId="0" borderId="0" xfId="5" applyNumberFormat="1" applyFont="1" applyFill="1" applyBorder="1"/>
    <xf numFmtId="10" fontId="1" fillId="0" borderId="0" xfId="2" applyNumberFormat="1" applyFont="1"/>
    <xf numFmtId="10" fontId="1" fillId="0" borderId="0" xfId="5" applyNumberFormat="1" applyFont="1" applyFill="1"/>
  </cellXfs>
  <cellStyles count="10">
    <cellStyle name="Bad 2" xfId="4" xr:uid="{4507501B-876C-4531-B838-DC8D27ECE64E}"/>
    <cellStyle name="Comma 2" xfId="6" xr:uid="{0FA9913A-7320-4B21-897F-049B4E1D0575}"/>
    <cellStyle name="Comma 3" xfId="8" xr:uid="{C3799146-0E06-47C7-8093-AFCB0E02F3C1}"/>
    <cellStyle name="Good 2" xfId="3" xr:uid="{3882E016-AE24-46DB-A726-61C5AA77C159}"/>
    <cellStyle name="Normal" xfId="0" builtinId="0"/>
    <cellStyle name="Normal 2" xfId="2" xr:uid="{C7522699-19A7-4CB8-A9AA-20618AC81B4B}"/>
    <cellStyle name="Normal 3" xfId="7" xr:uid="{3DC8CA51-034F-443F-B64B-03189B2B8A8F}"/>
    <cellStyle name="Percent" xfId="1" builtinId="5"/>
    <cellStyle name="Percent 2" xfId="5" xr:uid="{91FFE7F3-C4A7-4419-875A-C3819FF6B6BA}"/>
    <cellStyle name="Percent 3" xfId="9" xr:uid="{BD5C06AC-4BA7-44CB-8B1D-A44E8144159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02F8-BA92-4AF9-A338-F1F15E1323A3}">
  <dimension ref="A1:L37"/>
  <sheetViews>
    <sheetView tabSelected="1" zoomScaleNormal="100" workbookViewId="0"/>
  </sheetViews>
  <sheetFormatPr defaultColWidth="9.1328125" defaultRowHeight="14.25" x14ac:dyDescent="0.45"/>
  <cols>
    <col min="1" max="1" width="9.1328125" style="1"/>
    <col min="2" max="2" width="46.3984375" style="1" bestFit="1" customWidth="1"/>
    <col min="3" max="3" width="20.265625" style="1" customWidth="1"/>
    <col min="4" max="4" width="3.73046875" style="1" bestFit="1" customWidth="1"/>
    <col min="5" max="5" width="15.265625" style="1" customWidth="1"/>
    <col min="6" max="6" width="12.59765625" style="1" bestFit="1" customWidth="1"/>
    <col min="7" max="16384" width="9.1328125" style="1"/>
  </cols>
  <sheetData>
    <row r="1" spans="1:12" x14ac:dyDescent="0.45">
      <c r="A1" s="2" t="s">
        <v>0</v>
      </c>
      <c r="E1" s="29" t="s">
        <v>1</v>
      </c>
    </row>
    <row r="2" spans="1:12" x14ac:dyDescent="0.45">
      <c r="A2" s="2" t="s">
        <v>2</v>
      </c>
    </row>
    <row r="3" spans="1:12" x14ac:dyDescent="0.45">
      <c r="A3" s="2" t="s">
        <v>3</v>
      </c>
    </row>
    <row r="4" spans="1:12" x14ac:dyDescent="0.45">
      <c r="A4" s="2" t="s">
        <v>4</v>
      </c>
    </row>
    <row r="6" spans="1:12" x14ac:dyDescent="0.45">
      <c r="A6" s="23" t="s">
        <v>5</v>
      </c>
    </row>
    <row r="7" spans="1:12" x14ac:dyDescent="0.45">
      <c r="A7" s="24"/>
    </row>
    <row r="8" spans="1:12" x14ac:dyDescent="0.45">
      <c r="A8" s="2" t="s">
        <v>6</v>
      </c>
    </row>
    <row r="10" spans="1:12" x14ac:dyDescent="0.45">
      <c r="A10" s="17">
        <v>1</v>
      </c>
      <c r="B10" s="1" t="s">
        <v>7</v>
      </c>
      <c r="C10" s="13">
        <f>'QIP-3 Revenues'!F34</f>
        <v>4891272.11325101</v>
      </c>
      <c r="E10" s="1" t="s">
        <v>8</v>
      </c>
      <c r="L10" s="27"/>
    </row>
    <row r="11" spans="1:12" x14ac:dyDescent="0.45">
      <c r="A11" s="17">
        <f>A10+1</f>
        <v>2</v>
      </c>
      <c r="L11" s="27"/>
    </row>
    <row r="12" spans="1:12" x14ac:dyDescent="0.45">
      <c r="A12" s="17">
        <f t="shared" ref="A12:A20" si="0">A11+1</f>
        <v>3</v>
      </c>
      <c r="B12" s="1" t="s">
        <v>9</v>
      </c>
      <c r="C12" s="13">
        <f>'QIP-3 Revenues'!F36</f>
        <v>4630184.29</v>
      </c>
      <c r="E12" s="1" t="s">
        <v>10</v>
      </c>
      <c r="L12" s="27"/>
    </row>
    <row r="13" spans="1:12" x14ac:dyDescent="0.45">
      <c r="A13" s="17">
        <f>A12+1</f>
        <v>4</v>
      </c>
      <c r="B13" s="1" t="s">
        <v>98</v>
      </c>
      <c r="C13" s="14">
        <f>'QIP-2 Revenues'!E32</f>
        <v>-145429.55380275869</v>
      </c>
      <c r="E13" s="1" t="s">
        <v>11</v>
      </c>
      <c r="L13" s="27"/>
    </row>
    <row r="14" spans="1:12" x14ac:dyDescent="0.45">
      <c r="A14" s="17">
        <f>A13+1</f>
        <v>5</v>
      </c>
      <c r="B14" s="15" t="s">
        <v>12</v>
      </c>
      <c r="C14" s="16">
        <f>C12-C13</f>
        <v>4775613.8438027585</v>
      </c>
    </row>
    <row r="15" spans="1:12" x14ac:dyDescent="0.45">
      <c r="A15" s="17">
        <f t="shared" si="0"/>
        <v>6</v>
      </c>
    </row>
    <row r="16" spans="1:12" x14ac:dyDescent="0.45">
      <c r="A16" s="17">
        <f t="shared" si="0"/>
        <v>7</v>
      </c>
      <c r="B16" s="1" t="s">
        <v>13</v>
      </c>
      <c r="C16" s="13">
        <f>C10-C14</f>
        <v>115658.26944825146</v>
      </c>
      <c r="E16" s="1" t="s">
        <v>14</v>
      </c>
    </row>
    <row r="17" spans="1:6" x14ac:dyDescent="0.45">
      <c r="A17" s="17">
        <f t="shared" si="0"/>
        <v>8</v>
      </c>
    </row>
    <row r="18" spans="1:6" x14ac:dyDescent="0.45">
      <c r="A18" s="17">
        <f t="shared" si="0"/>
        <v>9</v>
      </c>
      <c r="B18" s="33" t="s">
        <v>15</v>
      </c>
      <c r="C18" s="13">
        <f>'QIP-3 Revenues'!F46</f>
        <v>137898823</v>
      </c>
    </row>
    <row r="19" spans="1:6" x14ac:dyDescent="0.45">
      <c r="A19" s="17">
        <f t="shared" si="0"/>
        <v>10</v>
      </c>
      <c r="B19" s="33" t="s">
        <v>16</v>
      </c>
      <c r="C19" s="13">
        <f>'QIP-3 Revenues'!F47</f>
        <v>135638186.55737704</v>
      </c>
      <c r="D19" s="1" t="s">
        <v>17</v>
      </c>
    </row>
    <row r="20" spans="1:6" ht="14.65" thickBot="1" x14ac:dyDescent="0.5">
      <c r="A20" s="17">
        <f t="shared" si="0"/>
        <v>11</v>
      </c>
      <c r="B20" s="25" t="s">
        <v>18</v>
      </c>
      <c r="C20" s="26">
        <f>C16/C19</f>
        <v>8.5269696081734497E-4</v>
      </c>
      <c r="E20" s="1" t="s">
        <v>19</v>
      </c>
    </row>
    <row r="21" spans="1:6" ht="14.65" thickTop="1" x14ac:dyDescent="0.45"/>
    <row r="23" spans="1:6" x14ac:dyDescent="0.45">
      <c r="A23" s="17">
        <f>A20+1</f>
        <v>12</v>
      </c>
      <c r="B23" s="14" t="s">
        <v>20</v>
      </c>
      <c r="C23" s="34">
        <f>49.73*C20</f>
        <v>4.2404619861446564E-2</v>
      </c>
      <c r="D23" s="1" t="s">
        <v>21</v>
      </c>
      <c r="F23" s="27"/>
    </row>
    <row r="24" spans="1:6" x14ac:dyDescent="0.45">
      <c r="A24" s="17">
        <f t="shared" ref="A24" si="1">A23+1</f>
        <v>13</v>
      </c>
      <c r="B24" s="14" t="s">
        <v>22</v>
      </c>
    </row>
    <row r="25" spans="1:6" x14ac:dyDescent="0.45">
      <c r="A25" s="17"/>
    </row>
    <row r="27" spans="1:6" x14ac:dyDescent="0.45">
      <c r="A27" s="1" t="s">
        <v>23</v>
      </c>
    </row>
    <row r="28" spans="1:6" x14ac:dyDescent="0.45">
      <c r="A28" s="32" t="s">
        <v>24</v>
      </c>
    </row>
    <row r="29" spans="1:6" x14ac:dyDescent="0.45">
      <c r="A29" s="32" t="s">
        <v>25</v>
      </c>
    </row>
    <row r="30" spans="1:6" x14ac:dyDescent="0.45">
      <c r="A30" s="1" t="s">
        <v>26</v>
      </c>
    </row>
    <row r="36" spans="2:2" x14ac:dyDescent="0.45">
      <c r="B36" s="14"/>
    </row>
    <row r="37" spans="2:2" x14ac:dyDescent="0.45">
      <c r="B37" s="14"/>
    </row>
  </sheetData>
  <pageMargins left="0.7" right="0.7" top="0.75" bottom="0.75" header="0.3" footer="0.3"/>
  <pageSetup scale="72" fitToHeight="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AB75-A1EA-44C2-8530-E3E1AC34F0D0}">
  <dimension ref="A1:I40"/>
  <sheetViews>
    <sheetView zoomScaleNormal="100" workbookViewId="0"/>
  </sheetViews>
  <sheetFormatPr defaultColWidth="14.73046875" defaultRowHeight="14.25" x14ac:dyDescent="0.45"/>
  <cols>
    <col min="1" max="1" width="8.265625" style="30" customWidth="1"/>
    <col min="2" max="2" width="48.1328125" style="30" bestFit="1" customWidth="1"/>
    <col min="3" max="3" width="20.1328125" style="30" bestFit="1" customWidth="1"/>
    <col min="4" max="16384" width="14.73046875" style="30"/>
  </cols>
  <sheetData>
    <row r="1" spans="1:9" x14ac:dyDescent="0.45">
      <c r="A1" s="3" t="str">
        <f>'Summary Adjustment'!A1</f>
        <v>Kentucky-American Water Company</v>
      </c>
      <c r="B1" s="33"/>
      <c r="C1" s="33"/>
      <c r="D1" s="28" t="s">
        <v>27</v>
      </c>
      <c r="E1" s="33"/>
      <c r="F1" s="33"/>
      <c r="G1" s="33"/>
      <c r="H1" s="33"/>
      <c r="I1" s="33"/>
    </row>
    <row r="2" spans="1:9" x14ac:dyDescent="0.45">
      <c r="A2" s="3" t="s">
        <v>28</v>
      </c>
      <c r="B2" s="33"/>
      <c r="C2" s="33"/>
      <c r="D2" s="33"/>
      <c r="E2" s="33"/>
      <c r="F2" s="33"/>
      <c r="G2" s="33"/>
      <c r="H2" s="33"/>
      <c r="I2" s="33"/>
    </row>
    <row r="3" spans="1:9" x14ac:dyDescent="0.45">
      <c r="A3" s="3" t="s">
        <v>29</v>
      </c>
      <c r="B3" s="33"/>
      <c r="C3" s="33"/>
      <c r="D3" s="33"/>
      <c r="E3" s="33"/>
      <c r="F3" s="33"/>
      <c r="G3" s="33"/>
      <c r="H3" s="33"/>
      <c r="I3" s="33"/>
    </row>
    <row r="4" spans="1:9" x14ac:dyDescent="0.45">
      <c r="A4" s="3" t="s">
        <v>30</v>
      </c>
      <c r="B4" s="3"/>
      <c r="C4" s="4"/>
      <c r="D4" s="33"/>
      <c r="E4" s="33"/>
      <c r="F4" s="33"/>
      <c r="G4" s="33"/>
      <c r="H4" s="33"/>
      <c r="I4" s="7"/>
    </row>
    <row r="5" spans="1:9" x14ac:dyDescent="0.45">
      <c r="A5" s="33"/>
      <c r="B5" s="3"/>
      <c r="C5" s="5" t="s">
        <v>28</v>
      </c>
      <c r="D5" s="33"/>
      <c r="E5" s="33"/>
      <c r="F5" s="33"/>
      <c r="G5" s="33"/>
      <c r="H5" s="33"/>
      <c r="I5" s="33"/>
    </row>
    <row r="6" spans="1:9" x14ac:dyDescent="0.45">
      <c r="A6" s="33"/>
      <c r="B6" s="7"/>
      <c r="C6" s="8" t="s">
        <v>31</v>
      </c>
      <c r="D6" s="33"/>
      <c r="E6" s="33"/>
      <c r="F6" s="33"/>
      <c r="G6" s="33"/>
      <c r="H6" s="33"/>
      <c r="I6" s="33"/>
    </row>
    <row r="7" spans="1:9" ht="28.5" x14ac:dyDescent="0.45">
      <c r="A7" s="33"/>
      <c r="B7" s="7"/>
      <c r="C7" s="9" t="s">
        <v>32</v>
      </c>
      <c r="D7" s="33"/>
      <c r="E7" s="33"/>
      <c r="F7" s="33"/>
      <c r="G7" s="33"/>
      <c r="H7" s="33"/>
      <c r="I7" s="33"/>
    </row>
    <row r="8" spans="1:9" ht="28.5" x14ac:dyDescent="0.45">
      <c r="A8" s="10" t="s">
        <v>5</v>
      </c>
      <c r="B8" s="35"/>
      <c r="C8" s="11" t="s">
        <v>33</v>
      </c>
      <c r="D8" s="33"/>
      <c r="E8" s="33"/>
      <c r="F8" s="33"/>
      <c r="G8" s="33"/>
      <c r="H8" s="33"/>
      <c r="I8" s="33"/>
    </row>
    <row r="9" spans="1:9" x14ac:dyDescent="0.45">
      <c r="A9" s="36">
        <v>1</v>
      </c>
      <c r="B9" s="33" t="s">
        <v>34</v>
      </c>
      <c r="C9" s="37">
        <v>9328645</v>
      </c>
      <c r="D9" s="33"/>
      <c r="E9" s="33"/>
      <c r="F9" s="33"/>
      <c r="G9" s="33"/>
      <c r="H9" s="33"/>
      <c r="I9" s="33"/>
    </row>
    <row r="10" spans="1:9" x14ac:dyDescent="0.45">
      <c r="A10" s="36">
        <f>A9+1</f>
        <v>2</v>
      </c>
      <c r="B10" s="33" t="s">
        <v>35</v>
      </c>
      <c r="C10" s="33">
        <v>-633049.26000000013</v>
      </c>
      <c r="D10" s="33"/>
      <c r="E10" s="33"/>
      <c r="F10" s="33"/>
      <c r="G10" s="33"/>
      <c r="H10" s="33"/>
      <c r="I10" s="33"/>
    </row>
    <row r="11" spans="1:9" x14ac:dyDescent="0.45">
      <c r="A11" s="36">
        <f t="shared" ref="A11:A39" si="0">A10+1</f>
        <v>3</v>
      </c>
      <c r="B11" s="12" t="s">
        <v>36</v>
      </c>
      <c r="C11" s="38">
        <f>C9+C10</f>
        <v>8695595.7400000002</v>
      </c>
      <c r="D11" s="33"/>
      <c r="E11" s="33"/>
      <c r="F11" s="33"/>
      <c r="G11" s="33"/>
      <c r="H11" s="33"/>
      <c r="I11" s="33"/>
    </row>
    <row r="12" spans="1:9" x14ac:dyDescent="0.45">
      <c r="A12" s="36">
        <f t="shared" si="0"/>
        <v>4</v>
      </c>
      <c r="B12" s="33"/>
      <c r="C12" s="33"/>
      <c r="D12" s="33"/>
      <c r="E12" s="33"/>
      <c r="F12" s="33"/>
      <c r="G12" s="33"/>
      <c r="H12" s="33"/>
      <c r="I12" s="33"/>
    </row>
    <row r="13" spans="1:9" x14ac:dyDescent="0.45">
      <c r="A13" s="36">
        <f t="shared" si="0"/>
        <v>5</v>
      </c>
      <c r="B13" s="33" t="s">
        <v>37</v>
      </c>
      <c r="C13" s="39">
        <v>549261.21</v>
      </c>
      <c r="D13" s="33"/>
      <c r="E13" s="33"/>
      <c r="F13" s="33"/>
      <c r="G13" s="33"/>
      <c r="H13" s="33"/>
      <c r="I13" s="33"/>
    </row>
    <row r="14" spans="1:9" x14ac:dyDescent="0.45">
      <c r="A14" s="36">
        <f t="shared" si="0"/>
        <v>6</v>
      </c>
      <c r="B14" s="33" t="s">
        <v>35</v>
      </c>
      <c r="C14" s="33">
        <f>-C10</f>
        <v>633049.26000000013</v>
      </c>
      <c r="D14" s="33"/>
      <c r="E14" s="33"/>
      <c r="F14" s="33"/>
      <c r="G14" s="33"/>
      <c r="H14" s="33"/>
      <c r="I14" s="33"/>
    </row>
    <row r="15" spans="1:9" x14ac:dyDescent="0.45">
      <c r="A15" s="36">
        <f t="shared" si="0"/>
        <v>7</v>
      </c>
      <c r="B15" s="33" t="s">
        <v>38</v>
      </c>
      <c r="C15" s="33">
        <v>-137516.30201400002</v>
      </c>
      <c r="D15" s="33"/>
      <c r="E15" s="33"/>
      <c r="F15" s="33"/>
      <c r="G15" s="33"/>
      <c r="H15" s="33"/>
      <c r="I15" s="33"/>
    </row>
    <row r="16" spans="1:9" x14ac:dyDescent="0.45">
      <c r="A16" s="36">
        <f t="shared" si="0"/>
        <v>8</v>
      </c>
      <c r="B16" s="12" t="s">
        <v>39</v>
      </c>
      <c r="C16" s="38">
        <f>SUM(C13:C15)</f>
        <v>1044794.1679860002</v>
      </c>
      <c r="D16" s="33"/>
      <c r="E16" s="33"/>
      <c r="F16" s="33"/>
      <c r="G16" s="33"/>
      <c r="H16" s="33"/>
      <c r="I16" s="33"/>
    </row>
    <row r="17" spans="1:3" x14ac:dyDescent="0.45">
      <c r="A17" s="36">
        <f t="shared" si="0"/>
        <v>9</v>
      </c>
      <c r="B17" s="33"/>
      <c r="C17" s="33"/>
    </row>
    <row r="18" spans="1:3" x14ac:dyDescent="0.45">
      <c r="A18" s="36">
        <f t="shared" si="0"/>
        <v>10</v>
      </c>
      <c r="B18" s="3" t="s">
        <v>40</v>
      </c>
      <c r="C18" s="39">
        <f>C11+C16</f>
        <v>9740389.9079860002</v>
      </c>
    </row>
    <row r="19" spans="1:3" x14ac:dyDescent="0.45">
      <c r="A19" s="36">
        <f t="shared" si="0"/>
        <v>11</v>
      </c>
      <c r="B19" s="33" t="s">
        <v>41</v>
      </c>
      <c r="C19" s="35">
        <v>-1550182.6106699761</v>
      </c>
    </row>
    <row r="20" spans="1:3" x14ac:dyDescent="0.45">
      <c r="A20" s="36">
        <f t="shared" si="0"/>
        <v>12</v>
      </c>
      <c r="B20" s="12" t="s">
        <v>42</v>
      </c>
      <c r="C20" s="39">
        <f>C19+C18</f>
        <v>8190207.2973160241</v>
      </c>
    </row>
    <row r="21" spans="1:3" x14ac:dyDescent="0.45">
      <c r="A21" s="36">
        <f t="shared" si="0"/>
        <v>13</v>
      </c>
      <c r="B21" s="33" t="s">
        <v>43</v>
      </c>
      <c r="C21" s="40">
        <v>9.2821000000000001E-2</v>
      </c>
    </row>
    <row r="22" spans="1:3" x14ac:dyDescent="0.45">
      <c r="A22" s="36">
        <f t="shared" si="0"/>
        <v>14</v>
      </c>
      <c r="B22" s="33" t="s">
        <v>44</v>
      </c>
      <c r="C22" s="39">
        <f>C20*C21</f>
        <v>760223.23154417065</v>
      </c>
    </row>
    <row r="23" spans="1:3" x14ac:dyDescent="0.45">
      <c r="A23" s="36">
        <f t="shared" si="0"/>
        <v>15</v>
      </c>
      <c r="B23" s="33" t="s">
        <v>45</v>
      </c>
      <c r="C23" s="33">
        <v>137516.30201400002</v>
      </c>
    </row>
    <row r="24" spans="1:3" x14ac:dyDescent="0.45">
      <c r="A24" s="36">
        <f t="shared" si="0"/>
        <v>16</v>
      </c>
      <c r="B24" s="33" t="s">
        <v>46</v>
      </c>
      <c r="C24" s="35">
        <v>120868.780786</v>
      </c>
    </row>
    <row r="25" spans="1:3" x14ac:dyDescent="0.45">
      <c r="A25" s="36">
        <f t="shared" si="0"/>
        <v>17</v>
      </c>
      <c r="B25" s="33"/>
      <c r="C25" s="33"/>
    </row>
    <row r="26" spans="1:3" ht="14.65" thickBot="1" x14ac:dyDescent="0.5">
      <c r="A26" s="36">
        <f t="shared" si="0"/>
        <v>18</v>
      </c>
      <c r="B26" s="3" t="s">
        <v>47</v>
      </c>
      <c r="C26" s="41">
        <f>SUM(C22:C24)</f>
        <v>1018608.3143441706</v>
      </c>
    </row>
    <row r="27" spans="1:3" ht="14.65" thickTop="1" x14ac:dyDescent="0.45">
      <c r="A27" s="36">
        <f t="shared" si="0"/>
        <v>19</v>
      </c>
      <c r="B27" s="33"/>
      <c r="C27" s="33"/>
    </row>
    <row r="28" spans="1:3" x14ac:dyDescent="0.45">
      <c r="A28" s="36">
        <f t="shared" si="0"/>
        <v>20</v>
      </c>
      <c r="B28" s="33" t="s">
        <v>48</v>
      </c>
      <c r="C28" s="33">
        <v>923610.27999999991</v>
      </c>
    </row>
    <row r="29" spans="1:3" x14ac:dyDescent="0.45">
      <c r="A29" s="36">
        <f t="shared" si="0"/>
        <v>21</v>
      </c>
      <c r="B29" s="33" t="s">
        <v>49</v>
      </c>
      <c r="C29" s="42">
        <f>C26-C28</f>
        <v>94998.034344170708</v>
      </c>
    </row>
    <row r="30" spans="1:3" x14ac:dyDescent="0.45">
      <c r="A30" s="36">
        <f t="shared" si="0"/>
        <v>22</v>
      </c>
      <c r="B30" s="33"/>
      <c r="C30" s="33"/>
    </row>
    <row r="31" spans="1:3" x14ac:dyDescent="0.45">
      <c r="A31" s="36">
        <f t="shared" si="0"/>
        <v>23</v>
      </c>
      <c r="B31" s="33" t="s">
        <v>50</v>
      </c>
      <c r="C31" s="43">
        <v>98880622</v>
      </c>
    </row>
    <row r="32" spans="1:3" ht="14.65" thickBot="1" x14ac:dyDescent="0.5">
      <c r="A32" s="36">
        <f t="shared" si="0"/>
        <v>24</v>
      </c>
      <c r="B32" s="33" t="s">
        <v>51</v>
      </c>
      <c r="C32" s="44">
        <f>ROUND((C29/C31),4)</f>
        <v>1E-3</v>
      </c>
    </row>
    <row r="33" spans="1:3" ht="14.65" thickTop="1" x14ac:dyDescent="0.45">
      <c r="A33" s="36">
        <f t="shared" si="0"/>
        <v>25</v>
      </c>
      <c r="B33" s="33"/>
      <c r="C33" s="33"/>
    </row>
    <row r="34" spans="1:3" x14ac:dyDescent="0.45">
      <c r="A34" s="36">
        <f t="shared" si="0"/>
        <v>26</v>
      </c>
      <c r="B34" s="33" t="s">
        <v>52</v>
      </c>
      <c r="C34" s="45">
        <v>2.0400000000000001E-2</v>
      </c>
    </row>
    <row r="35" spans="1:3" x14ac:dyDescent="0.45">
      <c r="A35" s="36">
        <f t="shared" si="0"/>
        <v>27</v>
      </c>
      <c r="B35" s="33"/>
      <c r="C35" s="33"/>
    </row>
    <row r="36" spans="1:3" ht="14.65" thickBot="1" x14ac:dyDescent="0.5">
      <c r="A36" s="36">
        <f t="shared" si="0"/>
        <v>28</v>
      </c>
      <c r="B36" s="33" t="s">
        <v>53</v>
      </c>
      <c r="C36" s="46">
        <f>C32+C34</f>
        <v>2.1400000000000002E-2</v>
      </c>
    </row>
    <row r="37" spans="1:3" ht="14.65" thickTop="1" x14ac:dyDescent="0.45">
      <c r="A37" s="36">
        <f t="shared" si="0"/>
        <v>29</v>
      </c>
      <c r="B37" s="33"/>
      <c r="C37" s="33"/>
    </row>
    <row r="38" spans="1:3" ht="14.65" thickBot="1" x14ac:dyDescent="0.5">
      <c r="A38" s="36">
        <f t="shared" si="0"/>
        <v>30</v>
      </c>
      <c r="B38" s="33" t="s">
        <v>54</v>
      </c>
      <c r="C38" s="47">
        <v>0.04</v>
      </c>
    </row>
    <row r="39" spans="1:3" ht="14.65" thickTop="1" x14ac:dyDescent="0.45">
      <c r="A39" s="36">
        <f t="shared" si="0"/>
        <v>31</v>
      </c>
      <c r="B39" s="33" t="s">
        <v>55</v>
      </c>
      <c r="C39" s="33"/>
    </row>
    <row r="40" spans="1:3" x14ac:dyDescent="0.45">
      <c r="A40" s="36"/>
      <c r="B40" s="33"/>
      <c r="C40" s="33"/>
    </row>
  </sheetData>
  <pageMargins left="0.7" right="0.7" top="0.75" bottom="0.75" header="0.3" footer="0.3"/>
  <pageSetup scale="72" fitToHeight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D504-8C54-4C02-8FB4-95EEB16FDC92}">
  <dimension ref="A1:F44"/>
  <sheetViews>
    <sheetView zoomScaleNormal="100" workbookViewId="0"/>
  </sheetViews>
  <sheetFormatPr defaultColWidth="14.73046875" defaultRowHeight="14.25" x14ac:dyDescent="0.45"/>
  <cols>
    <col min="1" max="1" width="8.265625" style="30" customWidth="1"/>
    <col min="2" max="2" width="48.1328125" style="30" bestFit="1" customWidth="1"/>
    <col min="3" max="5" width="20.265625" style="30" customWidth="1"/>
    <col min="6" max="16384" width="14.73046875" style="30"/>
  </cols>
  <sheetData>
    <row r="1" spans="1:6" x14ac:dyDescent="0.45">
      <c r="A1" s="3" t="str">
        <f>'Summary Adjustment'!A1</f>
        <v>Kentucky-American Water Company</v>
      </c>
      <c r="B1" s="33"/>
      <c r="C1" s="33"/>
      <c r="D1" s="33"/>
      <c r="E1" s="33"/>
      <c r="F1" s="28" t="s">
        <v>56</v>
      </c>
    </row>
    <row r="2" spans="1:6" x14ac:dyDescent="0.45">
      <c r="A2" s="3" t="s">
        <v>57</v>
      </c>
      <c r="B2" s="33"/>
      <c r="C2" s="33"/>
      <c r="D2" s="33"/>
      <c r="E2" s="33"/>
      <c r="F2" s="33"/>
    </row>
    <row r="3" spans="1:6" x14ac:dyDescent="0.45">
      <c r="A3" s="3" t="s">
        <v>58</v>
      </c>
      <c r="B3" s="33"/>
      <c r="C3" s="33"/>
      <c r="D3" s="33"/>
      <c r="E3" s="33"/>
      <c r="F3" s="33"/>
    </row>
    <row r="4" spans="1:6" x14ac:dyDescent="0.45">
      <c r="A4" s="3" t="s">
        <v>59</v>
      </c>
      <c r="B4" s="3"/>
      <c r="C4" s="4"/>
      <c r="D4" s="4"/>
      <c r="E4" s="33"/>
      <c r="F4" s="33"/>
    </row>
    <row r="5" spans="1:6" x14ac:dyDescent="0.45">
      <c r="A5" s="33"/>
      <c r="B5" s="3"/>
      <c r="C5" s="5" t="s">
        <v>28</v>
      </c>
      <c r="D5" s="5" t="s">
        <v>57</v>
      </c>
      <c r="E5" s="6" t="s">
        <v>60</v>
      </c>
      <c r="F5" s="33"/>
    </row>
    <row r="6" spans="1:6" x14ac:dyDescent="0.45">
      <c r="A6" s="33"/>
      <c r="B6" s="7"/>
      <c r="C6" s="8" t="s">
        <v>31</v>
      </c>
      <c r="D6" s="8" t="s">
        <v>61</v>
      </c>
      <c r="E6" s="8" t="s">
        <v>61</v>
      </c>
      <c r="F6" s="33"/>
    </row>
    <row r="7" spans="1:6" ht="28.5" x14ac:dyDescent="0.45">
      <c r="A7" s="33"/>
      <c r="B7" s="7"/>
      <c r="C7" s="9" t="s">
        <v>32</v>
      </c>
      <c r="D7" s="9" t="s">
        <v>62</v>
      </c>
      <c r="E7" s="8"/>
      <c r="F7" s="33"/>
    </row>
    <row r="8" spans="1:6" ht="28.5" x14ac:dyDescent="0.45">
      <c r="A8" s="10" t="s">
        <v>5</v>
      </c>
      <c r="B8" s="35"/>
      <c r="C8" s="11" t="s">
        <v>33</v>
      </c>
      <c r="D8" s="11" t="s">
        <v>63</v>
      </c>
      <c r="E8" s="11" t="s">
        <v>63</v>
      </c>
      <c r="F8" s="33"/>
    </row>
    <row r="9" spans="1:6" x14ac:dyDescent="0.45">
      <c r="A9" s="36">
        <v>1</v>
      </c>
      <c r="B9" s="33" t="s">
        <v>34</v>
      </c>
      <c r="C9" s="37">
        <v>9328645</v>
      </c>
      <c r="D9" s="37">
        <v>6573606.1476923078</v>
      </c>
      <c r="E9" s="37">
        <f>C9+D9</f>
        <v>15902251.147692308</v>
      </c>
      <c r="F9" s="33"/>
    </row>
    <row r="10" spans="1:6" x14ac:dyDescent="0.45">
      <c r="A10" s="36">
        <f>A9+1</f>
        <v>2</v>
      </c>
      <c r="B10" s="33" t="s">
        <v>35</v>
      </c>
      <c r="C10" s="33">
        <v>-633049.26000000013</v>
      </c>
      <c r="D10" s="33">
        <v>-106133.31846153876</v>
      </c>
      <c r="E10" s="33">
        <f>C10+D10</f>
        <v>-739182.57846153888</v>
      </c>
      <c r="F10" s="33"/>
    </row>
    <row r="11" spans="1:6" x14ac:dyDescent="0.45">
      <c r="A11" s="36">
        <f t="shared" ref="A11:A40" si="0">A10+1</f>
        <v>3</v>
      </c>
      <c r="B11" s="12" t="s">
        <v>36</v>
      </c>
      <c r="C11" s="48">
        <f t="shared" ref="C11:D11" si="1">C9+C10</f>
        <v>8695595.7400000002</v>
      </c>
      <c r="D11" s="48">
        <f t="shared" si="1"/>
        <v>6467472.8292307686</v>
      </c>
      <c r="E11" s="48">
        <f>E9+E10</f>
        <v>15163068.569230769</v>
      </c>
      <c r="F11" s="33"/>
    </row>
    <row r="12" spans="1:6" x14ac:dyDescent="0.45">
      <c r="A12" s="36">
        <f t="shared" si="0"/>
        <v>4</v>
      </c>
      <c r="B12" s="33"/>
      <c r="C12" s="33"/>
      <c r="D12" s="33"/>
      <c r="E12" s="33"/>
      <c r="F12" s="33"/>
    </row>
    <row r="13" spans="1:6" x14ac:dyDescent="0.45">
      <c r="A13" s="36">
        <f t="shared" si="0"/>
        <v>5</v>
      </c>
      <c r="B13" s="33" t="s">
        <v>37</v>
      </c>
      <c r="C13" s="37">
        <v>549261.21</v>
      </c>
      <c r="D13" s="37">
        <v>844592.78199999966</v>
      </c>
      <c r="E13" s="37">
        <f>C13+D13</f>
        <v>1393853.9919999996</v>
      </c>
      <c r="F13" s="33"/>
    </row>
    <row r="14" spans="1:6" x14ac:dyDescent="0.45">
      <c r="A14" s="36">
        <f t="shared" si="0"/>
        <v>6</v>
      </c>
      <c r="B14" s="33" t="s">
        <v>35</v>
      </c>
      <c r="C14" s="33">
        <v>633049.26000000013</v>
      </c>
      <c r="D14" s="33">
        <v>106133.31846153876</v>
      </c>
      <c r="E14" s="33">
        <f>D14+C14</f>
        <v>739182.57846153888</v>
      </c>
      <c r="F14" s="33"/>
    </row>
    <row r="15" spans="1:6" x14ac:dyDescent="0.45">
      <c r="A15" s="36">
        <f t="shared" si="0"/>
        <v>7</v>
      </c>
      <c r="B15" s="33" t="s">
        <v>38</v>
      </c>
      <c r="C15" s="33">
        <v>-137516.30201400002</v>
      </c>
      <c r="D15" s="33">
        <v>-174028.870475</v>
      </c>
      <c r="E15" s="33">
        <f>C15+D15</f>
        <v>-311545.17248900002</v>
      </c>
      <c r="F15" s="33"/>
    </row>
    <row r="16" spans="1:6" x14ac:dyDescent="0.45">
      <c r="A16" s="36">
        <f t="shared" si="0"/>
        <v>8</v>
      </c>
      <c r="B16" s="12" t="s">
        <v>39</v>
      </c>
      <c r="C16" s="48">
        <f t="shared" ref="C16:D16" si="2">SUM(C13:C15)</f>
        <v>1044794.1679860002</v>
      </c>
      <c r="D16" s="48">
        <f t="shared" si="2"/>
        <v>776697.22998653841</v>
      </c>
      <c r="E16" s="48">
        <f>SUM(E13:E15)</f>
        <v>1821491.3979725386</v>
      </c>
      <c r="F16" s="33"/>
    </row>
    <row r="17" spans="1:6" x14ac:dyDescent="0.45">
      <c r="A17" s="36">
        <f t="shared" si="0"/>
        <v>9</v>
      </c>
      <c r="B17" s="33"/>
      <c r="C17" s="33"/>
      <c r="D17" s="33"/>
      <c r="E17" s="33"/>
      <c r="F17" s="33"/>
    </row>
    <row r="18" spans="1:6" x14ac:dyDescent="0.45">
      <c r="A18" s="36">
        <f t="shared" si="0"/>
        <v>10</v>
      </c>
      <c r="B18" s="3" t="s">
        <v>40</v>
      </c>
      <c r="C18" s="37">
        <f t="shared" ref="C18:D18" si="3">C11+C16</f>
        <v>9740389.9079860002</v>
      </c>
      <c r="D18" s="37">
        <f t="shared" si="3"/>
        <v>7244170.0592173068</v>
      </c>
      <c r="E18" s="37">
        <f>E11+E16</f>
        <v>16984559.967203308</v>
      </c>
      <c r="F18" s="33"/>
    </row>
    <row r="19" spans="1:6" x14ac:dyDescent="0.45">
      <c r="A19" s="36">
        <f t="shared" si="0"/>
        <v>11</v>
      </c>
      <c r="B19" s="33" t="s">
        <v>41</v>
      </c>
      <c r="C19" s="35">
        <v>-1550182.6106699761</v>
      </c>
      <c r="D19" s="35">
        <v>-1687014.3617759156</v>
      </c>
      <c r="E19" s="35">
        <f>C19+D19</f>
        <v>-3237196.9724458917</v>
      </c>
      <c r="F19" s="33"/>
    </row>
    <row r="20" spans="1:6" x14ac:dyDescent="0.45">
      <c r="A20" s="36">
        <f t="shared" si="0"/>
        <v>12</v>
      </c>
      <c r="B20" s="12" t="s">
        <v>42</v>
      </c>
      <c r="C20" s="37">
        <f t="shared" ref="C20:D20" si="4">C19+C18</f>
        <v>8190207.2973160241</v>
      </c>
      <c r="D20" s="37">
        <f t="shared" si="4"/>
        <v>5557155.6974413916</v>
      </c>
      <c r="E20" s="37">
        <f>E19+E18</f>
        <v>13747362.994757416</v>
      </c>
      <c r="F20" s="33"/>
    </row>
    <row r="21" spans="1:6" x14ac:dyDescent="0.45">
      <c r="A21" s="36">
        <f t="shared" si="0"/>
        <v>13</v>
      </c>
      <c r="B21" s="33" t="s">
        <v>43</v>
      </c>
      <c r="C21" s="40">
        <v>9.2821000000000001E-2</v>
      </c>
      <c r="D21" s="40">
        <v>9.2821000000000001E-2</v>
      </c>
      <c r="E21" s="40">
        <v>9.2821000000000001E-2</v>
      </c>
      <c r="F21" s="33"/>
    </row>
    <row r="22" spans="1:6" x14ac:dyDescent="0.45">
      <c r="A22" s="36">
        <f t="shared" si="0"/>
        <v>14</v>
      </c>
      <c r="B22" s="33" t="s">
        <v>44</v>
      </c>
      <c r="C22" s="37">
        <f t="shared" ref="C22:D22" si="5">C20*C21</f>
        <v>760223.23154417065</v>
      </c>
      <c r="D22" s="37">
        <f t="shared" si="5"/>
        <v>515820.7489922074</v>
      </c>
      <c r="E22" s="37">
        <f>E20*E21</f>
        <v>1276043.980536378</v>
      </c>
      <c r="F22" s="33"/>
    </row>
    <row r="23" spans="1:6" x14ac:dyDescent="0.45">
      <c r="A23" s="36">
        <f t="shared" si="0"/>
        <v>15</v>
      </c>
      <c r="B23" s="33" t="s">
        <v>45</v>
      </c>
      <c r="C23" s="33">
        <v>137516.30201400002</v>
      </c>
      <c r="D23" s="33">
        <v>174028.870475</v>
      </c>
      <c r="E23" s="33">
        <f>C23+D23</f>
        <v>311545.17248900002</v>
      </c>
      <c r="F23" s="33"/>
    </row>
    <row r="24" spans="1:6" x14ac:dyDescent="0.45">
      <c r="A24" s="36">
        <f t="shared" si="0"/>
        <v>16</v>
      </c>
      <c r="B24" s="33" t="s">
        <v>46</v>
      </c>
      <c r="C24" s="35">
        <v>120868.780786</v>
      </c>
      <c r="D24" s="35">
        <v>82316.338041692317</v>
      </c>
      <c r="E24" s="35">
        <f>C24+D24</f>
        <v>203185.11882769232</v>
      </c>
      <c r="F24" s="33"/>
    </row>
    <row r="25" spans="1:6" x14ac:dyDescent="0.45">
      <c r="A25" s="36">
        <f t="shared" si="0"/>
        <v>17</v>
      </c>
      <c r="B25" s="33"/>
      <c r="C25" s="33"/>
      <c r="D25" s="33"/>
      <c r="E25" s="33"/>
      <c r="F25" s="33"/>
    </row>
    <row r="26" spans="1:6" ht="14.65" thickBot="1" x14ac:dyDescent="0.5">
      <c r="A26" s="36">
        <f t="shared" si="0"/>
        <v>18</v>
      </c>
      <c r="B26" s="3" t="s">
        <v>47</v>
      </c>
      <c r="C26" s="49">
        <f t="shared" ref="C26:D26" si="6">SUM(C22:C24)</f>
        <v>1018608.3143441706</v>
      </c>
      <c r="D26" s="49">
        <f t="shared" si="6"/>
        <v>772165.95750889974</v>
      </c>
      <c r="E26" s="49">
        <f>SUM(E22:E24)</f>
        <v>1790774.2718530702</v>
      </c>
      <c r="F26" s="50"/>
    </row>
    <row r="27" spans="1:6" ht="14.65" thickTop="1" x14ac:dyDescent="0.45">
      <c r="A27" s="36">
        <f t="shared" si="0"/>
        <v>19</v>
      </c>
      <c r="B27" s="33"/>
      <c r="C27" s="33"/>
      <c r="D27" s="33"/>
      <c r="E27" s="33"/>
      <c r="F27" s="33"/>
    </row>
    <row r="28" spans="1:6" x14ac:dyDescent="0.45">
      <c r="A28" s="36">
        <f t="shared" si="0"/>
        <v>20</v>
      </c>
      <c r="B28" s="33" t="s">
        <v>93</v>
      </c>
      <c r="C28" s="33"/>
      <c r="D28" s="33"/>
      <c r="E28" s="33">
        <v>2031201.8599999996</v>
      </c>
      <c r="F28" s="33"/>
    </row>
    <row r="29" spans="1:6" x14ac:dyDescent="0.45">
      <c r="A29" s="36">
        <f t="shared" si="0"/>
        <v>21</v>
      </c>
      <c r="B29" s="33" t="s">
        <v>64</v>
      </c>
      <c r="C29" s="33"/>
      <c r="D29" s="33"/>
      <c r="E29" s="33">
        <v>94998.034344170708</v>
      </c>
      <c r="F29" s="33"/>
    </row>
    <row r="30" spans="1:6" x14ac:dyDescent="0.45">
      <c r="A30" s="36">
        <f t="shared" si="0"/>
        <v>22</v>
      </c>
      <c r="B30" s="33" t="s">
        <v>95</v>
      </c>
      <c r="C30" s="37"/>
      <c r="D30" s="37"/>
      <c r="E30" s="51">
        <f>E28-E29</f>
        <v>1936203.8256558289</v>
      </c>
      <c r="F30" s="33"/>
    </row>
    <row r="31" spans="1:6" x14ac:dyDescent="0.45">
      <c r="A31" s="36">
        <f t="shared" si="0"/>
        <v>23</v>
      </c>
      <c r="B31" s="33"/>
      <c r="C31" s="33"/>
      <c r="D31" s="33"/>
      <c r="E31" s="33"/>
      <c r="F31" s="33"/>
    </row>
    <row r="32" spans="1:6" x14ac:dyDescent="0.45">
      <c r="A32" s="36">
        <f t="shared" si="0"/>
        <v>24</v>
      </c>
      <c r="B32" s="33" t="s">
        <v>96</v>
      </c>
      <c r="C32" s="33"/>
      <c r="D32" s="33"/>
      <c r="E32" s="37">
        <f>E26-E30</f>
        <v>-145429.55380275869</v>
      </c>
      <c r="F32" s="33"/>
    </row>
    <row r="33" spans="1:6" x14ac:dyDescent="0.45">
      <c r="A33" s="36">
        <f t="shared" si="0"/>
        <v>25</v>
      </c>
      <c r="B33" s="33"/>
      <c r="C33" s="33"/>
      <c r="D33" s="33"/>
      <c r="E33" s="33"/>
      <c r="F33" s="33"/>
    </row>
    <row r="34" spans="1:6" x14ac:dyDescent="0.45">
      <c r="A34" s="36">
        <f t="shared" si="0"/>
        <v>26</v>
      </c>
      <c r="B34" s="33" t="s">
        <v>66</v>
      </c>
      <c r="C34" s="33"/>
      <c r="D34" s="33"/>
      <c r="E34" s="52">
        <v>44922</v>
      </c>
      <c r="F34" s="33"/>
    </row>
    <row r="35" spans="1:6" x14ac:dyDescent="0.45">
      <c r="A35" s="36">
        <f t="shared" si="0"/>
        <v>27</v>
      </c>
      <c r="B35" s="33" t="s">
        <v>67</v>
      </c>
      <c r="C35" s="33"/>
      <c r="D35" s="33"/>
      <c r="E35" s="52">
        <v>45108</v>
      </c>
      <c r="F35" s="33"/>
    </row>
    <row r="36" spans="1:6" x14ac:dyDescent="0.45">
      <c r="A36" s="36">
        <f t="shared" si="0"/>
        <v>28</v>
      </c>
      <c r="B36" s="33" t="s">
        <v>68</v>
      </c>
      <c r="C36" s="33"/>
      <c r="D36" s="33"/>
      <c r="E36" s="53">
        <f>E35-E34</f>
        <v>186</v>
      </c>
      <c r="F36" s="33"/>
    </row>
    <row r="37" spans="1:6" x14ac:dyDescent="0.45">
      <c r="A37" s="36">
        <f t="shared" si="0"/>
        <v>29</v>
      </c>
      <c r="B37" s="33"/>
      <c r="C37" s="33"/>
      <c r="D37" s="33"/>
      <c r="E37" s="33"/>
      <c r="F37" s="33"/>
    </row>
    <row r="38" spans="1:6" x14ac:dyDescent="0.45">
      <c r="A38" s="36">
        <f t="shared" si="0"/>
        <v>30</v>
      </c>
      <c r="B38" s="33" t="s">
        <v>50</v>
      </c>
      <c r="C38" s="33"/>
      <c r="D38" s="33"/>
      <c r="E38" s="43">
        <f>98880622</f>
        <v>98880622</v>
      </c>
      <c r="F38" s="45"/>
    </row>
    <row r="39" spans="1:6" x14ac:dyDescent="0.45">
      <c r="A39" s="36">
        <f t="shared" si="0"/>
        <v>31</v>
      </c>
      <c r="B39" s="33" t="s">
        <v>69</v>
      </c>
      <c r="C39" s="33"/>
      <c r="D39" s="33"/>
      <c r="E39" s="37">
        <f>E38/365*E36</f>
        <v>50388481.347945206</v>
      </c>
      <c r="F39" s="45"/>
    </row>
    <row r="40" spans="1:6" ht="14.65" thickBot="1" x14ac:dyDescent="0.5">
      <c r="A40" s="36">
        <f t="shared" si="0"/>
        <v>32</v>
      </c>
      <c r="B40" s="33" t="s">
        <v>97</v>
      </c>
      <c r="C40" s="33"/>
      <c r="D40" s="33"/>
      <c r="E40" s="44">
        <f>E32/E39</f>
        <v>-2.8861666379371674E-3</v>
      </c>
      <c r="F40" s="33"/>
    </row>
    <row r="41" spans="1:6" ht="14.65" thickTop="1" x14ac:dyDescent="0.45">
      <c r="A41" s="36"/>
      <c r="B41" s="33"/>
      <c r="C41" s="33"/>
      <c r="D41" s="33"/>
      <c r="E41" s="33"/>
      <c r="F41" s="33"/>
    </row>
    <row r="42" spans="1:6" x14ac:dyDescent="0.45">
      <c r="A42" s="36"/>
      <c r="B42" s="33"/>
      <c r="C42" s="33"/>
      <c r="D42" s="33"/>
      <c r="E42" s="54"/>
      <c r="F42" s="33"/>
    </row>
    <row r="43" spans="1:6" x14ac:dyDescent="0.45">
      <c r="A43" s="36"/>
      <c r="B43" s="33"/>
      <c r="C43" s="7"/>
      <c r="D43" s="7"/>
      <c r="E43" s="33"/>
      <c r="F43" s="33"/>
    </row>
    <row r="44" spans="1:6" x14ac:dyDescent="0.45">
      <c r="A44" s="36"/>
      <c r="B44" s="33"/>
      <c r="C44" s="33"/>
      <c r="D44" s="33"/>
      <c r="E44" s="33"/>
      <c r="F44" s="33"/>
    </row>
  </sheetData>
  <pageMargins left="0.7" right="0.7" top="0.75" bottom="0.75" header="0.3" footer="0.3"/>
  <pageSetup scale="72" fitToHeight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4DD2-B3DF-4CDF-AA29-FE0ACE5DB0B5}">
  <dimension ref="A1:G55"/>
  <sheetViews>
    <sheetView zoomScaleNormal="100" workbookViewId="0"/>
  </sheetViews>
  <sheetFormatPr defaultColWidth="14.73046875" defaultRowHeight="14.25" x14ac:dyDescent="0.45"/>
  <cols>
    <col min="1" max="1" width="9.73046875" style="30" customWidth="1"/>
    <col min="2" max="2" width="46.46484375" style="30" bestFit="1" customWidth="1"/>
    <col min="3" max="6" width="20.265625" style="30" customWidth="1"/>
    <col min="7" max="7" width="18.73046875" style="30" customWidth="1"/>
    <col min="8" max="16384" width="14.73046875" style="30"/>
  </cols>
  <sheetData>
    <row r="1" spans="1:7" x14ac:dyDescent="0.45">
      <c r="A1" s="3" t="str">
        <f>'Summary Adjustment'!A1</f>
        <v>Kentucky-American Water Company</v>
      </c>
      <c r="B1" s="33"/>
      <c r="C1" s="55"/>
      <c r="D1" s="33"/>
      <c r="E1" s="33"/>
      <c r="F1" s="33"/>
      <c r="G1" s="28" t="s">
        <v>70</v>
      </c>
    </row>
    <row r="2" spans="1:7" x14ac:dyDescent="0.45">
      <c r="A2" s="3" t="str">
        <f>'Summary Adjustment'!A2</f>
        <v>Case No. 2023-00300</v>
      </c>
      <c r="B2" s="3"/>
      <c r="C2" s="55"/>
      <c r="D2" s="33"/>
      <c r="E2" s="33"/>
      <c r="F2" s="33"/>
      <c r="G2" s="33"/>
    </row>
    <row r="3" spans="1:7" x14ac:dyDescent="0.45">
      <c r="A3" s="3" t="s">
        <v>71</v>
      </c>
      <c r="B3" s="33"/>
      <c r="C3" s="55"/>
      <c r="D3" s="33"/>
      <c r="E3" s="33"/>
      <c r="F3" s="33"/>
      <c r="G3" s="33"/>
    </row>
    <row r="4" spans="1:7" x14ac:dyDescent="0.45">
      <c r="A4" s="33"/>
      <c r="B4" s="3"/>
      <c r="C4" s="55"/>
      <c r="D4" s="55"/>
      <c r="E4" s="55"/>
      <c r="F4" s="55"/>
      <c r="G4" s="55"/>
    </row>
    <row r="5" spans="1:7" x14ac:dyDescent="0.45">
      <c r="A5" s="33"/>
      <c r="B5" s="3"/>
      <c r="C5" s="18" t="s">
        <v>28</v>
      </c>
      <c r="D5" s="18" t="s">
        <v>57</v>
      </c>
      <c r="E5" s="18" t="s">
        <v>72</v>
      </c>
      <c r="F5" s="4"/>
      <c r="G5" s="4"/>
    </row>
    <row r="6" spans="1:7" x14ac:dyDescent="0.45">
      <c r="A6" s="33"/>
      <c r="B6" s="33"/>
      <c r="C6" s="18" t="s">
        <v>31</v>
      </c>
      <c r="D6" s="18" t="s">
        <v>61</v>
      </c>
      <c r="E6" s="18" t="s">
        <v>73</v>
      </c>
      <c r="F6" s="18"/>
      <c r="G6" s="18"/>
    </row>
    <row r="7" spans="1:7" ht="28.5" x14ac:dyDescent="0.45">
      <c r="A7" s="33"/>
      <c r="B7" s="33"/>
      <c r="C7" s="19" t="s">
        <v>74</v>
      </c>
      <c r="D7" s="19" t="s">
        <v>75</v>
      </c>
      <c r="E7" s="19" t="s">
        <v>76</v>
      </c>
      <c r="F7" s="19" t="s">
        <v>77</v>
      </c>
      <c r="G7" s="18"/>
    </row>
    <row r="8" spans="1:7" ht="28.5" x14ac:dyDescent="0.45">
      <c r="A8" s="10" t="s">
        <v>5</v>
      </c>
      <c r="B8" s="35"/>
      <c r="C8" s="11" t="s">
        <v>33</v>
      </c>
      <c r="D8" s="11" t="s">
        <v>63</v>
      </c>
      <c r="E8" s="11" t="s">
        <v>78</v>
      </c>
      <c r="F8" s="11" t="s">
        <v>78</v>
      </c>
      <c r="G8" s="20"/>
    </row>
    <row r="9" spans="1:7" x14ac:dyDescent="0.45">
      <c r="A9" s="36">
        <v>1</v>
      </c>
      <c r="B9" s="33" t="s">
        <v>34</v>
      </c>
      <c r="C9" s="37">
        <v>9328645</v>
      </c>
      <c r="D9" s="21">
        <v>19931458.859999999</v>
      </c>
      <c r="E9" s="31">
        <v>13473377.222307689</v>
      </c>
      <c r="F9" s="21">
        <f>SUM(C9:E9)</f>
        <v>42733481.082307689</v>
      </c>
      <c r="G9" s="21"/>
    </row>
    <row r="10" spans="1:7" x14ac:dyDescent="0.45">
      <c r="A10" s="36">
        <f>A9+1</f>
        <v>2</v>
      </c>
      <c r="B10" s="33" t="s">
        <v>35</v>
      </c>
      <c r="C10" s="33">
        <v>-633049.26000000013</v>
      </c>
      <c r="D10" s="33">
        <v>-414147.64</v>
      </c>
      <c r="E10" s="33">
        <v>-588294</v>
      </c>
      <c r="F10" s="33">
        <f>SUM(C10:E10)</f>
        <v>-1635490.9000000001</v>
      </c>
      <c r="G10" s="33"/>
    </row>
    <row r="11" spans="1:7" x14ac:dyDescent="0.45">
      <c r="A11" s="36">
        <f t="shared" ref="A11:A48" si="0">A10+1</f>
        <v>3</v>
      </c>
      <c r="B11" s="12" t="s">
        <v>36</v>
      </c>
      <c r="C11" s="56">
        <f>SUM(C9:C10)</f>
        <v>8695595.7400000002</v>
      </c>
      <c r="D11" s="56">
        <f>SUM(D9:D10)</f>
        <v>19517311.219999999</v>
      </c>
      <c r="E11" s="56">
        <f>SUM(E9:E10)</f>
        <v>12885083.222307689</v>
      </c>
      <c r="F11" s="56">
        <f>SUM(F9:F10)</f>
        <v>41097990.18230769</v>
      </c>
      <c r="G11" s="33"/>
    </row>
    <row r="12" spans="1:7" x14ac:dyDescent="0.45">
      <c r="A12" s="36">
        <f t="shared" si="0"/>
        <v>4</v>
      </c>
      <c r="B12" s="33"/>
      <c r="C12" s="33"/>
      <c r="D12" s="33"/>
      <c r="E12" s="33"/>
      <c r="F12" s="33"/>
      <c r="G12" s="33"/>
    </row>
    <row r="13" spans="1:7" x14ac:dyDescent="0.45">
      <c r="A13" s="36">
        <f t="shared" si="0"/>
        <v>5</v>
      </c>
      <c r="B13" s="33" t="s">
        <v>37</v>
      </c>
      <c r="C13" s="33">
        <v>549261.21</v>
      </c>
      <c r="D13" s="22">
        <v>2433438.5939999996</v>
      </c>
      <c r="E13" s="22">
        <v>-529693.44923076872</v>
      </c>
      <c r="F13" s="22">
        <f>SUM(C13:E13)</f>
        <v>2453006.3547692308</v>
      </c>
      <c r="G13" s="33"/>
    </row>
    <row r="14" spans="1:7" x14ac:dyDescent="0.45">
      <c r="A14" s="36">
        <f t="shared" si="0"/>
        <v>6</v>
      </c>
      <c r="B14" s="33" t="s">
        <v>35</v>
      </c>
      <c r="C14" s="33">
        <v>633049.26000000013</v>
      </c>
      <c r="D14" s="22">
        <v>414147.64</v>
      </c>
      <c r="E14" s="22">
        <f>-E10</f>
        <v>588294</v>
      </c>
      <c r="F14" s="33">
        <f>SUM(C14:E14)</f>
        <v>1635490.9000000001</v>
      </c>
      <c r="G14" s="33"/>
    </row>
    <row r="15" spans="1:7" x14ac:dyDescent="0.45">
      <c r="A15" s="36">
        <f t="shared" si="0"/>
        <v>7</v>
      </c>
      <c r="B15" s="33" t="s">
        <v>79</v>
      </c>
      <c r="C15" s="33">
        <v>-137516.30201400002</v>
      </c>
      <c r="D15" s="22"/>
      <c r="E15" s="22"/>
      <c r="F15" s="33">
        <f>SUM(C15:E15)</f>
        <v>-137516.30201400002</v>
      </c>
      <c r="G15" s="33"/>
    </row>
    <row r="16" spans="1:7" x14ac:dyDescent="0.45">
      <c r="A16" s="36">
        <f t="shared" si="0"/>
        <v>8</v>
      </c>
      <c r="B16" s="33" t="s">
        <v>80</v>
      </c>
      <c r="C16" s="33"/>
      <c r="D16" s="22">
        <v>-311545.17248900002</v>
      </c>
      <c r="E16" s="22"/>
      <c r="F16" s="33">
        <f>SUM(C16:E16)</f>
        <v>-311545.17248900002</v>
      </c>
      <c r="G16" s="33"/>
    </row>
    <row r="17" spans="1:7" x14ac:dyDescent="0.45">
      <c r="A17" s="36">
        <f t="shared" si="0"/>
        <v>9</v>
      </c>
      <c r="B17" s="33" t="s">
        <v>81</v>
      </c>
      <c r="C17" s="33"/>
      <c r="D17" s="33"/>
      <c r="E17" s="33">
        <v>-197141.7757846154</v>
      </c>
      <c r="F17" s="33">
        <f>SUM(C17:E17)</f>
        <v>-197141.7757846154</v>
      </c>
      <c r="G17" s="33"/>
    </row>
    <row r="18" spans="1:7" x14ac:dyDescent="0.45">
      <c r="A18" s="36">
        <f>A17+1</f>
        <v>10</v>
      </c>
      <c r="B18" s="12" t="s">
        <v>39</v>
      </c>
      <c r="C18" s="56">
        <f>SUM(C13:C17)</f>
        <v>1044794.1679860002</v>
      </c>
      <c r="D18" s="56">
        <f>SUM(D13:D17)</f>
        <v>2536041.0615109997</v>
      </c>
      <c r="E18" s="56">
        <f>SUM(E13:E17)</f>
        <v>-138541.22501538412</v>
      </c>
      <c r="F18" s="56">
        <f>SUM(F13:F17)</f>
        <v>3442294.004481616</v>
      </c>
      <c r="G18" s="33"/>
    </row>
    <row r="19" spans="1:7" x14ac:dyDescent="0.45">
      <c r="A19" s="36">
        <f t="shared" si="0"/>
        <v>11</v>
      </c>
      <c r="B19" s="33"/>
      <c r="C19" s="33"/>
      <c r="D19" s="33"/>
      <c r="E19" s="33"/>
      <c r="F19" s="33"/>
      <c r="G19" s="33"/>
    </row>
    <row r="20" spans="1:7" x14ac:dyDescent="0.45">
      <c r="A20" s="36">
        <f t="shared" si="0"/>
        <v>12</v>
      </c>
      <c r="B20" s="3" t="s">
        <v>40</v>
      </c>
      <c r="C20" s="33">
        <v>9740389.9079860002</v>
      </c>
      <c r="D20" s="33">
        <f>D11+D18</f>
        <v>22053352.281510998</v>
      </c>
      <c r="E20" s="33">
        <f>E11+E18</f>
        <v>12746541.997292306</v>
      </c>
      <c r="F20" s="33">
        <f>SUM(C20:E20)</f>
        <v>44540284.186789304</v>
      </c>
      <c r="G20" s="33"/>
    </row>
    <row r="21" spans="1:7" x14ac:dyDescent="0.45">
      <c r="A21" s="36">
        <f t="shared" si="0"/>
        <v>13</v>
      </c>
      <c r="B21" s="33" t="s">
        <v>82</v>
      </c>
      <c r="C21" s="33">
        <v>-1550182.6106699761</v>
      </c>
      <c r="D21" s="33"/>
      <c r="E21" s="33"/>
      <c r="F21" s="33">
        <f>SUM(C21:E21)</f>
        <v>-1550182.6106699761</v>
      </c>
      <c r="G21" s="33"/>
    </row>
    <row r="22" spans="1:7" x14ac:dyDescent="0.45">
      <c r="A22" s="36">
        <f t="shared" si="0"/>
        <v>14</v>
      </c>
      <c r="B22" s="33" t="s">
        <v>83</v>
      </c>
      <c r="C22" s="33"/>
      <c r="D22" s="33">
        <v>-3674352.5118128452</v>
      </c>
      <c r="E22" s="33"/>
      <c r="F22" s="33">
        <f>SUM(C22:E22)</f>
        <v>-3674352.5118128452</v>
      </c>
      <c r="G22" s="33"/>
    </row>
    <row r="23" spans="1:7" x14ac:dyDescent="0.45">
      <c r="A23" s="36">
        <f t="shared" si="0"/>
        <v>15</v>
      </c>
      <c r="B23" s="33" t="s">
        <v>84</v>
      </c>
      <c r="C23" s="35"/>
      <c r="D23" s="35"/>
      <c r="E23" s="35">
        <v>-1689729</v>
      </c>
      <c r="F23" s="35">
        <f>SUM(C23:E23)</f>
        <v>-1689729</v>
      </c>
      <c r="G23" s="33"/>
    </row>
    <row r="24" spans="1:7" x14ac:dyDescent="0.45">
      <c r="A24" s="36">
        <f>A23+1</f>
        <v>16</v>
      </c>
      <c r="B24" s="12" t="s">
        <v>42</v>
      </c>
      <c r="C24" s="33">
        <f>SUM(C20:C23)</f>
        <v>8190207.2973160241</v>
      </c>
      <c r="D24" s="33">
        <f>SUM(D20:D23)</f>
        <v>18378999.76969815</v>
      </c>
      <c r="E24" s="33">
        <f>SUM(E20:E23)</f>
        <v>11056812.997292306</v>
      </c>
      <c r="F24" s="33">
        <f>SUM(F20:F23)</f>
        <v>37626020.064306483</v>
      </c>
      <c r="G24" s="33"/>
    </row>
    <row r="25" spans="1:7" x14ac:dyDescent="0.45">
      <c r="A25" s="36">
        <f t="shared" si="0"/>
        <v>17</v>
      </c>
      <c r="B25" s="33" t="s">
        <v>43</v>
      </c>
      <c r="C25" s="57">
        <v>9.2821000000000001E-2</v>
      </c>
      <c r="D25" s="57">
        <v>9.2821000000000001E-2</v>
      </c>
      <c r="E25" s="57">
        <v>9.2821000000000001E-2</v>
      </c>
      <c r="F25" s="57">
        <v>9.2821000000000001E-2</v>
      </c>
      <c r="G25" s="58"/>
    </row>
    <row r="26" spans="1:7" x14ac:dyDescent="0.45">
      <c r="A26" s="36">
        <f t="shared" si="0"/>
        <v>18</v>
      </c>
      <c r="B26" s="33" t="s">
        <v>44</v>
      </c>
      <c r="C26" s="33">
        <v>760223.23154417065</v>
      </c>
      <c r="D26" s="33">
        <f>D24*D25</f>
        <v>1705957.137623152</v>
      </c>
      <c r="E26" s="33">
        <f>E24*E25</f>
        <v>1026304.4392216692</v>
      </c>
      <c r="F26" s="33">
        <f>F24*F25</f>
        <v>3492484.8083889922</v>
      </c>
      <c r="G26" s="33"/>
    </row>
    <row r="27" spans="1:7" x14ac:dyDescent="0.45">
      <c r="A27" s="36">
        <f t="shared" si="0"/>
        <v>19</v>
      </c>
      <c r="B27" s="33" t="s">
        <v>85</v>
      </c>
      <c r="C27" s="33">
        <v>137516.30201400002</v>
      </c>
      <c r="D27" s="33"/>
      <c r="E27" s="33"/>
      <c r="F27" s="33">
        <f t="shared" ref="F27:F32" si="1">SUM(C27:E27)</f>
        <v>137516.30201400002</v>
      </c>
      <c r="G27" s="33"/>
    </row>
    <row r="28" spans="1:7" x14ac:dyDescent="0.45">
      <c r="A28" s="36">
        <f t="shared" si="0"/>
        <v>20</v>
      </c>
      <c r="B28" s="33" t="s">
        <v>86</v>
      </c>
      <c r="C28" s="33"/>
      <c r="D28" s="33">
        <v>311545.17248900002</v>
      </c>
      <c r="E28" s="33"/>
      <c r="F28" s="33">
        <f t="shared" si="1"/>
        <v>311545.17248900002</v>
      </c>
      <c r="G28" s="33"/>
    </row>
    <row r="29" spans="1:7" x14ac:dyDescent="0.45">
      <c r="A29" s="36">
        <f t="shared" si="0"/>
        <v>21</v>
      </c>
      <c r="B29" s="33" t="s">
        <v>87</v>
      </c>
      <c r="C29" s="33"/>
      <c r="D29" s="33"/>
      <c r="E29" s="33">
        <v>197141.7757846154</v>
      </c>
      <c r="F29" s="33">
        <f t="shared" si="1"/>
        <v>197141.7757846154</v>
      </c>
      <c r="G29" s="33"/>
    </row>
    <row r="30" spans="1:7" x14ac:dyDescent="0.45">
      <c r="A30" s="36">
        <f t="shared" si="0"/>
        <v>22</v>
      </c>
      <c r="B30" s="33" t="s">
        <v>88</v>
      </c>
      <c r="C30" s="33">
        <v>120868.780786</v>
      </c>
      <c r="D30" s="33">
        <v>21360.756920402622</v>
      </c>
      <c r="E30" s="33">
        <v>-4347.7978699999949</v>
      </c>
      <c r="F30" s="33">
        <f t="shared" si="1"/>
        <v>137881.73983640264</v>
      </c>
      <c r="G30" s="33"/>
    </row>
    <row r="31" spans="1:7" x14ac:dyDescent="0.45">
      <c r="A31" s="36">
        <f t="shared" si="0"/>
        <v>23</v>
      </c>
      <c r="B31" s="33" t="s">
        <v>89</v>
      </c>
      <c r="C31" s="33"/>
      <c r="D31" s="33">
        <v>261531.970348</v>
      </c>
      <c r="E31" s="33">
        <v>-9758.655609999958</v>
      </c>
      <c r="F31" s="33">
        <f t="shared" si="1"/>
        <v>251773.31473800004</v>
      </c>
      <c r="G31" s="33"/>
    </row>
    <row r="32" spans="1:7" x14ac:dyDescent="0.45">
      <c r="A32" s="36">
        <f t="shared" si="0"/>
        <v>24</v>
      </c>
      <c r="B32" s="33" t="s">
        <v>90</v>
      </c>
      <c r="C32" s="35"/>
      <c r="D32" s="35"/>
      <c r="E32" s="35">
        <v>362929</v>
      </c>
      <c r="F32" s="35">
        <f t="shared" si="1"/>
        <v>362929</v>
      </c>
      <c r="G32" s="33"/>
    </row>
    <row r="33" spans="1:7" x14ac:dyDescent="0.45">
      <c r="A33" s="36">
        <f t="shared" si="0"/>
        <v>25</v>
      </c>
      <c r="B33" s="33"/>
      <c r="C33" s="33"/>
      <c r="D33" s="33"/>
      <c r="E33" s="33"/>
      <c r="F33" s="33"/>
      <c r="G33" s="33"/>
    </row>
    <row r="34" spans="1:7" x14ac:dyDescent="0.45">
      <c r="A34" s="36">
        <f t="shared" si="0"/>
        <v>26</v>
      </c>
      <c r="B34" s="3" t="s">
        <v>47</v>
      </c>
      <c r="C34" s="37">
        <f>SUM(C26:C32)</f>
        <v>1018608.3143441706</v>
      </c>
      <c r="D34" s="37">
        <f>SUM(D26:D32)</f>
        <v>2300395.0373805547</v>
      </c>
      <c r="E34" s="37">
        <f>SUM(E26:E32)</f>
        <v>1572268.7615262847</v>
      </c>
      <c r="F34" s="37">
        <f>SUM(F26:F32)</f>
        <v>4891272.11325101</v>
      </c>
      <c r="G34" s="37"/>
    </row>
    <row r="35" spans="1:7" x14ac:dyDescent="0.45">
      <c r="A35" s="36">
        <f t="shared" si="0"/>
        <v>27</v>
      </c>
      <c r="B35" s="33"/>
      <c r="C35" s="33"/>
      <c r="D35" s="33"/>
      <c r="E35" s="33"/>
      <c r="F35" s="33"/>
      <c r="G35" s="33"/>
    </row>
    <row r="36" spans="1:7" x14ac:dyDescent="0.45">
      <c r="A36" s="36">
        <f t="shared" si="0"/>
        <v>28</v>
      </c>
      <c r="B36" s="33" t="s">
        <v>48</v>
      </c>
      <c r="C36" s="33"/>
      <c r="D36" s="33"/>
      <c r="E36" s="33"/>
      <c r="F36" s="33">
        <v>4630184.29</v>
      </c>
      <c r="G36" s="37"/>
    </row>
    <row r="37" spans="1:7" x14ac:dyDescent="0.45">
      <c r="A37" s="36">
        <f>A36+1</f>
        <v>29</v>
      </c>
      <c r="B37" s="33" t="s">
        <v>94</v>
      </c>
      <c r="C37" s="33"/>
      <c r="D37" s="33"/>
      <c r="E37" s="33"/>
      <c r="F37" s="33">
        <f>'QIP-2 Revenues'!E32</f>
        <v>-145429.55380275869</v>
      </c>
      <c r="G37" s="59"/>
    </row>
    <row r="38" spans="1:7" x14ac:dyDescent="0.45">
      <c r="A38" s="36">
        <f>A37+1</f>
        <v>30</v>
      </c>
      <c r="B38" s="33" t="s">
        <v>65</v>
      </c>
      <c r="C38" s="37"/>
      <c r="D38" s="37"/>
      <c r="E38" s="37"/>
      <c r="F38" s="51">
        <f>F36-F37</f>
        <v>4775613.8438027585</v>
      </c>
      <c r="G38" s="33"/>
    </row>
    <row r="39" spans="1:7" x14ac:dyDescent="0.45">
      <c r="A39" s="36">
        <f>A38+1</f>
        <v>31</v>
      </c>
      <c r="B39" s="33"/>
      <c r="C39" s="33"/>
      <c r="D39" s="33"/>
      <c r="E39" s="33"/>
      <c r="F39" s="33"/>
      <c r="G39" s="60"/>
    </row>
    <row r="40" spans="1:7" x14ac:dyDescent="0.45">
      <c r="A40" s="36">
        <f t="shared" si="0"/>
        <v>32</v>
      </c>
      <c r="B40" s="33" t="s">
        <v>13</v>
      </c>
      <c r="C40" s="33"/>
      <c r="D40" s="33"/>
      <c r="E40" s="33"/>
      <c r="F40" s="37">
        <f>F34-F38</f>
        <v>115658.26944825146</v>
      </c>
      <c r="G40" s="33"/>
    </row>
    <row r="41" spans="1:7" x14ac:dyDescent="0.45">
      <c r="A41" s="36">
        <f t="shared" si="0"/>
        <v>33</v>
      </c>
      <c r="B41" s="33"/>
      <c r="C41" s="33"/>
      <c r="D41" s="33"/>
      <c r="E41" s="33"/>
      <c r="F41" s="33"/>
      <c r="G41" s="33"/>
    </row>
    <row r="42" spans="1:7" x14ac:dyDescent="0.45">
      <c r="A42" s="36">
        <f t="shared" si="0"/>
        <v>34</v>
      </c>
      <c r="B42" s="33" t="s">
        <v>91</v>
      </c>
      <c r="C42" s="33"/>
      <c r="D42" s="33"/>
      <c r="E42" s="33"/>
      <c r="F42" s="52">
        <v>45328</v>
      </c>
      <c r="G42" s="33"/>
    </row>
    <row r="43" spans="1:7" x14ac:dyDescent="0.45">
      <c r="A43" s="36">
        <f t="shared" si="0"/>
        <v>35</v>
      </c>
      <c r="B43" s="33" t="s">
        <v>92</v>
      </c>
      <c r="C43" s="33"/>
      <c r="D43" s="33"/>
      <c r="E43" s="33"/>
      <c r="F43" s="52">
        <v>45688</v>
      </c>
      <c r="G43" s="33"/>
    </row>
    <row r="44" spans="1:7" x14ac:dyDescent="0.45">
      <c r="A44" s="36">
        <f t="shared" si="0"/>
        <v>36</v>
      </c>
      <c r="B44" s="33" t="s">
        <v>68</v>
      </c>
      <c r="C44" s="33"/>
      <c r="D44" s="33"/>
      <c r="E44" s="33"/>
      <c r="F44" s="53">
        <f>F43-F42</f>
        <v>360</v>
      </c>
      <c r="G44" s="33"/>
    </row>
    <row r="45" spans="1:7" x14ac:dyDescent="0.45">
      <c r="A45" s="36">
        <f t="shared" si="0"/>
        <v>37</v>
      </c>
      <c r="B45" s="33"/>
      <c r="C45" s="33"/>
      <c r="D45" s="33"/>
      <c r="E45" s="33"/>
      <c r="F45" s="33"/>
      <c r="G45" s="33"/>
    </row>
    <row r="46" spans="1:7" x14ac:dyDescent="0.45">
      <c r="A46" s="36">
        <f t="shared" si="0"/>
        <v>38</v>
      </c>
      <c r="B46" s="33" t="s">
        <v>15</v>
      </c>
      <c r="C46" s="33"/>
      <c r="D46" s="33"/>
      <c r="E46" s="33"/>
      <c r="F46" s="43">
        <v>137898823</v>
      </c>
      <c r="G46" s="33"/>
    </row>
    <row r="47" spans="1:7" x14ac:dyDescent="0.45">
      <c r="A47" s="36">
        <f t="shared" si="0"/>
        <v>39</v>
      </c>
      <c r="B47" s="33" t="s">
        <v>16</v>
      </c>
      <c r="C47" s="33"/>
      <c r="D47" s="33"/>
      <c r="E47" s="33"/>
      <c r="F47" s="37">
        <f>F46/366*F44</f>
        <v>135638186.55737704</v>
      </c>
      <c r="G47" s="33"/>
    </row>
    <row r="48" spans="1:7" ht="14.65" thickBot="1" x14ac:dyDescent="0.5">
      <c r="A48" s="36">
        <f t="shared" si="0"/>
        <v>40</v>
      </c>
      <c r="B48" s="33" t="s">
        <v>51</v>
      </c>
      <c r="C48" s="33"/>
      <c r="D48" s="33"/>
      <c r="E48" s="33"/>
      <c r="F48" s="44">
        <f>F40/F47</f>
        <v>8.5269696081734497E-4</v>
      </c>
      <c r="G48" s="33"/>
    </row>
    <row r="49" spans="1:1" ht="14.65" thickTop="1" x14ac:dyDescent="0.45">
      <c r="A49" s="36"/>
    </row>
    <row r="50" spans="1:1" x14ac:dyDescent="0.45">
      <c r="A50" s="36"/>
    </row>
    <row r="51" spans="1:1" x14ac:dyDescent="0.45">
      <c r="A51" s="36"/>
    </row>
    <row r="52" spans="1:1" x14ac:dyDescent="0.45">
      <c r="A52" s="36"/>
    </row>
    <row r="53" spans="1:1" x14ac:dyDescent="0.45">
      <c r="A53" s="36"/>
    </row>
    <row r="54" spans="1:1" x14ac:dyDescent="0.45">
      <c r="A54" s="36"/>
    </row>
    <row r="55" spans="1:1" x14ac:dyDescent="0.45">
      <c r="A55" s="36"/>
    </row>
  </sheetData>
  <pageMargins left="0.7" right="0.7" top="0.75" bottom="0.75" header="0.3" footer="0.3"/>
  <pageSetup scale="72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2023-00300 - QIP 3 Balancing Adjustment</Docket_x0020_Number>
    <Preparer xmlns="00c1cf47-8665-4c73-8994-ff3a5e26da0f" xsi:nil="true"/>
    <Document_x0020_Type xmlns="00c1cf47-8665-4c73-8994-ff3a5e26da0f">Petition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4QVSNHSJP2QR-2066301449-483</_dlc_DocId>
    <_dlc_DocIdUrl xmlns="00c1cf47-8665-4c73-8994-ff3a5e26da0f">
      <Url>https://amwater.sharepoint.com/sites/sers/KY/_layouts/15/DocIdRedir.aspx?ID=4QVSNHSJP2QR-2066301449-483</Url>
      <Description>4QVSNHSJP2QR-2066301449-483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7" ma:contentTypeDescription="Create a new document." ma:contentTypeScope="" ma:versionID="3ce7a029f75389a28db799ee59229c91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4f3965a9efdade6f79fff59216a5f2e4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E790C41-08BB-4B37-A54B-77DD2D6CA5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EA767-9BA3-45B6-8A04-F206DEBCF22F}">
  <ds:schemaRefs>
    <ds:schemaRef ds:uri="3541d9de-e849-43a7-ac3e-927380f29a4f"/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312d0bd-5bb3-4d44-9c84-f993550bda7e"/>
    <ds:schemaRef ds:uri="00c1cf47-8665-4c73-8994-ff3a5e26da0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78C481-BC34-479B-A79B-4CA3DC3DD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E77129-C666-4D26-A44E-5C983DC37F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 Adjustment</vt:lpstr>
      <vt:lpstr>QIP-1 Revenues</vt:lpstr>
      <vt:lpstr>QIP-2 Revenues</vt:lpstr>
      <vt:lpstr>QIP-3 Revenues</vt:lpstr>
      <vt:lpstr>'QIP-1 Revenues'!Print_Area</vt:lpstr>
      <vt:lpstr>'QIP-2 Revenues'!Print_Area</vt:lpstr>
      <vt:lpstr>'QIP-3 Revenues'!Print_Area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Swiz</dc:creator>
  <cp:keywords/>
  <dc:description/>
  <cp:lastModifiedBy>Jeffrey Newcomb</cp:lastModifiedBy>
  <cp:revision/>
  <cp:lastPrinted>2023-09-28T01:08:20Z</cp:lastPrinted>
  <dcterms:created xsi:type="dcterms:W3CDTF">2022-09-28T01:06:25Z</dcterms:created>
  <dcterms:modified xsi:type="dcterms:W3CDTF">2023-09-28T01:12:00Z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2022-09-28T01:06:25Z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8a6ea42b-18b9-436d-9c24-941e0c7a8f97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0x010100AB2748C5124AB541828F6483D61391B2</vt:lpwstr>
  </property>
  <property fmtid="{D5CDD505-2E9C-101B-9397-08002B2CF9AE}" pid="12" name="_dlc_DocIdItemGuid">
    <vt:lpwstr>e4302f8e-b655-4fc4-ad0e-15d6ec9726d5</vt:lpwstr>
  </property>
</Properties>
</file>