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vis\Rate Applications\2023 rate application\Work Papers - Travis\AG 1st Data Request\AG1 Item 33\"/>
    </mc:Choice>
  </mc:AlternateContent>
  <xr:revisionPtr revIDLastSave="0" documentId="13_ncr:1_{C0383657-C997-457C-B8BC-A23AC2B0E7F0}" xr6:coauthVersionLast="47" xr6:coauthVersionMax="47" xr10:uidLastSave="{00000000-0000-0000-0000-000000000000}"/>
  <bookViews>
    <workbookView xWindow="-120" yWindow="-120" windowWidth="29040" windowHeight="15720" tabRatio="812" activeTab="14" xr2:uid="{00000000-000D-0000-FFFF-FFFF00000000}"/>
  </bookViews>
  <sheets>
    <sheet name="Jan" sheetId="2" r:id="rId1"/>
    <sheet name="Feb" sheetId="8" r:id="rId2"/>
    <sheet name="Mar" sheetId="7" r:id="rId3"/>
    <sheet name="Apr" sheetId="16" r:id="rId4"/>
    <sheet name="May" sheetId="15" r:id="rId5"/>
    <sheet name="Jun" sheetId="14" r:id="rId6"/>
    <sheet name="Jul" sheetId="13" r:id="rId7"/>
    <sheet name="Aug" sheetId="12" r:id="rId8"/>
    <sheet name="Sep" sheetId="3" r:id="rId9"/>
    <sheet name="Oct" sheetId="5" r:id="rId10"/>
    <sheet name="Nov" sheetId="17" r:id="rId11"/>
    <sheet name="Dec" sheetId="11" r:id="rId12"/>
    <sheet name="184.100" sheetId="20" r:id="rId13"/>
    <sheet name="163000" sheetId="19" r:id="rId14"/>
    <sheet name="YTD TOTALS" sheetId="1" r:id="rId15"/>
  </sheets>
  <definedNames>
    <definedName name="_xlnm.Print_Area" localSheetId="6">Jul!$A$1:$U$124</definedName>
    <definedName name="_xlnm.Print_Area" localSheetId="5">Jun!$A$1:$U$124</definedName>
    <definedName name="_xlnm.Print_Area" localSheetId="2">Mar!$A$1:$U$124</definedName>
    <definedName name="_xlnm.Print_Area" localSheetId="4">May!$A$1:$U$124</definedName>
    <definedName name="_xlnm.Print_Titles" localSheetId="3">Apr!$A:$A</definedName>
    <definedName name="_xlnm.Print_Titles" localSheetId="4">May!$A:$A</definedName>
    <definedName name="_xlnm.Print_Titles" localSheetId="10">Nov!$A:$A</definedName>
    <definedName name="_xlnm.Print_Titles" localSheetId="8">Sep!$A:$A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7" i="5" l="1"/>
  <c r="E77" i="5"/>
  <c r="E73" i="5"/>
  <c r="E72" i="5"/>
  <c r="E68" i="5"/>
  <c r="E62" i="5"/>
  <c r="E61" i="5"/>
  <c r="E60" i="5"/>
  <c r="E33" i="5"/>
  <c r="E32" i="5"/>
  <c r="E9" i="5"/>
  <c r="E62" i="13"/>
  <c r="E9" i="13"/>
  <c r="I62" i="13"/>
  <c r="I33" i="13"/>
  <c r="I9" i="13"/>
  <c r="I62" i="14" l="1"/>
  <c r="I33" i="14"/>
  <c r="I33" i="1" s="1"/>
  <c r="I9" i="14"/>
  <c r="I62" i="15"/>
  <c r="J62" i="15" s="1"/>
  <c r="I9" i="15"/>
  <c r="I77" i="7"/>
  <c r="I77" i="1" s="1"/>
  <c r="I75" i="7"/>
  <c r="I62" i="7"/>
  <c r="J62" i="7" s="1"/>
  <c r="I61" i="7"/>
  <c r="I9" i="7"/>
  <c r="D112" i="2"/>
  <c r="D112" i="1" s="1"/>
  <c r="D105" i="2"/>
  <c r="J105" i="2" s="1"/>
  <c r="D96" i="2"/>
  <c r="D95" i="2"/>
  <c r="D93" i="2"/>
  <c r="D87" i="2"/>
  <c r="D87" i="1" s="1"/>
  <c r="D81" i="2"/>
  <c r="D77" i="2"/>
  <c r="J77" i="2" s="1"/>
  <c r="D74" i="2"/>
  <c r="D72" i="2"/>
  <c r="J72" i="2" s="1"/>
  <c r="D70" i="2"/>
  <c r="D68" i="2"/>
  <c r="D68" i="1" s="1"/>
  <c r="D67" i="2"/>
  <c r="D67" i="1" s="1"/>
  <c r="D66" i="2"/>
  <c r="D66" i="1" s="1"/>
  <c r="D65" i="2"/>
  <c r="D62" i="2"/>
  <c r="D61" i="2"/>
  <c r="D60" i="2"/>
  <c r="J60" i="2" s="1"/>
  <c r="D59" i="2"/>
  <c r="D34" i="2"/>
  <c r="J34" i="2" s="1"/>
  <c r="D33" i="2"/>
  <c r="D33" i="1" s="1"/>
  <c r="D32" i="2"/>
  <c r="J32" i="2" s="1"/>
  <c r="D9" i="2"/>
  <c r="D8" i="2"/>
  <c r="D8" i="1" s="1"/>
  <c r="I61" i="2"/>
  <c r="J61" i="2" s="1"/>
  <c r="I8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1" i="1"/>
  <c r="D62" i="1"/>
  <c r="D63" i="1"/>
  <c r="D64" i="1"/>
  <c r="D65" i="1"/>
  <c r="D69" i="1"/>
  <c r="D70" i="1"/>
  <c r="D71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6" i="1"/>
  <c r="D107" i="1"/>
  <c r="D108" i="1"/>
  <c r="D109" i="1"/>
  <c r="D110" i="1"/>
  <c r="D111" i="1"/>
  <c r="D113" i="1"/>
  <c r="D114" i="1"/>
  <c r="D115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3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2" i="2"/>
  <c r="J63" i="2"/>
  <c r="J64" i="2"/>
  <c r="J65" i="2"/>
  <c r="J68" i="2"/>
  <c r="J69" i="2"/>
  <c r="J70" i="2"/>
  <c r="J71" i="2"/>
  <c r="J73" i="2"/>
  <c r="J74" i="2"/>
  <c r="J75" i="2"/>
  <c r="J76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6" i="2"/>
  <c r="J107" i="2"/>
  <c r="J108" i="2"/>
  <c r="J109" i="2"/>
  <c r="J110" i="2"/>
  <c r="J111" i="2"/>
  <c r="J112" i="2"/>
  <c r="J113" i="2"/>
  <c r="J114" i="2"/>
  <c r="J115" i="2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J98" i="17"/>
  <c r="J99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113" i="17"/>
  <c r="J114" i="17"/>
  <c r="J115" i="17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8" i="2"/>
  <c r="J8" i="8"/>
  <c r="J8" i="7"/>
  <c r="J8" i="16"/>
  <c r="J8" i="15"/>
  <c r="J8" i="14"/>
  <c r="J8" i="13"/>
  <c r="J8" i="12"/>
  <c r="J8" i="3"/>
  <c r="J8" i="5"/>
  <c r="J8" i="17"/>
  <c r="J8" i="11"/>
  <c r="F117" i="8"/>
  <c r="F117" i="7"/>
  <c r="F117" i="16"/>
  <c r="F117" i="15"/>
  <c r="F117" i="14"/>
  <c r="F117" i="13"/>
  <c r="F117" i="12"/>
  <c r="F117" i="3"/>
  <c r="F117" i="5"/>
  <c r="F117" i="17"/>
  <c r="F117" i="11"/>
  <c r="F117" i="2"/>
  <c r="G117" i="2"/>
  <c r="G117" i="11"/>
  <c r="G117" i="17"/>
  <c r="G117" i="5"/>
  <c r="G117" i="3"/>
  <c r="G117" i="12"/>
  <c r="G117" i="13"/>
  <c r="G117" i="14"/>
  <c r="G117" i="15"/>
  <c r="G117" i="16"/>
  <c r="G117" i="7"/>
  <c r="G117" i="8"/>
  <c r="J67" i="2" l="1"/>
  <c r="D34" i="1"/>
  <c r="J34" i="1" s="1"/>
  <c r="D105" i="1"/>
  <c r="J66" i="2"/>
  <c r="D72" i="1"/>
  <c r="J72" i="1" s="1"/>
  <c r="D60" i="1"/>
  <c r="I9" i="1"/>
  <c r="J9" i="1" s="1"/>
  <c r="I61" i="1"/>
  <c r="J61" i="1" s="1"/>
  <c r="I62" i="1"/>
  <c r="J62" i="1" s="1"/>
  <c r="J105" i="1"/>
  <c r="J93" i="1"/>
  <c r="J77" i="1"/>
  <c r="J65" i="1"/>
  <c r="J33" i="1"/>
  <c r="J113" i="1"/>
  <c r="J101" i="1"/>
  <c r="J97" i="1"/>
  <c r="J89" i="1"/>
  <c r="J85" i="1"/>
  <c r="J73" i="1"/>
  <c r="J53" i="1"/>
  <c r="J49" i="1"/>
  <c r="J45" i="1"/>
  <c r="J25" i="1"/>
  <c r="J21" i="1"/>
  <c r="J17" i="1"/>
  <c r="J13" i="1"/>
  <c r="G117" i="1"/>
  <c r="J114" i="1"/>
  <c r="J110" i="1"/>
  <c r="J98" i="1"/>
  <c r="J94" i="1"/>
  <c r="J90" i="1"/>
  <c r="J86" i="1"/>
  <c r="J78" i="1"/>
  <c r="J70" i="1"/>
  <c r="J66" i="1"/>
  <c r="J58" i="1"/>
  <c r="J54" i="1"/>
  <c r="J46" i="1"/>
  <c r="J42" i="1"/>
  <c r="J38" i="1"/>
  <c r="J30" i="1"/>
  <c r="J22" i="1"/>
  <c r="J18" i="1"/>
  <c r="J14" i="1"/>
  <c r="J10" i="1"/>
  <c r="J106" i="1"/>
  <c r="J102" i="1"/>
  <c r="J82" i="1"/>
  <c r="J74" i="1"/>
  <c r="J50" i="1"/>
  <c r="J26" i="1"/>
  <c r="J81" i="1"/>
  <c r="J69" i="1"/>
  <c r="J57" i="1"/>
  <c r="J41" i="1"/>
  <c r="J37" i="1"/>
  <c r="H117" i="1"/>
  <c r="J29" i="1"/>
  <c r="J109" i="1"/>
  <c r="J111" i="1"/>
  <c r="J39" i="1"/>
  <c r="J19" i="1"/>
  <c r="J11" i="1"/>
  <c r="J107" i="1"/>
  <c r="J103" i="1"/>
  <c r="J99" i="1"/>
  <c r="J95" i="1"/>
  <c r="J87" i="1"/>
  <c r="J83" i="1"/>
  <c r="J79" i="1"/>
  <c r="J75" i="1"/>
  <c r="J67" i="1"/>
  <c r="J63" i="1"/>
  <c r="J55" i="1"/>
  <c r="J47" i="1"/>
  <c r="J43" i="1"/>
  <c r="J35" i="1"/>
  <c r="J31" i="1"/>
  <c r="J23" i="1"/>
  <c r="J15" i="1"/>
  <c r="J91" i="1"/>
  <c r="J71" i="1"/>
  <c r="J59" i="1"/>
  <c r="J27" i="1"/>
  <c r="J51" i="1"/>
  <c r="J115" i="1"/>
  <c r="J112" i="1"/>
  <c r="J108" i="1"/>
  <c r="J104" i="1"/>
  <c r="J100" i="1"/>
  <c r="J96" i="1"/>
  <c r="J92" i="1"/>
  <c r="J88" i="1"/>
  <c r="J84" i="1"/>
  <c r="J80" i="1"/>
  <c r="J76" i="1"/>
  <c r="J68" i="1"/>
  <c r="J64" i="1"/>
  <c r="J60" i="1"/>
  <c r="J56" i="1"/>
  <c r="J52" i="1"/>
  <c r="J48" i="1"/>
  <c r="J44" i="1"/>
  <c r="J40" i="1"/>
  <c r="J36" i="1"/>
  <c r="J32" i="1"/>
  <c r="J28" i="1"/>
  <c r="J24" i="1"/>
  <c r="J20" i="1"/>
  <c r="J16" i="1"/>
  <c r="J12" i="1"/>
  <c r="F117" i="1"/>
  <c r="K118" i="20"/>
  <c r="I117" i="1" l="1"/>
  <c r="K88" i="1"/>
  <c r="L88" i="1"/>
  <c r="M88" i="1"/>
  <c r="N88" i="1"/>
  <c r="O88" i="1"/>
  <c r="P88" i="1"/>
  <c r="S88" i="1"/>
  <c r="T88" i="1"/>
  <c r="N88" i="20"/>
  <c r="Q88" i="8"/>
  <c r="Q88" i="7"/>
  <c r="Q88" i="16"/>
  <c r="Q88" i="15"/>
  <c r="Q88" i="14"/>
  <c r="Q88" i="13"/>
  <c r="Q88" i="12"/>
  <c r="Q88" i="3"/>
  <c r="Q88" i="5"/>
  <c r="Q88" i="17"/>
  <c r="Q88" i="11"/>
  <c r="Q88" i="2"/>
  <c r="Q89" i="2"/>
  <c r="Q90" i="2"/>
  <c r="Q91" i="2"/>
  <c r="Q92" i="2"/>
  <c r="Q88" i="1" l="1"/>
  <c r="D117" i="8" l="1"/>
  <c r="E117" i="8"/>
  <c r="E117" i="7"/>
  <c r="D117" i="16"/>
  <c r="E117" i="16"/>
  <c r="D117" i="15"/>
  <c r="E117" i="15"/>
  <c r="D117" i="14"/>
  <c r="E117" i="14"/>
  <c r="D117" i="13"/>
  <c r="E117" i="13"/>
  <c r="D117" i="12"/>
  <c r="E117" i="12"/>
  <c r="D117" i="3"/>
  <c r="E117" i="3"/>
  <c r="D117" i="5"/>
  <c r="E117" i="5"/>
  <c r="D117" i="17"/>
  <c r="E117" i="17"/>
  <c r="D117" i="11"/>
  <c r="E117" i="11"/>
  <c r="D117" i="2"/>
  <c r="E117" i="2"/>
  <c r="E117" i="1" l="1"/>
  <c r="D117" i="7" l="1"/>
  <c r="K44" i="1"/>
  <c r="L44" i="1"/>
  <c r="M44" i="1"/>
  <c r="N44" i="1"/>
  <c r="O44" i="1"/>
  <c r="P44" i="1"/>
  <c r="S44" i="1"/>
  <c r="T44" i="1"/>
  <c r="N44" i="20"/>
  <c r="Q44" i="2"/>
  <c r="Q44" i="3" l="1"/>
  <c r="Q44" i="17"/>
  <c r="Q44" i="13"/>
  <c r="Q44" i="12"/>
  <c r="Q44" i="5"/>
  <c r="Q44" i="14"/>
  <c r="Q44" i="8"/>
  <c r="Q44" i="7"/>
  <c r="Q44" i="11"/>
  <c r="Q44" i="15"/>
  <c r="Q44" i="16"/>
  <c r="Q44" i="1"/>
  <c r="K30" i="1"/>
  <c r="L30" i="1"/>
  <c r="M30" i="1"/>
  <c r="N30" i="1"/>
  <c r="O30" i="1"/>
  <c r="P30" i="1"/>
  <c r="S30" i="1"/>
  <c r="T30" i="1"/>
  <c r="N30" i="20"/>
  <c r="Q30" i="8"/>
  <c r="Q30" i="7"/>
  <c r="Q30" i="16"/>
  <c r="Q30" i="15"/>
  <c r="Q30" i="14"/>
  <c r="Q30" i="13"/>
  <c r="Q30" i="12"/>
  <c r="Q30" i="3"/>
  <c r="Q30" i="5"/>
  <c r="Q30" i="17"/>
  <c r="Q30" i="11"/>
  <c r="Q30" i="2"/>
  <c r="Q30" i="1" l="1"/>
  <c r="K47" i="1"/>
  <c r="L47" i="1"/>
  <c r="M47" i="1"/>
  <c r="N47" i="1"/>
  <c r="O47" i="1"/>
  <c r="P47" i="1"/>
  <c r="S47" i="1"/>
  <c r="T47" i="1"/>
  <c r="K23" i="1"/>
  <c r="L23" i="1"/>
  <c r="M23" i="1"/>
  <c r="N23" i="1"/>
  <c r="O23" i="1"/>
  <c r="P23" i="1"/>
  <c r="S23" i="1"/>
  <c r="T23" i="1"/>
  <c r="K24" i="1"/>
  <c r="L24" i="1"/>
  <c r="M24" i="1"/>
  <c r="N24" i="1"/>
  <c r="O24" i="1"/>
  <c r="P24" i="1"/>
  <c r="S24" i="1"/>
  <c r="T24" i="1"/>
  <c r="K25" i="1"/>
  <c r="L25" i="1"/>
  <c r="M25" i="1"/>
  <c r="N25" i="1"/>
  <c r="O25" i="1"/>
  <c r="P25" i="1"/>
  <c r="S25" i="1"/>
  <c r="T25" i="1"/>
  <c r="K26" i="1"/>
  <c r="L26" i="1"/>
  <c r="M26" i="1"/>
  <c r="N26" i="1"/>
  <c r="O26" i="1"/>
  <c r="P26" i="1"/>
  <c r="S26" i="1"/>
  <c r="T26" i="1"/>
  <c r="K27" i="1"/>
  <c r="L27" i="1"/>
  <c r="M27" i="1"/>
  <c r="N27" i="1"/>
  <c r="O27" i="1"/>
  <c r="P27" i="1"/>
  <c r="S27" i="1"/>
  <c r="T27" i="1"/>
  <c r="K28" i="1"/>
  <c r="L28" i="1"/>
  <c r="M28" i="1"/>
  <c r="N28" i="1"/>
  <c r="O28" i="1"/>
  <c r="P28" i="1"/>
  <c r="S28" i="1"/>
  <c r="T28" i="1"/>
  <c r="K29" i="1"/>
  <c r="L29" i="1"/>
  <c r="M29" i="1"/>
  <c r="N29" i="1"/>
  <c r="O29" i="1"/>
  <c r="P29" i="1"/>
  <c r="S29" i="1"/>
  <c r="T29" i="1"/>
  <c r="Q47" i="1" l="1"/>
  <c r="Q27" i="1"/>
  <c r="Q25" i="1"/>
  <c r="Q23" i="1"/>
  <c r="Q29" i="1"/>
  <c r="Q26" i="1"/>
  <c r="Q24" i="1"/>
  <c r="Q28" i="1"/>
  <c r="N47" i="20" l="1"/>
  <c r="Q47" i="2"/>
  <c r="Q47" i="3"/>
  <c r="Q47" i="16" l="1"/>
  <c r="Q47" i="12"/>
  <c r="Q47" i="14"/>
  <c r="Q47" i="17"/>
  <c r="Q47" i="7"/>
  <c r="Q47" i="5"/>
  <c r="Q47" i="15"/>
  <c r="Q47" i="8"/>
  <c r="Q47" i="13"/>
  <c r="Q47" i="11"/>
  <c r="K71" i="1"/>
  <c r="L71" i="1"/>
  <c r="M71" i="1"/>
  <c r="N71" i="1"/>
  <c r="O71" i="1"/>
  <c r="P71" i="1"/>
  <c r="S71" i="1"/>
  <c r="T71" i="1"/>
  <c r="N71" i="20"/>
  <c r="Q71" i="8"/>
  <c r="Q71" i="7"/>
  <c r="Q71" i="16"/>
  <c r="Q71" i="15"/>
  <c r="Q71" i="14"/>
  <c r="Q71" i="13"/>
  <c r="Q71" i="12"/>
  <c r="Q71" i="3"/>
  <c r="Q71" i="5"/>
  <c r="Q71" i="17"/>
  <c r="Q71" i="11"/>
  <c r="Q71" i="2"/>
  <c r="Q71" i="1" l="1"/>
  <c r="B117" i="15"/>
  <c r="B117" i="7" l="1"/>
  <c r="K39" i="1"/>
  <c r="L39" i="1"/>
  <c r="M39" i="1"/>
  <c r="N39" i="1"/>
  <c r="O39" i="1"/>
  <c r="P39" i="1"/>
  <c r="S39" i="1"/>
  <c r="T39" i="1"/>
  <c r="N39" i="20"/>
  <c r="Q39" i="2"/>
  <c r="Q39" i="8"/>
  <c r="Q39" i="7"/>
  <c r="Q39" i="16"/>
  <c r="Q39" i="15"/>
  <c r="Q39" i="14"/>
  <c r="Q39" i="13"/>
  <c r="Q39" i="12"/>
  <c r="Q39" i="3"/>
  <c r="Q39" i="5"/>
  <c r="Q39" i="17"/>
  <c r="Q39" i="11"/>
  <c r="Q39" i="1" l="1"/>
  <c r="N29" i="20"/>
  <c r="Q12" i="8"/>
  <c r="Q29" i="8"/>
  <c r="Q12" i="7"/>
  <c r="Q13" i="7"/>
  <c r="Q19" i="7"/>
  <c r="Q29" i="7"/>
  <c r="Q12" i="16"/>
  <c r="Q29" i="16"/>
  <c r="Q12" i="15"/>
  <c r="Q29" i="15"/>
  <c r="Q12" i="14"/>
  <c r="Q29" i="14"/>
  <c r="Q12" i="13"/>
  <c r="Q29" i="13"/>
  <c r="Q12" i="12"/>
  <c r="Q29" i="12"/>
  <c r="Q12" i="3"/>
  <c r="Q13" i="3"/>
  <c r="Q27" i="3"/>
  <c r="Q28" i="3"/>
  <c r="Q29" i="3"/>
  <c r="Q12" i="5"/>
  <c r="Q13" i="5"/>
  <c r="Q29" i="5"/>
  <c r="Q12" i="17"/>
  <c r="Q29" i="17"/>
  <c r="Q29" i="11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1" i="2"/>
  <c r="Q33" i="2" l="1"/>
  <c r="Q32" i="2"/>
  <c r="C21" i="19" l="1"/>
  <c r="D21" i="19"/>
  <c r="E21" i="19"/>
  <c r="F21" i="19"/>
  <c r="G21" i="19"/>
  <c r="H21" i="19"/>
  <c r="I21" i="19"/>
  <c r="J21" i="19"/>
  <c r="K21" i="19"/>
  <c r="L21" i="19"/>
  <c r="M21" i="19"/>
  <c r="B21" i="19"/>
  <c r="K22" i="1" l="1"/>
  <c r="L22" i="1"/>
  <c r="M22" i="1"/>
  <c r="N22" i="1"/>
  <c r="O22" i="1"/>
  <c r="P22" i="1"/>
  <c r="S22" i="1"/>
  <c r="T22" i="1"/>
  <c r="N22" i="20"/>
  <c r="N23" i="20"/>
  <c r="Q22" i="11" l="1"/>
  <c r="Q23" i="17"/>
  <c r="Q21" i="17"/>
  <c r="Q23" i="13"/>
  <c r="Q21" i="13"/>
  <c r="Q22" i="14"/>
  <c r="Q22" i="5"/>
  <c r="Q23" i="3"/>
  <c r="Q21" i="3"/>
  <c r="Q23" i="15"/>
  <c r="Q21" i="15"/>
  <c r="Q23" i="8"/>
  <c r="Q21" i="8"/>
  <c r="Q23" i="11"/>
  <c r="Q22" i="17"/>
  <c r="Q23" i="5"/>
  <c r="Q21" i="5"/>
  <c r="Q22" i="3"/>
  <c r="Q22" i="13"/>
  <c r="Q23" i="14"/>
  <c r="Q21" i="14"/>
  <c r="Q22" i="15"/>
  <c r="Q22" i="8"/>
  <c r="Q21" i="11"/>
  <c r="Q23" i="16"/>
  <c r="Q21" i="16"/>
  <c r="Q22" i="7"/>
  <c r="Q23" i="12"/>
  <c r="Q21" i="12"/>
  <c r="Q22" i="12"/>
  <c r="Q22" i="16"/>
  <c r="Q23" i="7"/>
  <c r="Q21" i="7"/>
  <c r="Q22" i="1"/>
  <c r="K12" i="1" l="1"/>
  <c r="L12" i="1"/>
  <c r="M12" i="1"/>
  <c r="N12" i="1"/>
  <c r="O12" i="1"/>
  <c r="P12" i="1"/>
  <c r="S12" i="1"/>
  <c r="T12" i="1"/>
  <c r="K13" i="1"/>
  <c r="L13" i="1"/>
  <c r="M13" i="1"/>
  <c r="N13" i="1"/>
  <c r="O13" i="1"/>
  <c r="P13" i="1"/>
  <c r="S13" i="1"/>
  <c r="T13" i="1"/>
  <c r="N12" i="20"/>
  <c r="N13" i="20"/>
  <c r="Q13" i="11" l="1"/>
  <c r="Q14" i="11"/>
  <c r="Q12" i="11"/>
  <c r="Q12" i="1"/>
  <c r="Q13" i="1"/>
  <c r="Q11" i="11"/>
  <c r="Q16" i="11"/>
  <c r="Q18" i="11"/>
  <c r="Q20" i="11"/>
  <c r="Q25" i="11"/>
  <c r="Q27" i="11"/>
  <c r="Q31" i="11"/>
  <c r="Q33" i="11"/>
  <c r="Q90" i="11"/>
  <c r="Q92" i="11"/>
  <c r="Q91" i="11" l="1"/>
  <c r="Q89" i="11"/>
  <c r="Q32" i="11"/>
  <c r="Q28" i="11"/>
  <c r="Q26" i="11"/>
  <c r="Q24" i="11"/>
  <c r="Q19" i="11"/>
  <c r="Q17" i="11"/>
  <c r="Q15" i="11"/>
  <c r="Q10" i="11"/>
  <c r="Q92" i="17" l="1"/>
  <c r="Q90" i="17"/>
  <c r="Q89" i="17"/>
  <c r="Q91" i="17"/>
  <c r="Q32" i="17"/>
  <c r="Q28" i="17"/>
  <c r="Q26" i="17"/>
  <c r="Q24" i="17"/>
  <c r="Q19" i="17"/>
  <c r="Q17" i="17"/>
  <c r="Q15" i="17"/>
  <c r="Q13" i="17"/>
  <c r="Q10" i="17"/>
  <c r="Q33" i="17"/>
  <c r="Q31" i="17"/>
  <c r="Q27" i="17"/>
  <c r="Q25" i="17"/>
  <c r="Q20" i="17"/>
  <c r="Q18" i="17"/>
  <c r="Q16" i="17"/>
  <c r="Q14" i="17"/>
  <c r="Q11" i="17"/>
  <c r="K57" i="1"/>
  <c r="L57" i="1"/>
  <c r="M57" i="1"/>
  <c r="N57" i="1"/>
  <c r="O57" i="1"/>
  <c r="P57" i="1"/>
  <c r="S57" i="1"/>
  <c r="T57" i="1"/>
  <c r="Q57" i="2"/>
  <c r="Q57" i="17"/>
  <c r="N57" i="20"/>
  <c r="Q57" i="5" l="1"/>
  <c r="Q57" i="13"/>
  <c r="Q57" i="16"/>
  <c r="Q57" i="12"/>
  <c r="Q57" i="15"/>
  <c r="Q57" i="8"/>
  <c r="Q57" i="14"/>
  <c r="Q57" i="7"/>
  <c r="Q57" i="3"/>
  <c r="Q57" i="1"/>
  <c r="Q57" i="11"/>
  <c r="Q89" i="5"/>
  <c r="Q91" i="5"/>
  <c r="Q92" i="5" l="1"/>
  <c r="Q90" i="5"/>
  <c r="Q32" i="5"/>
  <c r="Q28" i="5"/>
  <c r="Q26" i="5"/>
  <c r="Q24" i="5"/>
  <c r="Q19" i="5"/>
  <c r="Q17" i="5"/>
  <c r="Q31" i="5"/>
  <c r="Q33" i="5"/>
  <c r="Q27" i="5"/>
  <c r="Q25" i="5"/>
  <c r="Q20" i="5"/>
  <c r="Q18" i="5"/>
  <c r="Q91" i="12" l="1"/>
  <c r="Q89" i="12"/>
  <c r="Q90" i="12"/>
  <c r="Q92" i="12"/>
  <c r="Q33" i="12"/>
  <c r="Q31" i="12"/>
  <c r="Q27" i="12"/>
  <c r="Q25" i="12"/>
  <c r="Q20" i="12"/>
  <c r="Q18" i="12"/>
  <c r="Q16" i="12"/>
  <c r="Q14" i="12"/>
  <c r="Q11" i="12"/>
  <c r="Q32" i="12"/>
  <c r="Q28" i="12"/>
  <c r="Q26" i="12"/>
  <c r="Q24" i="12"/>
  <c r="Q19" i="12"/>
  <c r="Q17" i="12"/>
  <c r="Q15" i="12"/>
  <c r="Q13" i="12"/>
  <c r="Q92" i="13" l="1"/>
  <c r="Q90" i="13"/>
  <c r="Q89" i="13"/>
  <c r="Q91" i="13"/>
  <c r="Q33" i="13"/>
  <c r="Q31" i="13"/>
  <c r="Q27" i="13"/>
  <c r="Q25" i="13"/>
  <c r="Q20" i="13"/>
  <c r="Q18" i="13"/>
  <c r="Q16" i="13"/>
  <c r="Q14" i="13"/>
  <c r="Q11" i="13"/>
  <c r="Q32" i="13"/>
  <c r="Q28" i="13"/>
  <c r="Q26" i="13"/>
  <c r="Q24" i="13"/>
  <c r="Q19" i="13"/>
  <c r="Q17" i="13"/>
  <c r="Q15" i="13"/>
  <c r="Q13" i="13"/>
  <c r="Q10" i="13"/>
  <c r="Q90" i="14"/>
  <c r="Q92" i="14"/>
  <c r="Q91" i="14" l="1"/>
  <c r="Q89" i="14"/>
  <c r="Q32" i="14"/>
  <c r="Q28" i="14"/>
  <c r="Q26" i="14"/>
  <c r="Q24" i="14"/>
  <c r="Q19" i="14"/>
  <c r="Q17" i="14"/>
  <c r="Q15" i="14"/>
  <c r="Q13" i="14"/>
  <c r="Q10" i="14"/>
  <c r="Q33" i="14"/>
  <c r="Q31" i="14"/>
  <c r="Q27" i="14"/>
  <c r="Q25" i="14"/>
  <c r="Q20" i="14"/>
  <c r="Q18" i="14"/>
  <c r="Q16" i="14"/>
  <c r="Q14" i="14"/>
  <c r="Q11" i="14"/>
  <c r="Q91" i="15" l="1"/>
  <c r="Q89" i="15"/>
  <c r="Q92" i="15"/>
  <c r="Q90" i="15"/>
  <c r="Q32" i="15"/>
  <c r="Q28" i="15"/>
  <c r="Q26" i="15"/>
  <c r="Q24" i="15"/>
  <c r="Q19" i="15"/>
  <c r="Q17" i="15"/>
  <c r="Q15" i="15"/>
  <c r="Q13" i="15"/>
  <c r="Q10" i="15"/>
  <c r="Q33" i="15"/>
  <c r="Q31" i="15"/>
  <c r="Q27" i="15"/>
  <c r="Q25" i="15"/>
  <c r="Q20" i="15"/>
  <c r="Q18" i="15"/>
  <c r="Q16" i="15"/>
  <c r="Q14" i="15"/>
  <c r="Q11" i="15"/>
  <c r="Q91" i="16"/>
  <c r="J118" i="16" l="1"/>
  <c r="Q92" i="16"/>
  <c r="Q90" i="16"/>
  <c r="Q89" i="16"/>
  <c r="Q32" i="16"/>
  <c r="Q28" i="16"/>
  <c r="Q26" i="16"/>
  <c r="Q24" i="16"/>
  <c r="Q19" i="16"/>
  <c r="Q17" i="16"/>
  <c r="Q15" i="16"/>
  <c r="Q13" i="16"/>
  <c r="Q10" i="16"/>
  <c r="Q33" i="16"/>
  <c r="Q31" i="16"/>
  <c r="Q27" i="16"/>
  <c r="Q25" i="16"/>
  <c r="Q20" i="16"/>
  <c r="Q18" i="16"/>
  <c r="Q16" i="16"/>
  <c r="Q14" i="16"/>
  <c r="Q11" i="16"/>
  <c r="Q32" i="7" l="1"/>
  <c r="Q26" i="7"/>
  <c r="Q28" i="7"/>
  <c r="Q24" i="7"/>
  <c r="Q25" i="7"/>
  <c r="Q31" i="7"/>
  <c r="Q33" i="7"/>
  <c r="Q27" i="7"/>
  <c r="Q92" i="8"/>
  <c r="Q90" i="8"/>
  <c r="Q33" i="8"/>
  <c r="Q31" i="8"/>
  <c r="Q27" i="8"/>
  <c r="Q25" i="8"/>
  <c r="Q20" i="8"/>
  <c r="Q18" i="8"/>
  <c r="Q16" i="8"/>
  <c r="Q14" i="8"/>
  <c r="Q11" i="8"/>
  <c r="Q89" i="8" l="1"/>
  <c r="Q91" i="8"/>
  <c r="Q10" i="8"/>
  <c r="Q13" i="8"/>
  <c r="Q15" i="8"/>
  <c r="Q17" i="8"/>
  <c r="Q19" i="8"/>
  <c r="Q24" i="8"/>
  <c r="Q26" i="8"/>
  <c r="Q28" i="8"/>
  <c r="Q32" i="8"/>
  <c r="A3" i="19"/>
  <c r="A4" i="20" l="1"/>
  <c r="J118" i="7" l="1"/>
  <c r="J118" i="12"/>
  <c r="J118" i="11"/>
  <c r="J118" i="17" l="1"/>
  <c r="J118" i="13"/>
  <c r="J118" i="8"/>
  <c r="J118" i="5"/>
  <c r="J118" i="14"/>
  <c r="J118" i="3"/>
  <c r="J118" i="15"/>
  <c r="C117" i="11" l="1"/>
  <c r="H117" i="11"/>
  <c r="K45" i="1" l="1"/>
  <c r="L45" i="1"/>
  <c r="M45" i="1"/>
  <c r="N45" i="1"/>
  <c r="O45" i="1"/>
  <c r="P45" i="1"/>
  <c r="S45" i="1"/>
  <c r="T45" i="1"/>
  <c r="N45" i="20"/>
  <c r="Q45" i="7"/>
  <c r="Q45" i="16"/>
  <c r="Q45" i="15"/>
  <c r="Q45" i="14"/>
  <c r="Q45" i="13"/>
  <c r="Q45" i="12"/>
  <c r="Q45" i="3"/>
  <c r="Q45" i="5"/>
  <c r="Q45" i="2"/>
  <c r="Q46" i="2"/>
  <c r="Q45" i="8"/>
  <c r="Q45" i="17"/>
  <c r="Q45" i="11"/>
  <c r="Q45" i="1" l="1"/>
  <c r="N27" i="20" l="1"/>
  <c r="K48" i="1" l="1"/>
  <c r="L48" i="1"/>
  <c r="M48" i="1"/>
  <c r="N48" i="1"/>
  <c r="O48" i="1"/>
  <c r="P48" i="1"/>
  <c r="S48" i="1"/>
  <c r="T48" i="1"/>
  <c r="K49" i="1"/>
  <c r="L49" i="1"/>
  <c r="M49" i="1"/>
  <c r="N49" i="1"/>
  <c r="O49" i="1"/>
  <c r="P49" i="1"/>
  <c r="S49" i="1"/>
  <c r="T49" i="1"/>
  <c r="K36" i="1"/>
  <c r="L36" i="1"/>
  <c r="M36" i="1"/>
  <c r="N36" i="1"/>
  <c r="O36" i="1"/>
  <c r="P36" i="1"/>
  <c r="S36" i="1"/>
  <c r="T36" i="1"/>
  <c r="A36" i="1"/>
  <c r="Q36" i="8"/>
  <c r="Q36" i="7"/>
  <c r="Q36" i="16"/>
  <c r="Q36" i="15"/>
  <c r="Q36" i="14"/>
  <c r="Q36" i="13"/>
  <c r="Q36" i="12"/>
  <c r="Q36" i="3"/>
  <c r="Q36" i="5"/>
  <c r="Q36" i="17"/>
  <c r="Q36" i="11"/>
  <c r="Q36" i="2"/>
  <c r="Q37" i="2"/>
  <c r="N48" i="20"/>
  <c r="N49" i="20"/>
  <c r="N46" i="20"/>
  <c r="Q48" i="8"/>
  <c r="Q49" i="8"/>
  <c r="Q48" i="7"/>
  <c r="Q49" i="7"/>
  <c r="Q48" i="16"/>
  <c r="Q49" i="16"/>
  <c r="Q48" i="15"/>
  <c r="Q49" i="15"/>
  <c r="Q48" i="14"/>
  <c r="Q49" i="14"/>
  <c r="Q48" i="13"/>
  <c r="Q49" i="13"/>
  <c r="Q48" i="12"/>
  <c r="Q49" i="12"/>
  <c r="Q48" i="3"/>
  <c r="Q49" i="3"/>
  <c r="Q48" i="5"/>
  <c r="Q49" i="5"/>
  <c r="Q48" i="17"/>
  <c r="Q49" i="17"/>
  <c r="Q48" i="11"/>
  <c r="Q49" i="11"/>
  <c r="Q48" i="2"/>
  <c r="Q49" i="2"/>
  <c r="Q50" i="2"/>
  <c r="Q36" i="1" l="1"/>
  <c r="Q48" i="1"/>
  <c r="Q49" i="1"/>
  <c r="B117" i="14" l="1"/>
  <c r="N9" i="19" l="1"/>
  <c r="N10" i="19"/>
  <c r="K31" i="1" l="1"/>
  <c r="L31" i="1"/>
  <c r="M31" i="1"/>
  <c r="N31" i="1"/>
  <c r="O31" i="1"/>
  <c r="P31" i="1"/>
  <c r="S31" i="1"/>
  <c r="K32" i="1"/>
  <c r="L32" i="1"/>
  <c r="M32" i="1"/>
  <c r="N32" i="1"/>
  <c r="O32" i="1"/>
  <c r="P32" i="1"/>
  <c r="S32" i="1"/>
  <c r="T32" i="1"/>
  <c r="N28" i="20"/>
  <c r="N31" i="20"/>
  <c r="Q32" i="1" l="1"/>
  <c r="Q31" i="1"/>
  <c r="N36" i="20" l="1"/>
  <c r="I117" i="8" l="1"/>
  <c r="I117" i="7"/>
  <c r="I117" i="16"/>
  <c r="I117" i="15"/>
  <c r="I117" i="14"/>
  <c r="I117" i="13"/>
  <c r="I117" i="12"/>
  <c r="I117" i="3"/>
  <c r="I117" i="5"/>
  <c r="I117" i="11"/>
  <c r="I117" i="2"/>
  <c r="I117" i="17" l="1"/>
  <c r="R116" i="17" l="1"/>
  <c r="Q98" i="5" l="1"/>
  <c r="Q94" i="5" l="1"/>
  <c r="Q85" i="5"/>
  <c r="Q102" i="5"/>
  <c r="Q105" i="5"/>
  <c r="Q101" i="5"/>
  <c r="Q97" i="5"/>
  <c r="Q93" i="5"/>
  <c r="Q84" i="5"/>
  <c r="Q103" i="5"/>
  <c r="Q99" i="5"/>
  <c r="Q95" i="5"/>
  <c r="Q86" i="5"/>
  <c r="Q104" i="5"/>
  <c r="Q100" i="5"/>
  <c r="Q96" i="5"/>
  <c r="Q87" i="5"/>
  <c r="Q83" i="5"/>
  <c r="Q19" i="3" l="1"/>
  <c r="R116" i="12" l="1"/>
  <c r="R116" i="13" l="1"/>
  <c r="R116" i="15" l="1"/>
  <c r="R116" i="8" l="1"/>
  <c r="K19" i="1" l="1"/>
  <c r="L19" i="1"/>
  <c r="M19" i="1"/>
  <c r="N19" i="1"/>
  <c r="O19" i="1"/>
  <c r="P19" i="1"/>
  <c r="S19" i="1"/>
  <c r="T19" i="1"/>
  <c r="K20" i="1"/>
  <c r="L20" i="1"/>
  <c r="M20" i="1"/>
  <c r="N20" i="1"/>
  <c r="O20" i="1"/>
  <c r="P20" i="1"/>
  <c r="S20" i="1"/>
  <c r="T20" i="1"/>
  <c r="N18" i="20"/>
  <c r="N19" i="20"/>
  <c r="N20" i="20"/>
  <c r="N21" i="20"/>
  <c r="Q20" i="1" l="1"/>
  <c r="Q19" i="1"/>
  <c r="T10" i="1"/>
  <c r="T11" i="1"/>
  <c r="T14" i="1"/>
  <c r="T15" i="1"/>
  <c r="T16" i="1"/>
  <c r="T17" i="1"/>
  <c r="T18" i="1"/>
  <c r="T21" i="1"/>
  <c r="T33" i="1"/>
  <c r="T34" i="1"/>
  <c r="T35" i="1"/>
  <c r="T37" i="1"/>
  <c r="T38" i="1"/>
  <c r="T40" i="1"/>
  <c r="T43" i="1"/>
  <c r="T46" i="1"/>
  <c r="T50" i="1"/>
  <c r="T51" i="1"/>
  <c r="T52" i="1"/>
  <c r="T53" i="1"/>
  <c r="T54" i="1"/>
  <c r="T55" i="1"/>
  <c r="T56" i="1"/>
  <c r="T58" i="1"/>
  <c r="T59" i="1"/>
  <c r="T60" i="1"/>
  <c r="T61" i="1"/>
  <c r="T63" i="1"/>
  <c r="T64" i="1"/>
  <c r="T66" i="1"/>
  <c r="T67" i="1"/>
  <c r="T70" i="1"/>
  <c r="T74" i="1"/>
  <c r="T77" i="1"/>
  <c r="T78" i="1"/>
  <c r="T79" i="1"/>
  <c r="T80" i="1"/>
  <c r="T81" i="1"/>
  <c r="T82" i="1"/>
  <c r="T83" i="1"/>
  <c r="T84" i="1"/>
  <c r="T85" i="1"/>
  <c r="T86" i="1"/>
  <c r="T87" i="1"/>
  <c r="T89" i="1"/>
  <c r="T90" i="1"/>
  <c r="T91" i="1"/>
  <c r="T92" i="1"/>
  <c r="T93" i="1"/>
  <c r="T94" i="1"/>
  <c r="T95" i="1"/>
  <c r="T96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6" i="1"/>
  <c r="S55" i="1"/>
  <c r="S54" i="1"/>
  <c r="S53" i="1"/>
  <c r="S52" i="1"/>
  <c r="S51" i="1"/>
  <c r="S50" i="1"/>
  <c r="S46" i="1"/>
  <c r="S43" i="1"/>
  <c r="S42" i="1"/>
  <c r="S41" i="1"/>
  <c r="S40" i="1"/>
  <c r="S38" i="1"/>
  <c r="S37" i="1"/>
  <c r="S35" i="1"/>
  <c r="S34" i="1"/>
  <c r="S33" i="1"/>
  <c r="S21" i="1"/>
  <c r="S18" i="1"/>
  <c r="S17" i="1"/>
  <c r="S16" i="1"/>
  <c r="S15" i="1"/>
  <c r="S14" i="1"/>
  <c r="S11" i="1"/>
  <c r="S10" i="1"/>
  <c r="S9" i="1"/>
  <c r="S8" i="1"/>
  <c r="K9" i="1"/>
  <c r="K10" i="1"/>
  <c r="K11" i="1"/>
  <c r="K14" i="1"/>
  <c r="K15" i="1"/>
  <c r="K16" i="1"/>
  <c r="K17" i="1"/>
  <c r="K18" i="1"/>
  <c r="K21" i="1"/>
  <c r="K33" i="1"/>
  <c r="K34" i="1"/>
  <c r="K35" i="1"/>
  <c r="K37" i="1"/>
  <c r="K38" i="1"/>
  <c r="K40" i="1"/>
  <c r="K41" i="1"/>
  <c r="K42" i="1"/>
  <c r="K43" i="1"/>
  <c r="K46" i="1"/>
  <c r="K50" i="1"/>
  <c r="K51" i="1"/>
  <c r="K52" i="1"/>
  <c r="K53" i="1"/>
  <c r="K54" i="1"/>
  <c r="K55" i="1"/>
  <c r="K56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8" i="1"/>
  <c r="B8" i="1"/>
  <c r="J8" i="1" l="1"/>
  <c r="C117" i="7"/>
  <c r="C117" i="16"/>
  <c r="C117" i="15"/>
  <c r="C117" i="14"/>
  <c r="C117" i="13"/>
  <c r="C117" i="12"/>
  <c r="C117" i="3"/>
  <c r="C117" i="2"/>
  <c r="C117" i="17"/>
  <c r="C117" i="1" l="1"/>
  <c r="L103" i="1" l="1"/>
  <c r="M103" i="1"/>
  <c r="N103" i="1"/>
  <c r="O103" i="1"/>
  <c r="P103" i="1"/>
  <c r="N103" i="20"/>
  <c r="N104" i="20"/>
  <c r="N105" i="20"/>
  <c r="Q102" i="7"/>
  <c r="Q103" i="7"/>
  <c r="Q102" i="16"/>
  <c r="Q103" i="16"/>
  <c r="Q102" i="15"/>
  <c r="Q103" i="15"/>
  <c r="Q102" i="14"/>
  <c r="Q103" i="14"/>
  <c r="Q102" i="13"/>
  <c r="Q103" i="13"/>
  <c r="Q102" i="12"/>
  <c r="Q103" i="12"/>
  <c r="Q102" i="3"/>
  <c r="Q103" i="3"/>
  <c r="Q102" i="17"/>
  <c r="Q103" i="17"/>
  <c r="Q102" i="8"/>
  <c r="Q103" i="8"/>
  <c r="Q102" i="2"/>
  <c r="Q103" i="2"/>
  <c r="Q104" i="2"/>
  <c r="Q105" i="2"/>
  <c r="Q106" i="2"/>
  <c r="Q107" i="2"/>
  <c r="Q103" i="1" l="1"/>
  <c r="Q102" i="11"/>
  <c r="Q103" i="11"/>
  <c r="Q10" i="5"/>
  <c r="Q11" i="5"/>
  <c r="R116" i="5" l="1"/>
  <c r="C117" i="5" l="1"/>
  <c r="L102" i="1"/>
  <c r="M102" i="1"/>
  <c r="N102" i="1"/>
  <c r="O102" i="1"/>
  <c r="P102" i="1"/>
  <c r="N102" i="20"/>
  <c r="L96" i="1"/>
  <c r="M96" i="1"/>
  <c r="N96" i="1"/>
  <c r="O96" i="1"/>
  <c r="P96" i="1"/>
  <c r="N96" i="20"/>
  <c r="N97" i="20"/>
  <c r="N98" i="20"/>
  <c r="Q96" i="8"/>
  <c r="Q96" i="7"/>
  <c r="Q96" i="16"/>
  <c r="Q96" i="15"/>
  <c r="Q96" i="14"/>
  <c r="Q96" i="13"/>
  <c r="Q96" i="12"/>
  <c r="Q96" i="3"/>
  <c r="Q96" i="17"/>
  <c r="Q96" i="11"/>
  <c r="Q95" i="2"/>
  <c r="Q96" i="2"/>
  <c r="Q97" i="2"/>
  <c r="Q98" i="2"/>
  <c r="Q99" i="2"/>
  <c r="Q102" i="1" l="1"/>
  <c r="Q96" i="1"/>
  <c r="Q104" i="12" l="1"/>
  <c r="Q105" i="12"/>
  <c r="Q106" i="12"/>
  <c r="Q101" i="13"/>
  <c r="Q104" i="11"/>
  <c r="Q105" i="11"/>
  <c r="Q106" i="11"/>
  <c r="L101" i="1"/>
  <c r="M101" i="1"/>
  <c r="N101" i="1"/>
  <c r="O101" i="1"/>
  <c r="P101" i="1"/>
  <c r="N101" i="20"/>
  <c r="Q101" i="16"/>
  <c r="Q100" i="2"/>
  <c r="Q101" i="2"/>
  <c r="Q101" i="15"/>
  <c r="Q101" i="14"/>
  <c r="Q101" i="17"/>
  <c r="L92" i="1"/>
  <c r="M92" i="1"/>
  <c r="N92" i="1"/>
  <c r="O92" i="1"/>
  <c r="P92" i="1"/>
  <c r="L93" i="1"/>
  <c r="M93" i="1"/>
  <c r="N93" i="1"/>
  <c r="O93" i="1"/>
  <c r="P93" i="1"/>
  <c r="L94" i="1"/>
  <c r="M94" i="1"/>
  <c r="N94" i="1"/>
  <c r="O94" i="1"/>
  <c r="P94" i="1"/>
  <c r="L95" i="1"/>
  <c r="M95" i="1"/>
  <c r="N95" i="1"/>
  <c r="O95" i="1"/>
  <c r="P95" i="1"/>
  <c r="N93" i="20"/>
  <c r="N94" i="20"/>
  <c r="N95" i="20"/>
  <c r="N99" i="20"/>
  <c r="Q95" i="7"/>
  <c r="Q95" i="16"/>
  <c r="Q95" i="15"/>
  <c r="Q95" i="14"/>
  <c r="Q95" i="13"/>
  <c r="Q99" i="12"/>
  <c r="Q95" i="3"/>
  <c r="Q95" i="17"/>
  <c r="Q95" i="8"/>
  <c r="Q94" i="2"/>
  <c r="Q98" i="12" l="1"/>
  <c r="Q97" i="12"/>
  <c r="Q100" i="11"/>
  <c r="Q101" i="1"/>
  <c r="Q93" i="1"/>
  <c r="Q92" i="1"/>
  <c r="Q95" i="1"/>
  <c r="Q94" i="1"/>
  <c r="Q94" i="11"/>
  <c r="Q101" i="11"/>
  <c r="Q95" i="12"/>
  <c r="Q99" i="11"/>
  <c r="Q97" i="11"/>
  <c r="Q94" i="12"/>
  <c r="Q95" i="11"/>
  <c r="Q98" i="11"/>
  <c r="Q101" i="12"/>
  <c r="Q101" i="8"/>
  <c r="Q101" i="7"/>
  <c r="Q101" i="3"/>
  <c r="L11" i="1" l="1"/>
  <c r="M11" i="1"/>
  <c r="N11" i="1"/>
  <c r="O11" i="1"/>
  <c r="P11" i="1"/>
  <c r="L14" i="1"/>
  <c r="M14" i="1"/>
  <c r="N14" i="1"/>
  <c r="O14" i="1"/>
  <c r="P14" i="1"/>
  <c r="Q11" i="7"/>
  <c r="Q10" i="7"/>
  <c r="Q10" i="12"/>
  <c r="Q11" i="3"/>
  <c r="Q10" i="3"/>
  <c r="Q14" i="5"/>
  <c r="Q15" i="5"/>
  <c r="Q16" i="5"/>
  <c r="Q15" i="3"/>
  <c r="Q16" i="3"/>
  <c r="N11" i="20"/>
  <c r="N14" i="20"/>
  <c r="L10" i="1"/>
  <c r="M10" i="1"/>
  <c r="N10" i="1"/>
  <c r="O10" i="1"/>
  <c r="P10" i="1"/>
  <c r="N10" i="20"/>
  <c r="Q14" i="3" l="1"/>
  <c r="Q15" i="7"/>
  <c r="Q16" i="7"/>
  <c r="Q14" i="7"/>
  <c r="Q10" i="1"/>
  <c r="Q14" i="1"/>
  <c r="Q11" i="1"/>
  <c r="N26" i="20" l="1"/>
  <c r="Q26" i="3"/>
  <c r="N9" i="20" l="1"/>
  <c r="N74" i="20"/>
  <c r="N32" i="20"/>
  <c r="N76" i="20"/>
  <c r="N16" i="19"/>
  <c r="N58" i="20"/>
  <c r="Q34" i="2"/>
  <c r="K117" i="11"/>
  <c r="N7" i="19"/>
  <c r="N8" i="19"/>
  <c r="N11" i="19"/>
  <c r="N12" i="19"/>
  <c r="N13" i="19"/>
  <c r="N14" i="19"/>
  <c r="N15" i="19"/>
  <c r="N17" i="19"/>
  <c r="N18" i="19"/>
  <c r="N19" i="19"/>
  <c r="O7" i="19"/>
  <c r="N8" i="20"/>
  <c r="N15" i="20"/>
  <c r="N16" i="20"/>
  <c r="N17" i="20"/>
  <c r="N24" i="20"/>
  <c r="N25" i="20"/>
  <c r="N33" i="20"/>
  <c r="N34" i="20"/>
  <c r="N35" i="20"/>
  <c r="N37" i="20"/>
  <c r="N38" i="20"/>
  <c r="N40" i="20"/>
  <c r="N41" i="20"/>
  <c r="N42" i="20"/>
  <c r="N43" i="20"/>
  <c r="N59" i="20"/>
  <c r="N60" i="20"/>
  <c r="N61" i="20"/>
  <c r="N124" i="20" s="1"/>
  <c r="N62" i="20"/>
  <c r="N63" i="20"/>
  <c r="N64" i="20"/>
  <c r="N65" i="20"/>
  <c r="N66" i="20"/>
  <c r="N67" i="20"/>
  <c r="N68" i="20"/>
  <c r="N127" i="20" s="1"/>
  <c r="N69" i="20"/>
  <c r="N70" i="20"/>
  <c r="N73" i="20"/>
  <c r="N75" i="20"/>
  <c r="N77" i="20"/>
  <c r="N78" i="20"/>
  <c r="N79" i="20"/>
  <c r="N80" i="20"/>
  <c r="N81" i="20"/>
  <c r="N82" i="20"/>
  <c r="N83" i="20"/>
  <c r="N84" i="20"/>
  <c r="N85" i="20"/>
  <c r="N86" i="20"/>
  <c r="N87" i="20"/>
  <c r="N89" i="20"/>
  <c r="N90" i="20"/>
  <c r="N91" i="20"/>
  <c r="N92" i="20"/>
  <c r="N100" i="20"/>
  <c r="N106" i="20"/>
  <c r="N107" i="20"/>
  <c r="N108" i="20"/>
  <c r="N109" i="20"/>
  <c r="N110" i="20"/>
  <c r="N111" i="20"/>
  <c r="N112" i="20"/>
  <c r="N113" i="20"/>
  <c r="N114" i="20"/>
  <c r="N115" i="20"/>
  <c r="P41" i="1"/>
  <c r="M41" i="1"/>
  <c r="O41" i="1"/>
  <c r="L41" i="1"/>
  <c r="N41" i="1"/>
  <c r="Q34" i="5"/>
  <c r="Q94" i="8"/>
  <c r="Q97" i="8"/>
  <c r="Q98" i="8"/>
  <c r="Q99" i="8"/>
  <c r="Q104" i="8"/>
  <c r="Q105" i="8"/>
  <c r="Q106" i="8"/>
  <c r="Q116" i="8"/>
  <c r="U116" i="8" s="1"/>
  <c r="Q94" i="7"/>
  <c r="Q97" i="7"/>
  <c r="Q98" i="7"/>
  <c r="Q99" i="7"/>
  <c r="Q104" i="7"/>
  <c r="Q105" i="7"/>
  <c r="Q106" i="7"/>
  <c r="Q116" i="7"/>
  <c r="Q46" i="16"/>
  <c r="Q94" i="16"/>
  <c r="Q97" i="16"/>
  <c r="Q98" i="16"/>
  <c r="Q99" i="16"/>
  <c r="Q104" i="16"/>
  <c r="Q105" i="16"/>
  <c r="Q106" i="16"/>
  <c r="Q116" i="16"/>
  <c r="Q46" i="15"/>
  <c r="Q94" i="15"/>
  <c r="Q97" i="15"/>
  <c r="Q98" i="15"/>
  <c r="Q99" i="15"/>
  <c r="Q104" i="15"/>
  <c r="Q105" i="15"/>
  <c r="Q106" i="15"/>
  <c r="Q116" i="15"/>
  <c r="U116" i="15" s="1"/>
  <c r="Q94" i="14"/>
  <c r="Q97" i="14"/>
  <c r="Q98" i="14"/>
  <c r="Q99" i="14"/>
  <c r="Q104" i="14"/>
  <c r="Q105" i="14"/>
  <c r="Q106" i="14"/>
  <c r="Q116" i="14"/>
  <c r="Q42" i="13"/>
  <c r="Q54" i="13"/>
  <c r="Q56" i="13"/>
  <c r="Q59" i="13"/>
  <c r="Q94" i="13"/>
  <c r="Q97" i="13"/>
  <c r="Q98" i="13"/>
  <c r="Q99" i="13"/>
  <c r="Q104" i="13"/>
  <c r="Q105" i="13"/>
  <c r="Q106" i="13"/>
  <c r="Q116" i="13"/>
  <c r="U116" i="13" s="1"/>
  <c r="Q50" i="12"/>
  <c r="Q100" i="12"/>
  <c r="Q108" i="12"/>
  <c r="Q109" i="12"/>
  <c r="Q111" i="12"/>
  <c r="L116" i="12"/>
  <c r="N116" i="12"/>
  <c r="J116" i="12"/>
  <c r="Q46" i="3"/>
  <c r="Q50" i="3"/>
  <c r="Q55" i="3"/>
  <c r="Q73" i="3"/>
  <c r="Q89" i="3"/>
  <c r="Q90" i="3"/>
  <c r="Q91" i="3"/>
  <c r="Q92" i="3"/>
  <c r="Q94" i="3"/>
  <c r="Q97" i="3"/>
  <c r="Q98" i="3"/>
  <c r="Q99" i="3"/>
  <c r="Q104" i="3"/>
  <c r="Q105" i="3"/>
  <c r="Q106" i="3"/>
  <c r="Q107" i="3"/>
  <c r="L116" i="3"/>
  <c r="N116" i="3"/>
  <c r="J116" i="3"/>
  <c r="Q46" i="5"/>
  <c r="Q50" i="5"/>
  <c r="Q106" i="5"/>
  <c r="Q111" i="5"/>
  <c r="Q115" i="5"/>
  <c r="Q116" i="5"/>
  <c r="U116" i="5" s="1"/>
  <c r="Q46" i="17"/>
  <c r="Q50" i="17"/>
  <c r="Q94" i="17"/>
  <c r="Q97" i="17"/>
  <c r="Q98" i="17"/>
  <c r="Q99" i="17"/>
  <c r="Q104" i="17"/>
  <c r="Q105" i="17"/>
  <c r="Q106" i="17"/>
  <c r="Q116" i="17"/>
  <c r="U116" i="17" s="1"/>
  <c r="Q116" i="11"/>
  <c r="Q42" i="2"/>
  <c r="Q43" i="2"/>
  <c r="Q51" i="2"/>
  <c r="Q52" i="2"/>
  <c r="Q53" i="2"/>
  <c r="Q54" i="2"/>
  <c r="Q55" i="2"/>
  <c r="Q56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2" i="2"/>
  <c r="Q73" i="2"/>
  <c r="Q74" i="2"/>
  <c r="Q75" i="2"/>
  <c r="Q76" i="2"/>
  <c r="Q77" i="2"/>
  <c r="Q78" i="2"/>
  <c r="Q80" i="2"/>
  <c r="Q81" i="2"/>
  <c r="Q82" i="2"/>
  <c r="Q83" i="2"/>
  <c r="Q84" i="2"/>
  <c r="Q85" i="2"/>
  <c r="Q86" i="2"/>
  <c r="Q87" i="2"/>
  <c r="Q93" i="2"/>
  <c r="Q108" i="2"/>
  <c r="Q109" i="2"/>
  <c r="Q110" i="2"/>
  <c r="Q111" i="2"/>
  <c r="Q112" i="2"/>
  <c r="Q113" i="2"/>
  <c r="Q114" i="2"/>
  <c r="Q115" i="2"/>
  <c r="Q116" i="2"/>
  <c r="Q17" i="3"/>
  <c r="Q18" i="3"/>
  <c r="Q20" i="3"/>
  <c r="Q24" i="3"/>
  <c r="Q25" i="3"/>
  <c r="Q31" i="3"/>
  <c r="Q32" i="3"/>
  <c r="Q33" i="3"/>
  <c r="Q37" i="3"/>
  <c r="Q38" i="3"/>
  <c r="Q37" i="5"/>
  <c r="Q38" i="5"/>
  <c r="Q37" i="17"/>
  <c r="Q41" i="17"/>
  <c r="Q9" i="2"/>
  <c r="Q35" i="2"/>
  <c r="Q38" i="2"/>
  <c r="Q40" i="2"/>
  <c r="Q41" i="2"/>
  <c r="L117" i="5"/>
  <c r="Q8" i="2"/>
  <c r="B118" i="20"/>
  <c r="C118" i="20"/>
  <c r="D118" i="20"/>
  <c r="Q88" i="20" s="1"/>
  <c r="E118" i="20"/>
  <c r="R88" i="20" s="1"/>
  <c r="F118" i="20"/>
  <c r="G118" i="20"/>
  <c r="H118" i="20"/>
  <c r="U88" i="20" s="1"/>
  <c r="I118" i="20"/>
  <c r="V88" i="20" s="1"/>
  <c r="J118" i="20"/>
  <c r="W88" i="20" s="1"/>
  <c r="X88" i="20"/>
  <c r="L118" i="20"/>
  <c r="Y64" i="20" s="1"/>
  <c r="M118" i="20"/>
  <c r="Z88" i="20" s="1"/>
  <c r="R19" i="19"/>
  <c r="T17" i="19"/>
  <c r="V16" i="19"/>
  <c r="X10" i="19"/>
  <c r="Z13" i="19"/>
  <c r="L58" i="1"/>
  <c r="N58" i="1"/>
  <c r="P58" i="1"/>
  <c r="M58" i="1"/>
  <c r="O58" i="1"/>
  <c r="L59" i="1"/>
  <c r="N59" i="1"/>
  <c r="P59" i="1"/>
  <c r="M59" i="1"/>
  <c r="O59" i="1"/>
  <c r="L60" i="1"/>
  <c r="N60" i="1"/>
  <c r="P60" i="1"/>
  <c r="M60" i="1"/>
  <c r="O60" i="1"/>
  <c r="L61" i="1"/>
  <c r="N61" i="1"/>
  <c r="P61" i="1"/>
  <c r="M61" i="1"/>
  <c r="O61" i="1"/>
  <c r="L62" i="1"/>
  <c r="N62" i="1"/>
  <c r="P62" i="1"/>
  <c r="M62" i="1"/>
  <c r="O62" i="1"/>
  <c r="L65" i="1"/>
  <c r="M65" i="1"/>
  <c r="N65" i="1"/>
  <c r="O65" i="1"/>
  <c r="P65" i="1"/>
  <c r="L68" i="1"/>
  <c r="M68" i="1"/>
  <c r="N68" i="1"/>
  <c r="O68" i="1"/>
  <c r="P68" i="1"/>
  <c r="L69" i="1"/>
  <c r="M69" i="1"/>
  <c r="N69" i="1"/>
  <c r="O69" i="1"/>
  <c r="P69" i="1"/>
  <c r="L72" i="1"/>
  <c r="M72" i="1"/>
  <c r="N72" i="1"/>
  <c r="O72" i="1"/>
  <c r="P72" i="1"/>
  <c r="L75" i="1"/>
  <c r="M75" i="1"/>
  <c r="N75" i="1"/>
  <c r="O75" i="1"/>
  <c r="P75" i="1"/>
  <c r="L76" i="1"/>
  <c r="M76" i="1"/>
  <c r="N76" i="1"/>
  <c r="O76" i="1"/>
  <c r="P76" i="1"/>
  <c r="M97" i="1"/>
  <c r="O97" i="1"/>
  <c r="P97" i="1"/>
  <c r="L97" i="1"/>
  <c r="N97" i="1"/>
  <c r="L77" i="1"/>
  <c r="M77" i="1"/>
  <c r="N77" i="1"/>
  <c r="O77" i="1"/>
  <c r="P77" i="1"/>
  <c r="L87" i="1"/>
  <c r="M87" i="1"/>
  <c r="N87" i="1"/>
  <c r="O87" i="1"/>
  <c r="P87" i="1"/>
  <c r="L112" i="1"/>
  <c r="M112" i="1"/>
  <c r="N112" i="1"/>
  <c r="O112" i="1"/>
  <c r="P112" i="1"/>
  <c r="L105" i="1"/>
  <c r="M105" i="1"/>
  <c r="N105" i="1"/>
  <c r="O105" i="1"/>
  <c r="P105" i="1"/>
  <c r="M78" i="1"/>
  <c r="O78" i="1"/>
  <c r="P78" i="1"/>
  <c r="L78" i="1"/>
  <c r="N78" i="1"/>
  <c r="M79" i="1"/>
  <c r="O79" i="1"/>
  <c r="P79" i="1"/>
  <c r="L79" i="1"/>
  <c r="N79" i="1"/>
  <c r="M80" i="1"/>
  <c r="O80" i="1"/>
  <c r="P80" i="1"/>
  <c r="L80" i="1"/>
  <c r="N80" i="1"/>
  <c r="M83" i="1"/>
  <c r="O83" i="1"/>
  <c r="P83" i="1"/>
  <c r="L83" i="1"/>
  <c r="N83" i="1"/>
  <c r="M84" i="1"/>
  <c r="O84" i="1"/>
  <c r="P84" i="1"/>
  <c r="L84" i="1"/>
  <c r="N84" i="1"/>
  <c r="M85" i="1"/>
  <c r="O85" i="1"/>
  <c r="P85" i="1"/>
  <c r="L85" i="1"/>
  <c r="N85" i="1"/>
  <c r="M86" i="1"/>
  <c r="O86" i="1"/>
  <c r="P86" i="1"/>
  <c r="L86" i="1"/>
  <c r="N86" i="1"/>
  <c r="M90" i="1"/>
  <c r="O90" i="1"/>
  <c r="P90" i="1"/>
  <c r="L90" i="1"/>
  <c r="N90" i="1"/>
  <c r="M99" i="1"/>
  <c r="O99" i="1"/>
  <c r="P99" i="1"/>
  <c r="L99" i="1"/>
  <c r="N99" i="1"/>
  <c r="M100" i="1"/>
  <c r="O100" i="1"/>
  <c r="P100" i="1"/>
  <c r="L100" i="1"/>
  <c r="N100" i="1"/>
  <c r="M104" i="1"/>
  <c r="O104" i="1"/>
  <c r="P104" i="1"/>
  <c r="L104" i="1"/>
  <c r="N104" i="1"/>
  <c r="M106" i="1"/>
  <c r="O106" i="1"/>
  <c r="P106" i="1"/>
  <c r="L106" i="1"/>
  <c r="N106" i="1"/>
  <c r="M107" i="1"/>
  <c r="O107" i="1"/>
  <c r="P107" i="1"/>
  <c r="L107" i="1"/>
  <c r="N107" i="1"/>
  <c r="M108" i="1"/>
  <c r="O108" i="1"/>
  <c r="P108" i="1"/>
  <c r="L108" i="1"/>
  <c r="N108" i="1"/>
  <c r="M109" i="1"/>
  <c r="O109" i="1"/>
  <c r="P109" i="1"/>
  <c r="L109" i="1"/>
  <c r="N109" i="1"/>
  <c r="M110" i="1"/>
  <c r="O110" i="1"/>
  <c r="P110" i="1"/>
  <c r="L110" i="1"/>
  <c r="N110" i="1"/>
  <c r="M111" i="1"/>
  <c r="O111" i="1"/>
  <c r="P111" i="1"/>
  <c r="L111" i="1"/>
  <c r="N111" i="1"/>
  <c r="M113" i="1"/>
  <c r="O113" i="1"/>
  <c r="P113" i="1"/>
  <c r="L113" i="1"/>
  <c r="N113" i="1"/>
  <c r="M114" i="1"/>
  <c r="O114" i="1"/>
  <c r="P114" i="1"/>
  <c r="L114" i="1"/>
  <c r="N114" i="1"/>
  <c r="M115" i="1"/>
  <c r="O115" i="1"/>
  <c r="P115" i="1"/>
  <c r="L115" i="1"/>
  <c r="N115" i="1"/>
  <c r="L63" i="1"/>
  <c r="M63" i="1"/>
  <c r="N63" i="1"/>
  <c r="O63" i="1"/>
  <c r="P63" i="1"/>
  <c r="L64" i="1"/>
  <c r="M64" i="1"/>
  <c r="N64" i="1"/>
  <c r="O64" i="1"/>
  <c r="P64" i="1"/>
  <c r="L66" i="1"/>
  <c r="M66" i="1"/>
  <c r="N66" i="1"/>
  <c r="O66" i="1"/>
  <c r="P66" i="1"/>
  <c r="L67" i="1"/>
  <c r="M67" i="1"/>
  <c r="N67" i="1"/>
  <c r="O67" i="1"/>
  <c r="P67" i="1"/>
  <c r="L70" i="1"/>
  <c r="M70" i="1"/>
  <c r="N70" i="1"/>
  <c r="O70" i="1"/>
  <c r="P70" i="1"/>
  <c r="L73" i="1"/>
  <c r="M73" i="1"/>
  <c r="N73" i="1"/>
  <c r="O73" i="1"/>
  <c r="P73" i="1"/>
  <c r="L74" i="1"/>
  <c r="M74" i="1"/>
  <c r="N74" i="1"/>
  <c r="O74" i="1"/>
  <c r="P74" i="1"/>
  <c r="L81" i="1"/>
  <c r="M81" i="1"/>
  <c r="N81" i="1"/>
  <c r="O81" i="1"/>
  <c r="P81" i="1"/>
  <c r="L82" i="1"/>
  <c r="M82" i="1"/>
  <c r="N82" i="1"/>
  <c r="O82" i="1"/>
  <c r="P82" i="1"/>
  <c r="L89" i="1"/>
  <c r="M89" i="1"/>
  <c r="N89" i="1"/>
  <c r="O89" i="1"/>
  <c r="P89" i="1"/>
  <c r="L91" i="1"/>
  <c r="M91" i="1"/>
  <c r="N91" i="1"/>
  <c r="O91" i="1"/>
  <c r="P91" i="1"/>
  <c r="L98" i="1"/>
  <c r="M98" i="1"/>
  <c r="N98" i="1"/>
  <c r="O98" i="1"/>
  <c r="P98" i="1"/>
  <c r="L15" i="1"/>
  <c r="M15" i="1"/>
  <c r="N15" i="1"/>
  <c r="O15" i="1"/>
  <c r="P15" i="1"/>
  <c r="L16" i="1"/>
  <c r="M16" i="1"/>
  <c r="N16" i="1"/>
  <c r="O16" i="1"/>
  <c r="P16" i="1"/>
  <c r="R116" i="7"/>
  <c r="R116" i="16"/>
  <c r="R116" i="14"/>
  <c r="R116" i="3"/>
  <c r="R116" i="11"/>
  <c r="L9" i="1"/>
  <c r="M9" i="1"/>
  <c r="N9" i="1"/>
  <c r="O9" i="1"/>
  <c r="P9" i="1"/>
  <c r="L17" i="1"/>
  <c r="M17" i="1"/>
  <c r="N17" i="1"/>
  <c r="O17" i="1"/>
  <c r="P17" i="1"/>
  <c r="L18" i="1"/>
  <c r="M18" i="1"/>
  <c r="N18" i="1"/>
  <c r="O18" i="1"/>
  <c r="P18" i="1"/>
  <c r="L21" i="1"/>
  <c r="M21" i="1"/>
  <c r="N21" i="1"/>
  <c r="O21" i="1"/>
  <c r="P21" i="1"/>
  <c r="L33" i="1"/>
  <c r="M33" i="1"/>
  <c r="N33" i="1"/>
  <c r="O33" i="1"/>
  <c r="P33" i="1"/>
  <c r="L34" i="1"/>
  <c r="M34" i="1"/>
  <c r="N34" i="1"/>
  <c r="O34" i="1"/>
  <c r="P34" i="1"/>
  <c r="L35" i="1"/>
  <c r="M35" i="1"/>
  <c r="N35" i="1"/>
  <c r="O35" i="1"/>
  <c r="P35" i="1"/>
  <c r="L37" i="1"/>
  <c r="M37" i="1"/>
  <c r="N37" i="1"/>
  <c r="O37" i="1"/>
  <c r="P37" i="1"/>
  <c r="L38" i="1"/>
  <c r="M38" i="1"/>
  <c r="N38" i="1"/>
  <c r="O38" i="1"/>
  <c r="P38" i="1"/>
  <c r="L40" i="1"/>
  <c r="M40" i="1"/>
  <c r="N40" i="1"/>
  <c r="O40" i="1"/>
  <c r="P40" i="1"/>
  <c r="L42" i="1"/>
  <c r="M42" i="1"/>
  <c r="N42" i="1"/>
  <c r="O42" i="1"/>
  <c r="P42" i="1"/>
  <c r="L43" i="1"/>
  <c r="M43" i="1"/>
  <c r="N43" i="1"/>
  <c r="O43" i="1"/>
  <c r="P43" i="1"/>
  <c r="L46" i="1"/>
  <c r="M46" i="1"/>
  <c r="N46" i="1"/>
  <c r="O46" i="1"/>
  <c r="P46" i="1"/>
  <c r="L50" i="1"/>
  <c r="M50" i="1"/>
  <c r="N50" i="1"/>
  <c r="O50" i="1"/>
  <c r="P50" i="1"/>
  <c r="L51" i="1"/>
  <c r="M51" i="1"/>
  <c r="N51" i="1"/>
  <c r="O51" i="1"/>
  <c r="P51" i="1"/>
  <c r="L52" i="1"/>
  <c r="M52" i="1"/>
  <c r="N52" i="1"/>
  <c r="O52" i="1"/>
  <c r="P52" i="1"/>
  <c r="L53" i="1"/>
  <c r="M53" i="1"/>
  <c r="N53" i="1"/>
  <c r="O53" i="1"/>
  <c r="P53" i="1"/>
  <c r="L54" i="1"/>
  <c r="M54" i="1"/>
  <c r="N54" i="1"/>
  <c r="O54" i="1"/>
  <c r="P54" i="1"/>
  <c r="L55" i="1"/>
  <c r="M55" i="1"/>
  <c r="N55" i="1"/>
  <c r="O55" i="1"/>
  <c r="P55" i="1"/>
  <c r="L56" i="1"/>
  <c r="M56" i="1"/>
  <c r="N56" i="1"/>
  <c r="O56" i="1"/>
  <c r="P56" i="1"/>
  <c r="L8" i="1"/>
  <c r="M8" i="1"/>
  <c r="N8" i="1"/>
  <c r="O8" i="1"/>
  <c r="P8" i="1"/>
  <c r="M5" i="8"/>
  <c r="M5" i="7" s="1"/>
  <c r="M5" i="16" s="1"/>
  <c r="M5" i="15" s="1"/>
  <c r="M5" i="14" s="1"/>
  <c r="M5" i="13" s="1"/>
  <c r="M5" i="12" s="1"/>
  <c r="M5" i="3" s="1"/>
  <c r="M5" i="5" s="1"/>
  <c r="M5" i="17" s="1"/>
  <c r="M5" i="11" s="1"/>
  <c r="N5" i="8"/>
  <c r="N5" i="7" s="1"/>
  <c r="N5" i="16" s="1"/>
  <c r="N5" i="15" s="1"/>
  <c r="N5" i="14" s="1"/>
  <c r="N5" i="13" s="1"/>
  <c r="N5" i="12" s="1"/>
  <c r="N5" i="3" s="1"/>
  <c r="N5" i="5" s="1"/>
  <c r="N5" i="17" s="1"/>
  <c r="N5" i="11" s="1"/>
  <c r="O5" i="8"/>
  <c r="O5" i="7" s="1"/>
  <c r="O5" i="16" s="1"/>
  <c r="O5" i="15" s="1"/>
  <c r="O5" i="14" s="1"/>
  <c r="O5" i="13" s="1"/>
  <c r="O5" i="12" s="1"/>
  <c r="O5" i="3" s="1"/>
  <c r="O5" i="5" s="1"/>
  <c r="O5" i="17" s="1"/>
  <c r="O5" i="11" s="1"/>
  <c r="L5" i="8"/>
  <c r="L5" i="7" s="1"/>
  <c r="L5" i="16" s="1"/>
  <c r="L5" i="15" s="1"/>
  <c r="L5" i="14" s="1"/>
  <c r="L5" i="13" s="1"/>
  <c r="L5" i="12" s="1"/>
  <c r="L5" i="3" s="1"/>
  <c r="L5" i="5" s="1"/>
  <c r="L5" i="17" s="1"/>
  <c r="L5" i="11" s="1"/>
  <c r="P117" i="2"/>
  <c r="L117" i="2"/>
  <c r="M117" i="2"/>
  <c r="N117" i="2"/>
  <c r="O117" i="2"/>
  <c r="A42" i="1"/>
  <c r="A46" i="1"/>
  <c r="A50" i="1"/>
  <c r="A51" i="1"/>
  <c r="A52" i="1"/>
  <c r="A53" i="1"/>
  <c r="A54" i="1"/>
  <c r="A55" i="1"/>
  <c r="A56" i="1"/>
  <c r="K117" i="8"/>
  <c r="K117" i="7"/>
  <c r="K117" i="16"/>
  <c r="K117" i="15"/>
  <c r="K117" i="14"/>
  <c r="K117" i="13"/>
  <c r="K117" i="12"/>
  <c r="K117" i="3"/>
  <c r="K117" i="5"/>
  <c r="K117" i="17"/>
  <c r="N50" i="20"/>
  <c r="N51" i="20"/>
  <c r="N52" i="20"/>
  <c r="N53" i="20"/>
  <c r="N54" i="20"/>
  <c r="N55" i="20"/>
  <c r="N56" i="20"/>
  <c r="U6" i="11"/>
  <c r="U6" i="17"/>
  <c r="U6" i="5"/>
  <c r="U6" i="3"/>
  <c r="U6" i="12"/>
  <c r="U6" i="13"/>
  <c r="U6" i="14"/>
  <c r="U6" i="15"/>
  <c r="U6" i="8"/>
  <c r="U6" i="16"/>
  <c r="U6" i="7"/>
  <c r="H117" i="13"/>
  <c r="B117" i="13"/>
  <c r="S117" i="14"/>
  <c r="H117" i="2"/>
  <c r="B117" i="8"/>
  <c r="C117" i="8"/>
  <c r="H117" i="8"/>
  <c r="A32" i="1"/>
  <c r="A33" i="1"/>
  <c r="A34" i="1"/>
  <c r="A35" i="1"/>
  <c r="A37" i="1"/>
  <c r="A32" i="3"/>
  <c r="S117" i="11"/>
  <c r="P117" i="11"/>
  <c r="O117" i="11"/>
  <c r="M117" i="11"/>
  <c r="B117" i="11"/>
  <c r="A116" i="11"/>
  <c r="A115" i="11"/>
  <c r="A114" i="11"/>
  <c r="A113" i="11"/>
  <c r="A112" i="11"/>
  <c r="A111" i="11"/>
  <c r="A110" i="11"/>
  <c r="A109" i="11"/>
  <c r="A108" i="11"/>
  <c r="A107" i="11"/>
  <c r="A106" i="11"/>
  <c r="A105" i="11"/>
  <c r="A104" i="11"/>
  <c r="A100" i="11"/>
  <c r="A99" i="11"/>
  <c r="A98" i="11"/>
  <c r="A97" i="11"/>
  <c r="A94" i="11"/>
  <c r="A93" i="11"/>
  <c r="A92" i="11"/>
  <c r="A91" i="11"/>
  <c r="A90" i="11"/>
  <c r="A89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0" i="11"/>
  <c r="A69" i="11"/>
  <c r="A68" i="11"/>
  <c r="A67" i="11"/>
  <c r="A66" i="11"/>
  <c r="A65" i="11"/>
  <c r="A62" i="11"/>
  <c r="A61" i="11"/>
  <c r="A60" i="11"/>
  <c r="A59" i="11"/>
  <c r="A58" i="11"/>
  <c r="A56" i="11"/>
  <c r="A55" i="11"/>
  <c r="A54" i="11"/>
  <c r="A53" i="11"/>
  <c r="A52" i="11"/>
  <c r="A51" i="11"/>
  <c r="A50" i="11"/>
  <c r="A46" i="11"/>
  <c r="A41" i="11"/>
  <c r="A40" i="11"/>
  <c r="A38" i="11"/>
  <c r="A37" i="11"/>
  <c r="A35" i="11"/>
  <c r="A34" i="11"/>
  <c r="A33" i="11"/>
  <c r="A32" i="11"/>
  <c r="A24" i="11"/>
  <c r="A23" i="11"/>
  <c r="A21" i="11"/>
  <c r="A20" i="11"/>
  <c r="A18" i="11"/>
  <c r="A17" i="11"/>
  <c r="A16" i="11"/>
  <c r="A14" i="11"/>
  <c r="A9" i="11"/>
  <c r="A8" i="11"/>
  <c r="S117" i="17"/>
  <c r="P117" i="17"/>
  <c r="O117" i="17"/>
  <c r="M117" i="17"/>
  <c r="H117" i="17"/>
  <c r="B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0" i="17"/>
  <c r="A99" i="17"/>
  <c r="A98" i="17"/>
  <c r="A97" i="17"/>
  <c r="A94" i="17"/>
  <c r="A93" i="17"/>
  <c r="A92" i="17"/>
  <c r="A91" i="17"/>
  <c r="A90" i="17"/>
  <c r="A89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0" i="17"/>
  <c r="A69" i="17"/>
  <c r="A68" i="17"/>
  <c r="A67" i="17"/>
  <c r="A66" i="17"/>
  <c r="A65" i="17"/>
  <c r="A62" i="17"/>
  <c r="A61" i="17"/>
  <c r="A60" i="17"/>
  <c r="A59" i="17"/>
  <c r="A58" i="17"/>
  <c r="A56" i="17"/>
  <c r="A55" i="17"/>
  <c r="A54" i="17"/>
  <c r="A53" i="17"/>
  <c r="A52" i="17"/>
  <c r="A51" i="17"/>
  <c r="A50" i="17"/>
  <c r="A46" i="17"/>
  <c r="A41" i="17"/>
  <c r="A40" i="17"/>
  <c r="A38" i="17"/>
  <c r="A37" i="17"/>
  <c r="A35" i="17"/>
  <c r="A34" i="17"/>
  <c r="A33" i="17"/>
  <c r="A32" i="17"/>
  <c r="A24" i="17"/>
  <c r="A23" i="17"/>
  <c r="A21" i="17"/>
  <c r="A20" i="17"/>
  <c r="A18" i="17"/>
  <c r="A17" i="17"/>
  <c r="A16" i="17"/>
  <c r="A14" i="17"/>
  <c r="A9" i="17"/>
  <c r="A8" i="17"/>
  <c r="S117" i="5"/>
  <c r="P117" i="5"/>
  <c r="O117" i="5"/>
  <c r="M117" i="5"/>
  <c r="H117" i="5"/>
  <c r="B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0" i="5"/>
  <c r="A99" i="5"/>
  <c r="A98" i="5"/>
  <c r="A97" i="5"/>
  <c r="A94" i="5"/>
  <c r="A93" i="5"/>
  <c r="A92" i="5"/>
  <c r="A91" i="5"/>
  <c r="A90" i="5"/>
  <c r="A89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0" i="5"/>
  <c r="A69" i="5"/>
  <c r="A68" i="5"/>
  <c r="A67" i="5"/>
  <c r="A66" i="5"/>
  <c r="A65" i="5"/>
  <c r="A62" i="5"/>
  <c r="A61" i="5"/>
  <c r="A60" i="5"/>
  <c r="A59" i="5"/>
  <c r="A58" i="5"/>
  <c r="A56" i="5"/>
  <c r="A55" i="5"/>
  <c r="A54" i="5"/>
  <c r="A53" i="5"/>
  <c r="A52" i="5"/>
  <c r="A51" i="5"/>
  <c r="A50" i="5"/>
  <c r="A46" i="5"/>
  <c r="A41" i="5"/>
  <c r="A40" i="5"/>
  <c r="A38" i="5"/>
  <c r="A37" i="5"/>
  <c r="A35" i="5"/>
  <c r="A34" i="5"/>
  <c r="A33" i="5"/>
  <c r="A32" i="5"/>
  <c r="A24" i="5"/>
  <c r="A23" i="5"/>
  <c r="A21" i="5"/>
  <c r="A20" i="5"/>
  <c r="A18" i="5"/>
  <c r="A17" i="5"/>
  <c r="A16" i="5"/>
  <c r="A14" i="5"/>
  <c r="A9" i="5"/>
  <c r="A8" i="5"/>
  <c r="S117" i="3"/>
  <c r="P117" i="3"/>
  <c r="O117" i="3"/>
  <c r="M117" i="3"/>
  <c r="H117" i="3"/>
  <c r="B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0" i="3"/>
  <c r="A99" i="3"/>
  <c r="A98" i="3"/>
  <c r="A97" i="3"/>
  <c r="A94" i="3"/>
  <c r="A93" i="3"/>
  <c r="A92" i="3"/>
  <c r="A91" i="3"/>
  <c r="A90" i="3"/>
  <c r="A89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0" i="3"/>
  <c r="A69" i="3"/>
  <c r="A68" i="3"/>
  <c r="A67" i="3"/>
  <c r="A66" i="3"/>
  <c r="A65" i="3"/>
  <c r="A62" i="3"/>
  <c r="A61" i="3"/>
  <c r="A60" i="3"/>
  <c r="A59" i="3"/>
  <c r="A58" i="3"/>
  <c r="A56" i="3"/>
  <c r="A55" i="3"/>
  <c r="A54" i="3"/>
  <c r="A53" i="3"/>
  <c r="A52" i="3"/>
  <c r="A51" i="3"/>
  <c r="A50" i="3"/>
  <c r="A46" i="3"/>
  <c r="A41" i="3"/>
  <c r="A40" i="3"/>
  <c r="A38" i="3"/>
  <c r="A37" i="3"/>
  <c r="A35" i="3"/>
  <c r="A34" i="3"/>
  <c r="A33" i="3"/>
  <c r="A24" i="3"/>
  <c r="A23" i="3"/>
  <c r="A21" i="3"/>
  <c r="A20" i="3"/>
  <c r="A18" i="3"/>
  <c r="A17" i="3"/>
  <c r="A16" i="3"/>
  <c r="A14" i="3"/>
  <c r="A9" i="3"/>
  <c r="A8" i="3"/>
  <c r="S117" i="12"/>
  <c r="P117" i="12"/>
  <c r="O117" i="12"/>
  <c r="M117" i="12"/>
  <c r="H117" i="12"/>
  <c r="B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0" i="12"/>
  <c r="A99" i="12"/>
  <c r="A98" i="12"/>
  <c r="A97" i="12"/>
  <c r="A94" i="12"/>
  <c r="A93" i="12"/>
  <c r="A92" i="12"/>
  <c r="A91" i="12"/>
  <c r="A90" i="12"/>
  <c r="A89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0" i="12"/>
  <c r="A69" i="12"/>
  <c r="A68" i="12"/>
  <c r="A67" i="12"/>
  <c r="A66" i="12"/>
  <c r="A65" i="12"/>
  <c r="A62" i="12"/>
  <c r="A61" i="12"/>
  <c r="A60" i="12"/>
  <c r="A59" i="12"/>
  <c r="A58" i="12"/>
  <c r="A56" i="12"/>
  <c r="A55" i="12"/>
  <c r="A54" i="12"/>
  <c r="A53" i="12"/>
  <c r="A52" i="12"/>
  <c r="A51" i="12"/>
  <c r="A50" i="12"/>
  <c r="A46" i="12"/>
  <c r="A41" i="12"/>
  <c r="A40" i="12"/>
  <c r="A38" i="12"/>
  <c r="A37" i="12"/>
  <c r="A35" i="12"/>
  <c r="A34" i="12"/>
  <c r="A33" i="12"/>
  <c r="A32" i="12"/>
  <c r="A24" i="12"/>
  <c r="A23" i="12"/>
  <c r="A21" i="12"/>
  <c r="A20" i="12"/>
  <c r="A18" i="12"/>
  <c r="A17" i="12"/>
  <c r="A16" i="12"/>
  <c r="A14" i="12"/>
  <c r="A9" i="12"/>
  <c r="A8" i="12"/>
  <c r="S117" i="13"/>
  <c r="P117" i="13"/>
  <c r="O117" i="13"/>
  <c r="M117" i="13"/>
  <c r="A116" i="13"/>
  <c r="A115" i="13"/>
  <c r="A114" i="13"/>
  <c r="A113" i="13"/>
  <c r="A112" i="13"/>
  <c r="A111" i="13"/>
  <c r="A110" i="13"/>
  <c r="A109" i="13"/>
  <c r="A108" i="13"/>
  <c r="A107" i="13"/>
  <c r="A106" i="13"/>
  <c r="A105" i="13"/>
  <c r="A104" i="13"/>
  <c r="A100" i="13"/>
  <c r="A99" i="13"/>
  <c r="A98" i="13"/>
  <c r="A97" i="13"/>
  <c r="A94" i="13"/>
  <c r="A93" i="13"/>
  <c r="A92" i="13"/>
  <c r="A91" i="13"/>
  <c r="A90" i="13"/>
  <c r="A89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4" i="13"/>
  <c r="A73" i="13"/>
  <c r="A72" i="13"/>
  <c r="A70" i="13"/>
  <c r="A69" i="13"/>
  <c r="A68" i="13"/>
  <c r="A67" i="13"/>
  <c r="A66" i="13"/>
  <c r="A65" i="13"/>
  <c r="A62" i="13"/>
  <c r="A61" i="13"/>
  <c r="A60" i="13"/>
  <c r="A59" i="13"/>
  <c r="A58" i="13"/>
  <c r="A56" i="13"/>
  <c r="A55" i="13"/>
  <c r="A54" i="13"/>
  <c r="A53" i="13"/>
  <c r="A52" i="13"/>
  <c r="A51" i="13"/>
  <c r="A50" i="13"/>
  <c r="A46" i="13"/>
  <c r="A41" i="13"/>
  <c r="A40" i="13"/>
  <c r="A38" i="13"/>
  <c r="A37" i="13"/>
  <c r="A35" i="13"/>
  <c r="A34" i="13"/>
  <c r="A33" i="13"/>
  <c r="A32" i="13"/>
  <c r="A24" i="13"/>
  <c r="A23" i="13"/>
  <c r="A21" i="13"/>
  <c r="A20" i="13"/>
  <c r="A18" i="13"/>
  <c r="A17" i="13"/>
  <c r="A16" i="13"/>
  <c r="A14" i="13"/>
  <c r="A9" i="13"/>
  <c r="A8" i="13"/>
  <c r="P117" i="14"/>
  <c r="O117" i="14"/>
  <c r="M117" i="14"/>
  <c r="H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0" i="14"/>
  <c r="A99" i="14"/>
  <c r="A98" i="14"/>
  <c r="A97" i="14"/>
  <c r="A94" i="14"/>
  <c r="A93" i="14"/>
  <c r="A92" i="14"/>
  <c r="A91" i="14"/>
  <c r="A90" i="14"/>
  <c r="A89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0" i="14"/>
  <c r="A69" i="14"/>
  <c r="A68" i="14"/>
  <c r="A67" i="14"/>
  <c r="A66" i="14"/>
  <c r="A65" i="14"/>
  <c r="A62" i="14"/>
  <c r="A61" i="14"/>
  <c r="A60" i="14"/>
  <c r="A59" i="14"/>
  <c r="A58" i="14"/>
  <c r="A56" i="14"/>
  <c r="A55" i="14"/>
  <c r="A54" i="14"/>
  <c r="A53" i="14"/>
  <c r="A52" i="14"/>
  <c r="A51" i="14"/>
  <c r="A50" i="14"/>
  <c r="A46" i="14"/>
  <c r="A41" i="14"/>
  <c r="A40" i="14"/>
  <c r="A38" i="14"/>
  <c r="A37" i="14"/>
  <c r="A35" i="14"/>
  <c r="A34" i="14"/>
  <c r="A33" i="14"/>
  <c r="A32" i="14"/>
  <c r="A24" i="14"/>
  <c r="A23" i="14"/>
  <c r="A21" i="14"/>
  <c r="A20" i="14"/>
  <c r="A18" i="14"/>
  <c r="A17" i="14"/>
  <c r="A16" i="14"/>
  <c r="A14" i="14"/>
  <c r="A9" i="14"/>
  <c r="A8" i="14"/>
  <c r="S117" i="15"/>
  <c r="P117" i="15"/>
  <c r="O117" i="15"/>
  <c r="M117" i="15"/>
  <c r="H117" i="15"/>
  <c r="A115" i="15"/>
  <c r="A114" i="15"/>
  <c r="A113" i="15"/>
  <c r="A112" i="15"/>
  <c r="A111" i="15"/>
  <c r="A110" i="15"/>
  <c r="A109" i="15"/>
  <c r="A108" i="15"/>
  <c r="A107" i="15"/>
  <c r="A106" i="15"/>
  <c r="A105" i="15"/>
  <c r="A104" i="15"/>
  <c r="A100" i="15"/>
  <c r="A99" i="15"/>
  <c r="A98" i="15"/>
  <c r="A97" i="15"/>
  <c r="A94" i="15"/>
  <c r="A93" i="15"/>
  <c r="A92" i="15"/>
  <c r="A91" i="15"/>
  <c r="A90" i="15"/>
  <c r="A89" i="15"/>
  <c r="A87" i="15"/>
  <c r="A86" i="15"/>
  <c r="A85" i="15"/>
  <c r="A84" i="15"/>
  <c r="A83" i="15"/>
  <c r="A82" i="15"/>
  <c r="A81" i="15"/>
  <c r="A80" i="15"/>
  <c r="A79" i="15"/>
  <c r="A78" i="15"/>
  <c r="A77" i="15"/>
  <c r="A76" i="15"/>
  <c r="A75" i="15"/>
  <c r="A74" i="15"/>
  <c r="A73" i="15"/>
  <c r="A72" i="15"/>
  <c r="A70" i="15"/>
  <c r="A69" i="15"/>
  <c r="A68" i="15"/>
  <c r="A67" i="15"/>
  <c r="A66" i="15"/>
  <c r="A65" i="15"/>
  <c r="A62" i="15"/>
  <c r="A61" i="15"/>
  <c r="A60" i="15"/>
  <c r="A59" i="15"/>
  <c r="A58" i="15"/>
  <c r="A56" i="15"/>
  <c r="A55" i="15"/>
  <c r="A54" i="15"/>
  <c r="A53" i="15"/>
  <c r="A52" i="15"/>
  <c r="A51" i="15"/>
  <c r="A50" i="15"/>
  <c r="A46" i="15"/>
  <c r="A41" i="15"/>
  <c r="A40" i="15"/>
  <c r="A38" i="15"/>
  <c r="A37" i="15"/>
  <c r="A35" i="15"/>
  <c r="A34" i="15"/>
  <c r="A33" i="15"/>
  <c r="A32" i="15"/>
  <c r="A24" i="15"/>
  <c r="A23" i="15"/>
  <c r="A21" i="15"/>
  <c r="A20" i="15"/>
  <c r="A18" i="15"/>
  <c r="A17" i="15"/>
  <c r="A16" i="15"/>
  <c r="A14" i="15"/>
  <c r="A9" i="15"/>
  <c r="A8" i="15"/>
  <c r="S117" i="16"/>
  <c r="P117" i="16"/>
  <c r="O117" i="16"/>
  <c r="M117" i="16"/>
  <c r="H117" i="16"/>
  <c r="B117" i="16"/>
  <c r="A115" i="16"/>
  <c r="A114" i="16"/>
  <c r="A113" i="16"/>
  <c r="A112" i="16"/>
  <c r="A111" i="16"/>
  <c r="A110" i="16"/>
  <c r="A109" i="16"/>
  <c r="A108" i="16"/>
  <c r="A107" i="16"/>
  <c r="A106" i="16"/>
  <c r="A105" i="16"/>
  <c r="A104" i="16"/>
  <c r="A100" i="16"/>
  <c r="A99" i="16"/>
  <c r="A98" i="16"/>
  <c r="A97" i="16"/>
  <c r="A94" i="16"/>
  <c r="A93" i="16"/>
  <c r="A92" i="16"/>
  <c r="A91" i="16"/>
  <c r="A90" i="16"/>
  <c r="A89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0" i="16"/>
  <c r="A69" i="16"/>
  <c r="A68" i="16"/>
  <c r="A67" i="16"/>
  <c r="A66" i="16"/>
  <c r="A65" i="16"/>
  <c r="A62" i="16"/>
  <c r="A61" i="16"/>
  <c r="A60" i="16"/>
  <c r="A59" i="16"/>
  <c r="A58" i="16"/>
  <c r="A56" i="16"/>
  <c r="A55" i="16"/>
  <c r="A54" i="16"/>
  <c r="A53" i="16"/>
  <c r="A52" i="16"/>
  <c r="A51" i="16"/>
  <c r="A50" i="16"/>
  <c r="A46" i="16"/>
  <c r="A41" i="16"/>
  <c r="A40" i="16"/>
  <c r="A38" i="16"/>
  <c r="A37" i="16"/>
  <c r="A35" i="16"/>
  <c r="A34" i="16"/>
  <c r="A33" i="16"/>
  <c r="A32" i="16"/>
  <c r="A24" i="16"/>
  <c r="A23" i="16"/>
  <c r="A21" i="16"/>
  <c r="A20" i="16"/>
  <c r="A18" i="16"/>
  <c r="A17" i="16"/>
  <c r="A16" i="16"/>
  <c r="A14" i="16"/>
  <c r="A9" i="16"/>
  <c r="A8" i="16"/>
  <c r="S117" i="7"/>
  <c r="P117" i="7"/>
  <c r="O117" i="7"/>
  <c r="M117" i="7"/>
  <c r="H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0" i="7"/>
  <c r="A99" i="7"/>
  <c r="A98" i="7"/>
  <c r="A97" i="7"/>
  <c r="A94" i="7"/>
  <c r="A93" i="7"/>
  <c r="A92" i="7"/>
  <c r="A91" i="7"/>
  <c r="A90" i="7"/>
  <c r="A89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0" i="7"/>
  <c r="A69" i="7"/>
  <c r="A68" i="7"/>
  <c r="A67" i="7"/>
  <c r="A66" i="7"/>
  <c r="A65" i="7"/>
  <c r="A62" i="7"/>
  <c r="A61" i="7"/>
  <c r="A60" i="7"/>
  <c r="A59" i="7"/>
  <c r="A58" i="7"/>
  <c r="A56" i="7"/>
  <c r="A55" i="7"/>
  <c r="A54" i="7"/>
  <c r="A53" i="7"/>
  <c r="A52" i="7"/>
  <c r="A51" i="7"/>
  <c r="A50" i="7"/>
  <c r="A46" i="7"/>
  <c r="A41" i="7"/>
  <c r="A40" i="7"/>
  <c r="A38" i="7"/>
  <c r="A37" i="7"/>
  <c r="A35" i="7"/>
  <c r="A34" i="7"/>
  <c r="A33" i="7"/>
  <c r="A32" i="7"/>
  <c r="A24" i="7"/>
  <c r="A23" i="7"/>
  <c r="A21" i="7"/>
  <c r="A20" i="7"/>
  <c r="A18" i="7"/>
  <c r="A17" i="7"/>
  <c r="A16" i="7"/>
  <c r="A14" i="7"/>
  <c r="A9" i="7"/>
  <c r="A8" i="7"/>
  <c r="A9" i="1"/>
  <c r="A14" i="1"/>
  <c r="A16" i="1"/>
  <c r="A17" i="1"/>
  <c r="A18" i="1"/>
  <c r="A20" i="1"/>
  <c r="A21" i="1"/>
  <c r="A23" i="1"/>
  <c r="A24" i="1"/>
  <c r="A38" i="1"/>
  <c r="A40" i="1"/>
  <c r="A41" i="1"/>
  <c r="A58" i="1"/>
  <c r="A59" i="1"/>
  <c r="A60" i="1"/>
  <c r="A61" i="1"/>
  <c r="A62" i="1"/>
  <c r="A65" i="1"/>
  <c r="A66" i="1"/>
  <c r="A67" i="1"/>
  <c r="A68" i="1"/>
  <c r="A69" i="1"/>
  <c r="A70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9" i="1"/>
  <c r="A90" i="1"/>
  <c r="A91" i="1"/>
  <c r="A92" i="1"/>
  <c r="A93" i="1"/>
  <c r="A94" i="1"/>
  <c r="A97" i="1"/>
  <c r="A98" i="1"/>
  <c r="A99" i="1"/>
  <c r="A100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8" i="1"/>
  <c r="A9" i="8"/>
  <c r="A14" i="8"/>
  <c r="A16" i="8"/>
  <c r="A17" i="8"/>
  <c r="A18" i="8"/>
  <c r="A20" i="8"/>
  <c r="A21" i="8"/>
  <c r="A23" i="8"/>
  <c r="A24" i="8"/>
  <c r="A32" i="8"/>
  <c r="A33" i="8"/>
  <c r="A34" i="8"/>
  <c r="A35" i="8"/>
  <c r="A37" i="8"/>
  <c r="A38" i="8"/>
  <c r="A40" i="8"/>
  <c r="A41" i="8"/>
  <c r="A46" i="8"/>
  <c r="A50" i="8"/>
  <c r="A51" i="8"/>
  <c r="A52" i="8"/>
  <c r="A53" i="8"/>
  <c r="A54" i="8"/>
  <c r="A55" i="8"/>
  <c r="A56" i="8"/>
  <c r="A58" i="8"/>
  <c r="A59" i="8"/>
  <c r="A60" i="8"/>
  <c r="A61" i="8"/>
  <c r="A62" i="8"/>
  <c r="A65" i="8"/>
  <c r="A66" i="8"/>
  <c r="A67" i="8"/>
  <c r="A68" i="8"/>
  <c r="A69" i="8"/>
  <c r="A70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9" i="8"/>
  <c r="A90" i="8"/>
  <c r="A91" i="8"/>
  <c r="A92" i="8"/>
  <c r="A93" i="8"/>
  <c r="A94" i="8"/>
  <c r="A97" i="8"/>
  <c r="A98" i="8"/>
  <c r="A99" i="8"/>
  <c r="A100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8" i="8"/>
  <c r="S117" i="2"/>
  <c r="S117" i="8"/>
  <c r="P117" i="8"/>
  <c r="O117" i="8"/>
  <c r="M117" i="8"/>
  <c r="J117" i="8"/>
  <c r="B117" i="2"/>
  <c r="Q110" i="13"/>
  <c r="Q107" i="13"/>
  <c r="Q85" i="13"/>
  <c r="Q86" i="13"/>
  <c r="Q9" i="13"/>
  <c r="Z41" i="20"/>
  <c r="Q58" i="5"/>
  <c r="Q53" i="5"/>
  <c r="Q87" i="12"/>
  <c r="Q70" i="12"/>
  <c r="Q53" i="12"/>
  <c r="Q55" i="5"/>
  <c r="Q51" i="5"/>
  <c r="Q42" i="5"/>
  <c r="Q75" i="3"/>
  <c r="Q58" i="3"/>
  <c r="Q107" i="12"/>
  <c r="Q81" i="12"/>
  <c r="Q60" i="12"/>
  <c r="Q75" i="16"/>
  <c r="Q58" i="16"/>
  <c r="Q79" i="7"/>
  <c r="Q62" i="7"/>
  <c r="Q115" i="8"/>
  <c r="Q111" i="8"/>
  <c r="Q107" i="8"/>
  <c r="Q85" i="8"/>
  <c r="Q81" i="8"/>
  <c r="Q77" i="8"/>
  <c r="Q73" i="8"/>
  <c r="Q64" i="8"/>
  <c r="Q60" i="8"/>
  <c r="Q51" i="8"/>
  <c r="Q42" i="8"/>
  <c r="N72" i="20"/>
  <c r="Q43" i="12"/>
  <c r="Q61" i="13"/>
  <c r="Q112" i="16"/>
  <c r="Q108" i="16"/>
  <c r="Q86" i="16"/>
  <c r="Q82" i="16"/>
  <c r="Q78" i="16"/>
  <c r="Q74" i="16"/>
  <c r="Q69" i="16"/>
  <c r="Q65" i="16"/>
  <c r="Q61" i="16"/>
  <c r="Q43" i="16"/>
  <c r="Q72" i="8"/>
  <c r="Q54" i="8"/>
  <c r="O14" i="19"/>
  <c r="O17" i="19"/>
  <c r="O12" i="19"/>
  <c r="O18" i="19"/>
  <c r="O11" i="19"/>
  <c r="O15" i="19"/>
  <c r="K117" i="2"/>
  <c r="Q93" i="13"/>
  <c r="Q68" i="13"/>
  <c r="Q112" i="13"/>
  <c r="Q82" i="13"/>
  <c r="Q76" i="13"/>
  <c r="Q65" i="13"/>
  <c r="J117" i="14"/>
  <c r="Q110" i="12"/>
  <c r="Q34" i="12"/>
  <c r="Q80" i="12"/>
  <c r="Q38" i="12"/>
  <c r="Q74" i="12"/>
  <c r="X19" i="19"/>
  <c r="X14" i="19"/>
  <c r="W19" i="19"/>
  <c r="U19" i="19"/>
  <c r="U14" i="19"/>
  <c r="S19" i="19"/>
  <c r="S14" i="19"/>
  <c r="Q19" i="19"/>
  <c r="Q13" i="19"/>
  <c r="U10" i="19"/>
  <c r="U8" i="19"/>
  <c r="Q8" i="19"/>
  <c r="O13" i="19"/>
  <c r="X7" i="19"/>
  <c r="O19" i="19"/>
  <c r="Q114" i="3"/>
  <c r="Q43" i="5"/>
  <c r="Q113" i="5"/>
  <c r="Q114" i="5"/>
  <c r="Q110" i="5"/>
  <c r="Q107" i="5"/>
  <c r="Q80" i="5"/>
  <c r="Q78" i="5"/>
  <c r="Q69" i="5"/>
  <c r="Q52" i="5"/>
  <c r="Y7" i="19"/>
  <c r="J117" i="11"/>
  <c r="T44" i="20" l="1"/>
  <c r="T88" i="20"/>
  <c r="P44" i="20"/>
  <c r="P88" i="20"/>
  <c r="S44" i="20"/>
  <c r="S88" i="20"/>
  <c r="O44" i="20"/>
  <c r="O88" i="20"/>
  <c r="Q91" i="7"/>
  <c r="Q89" i="7"/>
  <c r="Q92" i="7"/>
  <c r="Q90" i="7"/>
  <c r="Q119" i="2"/>
  <c r="Q8" i="14"/>
  <c r="Q20" i="7"/>
  <c r="Q17" i="7"/>
  <c r="Y63" i="20"/>
  <c r="Y44" i="20"/>
  <c r="Y88" i="20"/>
  <c r="Y43" i="20"/>
  <c r="X30" i="20"/>
  <c r="X44" i="20"/>
  <c r="W30" i="20"/>
  <c r="W44" i="20"/>
  <c r="Z38" i="20"/>
  <c r="Z44" i="20"/>
  <c r="V30" i="20"/>
  <c r="V44" i="20"/>
  <c r="U30" i="20"/>
  <c r="U44" i="20"/>
  <c r="Q109" i="7"/>
  <c r="R30" i="20"/>
  <c r="R44" i="20"/>
  <c r="U116" i="16"/>
  <c r="Q30" i="20"/>
  <c r="Q44" i="20"/>
  <c r="N121" i="20"/>
  <c r="O15" i="20"/>
  <c r="Z32" i="20"/>
  <c r="Z9" i="20"/>
  <c r="U32" i="20"/>
  <c r="U43" i="20"/>
  <c r="U55" i="20"/>
  <c r="S47" i="20"/>
  <c r="S30" i="20"/>
  <c r="T47" i="20"/>
  <c r="T30" i="20"/>
  <c r="Z47" i="20"/>
  <c r="Z30" i="20"/>
  <c r="Y47" i="20"/>
  <c r="Y30" i="20"/>
  <c r="P47" i="20"/>
  <c r="P30" i="20"/>
  <c r="O47" i="20"/>
  <c r="O30" i="20"/>
  <c r="W71" i="20"/>
  <c r="W47" i="20"/>
  <c r="X34" i="20"/>
  <c r="X47" i="20"/>
  <c r="V71" i="20"/>
  <c r="V47" i="20"/>
  <c r="R71" i="20"/>
  <c r="R47" i="20"/>
  <c r="U71" i="20"/>
  <c r="U47" i="20"/>
  <c r="Q71" i="20"/>
  <c r="Q47" i="20"/>
  <c r="T58" i="20"/>
  <c r="T71" i="20"/>
  <c r="X9" i="20"/>
  <c r="X16" i="20"/>
  <c r="S42" i="20"/>
  <c r="S71" i="20"/>
  <c r="O71" i="20"/>
  <c r="O39" i="20"/>
  <c r="O29" i="20"/>
  <c r="P29" i="20"/>
  <c r="P71" i="20"/>
  <c r="P39" i="20"/>
  <c r="U116" i="7"/>
  <c r="Y100" i="20"/>
  <c r="Y71" i="20"/>
  <c r="Y39" i="20"/>
  <c r="Y29" i="20"/>
  <c r="X71" i="20"/>
  <c r="X39" i="20"/>
  <c r="X29" i="20"/>
  <c r="N122" i="20"/>
  <c r="N123" i="20"/>
  <c r="X17" i="20"/>
  <c r="X35" i="20"/>
  <c r="X8" i="20"/>
  <c r="X24" i="20"/>
  <c r="X15" i="20"/>
  <c r="X25" i="20"/>
  <c r="N125" i="20"/>
  <c r="Z71" i="20"/>
  <c r="Z39" i="20"/>
  <c r="Z29" i="20"/>
  <c r="V39" i="20"/>
  <c r="V29" i="20"/>
  <c r="U115" i="20"/>
  <c r="U39" i="20"/>
  <c r="U29" i="20"/>
  <c r="W39" i="20"/>
  <c r="W29" i="20"/>
  <c r="T60" i="20"/>
  <c r="T82" i="20"/>
  <c r="T91" i="20"/>
  <c r="T39" i="20"/>
  <c r="T29" i="20"/>
  <c r="T41" i="20"/>
  <c r="T75" i="20"/>
  <c r="T77" i="20"/>
  <c r="T24" i="20"/>
  <c r="T92" i="20"/>
  <c r="T100" i="20"/>
  <c r="T33" i="20"/>
  <c r="T38" i="20"/>
  <c r="T56" i="20"/>
  <c r="T8" i="20"/>
  <c r="S39" i="20"/>
  <c r="S29" i="20"/>
  <c r="R39" i="20"/>
  <c r="R29" i="20"/>
  <c r="Q39" i="20"/>
  <c r="Q29" i="20"/>
  <c r="Q18" i="7"/>
  <c r="N21" i="19"/>
  <c r="Z7" i="19"/>
  <c r="Z19" i="19"/>
  <c r="Y81" i="20"/>
  <c r="U73" i="20"/>
  <c r="Y9" i="20"/>
  <c r="Y80" i="20"/>
  <c r="U56" i="20"/>
  <c r="U62" i="20"/>
  <c r="Y15" i="20"/>
  <c r="Y83" i="20"/>
  <c r="Y110" i="20"/>
  <c r="Y107" i="20"/>
  <c r="U9" i="20"/>
  <c r="U74" i="20"/>
  <c r="U79" i="20"/>
  <c r="U90" i="20"/>
  <c r="Y66" i="20"/>
  <c r="Y34" i="20"/>
  <c r="Y113" i="20"/>
  <c r="Y40" i="20"/>
  <c r="U15" i="20"/>
  <c r="U91" i="20"/>
  <c r="U109" i="20"/>
  <c r="Y41" i="20"/>
  <c r="Y16" i="20"/>
  <c r="Y35" i="20"/>
  <c r="Y53" i="20"/>
  <c r="Y70" i="20"/>
  <c r="Y87" i="20"/>
  <c r="Y50" i="20"/>
  <c r="Y67" i="20"/>
  <c r="Y84" i="20"/>
  <c r="Y114" i="20"/>
  <c r="Y51" i="20"/>
  <c r="Y68" i="20"/>
  <c r="Y85" i="20"/>
  <c r="Y111" i="20"/>
  <c r="Y42" i="20"/>
  <c r="Y25" i="20"/>
  <c r="Y37" i="20"/>
  <c r="Y58" i="20"/>
  <c r="Y75" i="20"/>
  <c r="Y92" i="20"/>
  <c r="Y54" i="20"/>
  <c r="Y72" i="20"/>
  <c r="Y89" i="20"/>
  <c r="Y32" i="20"/>
  <c r="Y55" i="20"/>
  <c r="Y73" i="20"/>
  <c r="Y90" i="20"/>
  <c r="Y115" i="20"/>
  <c r="Y17" i="20"/>
  <c r="Y24" i="20"/>
  <c r="Y38" i="20"/>
  <c r="Y62" i="20"/>
  <c r="Y79" i="20"/>
  <c r="Y109" i="20"/>
  <c r="Y59" i="20"/>
  <c r="Y76" i="20"/>
  <c r="Y106" i="20"/>
  <c r="Y33" i="20"/>
  <c r="Y60" i="20"/>
  <c r="Y77" i="20"/>
  <c r="Y23" i="20"/>
  <c r="Y22" i="20"/>
  <c r="X22" i="20"/>
  <c r="X23" i="20"/>
  <c r="W23" i="20"/>
  <c r="W22" i="20"/>
  <c r="O23" i="20"/>
  <c r="O22" i="20"/>
  <c r="Z23" i="20"/>
  <c r="Z22" i="20"/>
  <c r="V22" i="20"/>
  <c r="V23" i="20"/>
  <c r="U23" i="20"/>
  <c r="U22" i="20"/>
  <c r="T42" i="20"/>
  <c r="T34" i="20"/>
  <c r="T53" i="20"/>
  <c r="T70" i="20"/>
  <c r="T87" i="20"/>
  <c r="T35" i="20"/>
  <c r="T55" i="20"/>
  <c r="T73" i="20"/>
  <c r="T90" i="20"/>
  <c r="T52" i="20"/>
  <c r="T74" i="20"/>
  <c r="T112" i="20"/>
  <c r="T9" i="20"/>
  <c r="T17" i="20"/>
  <c r="T37" i="20"/>
  <c r="T62" i="20"/>
  <c r="T79" i="20"/>
  <c r="T109" i="20"/>
  <c r="T43" i="20"/>
  <c r="T64" i="20"/>
  <c r="T81" i="20"/>
  <c r="T107" i="20"/>
  <c r="T65" i="20"/>
  <c r="T86" i="20"/>
  <c r="T15" i="20"/>
  <c r="T32" i="20"/>
  <c r="T40" i="20"/>
  <c r="T66" i="20"/>
  <c r="T83" i="20"/>
  <c r="T113" i="20"/>
  <c r="T51" i="20"/>
  <c r="T68" i="20"/>
  <c r="T85" i="20"/>
  <c r="T115" i="20"/>
  <c r="T69" i="20"/>
  <c r="T22" i="20"/>
  <c r="T23" i="20"/>
  <c r="S23" i="20"/>
  <c r="S22" i="20"/>
  <c r="R22" i="20"/>
  <c r="R23" i="20"/>
  <c r="Q23" i="20"/>
  <c r="Q22" i="20"/>
  <c r="P22" i="20"/>
  <c r="P23" i="20"/>
  <c r="O8" i="19"/>
  <c r="O10" i="19"/>
  <c r="V12" i="20"/>
  <c r="V13" i="20"/>
  <c r="V57" i="20"/>
  <c r="R12" i="20"/>
  <c r="R13" i="20"/>
  <c r="R57" i="20"/>
  <c r="Y57" i="20"/>
  <c r="Y12" i="20"/>
  <c r="Y13" i="20"/>
  <c r="U12" i="20"/>
  <c r="U13" i="20"/>
  <c r="U57" i="20"/>
  <c r="Q32" i="20"/>
  <c r="Q12" i="20"/>
  <c r="Q13" i="20"/>
  <c r="Q57" i="20"/>
  <c r="X57" i="20"/>
  <c r="X12" i="20"/>
  <c r="X13" i="20"/>
  <c r="T67" i="20"/>
  <c r="T12" i="20"/>
  <c r="T13" i="20"/>
  <c r="T57" i="20"/>
  <c r="P51" i="20"/>
  <c r="P12" i="20"/>
  <c r="P13" i="20"/>
  <c r="P57" i="20"/>
  <c r="W12" i="20"/>
  <c r="W13" i="20"/>
  <c r="W57" i="20"/>
  <c r="S12" i="20"/>
  <c r="S13" i="20"/>
  <c r="S57" i="20"/>
  <c r="O12" i="20"/>
  <c r="O13" i="20"/>
  <c r="O57" i="20"/>
  <c r="Z24" i="20"/>
  <c r="Z12" i="20"/>
  <c r="Z13" i="20"/>
  <c r="Z57" i="20"/>
  <c r="Q122" i="2"/>
  <c r="Y65" i="20"/>
  <c r="Q65" i="11"/>
  <c r="Q43" i="11"/>
  <c r="Q70" i="11"/>
  <c r="Q85" i="11"/>
  <c r="Q42" i="11"/>
  <c r="N33" i="19"/>
  <c r="Q50" i="11"/>
  <c r="Z25" i="20"/>
  <c r="Z37" i="20"/>
  <c r="Z43" i="20"/>
  <c r="Z33" i="20"/>
  <c r="Z42" i="20"/>
  <c r="Z15" i="20"/>
  <c r="R14" i="19"/>
  <c r="Z16" i="20"/>
  <c r="Z17" i="20"/>
  <c r="Z35" i="20"/>
  <c r="Z14" i="19"/>
  <c r="U116" i="14"/>
  <c r="Q50" i="14"/>
  <c r="Q9" i="20"/>
  <c r="Q17" i="20"/>
  <c r="Q8" i="20"/>
  <c r="Q50" i="7"/>
  <c r="R7" i="19"/>
  <c r="R9" i="19"/>
  <c r="U45" i="20"/>
  <c r="U27" i="20"/>
  <c r="Q45" i="20"/>
  <c r="Q27" i="20"/>
  <c r="X27" i="20"/>
  <c r="X45" i="20"/>
  <c r="T45" i="20"/>
  <c r="T27" i="20"/>
  <c r="P45" i="20"/>
  <c r="P27" i="20"/>
  <c r="S45" i="20"/>
  <c r="S27" i="20"/>
  <c r="O45" i="20"/>
  <c r="O27" i="20"/>
  <c r="V45" i="20"/>
  <c r="V27" i="20"/>
  <c r="R45" i="20"/>
  <c r="R27" i="20"/>
  <c r="Q50" i="13"/>
  <c r="Q8" i="1"/>
  <c r="Q37" i="12"/>
  <c r="Q46" i="13"/>
  <c r="Q46" i="14"/>
  <c r="Q46" i="12"/>
  <c r="Q46" i="8"/>
  <c r="Q46" i="7"/>
  <c r="N32" i="19"/>
  <c r="Z16" i="19"/>
  <c r="Z9" i="19"/>
  <c r="W27" i="20"/>
  <c r="W45" i="20"/>
  <c r="Z45" i="20"/>
  <c r="Z27" i="20"/>
  <c r="Q46" i="11"/>
  <c r="Y16" i="19"/>
  <c r="Y9" i="19"/>
  <c r="Y45" i="20"/>
  <c r="Y27" i="20"/>
  <c r="Q37" i="11"/>
  <c r="Q50" i="8"/>
  <c r="Q55" i="17"/>
  <c r="Q51" i="17"/>
  <c r="X16" i="19"/>
  <c r="X9" i="19"/>
  <c r="X18" i="19"/>
  <c r="X12" i="19"/>
  <c r="X11" i="19"/>
  <c r="W16" i="19"/>
  <c r="W9" i="19"/>
  <c r="AJ2" i="20"/>
  <c r="AJ88" i="20" s="1"/>
  <c r="R88" i="5" s="1"/>
  <c r="U88" i="5" s="1"/>
  <c r="AA2" i="20"/>
  <c r="AA88" i="20" s="1"/>
  <c r="R88" i="2" s="1"/>
  <c r="U88" i="2" s="1"/>
  <c r="Q121" i="2"/>
  <c r="Q37" i="13"/>
  <c r="Q37" i="14"/>
  <c r="Q37" i="15"/>
  <c r="Q37" i="16"/>
  <c r="Q37" i="7"/>
  <c r="Q37" i="8"/>
  <c r="V7" i="19"/>
  <c r="V9" i="19"/>
  <c r="X46" i="20"/>
  <c r="X48" i="20"/>
  <c r="X49" i="20"/>
  <c r="T46" i="20"/>
  <c r="T48" i="20"/>
  <c r="T49" i="20"/>
  <c r="P46" i="20"/>
  <c r="P49" i="20"/>
  <c r="P48" i="20"/>
  <c r="W46" i="20"/>
  <c r="W48" i="20"/>
  <c r="W49" i="20"/>
  <c r="S49" i="20"/>
  <c r="S46" i="20"/>
  <c r="S48" i="20"/>
  <c r="O48" i="20"/>
  <c r="O46" i="20"/>
  <c r="O49" i="20"/>
  <c r="Z48" i="20"/>
  <c r="Z49" i="20"/>
  <c r="Z46" i="20"/>
  <c r="V48" i="20"/>
  <c r="V49" i="20"/>
  <c r="V46" i="20"/>
  <c r="R48" i="20"/>
  <c r="R49" i="20"/>
  <c r="R46" i="20"/>
  <c r="Y49" i="20"/>
  <c r="Y46" i="20"/>
  <c r="Y48" i="20"/>
  <c r="U49" i="20"/>
  <c r="U48" i="20"/>
  <c r="U46" i="20"/>
  <c r="Q49" i="20"/>
  <c r="Q46" i="20"/>
  <c r="Q48" i="20"/>
  <c r="Q40" i="13"/>
  <c r="Q50" i="16"/>
  <c r="Q50" i="15"/>
  <c r="Q86" i="11"/>
  <c r="Q82" i="11"/>
  <c r="Q80" i="11"/>
  <c r="Q74" i="11"/>
  <c r="Q113" i="16"/>
  <c r="Q109" i="16"/>
  <c r="Q87" i="16"/>
  <c r="Q83" i="16"/>
  <c r="Q79" i="16"/>
  <c r="Q70" i="16"/>
  <c r="Q66" i="16"/>
  <c r="Q62" i="16"/>
  <c r="Q114" i="8"/>
  <c r="Q93" i="8"/>
  <c r="Q84" i="8"/>
  <c r="Q80" i="8"/>
  <c r="Q76" i="8"/>
  <c r="Q67" i="8"/>
  <c r="Q63" i="8"/>
  <c r="U7" i="19"/>
  <c r="U9" i="19"/>
  <c r="U42" i="20"/>
  <c r="U33" i="20"/>
  <c r="U52" i="20"/>
  <c r="U69" i="20"/>
  <c r="U86" i="20"/>
  <c r="U35" i="20"/>
  <c r="U58" i="20"/>
  <c r="U75" i="20"/>
  <c r="U92" i="20"/>
  <c r="U51" i="20"/>
  <c r="U68" i="20"/>
  <c r="U85" i="20"/>
  <c r="U111" i="20"/>
  <c r="U16" i="20"/>
  <c r="U24" i="20"/>
  <c r="U34" i="20"/>
  <c r="U61" i="20"/>
  <c r="U78" i="20"/>
  <c r="U108" i="20"/>
  <c r="U66" i="20"/>
  <c r="U83" i="20"/>
  <c r="U113" i="20"/>
  <c r="U60" i="20"/>
  <c r="U77" i="20"/>
  <c r="U100" i="20"/>
  <c r="U37" i="20"/>
  <c r="U8" i="20"/>
  <c r="U25" i="20"/>
  <c r="U40" i="20"/>
  <c r="U65" i="20"/>
  <c r="U82" i="20"/>
  <c r="U112" i="20"/>
  <c r="U53" i="20"/>
  <c r="U70" i="20"/>
  <c r="U87" i="20"/>
  <c r="U38" i="20"/>
  <c r="U64" i="20"/>
  <c r="U81" i="20"/>
  <c r="U107" i="20"/>
  <c r="Q87" i="13"/>
  <c r="Q112" i="12"/>
  <c r="Q114" i="12"/>
  <c r="T16" i="19"/>
  <c r="T9" i="19"/>
  <c r="T19" i="19"/>
  <c r="T111" i="20"/>
  <c r="T61" i="20"/>
  <c r="T78" i="20"/>
  <c r="T108" i="20"/>
  <c r="T16" i="20"/>
  <c r="Q114" i="13"/>
  <c r="Q7" i="19"/>
  <c r="Q9" i="19"/>
  <c r="P16" i="19"/>
  <c r="P9" i="19"/>
  <c r="O16" i="19"/>
  <c r="O29" i="19" s="1"/>
  <c r="O9" i="19"/>
  <c r="S7" i="19"/>
  <c r="S9" i="19"/>
  <c r="V19" i="19"/>
  <c r="V18" i="19"/>
  <c r="U15" i="19"/>
  <c r="Y10" i="19"/>
  <c r="S34" i="20"/>
  <c r="S28" i="20"/>
  <c r="S31" i="20"/>
  <c r="S36" i="20"/>
  <c r="O28" i="20"/>
  <c r="O31" i="20"/>
  <c r="O36" i="20"/>
  <c r="Z28" i="20"/>
  <c r="Z31" i="20"/>
  <c r="Z36" i="20"/>
  <c r="V43" i="20"/>
  <c r="V31" i="20"/>
  <c r="V28" i="20"/>
  <c r="V36" i="20"/>
  <c r="Q81" i="13"/>
  <c r="Y28" i="20"/>
  <c r="Y31" i="20"/>
  <c r="Y36" i="20"/>
  <c r="U31" i="20"/>
  <c r="U28" i="20"/>
  <c r="U36" i="20"/>
  <c r="V17" i="19"/>
  <c r="S17" i="19"/>
  <c r="Y8" i="19"/>
  <c r="X28" i="20"/>
  <c r="X31" i="20"/>
  <c r="X36" i="20"/>
  <c r="T31" i="20"/>
  <c r="T28" i="20"/>
  <c r="T36" i="20"/>
  <c r="P28" i="20"/>
  <c r="P31" i="20"/>
  <c r="R10" i="19"/>
  <c r="R8" i="19"/>
  <c r="W31" i="20"/>
  <c r="W28" i="20"/>
  <c r="W36" i="20"/>
  <c r="R31" i="20"/>
  <c r="R28" i="20"/>
  <c r="R36" i="20"/>
  <c r="Q12" i="19"/>
  <c r="Q28" i="20"/>
  <c r="Q31" i="20"/>
  <c r="Q36" i="20"/>
  <c r="Q93" i="12"/>
  <c r="Q82" i="12"/>
  <c r="Q78" i="12"/>
  <c r="P11" i="19"/>
  <c r="P91" i="20"/>
  <c r="P36" i="20"/>
  <c r="Q59" i="8"/>
  <c r="Q110" i="8"/>
  <c r="Q55" i="8"/>
  <c r="Z51" i="20"/>
  <c r="Z18" i="20"/>
  <c r="Z20" i="20"/>
  <c r="Z21" i="20"/>
  <c r="Z19" i="20"/>
  <c r="Q75" i="13"/>
  <c r="Q62" i="13"/>
  <c r="Q60" i="13"/>
  <c r="Q41" i="12"/>
  <c r="Q41" i="13"/>
  <c r="O117" i="1"/>
  <c r="Q8" i="12"/>
  <c r="Q69" i="12"/>
  <c r="Q65" i="12"/>
  <c r="Q63" i="12"/>
  <c r="Q61" i="12"/>
  <c r="Q56" i="12"/>
  <c r="Q52" i="12"/>
  <c r="Q56" i="16"/>
  <c r="Q87" i="11"/>
  <c r="Q55" i="11"/>
  <c r="Q63" i="17"/>
  <c r="Q54" i="17"/>
  <c r="Q52" i="17"/>
  <c r="Q61" i="11"/>
  <c r="Q56" i="11"/>
  <c r="Q52" i="11"/>
  <c r="Y19" i="19"/>
  <c r="Y18" i="19"/>
  <c r="Y14" i="19"/>
  <c r="Y17" i="19"/>
  <c r="Y15" i="19"/>
  <c r="Y11" i="19"/>
  <c r="Y13" i="19"/>
  <c r="Y12" i="19"/>
  <c r="Y8" i="20"/>
  <c r="Y19" i="20"/>
  <c r="Y18" i="20"/>
  <c r="Y21" i="20"/>
  <c r="Y20" i="20"/>
  <c r="Q69" i="11"/>
  <c r="Q40" i="11"/>
  <c r="Q62" i="11"/>
  <c r="X17" i="19"/>
  <c r="X15" i="19"/>
  <c r="X8" i="19"/>
  <c r="X13" i="19"/>
  <c r="X18" i="20"/>
  <c r="X19" i="20"/>
  <c r="X20" i="20"/>
  <c r="X21" i="20"/>
  <c r="W7" i="19"/>
  <c r="W14" i="19"/>
  <c r="W17" i="19"/>
  <c r="W18" i="19"/>
  <c r="W12" i="19"/>
  <c r="W15" i="19"/>
  <c r="W11" i="19"/>
  <c r="W10" i="19"/>
  <c r="W8" i="19"/>
  <c r="W13" i="19"/>
  <c r="Q84" i="3"/>
  <c r="Q56" i="3"/>
  <c r="V15" i="19"/>
  <c r="V14" i="19"/>
  <c r="V13" i="19"/>
  <c r="V12" i="19"/>
  <c r="V11" i="19"/>
  <c r="V8" i="19"/>
  <c r="V10" i="19"/>
  <c r="V15" i="20"/>
  <c r="V32" i="20"/>
  <c r="V37" i="20"/>
  <c r="V33" i="20"/>
  <c r="V16" i="20"/>
  <c r="V17" i="20"/>
  <c r="V34" i="20"/>
  <c r="V24" i="20"/>
  <c r="V9" i="20"/>
  <c r="V25" i="20"/>
  <c r="V38" i="20"/>
  <c r="V41" i="20"/>
  <c r="V42" i="20"/>
  <c r="V35" i="20"/>
  <c r="Q115" i="3"/>
  <c r="Q113" i="3"/>
  <c r="Q111" i="3"/>
  <c r="Q109" i="3"/>
  <c r="Q87" i="3"/>
  <c r="Q85" i="3"/>
  <c r="Q83" i="3"/>
  <c r="Q81" i="3"/>
  <c r="Q79" i="3"/>
  <c r="Q77" i="3"/>
  <c r="Q70" i="3"/>
  <c r="Q68" i="3"/>
  <c r="Q66" i="3"/>
  <c r="Q64" i="3"/>
  <c r="Q62" i="3"/>
  <c r="Q60" i="3"/>
  <c r="Q53" i="3"/>
  <c r="Q51" i="3"/>
  <c r="Q42" i="3"/>
  <c r="Q35" i="12"/>
  <c r="Q54" i="12"/>
  <c r="Q115" i="12"/>
  <c r="Q83" i="12"/>
  <c r="Q79" i="12"/>
  <c r="Q77" i="12"/>
  <c r="Q75" i="12"/>
  <c r="Q73" i="12"/>
  <c r="Q66" i="12"/>
  <c r="Q64" i="12"/>
  <c r="Q62" i="12"/>
  <c r="Q58" i="12"/>
  <c r="Q55" i="12"/>
  <c r="Q51" i="12"/>
  <c r="U12" i="19"/>
  <c r="U18" i="19"/>
  <c r="U17" i="19"/>
  <c r="U11" i="19"/>
  <c r="U13" i="19"/>
  <c r="Q85" i="12"/>
  <c r="Q79" i="13"/>
  <c r="Q58" i="13"/>
  <c r="Q55" i="13"/>
  <c r="Q69" i="13"/>
  <c r="T12" i="19"/>
  <c r="T11" i="19"/>
  <c r="T18" i="19"/>
  <c r="T10" i="19"/>
  <c r="T15" i="19"/>
  <c r="T14" i="19"/>
  <c r="T13" i="19"/>
  <c r="T8" i="19"/>
  <c r="T21" i="20"/>
  <c r="T18" i="20"/>
  <c r="T19" i="20"/>
  <c r="T20" i="20"/>
  <c r="T114" i="20"/>
  <c r="T106" i="20"/>
  <c r="T84" i="20"/>
  <c r="Q111" i="13"/>
  <c r="Q38" i="13"/>
  <c r="Q35" i="13"/>
  <c r="Q53" i="13"/>
  <c r="Q51" i="13"/>
  <c r="S15" i="19"/>
  <c r="S11" i="19"/>
  <c r="S10" i="19"/>
  <c r="S8" i="19"/>
  <c r="S13" i="19"/>
  <c r="S18" i="19"/>
  <c r="S12" i="19"/>
  <c r="U19" i="20"/>
  <c r="U21" i="20"/>
  <c r="U18" i="20"/>
  <c r="U20" i="20"/>
  <c r="S24" i="20"/>
  <c r="S19" i="20"/>
  <c r="S18" i="20"/>
  <c r="S21" i="20"/>
  <c r="S20" i="20"/>
  <c r="R17" i="19"/>
  <c r="R18" i="19"/>
  <c r="R13" i="19"/>
  <c r="R15" i="19"/>
  <c r="R11" i="19"/>
  <c r="R12" i="19"/>
  <c r="W42" i="20"/>
  <c r="W18" i="20"/>
  <c r="W19" i="20"/>
  <c r="W20" i="20"/>
  <c r="W21" i="20"/>
  <c r="W37" i="20"/>
  <c r="R21" i="20"/>
  <c r="R18" i="20"/>
  <c r="R19" i="20"/>
  <c r="R20" i="20"/>
  <c r="Q87" i="1"/>
  <c r="Q8" i="3"/>
  <c r="N117" i="13"/>
  <c r="Q100" i="14"/>
  <c r="L117" i="13"/>
  <c r="U116" i="11"/>
  <c r="W116" i="11" s="1"/>
  <c r="L117" i="14"/>
  <c r="Q52" i="16"/>
  <c r="Q53" i="16"/>
  <c r="Q18" i="19"/>
  <c r="Q17" i="19"/>
  <c r="Q11" i="19"/>
  <c r="Q10" i="19"/>
  <c r="Q15" i="19"/>
  <c r="Q14" i="19"/>
  <c r="Q18" i="20"/>
  <c r="Q20" i="20"/>
  <c r="Q19" i="20"/>
  <c r="Q21" i="20"/>
  <c r="V20" i="20"/>
  <c r="V21" i="20"/>
  <c r="V18" i="20"/>
  <c r="V19" i="20"/>
  <c r="P17" i="19"/>
  <c r="P21" i="20"/>
  <c r="P18" i="20"/>
  <c r="P19" i="20"/>
  <c r="P20" i="20"/>
  <c r="P112" i="20"/>
  <c r="P82" i="20"/>
  <c r="Q113" i="7"/>
  <c r="Q87" i="7"/>
  <c r="Q83" i="7"/>
  <c r="Q75" i="7"/>
  <c r="Q70" i="7"/>
  <c r="Q66" i="7"/>
  <c r="Q58" i="7"/>
  <c r="L117" i="7"/>
  <c r="O18" i="20"/>
  <c r="O19" i="20"/>
  <c r="O20" i="20"/>
  <c r="O21" i="20"/>
  <c r="Q120" i="2"/>
  <c r="L117" i="3"/>
  <c r="N118" i="20"/>
  <c r="Q68" i="8"/>
  <c r="W32" i="20"/>
  <c r="W8" i="20"/>
  <c r="W24" i="20"/>
  <c r="W38" i="20"/>
  <c r="S15" i="20"/>
  <c r="W15" i="20"/>
  <c r="W16" i="20"/>
  <c r="X41" i="20"/>
  <c r="X105" i="20"/>
  <c r="X104" i="20"/>
  <c r="X103" i="20"/>
  <c r="T50" i="20"/>
  <c r="T105" i="20"/>
  <c r="T104" i="20"/>
  <c r="T103" i="20"/>
  <c r="T96" i="20"/>
  <c r="T98" i="20"/>
  <c r="T102" i="20"/>
  <c r="T97" i="20"/>
  <c r="T93" i="20"/>
  <c r="T101" i="20"/>
  <c r="T94" i="20"/>
  <c r="T95" i="20"/>
  <c r="T99" i="20"/>
  <c r="P42" i="20"/>
  <c r="P105" i="20"/>
  <c r="P104" i="20"/>
  <c r="P103" i="20"/>
  <c r="P96" i="20"/>
  <c r="P98" i="20"/>
  <c r="P102" i="20"/>
  <c r="P97" i="20"/>
  <c r="P95" i="20"/>
  <c r="P99" i="20"/>
  <c r="P101" i="20"/>
  <c r="P93" i="20"/>
  <c r="P94" i="20"/>
  <c r="P11" i="20"/>
  <c r="P14" i="20"/>
  <c r="P10" i="20"/>
  <c r="P26" i="20"/>
  <c r="W35" i="20"/>
  <c r="W105" i="20"/>
  <c r="W104" i="20"/>
  <c r="W103" i="20"/>
  <c r="W102" i="20"/>
  <c r="W97" i="20"/>
  <c r="W96" i="20"/>
  <c r="W98" i="20"/>
  <c r="S61" i="20"/>
  <c r="S105" i="20"/>
  <c r="S104" i="20"/>
  <c r="S103" i="20"/>
  <c r="S102" i="20"/>
  <c r="S97" i="20"/>
  <c r="S96" i="20"/>
  <c r="S98" i="20"/>
  <c r="S95" i="20"/>
  <c r="S99" i="20"/>
  <c r="S101" i="20"/>
  <c r="S93" i="20"/>
  <c r="S94" i="20"/>
  <c r="O8" i="20"/>
  <c r="O105" i="20"/>
  <c r="O104" i="20"/>
  <c r="O103" i="20"/>
  <c r="O102" i="20"/>
  <c r="O97" i="20"/>
  <c r="O96" i="20"/>
  <c r="O98" i="20"/>
  <c r="O93" i="20"/>
  <c r="O94" i="20"/>
  <c r="O101" i="20"/>
  <c r="O95" i="20"/>
  <c r="O99" i="20"/>
  <c r="O11" i="20"/>
  <c r="O14" i="20"/>
  <c r="O10" i="20"/>
  <c r="O26" i="20"/>
  <c r="W34" i="20"/>
  <c r="S25" i="20"/>
  <c r="W25" i="20"/>
  <c r="O34" i="20"/>
  <c r="O42" i="20"/>
  <c r="V104" i="20"/>
  <c r="V103" i="20"/>
  <c r="V105" i="20"/>
  <c r="V97" i="20"/>
  <c r="V96" i="20"/>
  <c r="V98" i="20"/>
  <c r="V102" i="20"/>
  <c r="R104" i="20"/>
  <c r="R103" i="20"/>
  <c r="R105" i="20"/>
  <c r="R97" i="20"/>
  <c r="R96" i="20"/>
  <c r="R98" i="20"/>
  <c r="R102" i="20"/>
  <c r="R93" i="20"/>
  <c r="R94" i="20"/>
  <c r="R95" i="20"/>
  <c r="R99" i="20"/>
  <c r="R101" i="20"/>
  <c r="R10" i="20"/>
  <c r="R11" i="20"/>
  <c r="R14" i="20"/>
  <c r="N130" i="20"/>
  <c r="W41" i="20"/>
  <c r="W17" i="20"/>
  <c r="W33" i="20"/>
  <c r="O25" i="20"/>
  <c r="U103" i="20"/>
  <c r="U105" i="20"/>
  <c r="U104" i="20"/>
  <c r="U96" i="20"/>
  <c r="U98" i="20"/>
  <c r="U102" i="20"/>
  <c r="U97" i="20"/>
  <c r="U101" i="20"/>
  <c r="U93" i="20"/>
  <c r="U94" i="20"/>
  <c r="U95" i="20"/>
  <c r="U99" i="20"/>
  <c r="Q103" i="20"/>
  <c r="Q105" i="20"/>
  <c r="Q104" i="20"/>
  <c r="Q96" i="20"/>
  <c r="Q98" i="20"/>
  <c r="Q102" i="20"/>
  <c r="Q97" i="20"/>
  <c r="Q101" i="20"/>
  <c r="Q93" i="20"/>
  <c r="Q94" i="20"/>
  <c r="Q95" i="20"/>
  <c r="Q99" i="20"/>
  <c r="Q10" i="20"/>
  <c r="Q11" i="20"/>
  <c r="Q14" i="20"/>
  <c r="Q26" i="20"/>
  <c r="Z17" i="19"/>
  <c r="Z11" i="19"/>
  <c r="Z15" i="19"/>
  <c r="Z8" i="19"/>
  <c r="Z18" i="19"/>
  <c r="Z12" i="19"/>
  <c r="Z10" i="19"/>
  <c r="Z112" i="20"/>
  <c r="Z83" i="20"/>
  <c r="Z66" i="20"/>
  <c r="Z87" i="20"/>
  <c r="Z92" i="20"/>
  <c r="Z73" i="20"/>
  <c r="Z108" i="20"/>
  <c r="Z79" i="20"/>
  <c r="Z114" i="20"/>
  <c r="Z110" i="20"/>
  <c r="Z106" i="20"/>
  <c r="Z90" i="20"/>
  <c r="Z85" i="20"/>
  <c r="Z81" i="20"/>
  <c r="Z76" i="20"/>
  <c r="Z70" i="20"/>
  <c r="Z62" i="20"/>
  <c r="Z113" i="20"/>
  <c r="Z109" i="20"/>
  <c r="Z100" i="20"/>
  <c r="Z89" i="20"/>
  <c r="Z84" i="20"/>
  <c r="Z80" i="20"/>
  <c r="Z75" i="20"/>
  <c r="Z67" i="20"/>
  <c r="Z50" i="20"/>
  <c r="Z115" i="20"/>
  <c r="Z111" i="20"/>
  <c r="Z107" i="20"/>
  <c r="Z91" i="20"/>
  <c r="Z86" i="20"/>
  <c r="Z82" i="20"/>
  <c r="Z77" i="20"/>
  <c r="Z72" i="20"/>
  <c r="Z63" i="20"/>
  <c r="Z58" i="20"/>
  <c r="Z59" i="20"/>
  <c r="Z53" i="20"/>
  <c r="Z54" i="20"/>
  <c r="Z68" i="20"/>
  <c r="Z64" i="20"/>
  <c r="Z60" i="20"/>
  <c r="Z55" i="20"/>
  <c r="Z34" i="20"/>
  <c r="Z103" i="20"/>
  <c r="Z104" i="20"/>
  <c r="Z105" i="20"/>
  <c r="Z98" i="20"/>
  <c r="Z102" i="20"/>
  <c r="Z97" i="20"/>
  <c r="Z96" i="20"/>
  <c r="Z78" i="20"/>
  <c r="Z74" i="20"/>
  <c r="Z69" i="20"/>
  <c r="Z65" i="20"/>
  <c r="Z61" i="20"/>
  <c r="Z56" i="20"/>
  <c r="Z52" i="20"/>
  <c r="Q46" i="1"/>
  <c r="Q33" i="1"/>
  <c r="Q17" i="1"/>
  <c r="Q15" i="1"/>
  <c r="Q74" i="1"/>
  <c r="Q66" i="1"/>
  <c r="Q115" i="1"/>
  <c r="Q110" i="1"/>
  <c r="Q106" i="1"/>
  <c r="Q83" i="1"/>
  <c r="Q112" i="1"/>
  <c r="Q76" i="1"/>
  <c r="Q68" i="1"/>
  <c r="Q62" i="1"/>
  <c r="Q54" i="11"/>
  <c r="Q53" i="1"/>
  <c r="Q50" i="1"/>
  <c r="Q38" i="1"/>
  <c r="Q34" i="1"/>
  <c r="Q81" i="1"/>
  <c r="Q67" i="1"/>
  <c r="Q111" i="1"/>
  <c r="Q107" i="1"/>
  <c r="Q84" i="1"/>
  <c r="Q78" i="1"/>
  <c r="Q105" i="1"/>
  <c r="Q69" i="1"/>
  <c r="Q43" i="1"/>
  <c r="Q21" i="1"/>
  <c r="Q73" i="1"/>
  <c r="Q64" i="1"/>
  <c r="Q114" i="1"/>
  <c r="Q109" i="1"/>
  <c r="Q104" i="1"/>
  <c r="Q86" i="1"/>
  <c r="Q80" i="1"/>
  <c r="Q75" i="1"/>
  <c r="Q65" i="1"/>
  <c r="Q61" i="1"/>
  <c r="Q41" i="1"/>
  <c r="Q42" i="1"/>
  <c r="Q9" i="1"/>
  <c r="Q82" i="1"/>
  <c r="Q70" i="1"/>
  <c r="Q63" i="1"/>
  <c r="Q113" i="1"/>
  <c r="Q108" i="1"/>
  <c r="Q85" i="1"/>
  <c r="Q79" i="1"/>
  <c r="Q77" i="1"/>
  <c r="Q72" i="1"/>
  <c r="Q60" i="1"/>
  <c r="Q18" i="1"/>
  <c r="Q16" i="1"/>
  <c r="Q37" i="1"/>
  <c r="Q35" i="1"/>
  <c r="Q40" i="1"/>
  <c r="Q97" i="1"/>
  <c r="Q100" i="1"/>
  <c r="Q98" i="1"/>
  <c r="Q99" i="1"/>
  <c r="Q91" i="1"/>
  <c r="Q90" i="1"/>
  <c r="Q89" i="1"/>
  <c r="Q58" i="1"/>
  <c r="Q56" i="1"/>
  <c r="Q52" i="1"/>
  <c r="Q55" i="1"/>
  <c r="Q51" i="1"/>
  <c r="Q54" i="1"/>
  <c r="Q59" i="1"/>
  <c r="N117" i="7"/>
  <c r="L117" i="1"/>
  <c r="M117" i="1"/>
  <c r="Q83" i="11"/>
  <c r="Q56" i="17"/>
  <c r="N117" i="11"/>
  <c r="Q53" i="11"/>
  <c r="L117" i="11"/>
  <c r="Y112" i="20"/>
  <c r="Y82" i="20"/>
  <c r="Y108" i="20"/>
  <c r="Y78" i="20"/>
  <c r="Y61" i="20"/>
  <c r="Y91" i="20"/>
  <c r="Y74" i="20"/>
  <c r="Y56" i="20"/>
  <c r="Y86" i="20"/>
  <c r="Y69" i="20"/>
  <c r="Y52" i="20"/>
  <c r="Y105" i="20"/>
  <c r="Y103" i="20"/>
  <c r="Y104" i="20"/>
  <c r="Y96" i="20"/>
  <c r="Y97" i="20"/>
  <c r="Y98" i="20"/>
  <c r="Y102" i="20"/>
  <c r="Y93" i="20"/>
  <c r="Y101" i="20"/>
  <c r="Y94" i="20"/>
  <c r="Y95" i="20"/>
  <c r="Y99" i="20"/>
  <c r="Y11" i="20"/>
  <c r="Y10" i="20"/>
  <c r="Y14" i="20"/>
  <c r="Y26" i="20"/>
  <c r="J117" i="17"/>
  <c r="Q100" i="16"/>
  <c r="N117" i="17"/>
  <c r="L117" i="17"/>
  <c r="X113" i="20"/>
  <c r="X106" i="20"/>
  <c r="X115" i="20"/>
  <c r="X111" i="20"/>
  <c r="X114" i="20"/>
  <c r="X110" i="20"/>
  <c r="X112" i="20"/>
  <c r="X91" i="20"/>
  <c r="X109" i="20"/>
  <c r="X83" i="20"/>
  <c r="X108" i="20"/>
  <c r="X100" i="20"/>
  <c r="X87" i="20"/>
  <c r="X107" i="20"/>
  <c r="X92" i="20"/>
  <c r="X86" i="20"/>
  <c r="X89" i="20"/>
  <c r="X79" i="20"/>
  <c r="X90" i="20"/>
  <c r="X85" i="20"/>
  <c r="X81" i="20"/>
  <c r="X84" i="20"/>
  <c r="X80" i="20"/>
  <c r="X82" i="20"/>
  <c r="X75" i="20"/>
  <c r="X77" i="20"/>
  <c r="X76" i="20"/>
  <c r="X68" i="20"/>
  <c r="X78" i="20"/>
  <c r="X73" i="20"/>
  <c r="X72" i="20"/>
  <c r="X64" i="20"/>
  <c r="X70" i="20"/>
  <c r="X66" i="20"/>
  <c r="X74" i="20"/>
  <c r="X69" i="20"/>
  <c r="X65" i="20"/>
  <c r="X67" i="20"/>
  <c r="X60" i="20"/>
  <c r="X63" i="20"/>
  <c r="X62" i="20"/>
  <c r="X58" i="20"/>
  <c r="X61" i="20"/>
  <c r="X53" i="20"/>
  <c r="X51" i="20"/>
  <c r="X37" i="20"/>
  <c r="X55" i="20"/>
  <c r="X43" i="20"/>
  <c r="X40" i="20"/>
  <c r="X32" i="20"/>
  <c r="X56" i="20"/>
  <c r="X52" i="20"/>
  <c r="X38" i="20"/>
  <c r="X42" i="20"/>
  <c r="X97" i="20"/>
  <c r="X98" i="20"/>
  <c r="X102" i="20"/>
  <c r="X96" i="20"/>
  <c r="X93" i="20"/>
  <c r="X101" i="20"/>
  <c r="X94" i="20"/>
  <c r="X99" i="20"/>
  <c r="X95" i="20"/>
  <c r="X14" i="20"/>
  <c r="X11" i="20"/>
  <c r="X10" i="20"/>
  <c r="X26" i="20"/>
  <c r="X59" i="20"/>
  <c r="X54" i="20"/>
  <c r="X50" i="20"/>
  <c r="X33" i="20"/>
  <c r="Q100" i="7"/>
  <c r="Q100" i="13"/>
  <c r="Q100" i="17"/>
  <c r="N129" i="20"/>
  <c r="N128" i="20"/>
  <c r="N126" i="20"/>
  <c r="Q40" i="5"/>
  <c r="Q68" i="12"/>
  <c r="Q42" i="12"/>
  <c r="Q100" i="15"/>
  <c r="Q100" i="8"/>
  <c r="J117" i="5"/>
  <c r="N117" i="5"/>
  <c r="J117" i="3"/>
  <c r="Z40" i="20"/>
  <c r="Z8" i="20"/>
  <c r="Z95" i="20"/>
  <c r="Z94" i="20"/>
  <c r="Z99" i="20"/>
  <c r="Z93" i="20"/>
  <c r="Z101" i="20"/>
  <c r="Z10" i="20"/>
  <c r="Z14" i="20"/>
  <c r="Z11" i="20"/>
  <c r="Z26" i="20"/>
  <c r="W115" i="20"/>
  <c r="W110" i="20"/>
  <c r="W106" i="20"/>
  <c r="W114" i="20"/>
  <c r="W112" i="20"/>
  <c r="W108" i="20"/>
  <c r="W100" i="20"/>
  <c r="W111" i="20"/>
  <c r="W107" i="20"/>
  <c r="W89" i="20"/>
  <c r="W113" i="20"/>
  <c r="W109" i="20"/>
  <c r="W91" i="20"/>
  <c r="W84" i="20"/>
  <c r="W90" i="20"/>
  <c r="W83" i="20"/>
  <c r="W92" i="20"/>
  <c r="W87" i="20"/>
  <c r="W85" i="20"/>
  <c r="W77" i="20"/>
  <c r="W73" i="20"/>
  <c r="W86" i="20"/>
  <c r="W81" i="20"/>
  <c r="W79" i="20"/>
  <c r="W75" i="20"/>
  <c r="W70" i="20"/>
  <c r="W82" i="20"/>
  <c r="W78" i="20"/>
  <c r="W74" i="20"/>
  <c r="W69" i="20"/>
  <c r="W80" i="20"/>
  <c r="W76" i="20"/>
  <c r="W72" i="20"/>
  <c r="W67" i="20"/>
  <c r="W63" i="20"/>
  <c r="W68" i="20"/>
  <c r="W65" i="20"/>
  <c r="W61" i="20"/>
  <c r="W64" i="20"/>
  <c r="W60" i="20"/>
  <c r="W66" i="20"/>
  <c r="W62" i="20"/>
  <c r="W58" i="20"/>
  <c r="W55" i="20"/>
  <c r="W59" i="20"/>
  <c r="W53" i="20"/>
  <c r="W56" i="20"/>
  <c r="W52" i="20"/>
  <c r="W54" i="20"/>
  <c r="W50" i="20"/>
  <c r="W43" i="20"/>
  <c r="W101" i="20"/>
  <c r="W93" i="20"/>
  <c r="W94" i="20"/>
  <c r="W95" i="20"/>
  <c r="W99" i="20"/>
  <c r="W14" i="20"/>
  <c r="W10" i="20"/>
  <c r="W11" i="20"/>
  <c r="W26" i="20"/>
  <c r="W51" i="20"/>
  <c r="Q40" i="3"/>
  <c r="Q100" i="3"/>
  <c r="J117" i="12"/>
  <c r="V101" i="20"/>
  <c r="V52" i="20"/>
  <c r="V93" i="20"/>
  <c r="V99" i="20"/>
  <c r="V95" i="20"/>
  <c r="V94" i="20"/>
  <c r="V109" i="20"/>
  <c r="V115" i="20"/>
  <c r="V113" i="20"/>
  <c r="V114" i="20"/>
  <c r="V110" i="20"/>
  <c r="V112" i="20"/>
  <c r="V108" i="20"/>
  <c r="V111" i="20"/>
  <c r="V90" i="20"/>
  <c r="V107" i="20"/>
  <c r="V100" i="20"/>
  <c r="V106" i="20"/>
  <c r="V92" i="20"/>
  <c r="V91" i="20"/>
  <c r="V83" i="20"/>
  <c r="V89" i="20"/>
  <c r="V87" i="20"/>
  <c r="V84" i="20"/>
  <c r="V80" i="20"/>
  <c r="V86" i="20"/>
  <c r="V82" i="20"/>
  <c r="V85" i="20"/>
  <c r="V81" i="20"/>
  <c r="V74" i="20"/>
  <c r="V79" i="20"/>
  <c r="V78" i="20"/>
  <c r="V75" i="20"/>
  <c r="V70" i="20"/>
  <c r="V77" i="20"/>
  <c r="V73" i="20"/>
  <c r="V76" i="20"/>
  <c r="V72" i="20"/>
  <c r="V67" i="20"/>
  <c r="V69" i="20"/>
  <c r="V68" i="20"/>
  <c r="V64" i="20"/>
  <c r="V66" i="20"/>
  <c r="V65" i="20"/>
  <c r="V61" i="20"/>
  <c r="V63" i="20"/>
  <c r="V62" i="20"/>
  <c r="V58" i="20"/>
  <c r="V60" i="20"/>
  <c r="V59" i="20"/>
  <c r="V54" i="20"/>
  <c r="V56" i="20"/>
  <c r="V55" i="20"/>
  <c r="V51" i="20"/>
  <c r="V53" i="20"/>
  <c r="U110" i="20"/>
  <c r="U84" i="20"/>
  <c r="U63" i="20"/>
  <c r="U106" i="20"/>
  <c r="U72" i="20"/>
  <c r="U50" i="20"/>
  <c r="U89" i="20"/>
  <c r="U67" i="20"/>
  <c r="U17" i="20"/>
  <c r="U14" i="20"/>
  <c r="U11" i="20"/>
  <c r="U10" i="20"/>
  <c r="U26" i="20"/>
  <c r="U80" i="20"/>
  <c r="U54" i="20"/>
  <c r="N117" i="12"/>
  <c r="L117" i="12"/>
  <c r="J117" i="13"/>
  <c r="Q113" i="12"/>
  <c r="T63" i="20"/>
  <c r="T80" i="20"/>
  <c r="T59" i="20"/>
  <c r="T76" i="20"/>
  <c r="T54" i="20"/>
  <c r="T14" i="20"/>
  <c r="T11" i="20"/>
  <c r="T10" i="20"/>
  <c r="T26" i="20"/>
  <c r="V11" i="20"/>
  <c r="V14" i="20"/>
  <c r="V10" i="20"/>
  <c r="V26" i="20"/>
  <c r="V50" i="20"/>
  <c r="S112" i="20"/>
  <c r="S111" i="20"/>
  <c r="S115" i="20"/>
  <c r="S108" i="20"/>
  <c r="S114" i="20"/>
  <c r="S107" i="20"/>
  <c r="S110" i="20"/>
  <c r="S106" i="20"/>
  <c r="S100" i="20"/>
  <c r="S91" i="20"/>
  <c r="S89" i="20"/>
  <c r="S85" i="20"/>
  <c r="S78" i="20"/>
  <c r="S90" i="20"/>
  <c r="S84" i="20"/>
  <c r="S77" i="20"/>
  <c r="S82" i="20"/>
  <c r="S73" i="20"/>
  <c r="S86" i="20"/>
  <c r="S81" i="20"/>
  <c r="S72" i="20"/>
  <c r="S67" i="20"/>
  <c r="S76" i="20"/>
  <c r="S59" i="20"/>
  <c r="S54" i="20"/>
  <c r="S69" i="20"/>
  <c r="S16" i="20"/>
  <c r="S65" i="20"/>
  <c r="S8" i="20"/>
  <c r="S11" i="20"/>
  <c r="S10" i="20"/>
  <c r="S14" i="20"/>
  <c r="S26" i="20"/>
  <c r="S60" i="20"/>
  <c r="S52" i="20"/>
  <c r="S37" i="20"/>
  <c r="S50" i="20"/>
  <c r="S64" i="20"/>
  <c r="S55" i="20"/>
  <c r="S41" i="20"/>
  <c r="N117" i="14"/>
  <c r="J117" i="15"/>
  <c r="Q38" i="11"/>
  <c r="Q74" i="13"/>
  <c r="Q34" i="13"/>
  <c r="Q73" i="13"/>
  <c r="R16" i="19"/>
  <c r="R113" i="20"/>
  <c r="R114" i="20"/>
  <c r="R106" i="20"/>
  <c r="R111" i="20"/>
  <c r="R109" i="20"/>
  <c r="R107" i="20"/>
  <c r="R92" i="20"/>
  <c r="R115" i="20"/>
  <c r="R110" i="20"/>
  <c r="R100" i="20"/>
  <c r="R83" i="20"/>
  <c r="R90" i="20"/>
  <c r="R89" i="20"/>
  <c r="R84" i="20"/>
  <c r="R79" i="20"/>
  <c r="R87" i="20"/>
  <c r="R81" i="20"/>
  <c r="R85" i="20"/>
  <c r="R80" i="20"/>
  <c r="R77" i="20"/>
  <c r="R72" i="20"/>
  <c r="R76" i="20"/>
  <c r="R75" i="20"/>
  <c r="R73" i="20"/>
  <c r="R66" i="20"/>
  <c r="R70" i="20"/>
  <c r="R67" i="20"/>
  <c r="R50" i="20"/>
  <c r="R62" i="20"/>
  <c r="R59" i="20"/>
  <c r="R60" i="20"/>
  <c r="R16" i="20"/>
  <c r="R53" i="20"/>
  <c r="R35" i="20"/>
  <c r="R33" i="20"/>
  <c r="R51" i="20"/>
  <c r="R26" i="20"/>
  <c r="R64" i="20"/>
  <c r="R55" i="20"/>
  <c r="R34" i="20"/>
  <c r="R54" i="20"/>
  <c r="R40" i="20"/>
  <c r="R17" i="20"/>
  <c r="L117" i="15"/>
  <c r="J117" i="16"/>
  <c r="Q35" i="15"/>
  <c r="N117" i="15"/>
  <c r="Q74" i="3"/>
  <c r="Q72" i="13"/>
  <c r="Q85" i="17"/>
  <c r="Q70" i="13"/>
  <c r="Q113" i="14"/>
  <c r="Q109" i="14"/>
  <c r="Q87" i="14"/>
  <c r="Q83" i="14"/>
  <c r="Q79" i="14"/>
  <c r="Q75" i="14"/>
  <c r="Q70" i="14"/>
  <c r="Q66" i="14"/>
  <c r="Q62" i="14"/>
  <c r="Q58" i="14"/>
  <c r="Q53" i="14"/>
  <c r="Q84" i="15"/>
  <c r="Q80" i="15"/>
  <c r="Q76" i="15"/>
  <c r="Q72" i="15"/>
  <c r="Q67" i="15"/>
  <c r="Q63" i="15"/>
  <c r="Q59" i="15"/>
  <c r="Q54" i="15"/>
  <c r="Q16" i="19"/>
  <c r="Q114" i="20"/>
  <c r="Q112" i="20"/>
  <c r="Q110" i="20"/>
  <c r="Q109" i="20"/>
  <c r="Q106" i="20"/>
  <c r="Q91" i="20"/>
  <c r="Q87" i="20"/>
  <c r="Q84" i="20"/>
  <c r="Q83" i="20"/>
  <c r="Q89" i="20"/>
  <c r="Q82" i="20"/>
  <c r="Q79" i="20"/>
  <c r="Q78" i="20"/>
  <c r="Q76" i="20"/>
  <c r="Q74" i="20"/>
  <c r="Q72" i="20"/>
  <c r="Q70" i="20"/>
  <c r="Q67" i="20"/>
  <c r="Q66" i="20"/>
  <c r="Q65" i="20"/>
  <c r="Q62" i="20"/>
  <c r="Q61" i="20"/>
  <c r="Q56" i="20"/>
  <c r="Q54" i="20"/>
  <c r="Q43" i="20"/>
  <c r="Q50" i="20"/>
  <c r="Q59" i="20"/>
  <c r="Q53" i="20"/>
  <c r="Q15" i="20"/>
  <c r="Q38" i="20"/>
  <c r="Q42" i="20"/>
  <c r="Q25" i="20"/>
  <c r="Q41" i="20"/>
  <c r="N117" i="16"/>
  <c r="P117" i="1"/>
  <c r="J117" i="7"/>
  <c r="Q114" i="16"/>
  <c r="Q110" i="16"/>
  <c r="L117" i="16"/>
  <c r="P7" i="19"/>
  <c r="P13" i="19"/>
  <c r="P15" i="19"/>
  <c r="P10" i="19"/>
  <c r="P8" i="19"/>
  <c r="P18" i="19"/>
  <c r="P14" i="19"/>
  <c r="P19" i="19"/>
  <c r="P12" i="19"/>
  <c r="P61" i="20"/>
  <c r="P9" i="20"/>
  <c r="P70" i="20"/>
  <c r="N135" i="20"/>
  <c r="N131" i="20"/>
  <c r="P16" i="20"/>
  <c r="P115" i="20"/>
  <c r="P107" i="20"/>
  <c r="P83" i="20"/>
  <c r="P74" i="20"/>
  <c r="P62" i="20"/>
  <c r="P53" i="20"/>
  <c r="P40" i="20"/>
  <c r="P24" i="20"/>
  <c r="P41" i="20"/>
  <c r="P111" i="20"/>
  <c r="P90" i="20"/>
  <c r="P78" i="20"/>
  <c r="P68" i="20"/>
  <c r="P60" i="20"/>
  <c r="P109" i="20"/>
  <c r="P85" i="20"/>
  <c r="P77" i="20"/>
  <c r="P66" i="20"/>
  <c r="P55" i="20"/>
  <c r="P25" i="20"/>
  <c r="D117" i="1"/>
  <c r="K117" i="1"/>
  <c r="S117" i="1"/>
  <c r="O84" i="20"/>
  <c r="O107" i="20"/>
  <c r="O111" i="20"/>
  <c r="O85" i="20"/>
  <c r="O77" i="20"/>
  <c r="O115" i="20"/>
  <c r="O106" i="20"/>
  <c r="O91" i="20"/>
  <c r="O80" i="20"/>
  <c r="O112" i="20"/>
  <c r="O89" i="20"/>
  <c r="O78" i="20"/>
  <c r="O68" i="20"/>
  <c r="O73" i="20"/>
  <c r="O72" i="20"/>
  <c r="O50" i="20"/>
  <c r="O65" i="20"/>
  <c r="O61" i="20"/>
  <c r="O63" i="20"/>
  <c r="O54" i="20"/>
  <c r="O37" i="20"/>
  <c r="O55" i="20"/>
  <c r="O32" i="20"/>
  <c r="O56" i="20"/>
  <c r="O33" i="20"/>
  <c r="O9" i="20"/>
  <c r="U16" i="19"/>
  <c r="W9" i="20"/>
  <c r="Q113" i="11"/>
  <c r="Q109" i="11"/>
  <c r="Q66" i="11"/>
  <c r="Q58" i="11"/>
  <c r="Q83" i="17"/>
  <c r="Q81" i="5"/>
  <c r="Q77" i="5"/>
  <c r="Q73" i="5"/>
  <c r="Q68" i="5"/>
  <c r="Q64" i="5"/>
  <c r="Q60" i="5"/>
  <c r="Q65" i="3"/>
  <c r="Q80" i="13"/>
  <c r="Q114" i="14"/>
  <c r="Q110" i="14"/>
  <c r="Q93" i="14"/>
  <c r="Q84" i="14"/>
  <c r="Q80" i="14"/>
  <c r="Q76" i="14"/>
  <c r="Q72" i="14"/>
  <c r="Q67" i="14"/>
  <c r="Q63" i="14"/>
  <c r="Q59" i="14"/>
  <c r="Q54" i="14"/>
  <c r="Q114" i="15"/>
  <c r="Q110" i="15"/>
  <c r="Q85" i="15"/>
  <c r="Q81" i="15"/>
  <c r="Q77" i="15"/>
  <c r="Q73" i="15"/>
  <c r="Q68" i="15"/>
  <c r="Q64" i="15"/>
  <c r="Q60" i="15"/>
  <c r="Q55" i="15"/>
  <c r="Q51" i="15"/>
  <c r="Q42" i="15"/>
  <c r="Q115" i="7"/>
  <c r="Q107" i="7"/>
  <c r="Q83" i="8"/>
  <c r="Q66" i="8"/>
  <c r="N132" i="20"/>
  <c r="Q41" i="5"/>
  <c r="Q121" i="5" s="1"/>
  <c r="Q35" i="5"/>
  <c r="N117" i="3"/>
  <c r="Q38" i="14"/>
  <c r="Q9" i="14"/>
  <c r="Q40" i="15"/>
  <c r="Q78" i="11"/>
  <c r="Q84" i="17"/>
  <c r="Q43" i="17"/>
  <c r="Q112" i="5"/>
  <c r="Q108" i="7"/>
  <c r="Q86" i="7"/>
  <c r="Q69" i="7"/>
  <c r="Q34" i="14"/>
  <c r="S80" i="20"/>
  <c r="S74" i="20"/>
  <c r="S68" i="20"/>
  <c r="S63" i="20"/>
  <c r="S56" i="20"/>
  <c r="S51" i="20"/>
  <c r="P87" i="20"/>
  <c r="P79" i="20"/>
  <c r="P73" i="20"/>
  <c r="P65" i="20"/>
  <c r="P56" i="20"/>
  <c r="O110" i="20"/>
  <c r="O90" i="20"/>
  <c r="O82" i="20"/>
  <c r="O74" i="20"/>
  <c r="O67" i="20"/>
  <c r="O60" i="20"/>
  <c r="O51" i="20"/>
  <c r="R43" i="20"/>
  <c r="W40" i="20"/>
  <c r="R38" i="20"/>
  <c r="R37" i="20"/>
  <c r="P35" i="20"/>
  <c r="S33" i="20"/>
  <c r="R32" i="20"/>
  <c r="R25" i="20"/>
  <c r="O24" i="20"/>
  <c r="S17" i="20"/>
  <c r="R15" i="20"/>
  <c r="S16" i="19"/>
  <c r="O41" i="20"/>
  <c r="Q86" i="17"/>
  <c r="Q108" i="5"/>
  <c r="Q82" i="3"/>
  <c r="Q78" i="3"/>
  <c r="Q78" i="13"/>
  <c r="Q64" i="13"/>
  <c r="Q107" i="15"/>
  <c r="Q93" i="16"/>
  <c r="Q84" i="16"/>
  <c r="Q80" i="16"/>
  <c r="Q76" i="16"/>
  <c r="Q72" i="16"/>
  <c r="Q52" i="7"/>
  <c r="Q43" i="7"/>
  <c r="Q112" i="8"/>
  <c r="Q108" i="8"/>
  <c r="Q74" i="8"/>
  <c r="Q70" i="8"/>
  <c r="Q61" i="8"/>
  <c r="Q56" i="8"/>
  <c r="Q9" i="8"/>
  <c r="Q69" i="8"/>
  <c r="Q113" i="8"/>
  <c r="Q109" i="8"/>
  <c r="Q62" i="8"/>
  <c r="N117" i="8"/>
  <c r="J117" i="2"/>
  <c r="B117" i="1"/>
  <c r="L117" i="8"/>
  <c r="Q79" i="2"/>
  <c r="Q123" i="2" s="1"/>
  <c r="Q79" i="8"/>
  <c r="Q78" i="8"/>
  <c r="N117" i="1"/>
  <c r="Q38" i="8"/>
  <c r="Q9" i="3"/>
  <c r="Q38" i="15"/>
  <c r="Q112" i="11"/>
  <c r="Q108" i="11"/>
  <c r="Q87" i="17"/>
  <c r="Q79" i="17"/>
  <c r="Q66" i="17"/>
  <c r="Q62" i="17"/>
  <c r="Q58" i="17"/>
  <c r="Q116" i="12"/>
  <c r="U116" i="12" s="1"/>
  <c r="Q93" i="15"/>
  <c r="Q87" i="8"/>
  <c r="Q34" i="11"/>
  <c r="Q67" i="16"/>
  <c r="Q63" i="16"/>
  <c r="Q59" i="16"/>
  <c r="Q54" i="16"/>
  <c r="Q53" i="7"/>
  <c r="Q8" i="5"/>
  <c r="Q8" i="13"/>
  <c r="Q40" i="14"/>
  <c r="Q114" i="11"/>
  <c r="Q110" i="11"/>
  <c r="Q93" i="11"/>
  <c r="Q81" i="11"/>
  <c r="Q67" i="11"/>
  <c r="Q59" i="11"/>
  <c r="Q51" i="11"/>
  <c r="Q81" i="17"/>
  <c r="Q68" i="17"/>
  <c r="Q60" i="17"/>
  <c r="Q116" i="3"/>
  <c r="U116" i="3" s="1"/>
  <c r="Q83" i="13"/>
  <c r="Q87" i="15"/>
  <c r="Q65" i="7"/>
  <c r="Q61" i="7"/>
  <c r="Q56" i="7"/>
  <c r="Q9" i="11"/>
  <c r="Q41" i="14"/>
  <c r="Q35" i="14"/>
  <c r="Q115" i="11"/>
  <c r="Q111" i="11"/>
  <c r="Q107" i="11"/>
  <c r="Q68" i="11"/>
  <c r="Q64" i="11"/>
  <c r="Q60" i="11"/>
  <c r="Q112" i="17"/>
  <c r="Q109" i="17"/>
  <c r="Q78" i="17"/>
  <c r="Q74" i="17"/>
  <c r="Q61" i="17"/>
  <c r="Q82" i="5"/>
  <c r="Q93" i="3"/>
  <c r="Q113" i="13"/>
  <c r="Q84" i="13"/>
  <c r="Q67" i="13"/>
  <c r="Q112" i="7"/>
  <c r="Q51" i="7"/>
  <c r="Q42" i="7"/>
  <c r="Q86" i="8"/>
  <c r="Q34" i="3"/>
  <c r="T7" i="19"/>
  <c r="U114" i="20"/>
  <c r="U76" i="20"/>
  <c r="U59" i="20"/>
  <c r="T110" i="20"/>
  <c r="T89" i="20"/>
  <c r="T72" i="20"/>
  <c r="S113" i="20"/>
  <c r="S109" i="20"/>
  <c r="S92" i="20"/>
  <c r="S87" i="20"/>
  <c r="S83" i="20"/>
  <c r="S79" i="20"/>
  <c r="S75" i="20"/>
  <c r="S70" i="20"/>
  <c r="S66" i="20"/>
  <c r="S62" i="20"/>
  <c r="S58" i="20"/>
  <c r="S53" i="20"/>
  <c r="R112" i="20"/>
  <c r="R108" i="20"/>
  <c r="R91" i="20"/>
  <c r="R86" i="20"/>
  <c r="R82" i="20"/>
  <c r="R78" i="20"/>
  <c r="R74" i="20"/>
  <c r="R68" i="20"/>
  <c r="R63" i="20"/>
  <c r="R58" i="20"/>
  <c r="Q113" i="20"/>
  <c r="Q108" i="20"/>
  <c r="Q92" i="20"/>
  <c r="Q86" i="20"/>
  <c r="Q80" i="20"/>
  <c r="Q75" i="20"/>
  <c r="Q69" i="20"/>
  <c r="Q63" i="20"/>
  <c r="Q58" i="20"/>
  <c r="Q52" i="20"/>
  <c r="P113" i="20"/>
  <c r="P108" i="20"/>
  <c r="P100" i="20"/>
  <c r="P92" i="20"/>
  <c r="P86" i="20"/>
  <c r="P81" i="20"/>
  <c r="P75" i="20"/>
  <c r="P69" i="20"/>
  <c r="P64" i="20"/>
  <c r="P58" i="20"/>
  <c r="P52" i="20"/>
  <c r="O114" i="20"/>
  <c r="O108" i="20"/>
  <c r="O100" i="20"/>
  <c r="O86" i="20"/>
  <c r="O81" i="20"/>
  <c r="O76" i="20"/>
  <c r="O69" i="20"/>
  <c r="O64" i="20"/>
  <c r="O59" i="20"/>
  <c r="O52" i="20"/>
  <c r="P43" i="20"/>
  <c r="S40" i="20"/>
  <c r="O40" i="20"/>
  <c r="P38" i="20"/>
  <c r="P37" i="20"/>
  <c r="Q35" i="20"/>
  <c r="Q34" i="20"/>
  <c r="P33" i="20"/>
  <c r="P32" i="20"/>
  <c r="Q24" i="20"/>
  <c r="P17" i="20"/>
  <c r="O16" i="20"/>
  <c r="S9" i="20"/>
  <c r="V8" i="20"/>
  <c r="V40" i="20"/>
  <c r="U41" i="20"/>
  <c r="S32" i="20"/>
  <c r="S35" i="20"/>
  <c r="S38" i="20"/>
  <c r="S43" i="20"/>
  <c r="P8" i="20"/>
  <c r="P15" i="20"/>
  <c r="P34" i="20"/>
  <c r="P50" i="20"/>
  <c r="P54" i="20"/>
  <c r="P59" i="20"/>
  <c r="P63" i="20"/>
  <c r="P67" i="20"/>
  <c r="P72" i="20"/>
  <c r="P76" i="20"/>
  <c r="P80" i="20"/>
  <c r="P84" i="20"/>
  <c r="P89" i="20"/>
  <c r="P106" i="20"/>
  <c r="P110" i="20"/>
  <c r="P114" i="20"/>
  <c r="R8" i="20"/>
  <c r="R41" i="20"/>
  <c r="R42" i="20"/>
  <c r="R9" i="20"/>
  <c r="R24" i="20"/>
  <c r="R52" i="20"/>
  <c r="R56" i="20"/>
  <c r="R61" i="20"/>
  <c r="R65" i="20"/>
  <c r="R69" i="20"/>
  <c r="T25" i="20"/>
  <c r="Q16" i="20"/>
  <c r="Q33" i="20"/>
  <c r="Q37" i="20"/>
  <c r="Q40" i="20"/>
  <c r="Q51" i="20"/>
  <c r="Q55" i="20"/>
  <c r="Q60" i="20"/>
  <c r="Q64" i="20"/>
  <c r="Q68" i="20"/>
  <c r="Q73" i="20"/>
  <c r="Q77" i="20"/>
  <c r="Q81" i="20"/>
  <c r="Q85" i="20"/>
  <c r="Q90" i="20"/>
  <c r="Q100" i="20"/>
  <c r="Q107" i="20"/>
  <c r="Q111" i="20"/>
  <c r="Q115" i="20"/>
  <c r="O17" i="20"/>
  <c r="O35" i="20"/>
  <c r="O38" i="20"/>
  <c r="O43" i="20"/>
  <c r="O53" i="20"/>
  <c r="O58" i="20"/>
  <c r="O62" i="20"/>
  <c r="O66" i="20"/>
  <c r="O70" i="20"/>
  <c r="O75" i="20"/>
  <c r="O79" i="20"/>
  <c r="O83" i="20"/>
  <c r="O87" i="20"/>
  <c r="O92" i="20"/>
  <c r="O109" i="20"/>
  <c r="O113" i="20"/>
  <c r="Q82" i="8"/>
  <c r="Q65" i="8"/>
  <c r="Q40" i="8"/>
  <c r="Q52" i="8"/>
  <c r="Q41" i="8"/>
  <c r="Q35" i="8"/>
  <c r="Q75" i="8"/>
  <c r="Q58" i="8"/>
  <c r="Q53" i="8"/>
  <c r="Q40" i="17"/>
  <c r="Q41" i="16"/>
  <c r="Q35" i="16"/>
  <c r="Q40" i="7"/>
  <c r="Q93" i="17"/>
  <c r="Q80" i="17"/>
  <c r="Q76" i="17"/>
  <c r="Q72" i="17"/>
  <c r="Q64" i="17"/>
  <c r="Q59" i="17"/>
  <c r="Q112" i="3"/>
  <c r="Q63" i="3"/>
  <c r="Q59" i="3"/>
  <c r="Q54" i="3"/>
  <c r="Q59" i="12"/>
  <c r="Q115" i="13"/>
  <c r="Q43" i="13"/>
  <c r="Q112" i="14"/>
  <c r="Q108" i="14"/>
  <c r="Q86" i="14"/>
  <c r="Q82" i="14"/>
  <c r="Q78" i="14"/>
  <c r="Q74" i="14"/>
  <c r="Q69" i="14"/>
  <c r="Q65" i="14"/>
  <c r="Q61" i="14"/>
  <c r="Q56" i="14"/>
  <c r="Q52" i="14"/>
  <c r="Q83" i="15"/>
  <c r="Q79" i="15"/>
  <c r="Q75" i="15"/>
  <c r="Q70" i="15"/>
  <c r="Q66" i="15"/>
  <c r="Q62" i="15"/>
  <c r="Q58" i="15"/>
  <c r="Q53" i="15"/>
  <c r="Q93" i="7"/>
  <c r="Q84" i="7"/>
  <c r="Q67" i="7"/>
  <c r="Q34" i="16"/>
  <c r="Q114" i="7"/>
  <c r="Q85" i="7"/>
  <c r="Q81" i="7"/>
  <c r="Q77" i="7"/>
  <c r="Q73" i="7"/>
  <c r="Q68" i="7"/>
  <c r="Q34" i="15"/>
  <c r="Q40" i="16"/>
  <c r="Q38" i="7"/>
  <c r="Q9" i="7"/>
  <c r="Q84" i="11"/>
  <c r="Q114" i="17"/>
  <c r="Q69" i="17"/>
  <c r="Q84" i="12"/>
  <c r="Q115" i="14"/>
  <c r="Q111" i="14"/>
  <c r="Q107" i="14"/>
  <c r="Q85" i="14"/>
  <c r="Q81" i="14"/>
  <c r="Q77" i="14"/>
  <c r="Q73" i="14"/>
  <c r="Q68" i="14"/>
  <c r="Q64" i="14"/>
  <c r="Q60" i="14"/>
  <c r="Q55" i="14"/>
  <c r="Q51" i="14"/>
  <c r="Q86" i="15"/>
  <c r="Q82" i="15"/>
  <c r="Q78" i="15"/>
  <c r="Q74" i="15"/>
  <c r="Q69" i="15"/>
  <c r="Q65" i="15"/>
  <c r="Q61" i="15"/>
  <c r="Q56" i="15"/>
  <c r="Q52" i="15"/>
  <c r="Q43" i="15"/>
  <c r="Q34" i="7"/>
  <c r="Q8" i="11"/>
  <c r="Q8" i="15"/>
  <c r="Q9" i="17"/>
  <c r="Q40" i="12"/>
  <c r="Q8" i="17"/>
  <c r="Q8" i="7"/>
  <c r="Q8" i="8"/>
  <c r="Q35" i="17"/>
  <c r="Q8" i="16"/>
  <c r="Q41" i="11"/>
  <c r="Q35" i="11"/>
  <c r="Q38" i="17"/>
  <c r="Q9" i="5"/>
  <c r="Q38" i="16"/>
  <c r="Q9" i="16"/>
  <c r="Q77" i="11"/>
  <c r="Q73" i="11"/>
  <c r="Q113" i="17"/>
  <c r="Q108" i="17"/>
  <c r="Q77" i="17"/>
  <c r="Q73" i="17"/>
  <c r="Q67" i="17"/>
  <c r="Q53" i="17"/>
  <c r="Q76" i="5"/>
  <c r="Q72" i="5"/>
  <c r="Q67" i="5"/>
  <c r="Q63" i="5"/>
  <c r="Q59" i="5"/>
  <c r="Q54" i="5"/>
  <c r="Q79" i="11"/>
  <c r="Q75" i="11"/>
  <c r="Q115" i="17"/>
  <c r="Q110" i="17"/>
  <c r="Q82" i="17"/>
  <c r="Q75" i="17"/>
  <c r="Q70" i="17"/>
  <c r="Q65" i="17"/>
  <c r="Q42" i="17"/>
  <c r="Q121" i="17" s="1"/>
  <c r="Q109" i="5"/>
  <c r="Q56" i="5"/>
  <c r="Q41" i="3"/>
  <c r="Q35" i="3"/>
  <c r="Q9" i="12"/>
  <c r="Q41" i="15"/>
  <c r="Q9" i="15"/>
  <c r="Q41" i="7"/>
  <c r="Q35" i="7"/>
  <c r="Q76" i="11"/>
  <c r="Q72" i="11"/>
  <c r="Q63" i="11"/>
  <c r="Q111" i="17"/>
  <c r="Q107" i="17"/>
  <c r="Q79" i="5"/>
  <c r="Q75" i="5"/>
  <c r="Q70" i="5"/>
  <c r="Q66" i="5"/>
  <c r="Q62" i="5"/>
  <c r="Q74" i="5"/>
  <c r="Q65" i="5"/>
  <c r="Q61" i="5"/>
  <c r="Q110" i="3"/>
  <c r="Q86" i="3"/>
  <c r="Q72" i="3"/>
  <c r="Q67" i="3"/>
  <c r="Q43" i="3"/>
  <c r="Q86" i="12"/>
  <c r="Q109" i="13"/>
  <c r="Q66" i="13"/>
  <c r="Q42" i="14"/>
  <c r="Q115" i="15"/>
  <c r="Q111" i="15"/>
  <c r="Q115" i="16"/>
  <c r="Q111" i="16"/>
  <c r="Q107" i="16"/>
  <c r="Q85" i="16"/>
  <c r="Q81" i="16"/>
  <c r="Q77" i="16"/>
  <c r="Q73" i="16"/>
  <c r="Q68" i="16"/>
  <c r="Q64" i="16"/>
  <c r="Q60" i="16"/>
  <c r="Q55" i="16"/>
  <c r="Q51" i="16"/>
  <c r="Q42" i="16"/>
  <c r="Q82" i="7"/>
  <c r="Q78" i="7"/>
  <c r="Q74" i="7"/>
  <c r="Q43" i="14"/>
  <c r="Q112" i="15"/>
  <c r="Q108" i="15"/>
  <c r="Q110" i="7"/>
  <c r="Q63" i="7"/>
  <c r="Q59" i="7"/>
  <c r="Q54" i="7"/>
  <c r="Q43" i="8"/>
  <c r="Q34" i="17"/>
  <c r="Q108" i="3"/>
  <c r="Q69" i="3"/>
  <c r="Q77" i="13"/>
  <c r="Q63" i="13"/>
  <c r="Q52" i="13"/>
  <c r="Q113" i="15"/>
  <c r="Q109" i="15"/>
  <c r="Q111" i="7"/>
  <c r="Q80" i="7"/>
  <c r="Q76" i="7"/>
  <c r="Q72" i="7"/>
  <c r="Q64" i="7"/>
  <c r="Q60" i="7"/>
  <c r="Q55" i="7"/>
  <c r="Q34" i="8"/>
  <c r="Q80" i="3"/>
  <c r="Q76" i="3"/>
  <c r="Q61" i="3"/>
  <c r="Q52" i="3"/>
  <c r="Q76" i="12"/>
  <c r="Q72" i="12"/>
  <c r="Q67" i="12"/>
  <c r="Q108" i="13"/>
  <c r="AJ21" i="20" l="1"/>
  <c r="R21" i="5" s="1"/>
  <c r="U21" i="5" s="1"/>
  <c r="AJ103" i="20"/>
  <c r="R103" i="5" s="1"/>
  <c r="U103" i="5" s="1"/>
  <c r="Q119" i="12"/>
  <c r="Q119" i="5"/>
  <c r="Q119" i="17"/>
  <c r="Q119" i="14"/>
  <c r="Q119" i="15"/>
  <c r="Q119" i="3"/>
  <c r="Q119" i="11"/>
  <c r="Q119" i="13"/>
  <c r="AJ30" i="20"/>
  <c r="R30" i="5" s="1"/>
  <c r="U30" i="5" s="1"/>
  <c r="AJ44" i="20"/>
  <c r="R44" i="5" s="1"/>
  <c r="U44" i="5" s="1"/>
  <c r="Q119" i="16"/>
  <c r="Q119" i="8"/>
  <c r="Q119" i="7"/>
  <c r="N34" i="19"/>
  <c r="AA30" i="20"/>
  <c r="R30" i="2" s="1"/>
  <c r="U30" i="2" s="1"/>
  <c r="AA44" i="20"/>
  <c r="R44" i="2" s="1"/>
  <c r="AJ70" i="20"/>
  <c r="R70" i="5" s="1"/>
  <c r="AJ71" i="20"/>
  <c r="R71" i="5" s="1"/>
  <c r="U71" i="5" s="1"/>
  <c r="AJ47" i="20"/>
  <c r="R47" i="5" s="1"/>
  <c r="U47" i="5" s="1"/>
  <c r="AA117" i="20"/>
  <c r="AA47" i="20"/>
  <c r="R47" i="2" s="1"/>
  <c r="AJ59" i="20"/>
  <c r="R59" i="5" s="1"/>
  <c r="U59" i="5" s="1"/>
  <c r="AJ14" i="20"/>
  <c r="R14" i="5" s="1"/>
  <c r="U14" i="5" s="1"/>
  <c r="AJ101" i="20"/>
  <c r="R101" i="5" s="1"/>
  <c r="U101" i="5" s="1"/>
  <c r="AJ98" i="20"/>
  <c r="R98" i="5" s="1"/>
  <c r="U98" i="5" s="1"/>
  <c r="AJ52" i="20"/>
  <c r="R52" i="5" s="1"/>
  <c r="U52" i="5" s="1"/>
  <c r="AJ43" i="20"/>
  <c r="R43" i="5" s="1"/>
  <c r="U43" i="5" s="1"/>
  <c r="AJ53" i="20"/>
  <c r="R53" i="5" s="1"/>
  <c r="U53" i="5" s="1"/>
  <c r="AJ63" i="20"/>
  <c r="R63" i="5" s="1"/>
  <c r="U63" i="5" s="1"/>
  <c r="AJ69" i="20"/>
  <c r="R69" i="5" s="1"/>
  <c r="AJ64" i="20"/>
  <c r="R64" i="5" s="1"/>
  <c r="U64" i="5" s="1"/>
  <c r="AJ68" i="20"/>
  <c r="R68" i="5" s="1"/>
  <c r="AJ82" i="20"/>
  <c r="R82" i="5" s="1"/>
  <c r="U82" i="5" s="1"/>
  <c r="AJ85" i="20"/>
  <c r="R85" i="5" s="1"/>
  <c r="U85" i="5" s="1"/>
  <c r="AJ86" i="20"/>
  <c r="R86" i="5" s="1"/>
  <c r="U86" i="5" s="1"/>
  <c r="AJ100" i="20"/>
  <c r="R100" i="5" s="1"/>
  <c r="U100" i="5" s="1"/>
  <c r="AJ91" i="20"/>
  <c r="AJ111" i="20"/>
  <c r="R111" i="5" s="1"/>
  <c r="U111" i="5" s="1"/>
  <c r="AA63" i="20"/>
  <c r="R63" i="2" s="1"/>
  <c r="U63" i="2" s="1"/>
  <c r="AJ16" i="20"/>
  <c r="R16" i="5" s="1"/>
  <c r="U16" i="5" s="1"/>
  <c r="AJ9" i="20"/>
  <c r="R9" i="5" s="1"/>
  <c r="AA25" i="20"/>
  <c r="R25" i="2" s="1"/>
  <c r="AA26" i="20"/>
  <c r="R26" i="2" s="1"/>
  <c r="AA99" i="20"/>
  <c r="R99" i="2" s="1"/>
  <c r="U99" i="2" s="1"/>
  <c r="AA93" i="20"/>
  <c r="R93" i="2" s="1"/>
  <c r="U93" i="2" s="1"/>
  <c r="AA102" i="20"/>
  <c r="R102" i="2" s="1"/>
  <c r="U102" i="2" s="1"/>
  <c r="AA8" i="20"/>
  <c r="R8" i="2" s="1"/>
  <c r="AA71" i="20"/>
  <c r="R71" i="2" s="1"/>
  <c r="U71" i="2" s="1"/>
  <c r="X21" i="19"/>
  <c r="AJ29" i="20"/>
  <c r="R29" i="5" s="1"/>
  <c r="U29" i="5" s="1"/>
  <c r="AJ39" i="20"/>
  <c r="R39" i="5" s="1"/>
  <c r="U39" i="5" s="1"/>
  <c r="AJ8" i="20"/>
  <c r="R8" i="5" s="1"/>
  <c r="AJ41" i="20"/>
  <c r="R41" i="5" s="1"/>
  <c r="AJ2" i="19" s="1"/>
  <c r="AJ87" i="20"/>
  <c r="R87" i="5" s="1"/>
  <c r="U87" i="5" s="1"/>
  <c r="AJ17" i="20"/>
  <c r="R17" i="5" s="1"/>
  <c r="U17" i="5" s="1"/>
  <c r="AJ33" i="20"/>
  <c r="R33" i="5" s="1"/>
  <c r="U33" i="5" s="1"/>
  <c r="AJ26" i="20"/>
  <c r="R26" i="5" s="1"/>
  <c r="U26" i="5" s="1"/>
  <c r="AJ95" i="20"/>
  <c r="R95" i="5" s="1"/>
  <c r="U95" i="5" s="1"/>
  <c r="AJ93" i="20"/>
  <c r="R93" i="5" s="1"/>
  <c r="U93" i="5" s="1"/>
  <c r="AJ97" i="20"/>
  <c r="R97" i="5" s="1"/>
  <c r="U97" i="5" s="1"/>
  <c r="AJ56" i="20"/>
  <c r="R56" i="5" s="1"/>
  <c r="U56" i="5" s="1"/>
  <c r="AJ55" i="20"/>
  <c r="R55" i="5" s="1"/>
  <c r="U55" i="5" s="1"/>
  <c r="AJ61" i="20"/>
  <c r="R61" i="5" s="1"/>
  <c r="U61" i="5" s="1"/>
  <c r="AJ60" i="20"/>
  <c r="R60" i="5" s="1"/>
  <c r="U60" i="5" s="1"/>
  <c r="AJ74" i="20"/>
  <c r="R74" i="5" s="1"/>
  <c r="U74" i="5" s="1"/>
  <c r="AJ72" i="20"/>
  <c r="R72" i="5" s="1"/>
  <c r="AJ76" i="20"/>
  <c r="R76" i="5" s="1"/>
  <c r="AJ80" i="20"/>
  <c r="R80" i="5" s="1"/>
  <c r="U80" i="5" s="1"/>
  <c r="AJ90" i="20"/>
  <c r="AJ92" i="20"/>
  <c r="AJ108" i="20"/>
  <c r="R108" i="5" s="1"/>
  <c r="U108" i="5" s="1"/>
  <c r="AJ112" i="20"/>
  <c r="R112" i="5" s="1"/>
  <c r="U112" i="5" s="1"/>
  <c r="AJ115" i="20"/>
  <c r="R115" i="5" s="1"/>
  <c r="U115" i="5" s="1"/>
  <c r="AJ104" i="20"/>
  <c r="R104" i="5" s="1"/>
  <c r="U104" i="5" s="1"/>
  <c r="AJ20" i="20"/>
  <c r="R20" i="5" s="1"/>
  <c r="U20" i="5" s="1"/>
  <c r="Q122" i="17"/>
  <c r="AJ65" i="20"/>
  <c r="R65" i="5" s="1"/>
  <c r="AJ25" i="20"/>
  <c r="R25" i="5" s="1"/>
  <c r="U25" i="5" s="1"/>
  <c r="AJ34" i="20"/>
  <c r="R34" i="5" s="1"/>
  <c r="U34" i="5" s="1"/>
  <c r="AJ24" i="20"/>
  <c r="R24" i="5" s="1"/>
  <c r="U24" i="5" s="1"/>
  <c r="AJ50" i="20"/>
  <c r="R50" i="5" s="1"/>
  <c r="U50" i="5" s="1"/>
  <c r="AJ10" i="20"/>
  <c r="R10" i="5" s="1"/>
  <c r="U10" i="5" s="1"/>
  <c r="AJ99" i="20"/>
  <c r="R99" i="5" s="1"/>
  <c r="U99" i="5" s="1"/>
  <c r="AJ96" i="20"/>
  <c r="R96" i="5" s="1"/>
  <c r="U96" i="5" s="1"/>
  <c r="AJ42" i="20"/>
  <c r="R42" i="5" s="1"/>
  <c r="AJ25" i="19" s="1"/>
  <c r="AJ81" i="20"/>
  <c r="R81" i="5" s="1"/>
  <c r="U81" i="5" s="1"/>
  <c r="AJ15" i="20"/>
  <c r="R15" i="5" s="1"/>
  <c r="U15" i="5" s="1"/>
  <c r="AJ35" i="20"/>
  <c r="R35" i="5" s="1"/>
  <c r="U35" i="5" s="1"/>
  <c r="AJ54" i="20"/>
  <c r="R54" i="5" s="1"/>
  <c r="U54" i="5" s="1"/>
  <c r="AJ11" i="20"/>
  <c r="R11" i="5" s="1"/>
  <c r="U11" i="5" s="1"/>
  <c r="AA29" i="20"/>
  <c r="R29" i="2" s="1"/>
  <c r="AA39" i="20"/>
  <c r="R39" i="2" s="1"/>
  <c r="U39" i="2" s="1"/>
  <c r="Q121" i="1"/>
  <c r="AA108" i="20"/>
  <c r="R108" i="2" s="1"/>
  <c r="U108" i="2" s="1"/>
  <c r="AA9" i="20"/>
  <c r="R9" i="2" s="1"/>
  <c r="AA55" i="20"/>
  <c r="R55" i="2" s="1"/>
  <c r="U55" i="2" s="1"/>
  <c r="AA61" i="20"/>
  <c r="R61" i="2" s="1"/>
  <c r="U61" i="2" s="1"/>
  <c r="AA73" i="20"/>
  <c r="R73" i="2" s="1"/>
  <c r="AA112" i="20"/>
  <c r="R112" i="2" s="1"/>
  <c r="U112" i="2" s="1"/>
  <c r="AA115" i="20"/>
  <c r="R115" i="2" s="1"/>
  <c r="U115" i="2" s="1"/>
  <c r="AA107" i="20"/>
  <c r="R107" i="2" s="1"/>
  <c r="U107" i="2" s="1"/>
  <c r="AA90" i="20"/>
  <c r="AA34" i="20"/>
  <c r="R34" i="2" s="1"/>
  <c r="U34" i="2" s="1"/>
  <c r="AA113" i="20"/>
  <c r="R113" i="2" s="1"/>
  <c r="U113" i="2" s="1"/>
  <c r="AA83" i="20"/>
  <c r="R83" i="2" s="1"/>
  <c r="U83" i="2" s="1"/>
  <c r="AA66" i="20"/>
  <c r="R66" i="2" s="1"/>
  <c r="U66" i="2" s="1"/>
  <c r="AA43" i="20"/>
  <c r="R43" i="2" s="1"/>
  <c r="U43" i="2" s="1"/>
  <c r="AA69" i="20"/>
  <c r="R69" i="2" s="1"/>
  <c r="AA51" i="20"/>
  <c r="R51" i="2" s="1"/>
  <c r="U51" i="2" s="1"/>
  <c r="AA82" i="20"/>
  <c r="R82" i="2" s="1"/>
  <c r="U82" i="2" s="1"/>
  <c r="AJ32" i="20"/>
  <c r="R32" i="5" s="1"/>
  <c r="U32" i="5" s="1"/>
  <c r="AJ37" i="20"/>
  <c r="R37" i="5" s="1"/>
  <c r="U37" i="5" s="1"/>
  <c r="AJ58" i="20"/>
  <c r="R58" i="5" s="1"/>
  <c r="U58" i="5" s="1"/>
  <c r="AJ67" i="20"/>
  <c r="R67" i="5" s="1"/>
  <c r="U67" i="5" s="1"/>
  <c r="AJ66" i="20"/>
  <c r="R66" i="5" s="1"/>
  <c r="U66" i="5" s="1"/>
  <c r="AJ73" i="20"/>
  <c r="R73" i="5" s="1"/>
  <c r="AJ77" i="20"/>
  <c r="R77" i="5" s="1"/>
  <c r="U77" i="5" s="1"/>
  <c r="AJ84" i="20"/>
  <c r="R84" i="5" s="1"/>
  <c r="U84" i="5" s="1"/>
  <c r="AJ79" i="20"/>
  <c r="R79" i="5" s="1"/>
  <c r="U79" i="5" s="1"/>
  <c r="AJ107" i="20"/>
  <c r="R107" i="5" s="1"/>
  <c r="U107" i="5" s="1"/>
  <c r="AJ83" i="20"/>
  <c r="R83" i="5" s="1"/>
  <c r="U83" i="5" s="1"/>
  <c r="AJ110" i="20"/>
  <c r="R110" i="5" s="1"/>
  <c r="U110" i="5" s="1"/>
  <c r="AJ106" i="20"/>
  <c r="R106" i="5" s="1"/>
  <c r="U106" i="5" s="1"/>
  <c r="AJ105" i="20"/>
  <c r="R105" i="5" s="1"/>
  <c r="U105" i="5" s="1"/>
  <c r="AJ19" i="20"/>
  <c r="R19" i="5" s="1"/>
  <c r="U19" i="5" s="1"/>
  <c r="AJ94" i="20"/>
  <c r="R94" i="5" s="1"/>
  <c r="U94" i="5" s="1"/>
  <c r="AJ102" i="20"/>
  <c r="R102" i="5" s="1"/>
  <c r="U102" i="5" s="1"/>
  <c r="AJ38" i="20"/>
  <c r="R38" i="5" s="1"/>
  <c r="U38" i="5" s="1"/>
  <c r="AJ40" i="20"/>
  <c r="R40" i="5" s="1"/>
  <c r="U40" i="5" s="1"/>
  <c r="AJ51" i="20"/>
  <c r="R51" i="5" s="1"/>
  <c r="U51" i="5" s="1"/>
  <c r="AJ62" i="20"/>
  <c r="R62" i="5" s="1"/>
  <c r="AJ78" i="20"/>
  <c r="R78" i="5" s="1"/>
  <c r="U78" i="5" s="1"/>
  <c r="AJ75" i="20"/>
  <c r="R75" i="5" s="1"/>
  <c r="AJ89" i="20"/>
  <c r="AJ109" i="20"/>
  <c r="R109" i="5" s="1"/>
  <c r="U109" i="5" s="1"/>
  <c r="AJ114" i="20"/>
  <c r="R114" i="5" s="1"/>
  <c r="U114" i="5" s="1"/>
  <c r="AJ113" i="20"/>
  <c r="R113" i="5" s="1"/>
  <c r="U113" i="5" s="1"/>
  <c r="AA22" i="20"/>
  <c r="R22" i="2" s="1"/>
  <c r="U22" i="2" s="1"/>
  <c r="AJ23" i="20"/>
  <c r="R23" i="5" s="1"/>
  <c r="U23" i="5" s="1"/>
  <c r="AA23" i="20"/>
  <c r="R23" i="2" s="1"/>
  <c r="AJ22" i="20"/>
  <c r="R22" i="5" s="1"/>
  <c r="U22" i="5" s="1"/>
  <c r="AA20" i="20"/>
  <c r="R20" i="2" s="1"/>
  <c r="U20" i="2" s="1"/>
  <c r="Q122" i="5"/>
  <c r="Q123" i="8"/>
  <c r="AA57" i="20"/>
  <c r="R57" i="2" s="1"/>
  <c r="U57" i="2" s="1"/>
  <c r="AA12" i="20"/>
  <c r="R12" i="2" s="1"/>
  <c r="U12" i="2" s="1"/>
  <c r="AA13" i="20"/>
  <c r="R13" i="2" s="1"/>
  <c r="U13" i="2" s="1"/>
  <c r="Q123" i="16"/>
  <c r="Q122" i="12"/>
  <c r="Q122" i="3"/>
  <c r="AA28" i="20"/>
  <c r="R28" i="2" s="1"/>
  <c r="AJ57" i="20"/>
  <c r="R57" i="5" s="1"/>
  <c r="U57" i="5" s="1"/>
  <c r="AJ13" i="20"/>
  <c r="R13" i="5" s="1"/>
  <c r="U13" i="5" s="1"/>
  <c r="AJ12" i="20"/>
  <c r="R12" i="5" s="1"/>
  <c r="U12" i="5" s="1"/>
  <c r="Q123" i="3"/>
  <c r="AA46" i="20"/>
  <c r="Q120" i="13"/>
  <c r="Q122" i="7"/>
  <c r="V21" i="19"/>
  <c r="Q123" i="14"/>
  <c r="Q122" i="14"/>
  <c r="Q121" i="8"/>
  <c r="Q123" i="7"/>
  <c r="Q123" i="12"/>
  <c r="Q123" i="15"/>
  <c r="Q21" i="19"/>
  <c r="R21" i="19"/>
  <c r="Q122" i="15"/>
  <c r="S21" i="19"/>
  <c r="Q123" i="13"/>
  <c r="O21" i="19"/>
  <c r="Q122" i="16"/>
  <c r="Q122" i="8"/>
  <c r="Q122" i="13"/>
  <c r="Q123" i="11"/>
  <c r="Q122" i="11"/>
  <c r="M32" i="19"/>
  <c r="Q123" i="5"/>
  <c r="Q124" i="1"/>
  <c r="Q123" i="17"/>
  <c r="AA50" i="20"/>
  <c r="R50" i="2" s="1"/>
  <c r="U50" i="2" s="1"/>
  <c r="AA116" i="20"/>
  <c r="AA91" i="20"/>
  <c r="AA85" i="20"/>
  <c r="R85" i="2" s="1"/>
  <c r="U85" i="2" s="1"/>
  <c r="AA42" i="20"/>
  <c r="R42" i="2" s="1"/>
  <c r="AA25" i="19" s="1"/>
  <c r="AA34" i="19" s="1"/>
  <c r="AA109" i="20"/>
  <c r="R109" i="2" s="1"/>
  <c r="U109" i="2" s="1"/>
  <c r="AA79" i="20"/>
  <c r="R79" i="2" s="1"/>
  <c r="U79" i="2" s="1"/>
  <c r="AA62" i="20"/>
  <c r="R62" i="2" s="1"/>
  <c r="AA38" i="20"/>
  <c r="R38" i="2" s="1"/>
  <c r="U38" i="2" s="1"/>
  <c r="AA16" i="20"/>
  <c r="R16" i="2" s="1"/>
  <c r="U16" i="2" s="1"/>
  <c r="AA52" i="20"/>
  <c r="R52" i="2" s="1"/>
  <c r="U52" i="2" s="1"/>
  <c r="AA76" i="20"/>
  <c r="R76" i="2" s="1"/>
  <c r="AA100" i="20"/>
  <c r="R100" i="2" s="1"/>
  <c r="U100" i="2" s="1"/>
  <c r="T21" i="19"/>
  <c r="AA60" i="20"/>
  <c r="R60" i="2" s="1"/>
  <c r="U60" i="2" s="1"/>
  <c r="AA33" i="20"/>
  <c r="R33" i="2" s="1"/>
  <c r="U33" i="2" s="1"/>
  <c r="AA37" i="20"/>
  <c r="R37" i="2" s="1"/>
  <c r="U37" i="2" s="1"/>
  <c r="AA65" i="20"/>
  <c r="R65" i="2" s="1"/>
  <c r="AA68" i="20"/>
  <c r="R68" i="2" s="1"/>
  <c r="AA80" i="20"/>
  <c r="R80" i="2" s="1"/>
  <c r="U80" i="2" s="1"/>
  <c r="AA77" i="20"/>
  <c r="R77" i="2" s="1"/>
  <c r="U77" i="2" s="1"/>
  <c r="AA84" i="20"/>
  <c r="R84" i="2" s="1"/>
  <c r="U84" i="2" s="1"/>
  <c r="AA10" i="20"/>
  <c r="R10" i="2" s="1"/>
  <c r="U10" i="2" s="1"/>
  <c r="AA95" i="20"/>
  <c r="R95" i="2" s="1"/>
  <c r="U95" i="2" s="1"/>
  <c r="AA98" i="20"/>
  <c r="R98" i="2" s="1"/>
  <c r="U98" i="2" s="1"/>
  <c r="AA103" i="20"/>
  <c r="R103" i="2" s="1"/>
  <c r="U103" i="2" s="1"/>
  <c r="AA19" i="20"/>
  <c r="R19" i="2" s="1"/>
  <c r="U19" i="2" s="1"/>
  <c r="AA78" i="20"/>
  <c r="R78" i="2" s="1"/>
  <c r="U78" i="2" s="1"/>
  <c r="AA92" i="20"/>
  <c r="AA75" i="20"/>
  <c r="R75" i="2" s="1"/>
  <c r="AA58" i="20"/>
  <c r="R58" i="2" s="1"/>
  <c r="U58" i="2" s="1"/>
  <c r="AA35" i="20"/>
  <c r="R35" i="2" s="1"/>
  <c r="U35" i="2" s="1"/>
  <c r="AA40" i="20"/>
  <c r="R40" i="2" s="1"/>
  <c r="U40" i="2" s="1"/>
  <c r="AA81" i="20"/>
  <c r="R81" i="2" s="1"/>
  <c r="U81" i="2" s="1"/>
  <c r="AA67" i="20"/>
  <c r="R67" i="2" s="1"/>
  <c r="U67" i="2" s="1"/>
  <c r="AA110" i="20"/>
  <c r="R110" i="2" s="1"/>
  <c r="U110" i="2" s="1"/>
  <c r="AA56" i="20"/>
  <c r="R56" i="2" s="1"/>
  <c r="U56" i="2" s="1"/>
  <c r="AA54" i="20"/>
  <c r="R54" i="2" s="1"/>
  <c r="U54" i="2" s="1"/>
  <c r="AA14" i="20"/>
  <c r="R14" i="2" s="1"/>
  <c r="U14" i="2" s="1"/>
  <c r="AA101" i="20"/>
  <c r="R101" i="2" s="1"/>
  <c r="U101" i="2" s="1"/>
  <c r="AA96" i="20"/>
  <c r="R96" i="2" s="1"/>
  <c r="U96" i="2" s="1"/>
  <c r="AA104" i="20"/>
  <c r="R104" i="2" s="1"/>
  <c r="U104" i="2" s="1"/>
  <c r="AA18" i="20"/>
  <c r="R18" i="2" s="1"/>
  <c r="U18" i="2" s="1"/>
  <c r="AA15" i="20"/>
  <c r="R15" i="2" s="1"/>
  <c r="U15" i="2" s="1"/>
  <c r="AA59" i="20"/>
  <c r="R59" i="2" s="1"/>
  <c r="U59" i="2" s="1"/>
  <c r="AA72" i="20"/>
  <c r="R72" i="2" s="1"/>
  <c r="AA87" i="20"/>
  <c r="R87" i="2" s="1"/>
  <c r="U87" i="2" s="1"/>
  <c r="AA70" i="20"/>
  <c r="R70" i="2" s="1"/>
  <c r="U70" i="2" s="1"/>
  <c r="AA53" i="20"/>
  <c r="R53" i="2" s="1"/>
  <c r="U53" i="2" s="1"/>
  <c r="AA17" i="20"/>
  <c r="R17" i="2" s="1"/>
  <c r="U17" i="2" s="1"/>
  <c r="AA64" i="20"/>
  <c r="R64" i="2" s="1"/>
  <c r="U64" i="2" s="1"/>
  <c r="AA86" i="20"/>
  <c r="R86" i="2" s="1"/>
  <c r="U86" i="2" s="1"/>
  <c r="AA114" i="20"/>
  <c r="R114" i="2" s="1"/>
  <c r="U114" i="2" s="1"/>
  <c r="AA41" i="20"/>
  <c r="R41" i="2" s="1"/>
  <c r="AA2" i="19" s="1"/>
  <c r="AA19" i="19" s="1"/>
  <c r="AA24" i="20"/>
  <c r="R24" i="2" s="1"/>
  <c r="AA74" i="20"/>
  <c r="R74" i="2" s="1"/>
  <c r="U74" i="2" s="1"/>
  <c r="U21" i="19"/>
  <c r="AA32" i="20"/>
  <c r="R32" i="2" s="1"/>
  <c r="U32" i="2" s="1"/>
  <c r="AA89" i="20"/>
  <c r="AA106" i="20"/>
  <c r="R106" i="2" s="1"/>
  <c r="U106" i="2" s="1"/>
  <c r="AA111" i="20"/>
  <c r="R111" i="2" s="1"/>
  <c r="U111" i="2" s="1"/>
  <c r="AA11" i="20"/>
  <c r="R11" i="2" s="1"/>
  <c r="U11" i="2" s="1"/>
  <c r="AA94" i="20"/>
  <c r="R94" i="2" s="1"/>
  <c r="U94" i="2" s="1"/>
  <c r="AA97" i="20"/>
  <c r="R97" i="2" s="1"/>
  <c r="AA105" i="20"/>
  <c r="R105" i="2" s="1"/>
  <c r="U105" i="2" s="1"/>
  <c r="AA21" i="20"/>
  <c r="R21" i="2" s="1"/>
  <c r="U21" i="2" s="1"/>
  <c r="Q120" i="3"/>
  <c r="AA36" i="20"/>
  <c r="R36" i="2" s="1"/>
  <c r="U36" i="2" s="1"/>
  <c r="AA31" i="20"/>
  <c r="R31" i="2" s="1"/>
  <c r="AA49" i="20"/>
  <c r="R49" i="2" s="1"/>
  <c r="U49" i="2" s="1"/>
  <c r="AJ28" i="20"/>
  <c r="R28" i="5" s="1"/>
  <c r="U28" i="5" s="1"/>
  <c r="AJ49" i="20"/>
  <c r="R49" i="5" s="1"/>
  <c r="U49" i="5" s="1"/>
  <c r="AA27" i="20"/>
  <c r="R27" i="2" s="1"/>
  <c r="AA45" i="20"/>
  <c r="R45" i="2" s="1"/>
  <c r="U45" i="2" s="1"/>
  <c r="AA48" i="20"/>
  <c r="R48" i="2" s="1"/>
  <c r="U48" i="2" s="1"/>
  <c r="AJ27" i="20"/>
  <c r="R27" i="5" s="1"/>
  <c r="U27" i="5" s="1"/>
  <c r="AJ45" i="20"/>
  <c r="R45" i="5" s="1"/>
  <c r="U45" i="5" s="1"/>
  <c r="Q120" i="17"/>
  <c r="Q120" i="1"/>
  <c r="Y21" i="19"/>
  <c r="AJ48" i="20"/>
  <c r="R48" i="5" s="1"/>
  <c r="U48" i="5" s="1"/>
  <c r="AJ18" i="20"/>
  <c r="R18" i="5" s="1"/>
  <c r="U18" i="5" s="1"/>
  <c r="AJ36" i="20"/>
  <c r="R36" i="5" s="1"/>
  <c r="U36" i="5" s="1"/>
  <c r="AJ46" i="20"/>
  <c r="AJ31" i="20"/>
  <c r="R31" i="5" s="1"/>
  <c r="AF2" i="20"/>
  <c r="AF88" i="20" s="1"/>
  <c r="R88" i="14" s="1"/>
  <c r="U88" i="14" s="1"/>
  <c r="Q121" i="14"/>
  <c r="AE2" i="20"/>
  <c r="AE88" i="20" s="1"/>
  <c r="R88" i="15" s="1"/>
  <c r="U88" i="15" s="1"/>
  <c r="Q121" i="15"/>
  <c r="AC2" i="20"/>
  <c r="AC88" i="20" s="1"/>
  <c r="R88" i="7" s="1"/>
  <c r="U88" i="7" s="1"/>
  <c r="Q121" i="7"/>
  <c r="AH2" i="20"/>
  <c r="Q121" i="12"/>
  <c r="AL2" i="20"/>
  <c r="AL88" i="20" s="1"/>
  <c r="R88" i="11" s="1"/>
  <c r="U88" i="11" s="1"/>
  <c r="W88" i="11" s="1"/>
  <c r="Q121" i="11"/>
  <c r="AI2" i="20"/>
  <c r="Q121" i="3"/>
  <c r="AG2" i="20"/>
  <c r="AG88" i="20" s="1"/>
  <c r="R88" i="13" s="1"/>
  <c r="Q121" i="13"/>
  <c r="AK2" i="20"/>
  <c r="AK88" i="20" s="1"/>
  <c r="R88" i="17" s="1"/>
  <c r="U88" i="17" s="1"/>
  <c r="Q123" i="1"/>
  <c r="AD2" i="20"/>
  <c r="AD88" i="20" s="1"/>
  <c r="R88" i="16" s="1"/>
  <c r="U88" i="16" s="1"/>
  <c r="Q121" i="16"/>
  <c r="U70" i="5"/>
  <c r="W21" i="19"/>
  <c r="Q120" i="12"/>
  <c r="Z21" i="19"/>
  <c r="Z118" i="20"/>
  <c r="Y118" i="20"/>
  <c r="X118" i="20"/>
  <c r="W118" i="20"/>
  <c r="Q122" i="1"/>
  <c r="V118" i="20"/>
  <c r="U118" i="20"/>
  <c r="T118" i="20"/>
  <c r="Q120" i="14"/>
  <c r="S118" i="20"/>
  <c r="Q120" i="5"/>
  <c r="R118" i="20"/>
  <c r="Q120" i="15"/>
  <c r="Q118" i="20"/>
  <c r="Q120" i="16"/>
  <c r="Q117" i="16"/>
  <c r="P21" i="19"/>
  <c r="P118" i="20"/>
  <c r="N133" i="20"/>
  <c r="M129" i="20" s="1"/>
  <c r="O118" i="20"/>
  <c r="Q124" i="2"/>
  <c r="Q117" i="3"/>
  <c r="Q117" i="2"/>
  <c r="Q120" i="8"/>
  <c r="Q117" i="8"/>
  <c r="J117" i="1"/>
  <c r="Q120" i="7"/>
  <c r="Q117" i="17"/>
  <c r="Q120" i="11"/>
  <c r="Q117" i="14"/>
  <c r="Q117" i="5"/>
  <c r="Q117" i="7"/>
  <c r="Q117" i="13"/>
  <c r="Q117" i="15"/>
  <c r="AF62" i="20"/>
  <c r="R62" i="14" s="1"/>
  <c r="AF55" i="20"/>
  <c r="R55" i="14" s="1"/>
  <c r="U55" i="14" s="1"/>
  <c r="Q117" i="12"/>
  <c r="Q117" i="11"/>
  <c r="Q117" i="1"/>
  <c r="AB2" i="20"/>
  <c r="AB88" i="20" s="1"/>
  <c r="R88" i="8" s="1"/>
  <c r="U88" i="8" s="1"/>
  <c r="R92" i="2" l="1"/>
  <c r="U92" i="2" s="1"/>
  <c r="R90" i="2"/>
  <c r="U90" i="2" s="1"/>
  <c r="R89" i="2"/>
  <c r="U89" i="2" s="1"/>
  <c r="R91" i="2"/>
  <c r="U91" i="2" s="1"/>
  <c r="R89" i="5"/>
  <c r="U89" i="5" s="1"/>
  <c r="R92" i="5"/>
  <c r="U92" i="5" s="1"/>
  <c r="R90" i="5"/>
  <c r="U90" i="5" s="1"/>
  <c r="R91" i="5"/>
  <c r="U91" i="5" s="1"/>
  <c r="AI44" i="20"/>
  <c r="R44" i="3" s="1"/>
  <c r="U44" i="3" s="1"/>
  <c r="AI88" i="20"/>
  <c r="R88" i="3" s="1"/>
  <c r="U88" i="3" s="1"/>
  <c r="AH44" i="20"/>
  <c r="R44" i="12" s="1"/>
  <c r="U44" i="12" s="1"/>
  <c r="AH88" i="20"/>
  <c r="R88" i="12" s="1"/>
  <c r="U88" i="12" s="1"/>
  <c r="U88" i="13"/>
  <c r="AK30" i="20"/>
  <c r="R30" i="17" s="1"/>
  <c r="U30" i="17" s="1"/>
  <c r="AK44" i="20"/>
  <c r="R44" i="17" s="1"/>
  <c r="U44" i="17" s="1"/>
  <c r="AG30" i="20"/>
  <c r="R30" i="13" s="1"/>
  <c r="U30" i="13" s="1"/>
  <c r="AG44" i="20"/>
  <c r="R44" i="13" s="1"/>
  <c r="U44" i="13" s="1"/>
  <c r="AL30" i="20"/>
  <c r="R30" i="11" s="1"/>
  <c r="U30" i="11" s="1"/>
  <c r="W30" i="11" s="1"/>
  <c r="AL44" i="20"/>
  <c r="R44" i="11" s="1"/>
  <c r="U44" i="11" s="1"/>
  <c r="W44" i="11" s="1"/>
  <c r="AF30" i="20"/>
  <c r="R30" i="14" s="1"/>
  <c r="U30" i="14" s="1"/>
  <c r="AF44" i="20"/>
  <c r="R44" i="14" s="1"/>
  <c r="U44" i="14" s="1"/>
  <c r="AE30" i="20"/>
  <c r="R30" i="15" s="1"/>
  <c r="U30" i="15" s="1"/>
  <c r="AE44" i="20"/>
  <c r="R44" i="15" s="1"/>
  <c r="U44" i="15" s="1"/>
  <c r="AD30" i="20"/>
  <c r="R30" i="16" s="1"/>
  <c r="U30" i="16" s="1"/>
  <c r="AD44" i="20"/>
  <c r="R44" i="16" s="1"/>
  <c r="U44" i="16" s="1"/>
  <c r="AB30" i="20"/>
  <c r="R30" i="8" s="1"/>
  <c r="U30" i="8" s="1"/>
  <c r="AB44" i="20"/>
  <c r="R44" i="8" s="1"/>
  <c r="U44" i="8" s="1"/>
  <c r="AC43" i="20"/>
  <c r="R43" i="7" s="1"/>
  <c r="U43" i="7" s="1"/>
  <c r="AC44" i="20"/>
  <c r="R44" i="7" s="1"/>
  <c r="U44" i="7" s="1"/>
  <c r="Q126" i="2"/>
  <c r="U44" i="2"/>
  <c r="AF105" i="20"/>
  <c r="R105" i="14" s="1"/>
  <c r="U105" i="14" s="1"/>
  <c r="AF66" i="20"/>
  <c r="R66" i="14" s="1"/>
  <c r="U66" i="14" s="1"/>
  <c r="AF59" i="20"/>
  <c r="R59" i="14" s="1"/>
  <c r="U59" i="14" s="1"/>
  <c r="AF109" i="20"/>
  <c r="R109" i="14" s="1"/>
  <c r="U109" i="14" s="1"/>
  <c r="AF37" i="20"/>
  <c r="R37" i="14" s="1"/>
  <c r="U37" i="14" s="1"/>
  <c r="AK78" i="20"/>
  <c r="R78" i="17" s="1"/>
  <c r="U78" i="17" s="1"/>
  <c r="AK76" i="20"/>
  <c r="R76" i="17" s="1"/>
  <c r="AK54" i="20"/>
  <c r="R54" i="17" s="1"/>
  <c r="U54" i="17" s="1"/>
  <c r="AH47" i="20"/>
  <c r="R47" i="12" s="1"/>
  <c r="U47" i="12" s="1"/>
  <c r="AH30" i="20"/>
  <c r="R30" i="12" s="1"/>
  <c r="U30" i="12" s="1"/>
  <c r="AK68" i="20"/>
  <c r="R68" i="17" s="1"/>
  <c r="AK66" i="20"/>
  <c r="R66" i="17" s="1"/>
  <c r="U66" i="17" s="1"/>
  <c r="AK72" i="20"/>
  <c r="R72" i="17" s="1"/>
  <c r="AI47" i="20"/>
  <c r="R47" i="3" s="1"/>
  <c r="U47" i="3" s="1"/>
  <c r="AI30" i="20"/>
  <c r="R30" i="3" s="1"/>
  <c r="U30" i="3" s="1"/>
  <c r="AK79" i="20"/>
  <c r="R79" i="17" s="1"/>
  <c r="U79" i="17" s="1"/>
  <c r="AK52" i="20"/>
  <c r="R52" i="17" s="1"/>
  <c r="U52" i="17" s="1"/>
  <c r="AK58" i="20"/>
  <c r="R58" i="17" s="1"/>
  <c r="U58" i="17" s="1"/>
  <c r="AK55" i="20"/>
  <c r="R55" i="17" s="1"/>
  <c r="U55" i="17" s="1"/>
  <c r="AK69" i="20"/>
  <c r="R69" i="17" s="1"/>
  <c r="AK32" i="20"/>
  <c r="R32" i="17" s="1"/>
  <c r="U32" i="17" s="1"/>
  <c r="AC47" i="20"/>
  <c r="R47" i="7" s="1"/>
  <c r="U47" i="7" s="1"/>
  <c r="AC30" i="20"/>
  <c r="R30" i="7" s="1"/>
  <c r="U30" i="7" s="1"/>
  <c r="AK81" i="20"/>
  <c r="R81" i="17" s="1"/>
  <c r="U81" i="17" s="1"/>
  <c r="AK47" i="20"/>
  <c r="R47" i="17" s="1"/>
  <c r="U47" i="17" s="1"/>
  <c r="AE39" i="20"/>
  <c r="R39" i="15" s="1"/>
  <c r="U39" i="15" s="1"/>
  <c r="AE47" i="20"/>
  <c r="R47" i="15" s="1"/>
  <c r="U47" i="15" s="1"/>
  <c r="AB71" i="20"/>
  <c r="R71" i="8" s="1"/>
  <c r="U71" i="8" s="1"/>
  <c r="AB47" i="20"/>
  <c r="R47" i="8" s="1"/>
  <c r="U47" i="8" s="1"/>
  <c r="AD71" i="20"/>
  <c r="R71" i="16" s="1"/>
  <c r="U71" i="16" s="1"/>
  <c r="AD47" i="20"/>
  <c r="R47" i="16" s="1"/>
  <c r="U47" i="16" s="1"/>
  <c r="AG71" i="20"/>
  <c r="R71" i="13" s="1"/>
  <c r="U71" i="13" s="1"/>
  <c r="AG47" i="20"/>
  <c r="R47" i="13" s="1"/>
  <c r="U47" i="13" s="1"/>
  <c r="AF39" i="20"/>
  <c r="R39" i="14" s="1"/>
  <c r="U39" i="14" s="1"/>
  <c r="AF47" i="20"/>
  <c r="R47" i="14" s="1"/>
  <c r="U47" i="14" s="1"/>
  <c r="U28" i="2"/>
  <c r="U29" i="2"/>
  <c r="U26" i="2"/>
  <c r="U27" i="2"/>
  <c r="U25" i="2"/>
  <c r="U24" i="2"/>
  <c r="U47" i="2"/>
  <c r="U23" i="2"/>
  <c r="AL39" i="20"/>
  <c r="R39" i="11" s="1"/>
  <c r="U39" i="11" s="1"/>
  <c r="W39" i="11" s="1"/>
  <c r="AL47" i="20"/>
  <c r="R47" i="11" s="1"/>
  <c r="U47" i="11" s="1"/>
  <c r="W47" i="11" s="1"/>
  <c r="AK16" i="20"/>
  <c r="R16" i="17" s="1"/>
  <c r="U16" i="17" s="1"/>
  <c r="AK82" i="20"/>
  <c r="R82" i="17" s="1"/>
  <c r="U82" i="17" s="1"/>
  <c r="AK89" i="20"/>
  <c r="AK114" i="20"/>
  <c r="R114" i="17" s="1"/>
  <c r="U114" i="17" s="1"/>
  <c r="AK91" i="20"/>
  <c r="AK87" i="20"/>
  <c r="R87" i="17" s="1"/>
  <c r="U87" i="17" s="1"/>
  <c r="AK9" i="20"/>
  <c r="R9" i="17" s="1"/>
  <c r="AK86" i="20"/>
  <c r="R86" i="17" s="1"/>
  <c r="U86" i="17" s="1"/>
  <c r="AK73" i="20"/>
  <c r="R73" i="17" s="1"/>
  <c r="AK83" i="20"/>
  <c r="R83" i="17" s="1"/>
  <c r="U83" i="17" s="1"/>
  <c r="AK90" i="20"/>
  <c r="AK115" i="20"/>
  <c r="R115" i="17" s="1"/>
  <c r="U115" i="17" s="1"/>
  <c r="AK109" i="20"/>
  <c r="AK17" i="20"/>
  <c r="R17" i="17" s="1"/>
  <c r="U17" i="17" s="1"/>
  <c r="AK24" i="20"/>
  <c r="R24" i="17" s="1"/>
  <c r="U24" i="17" s="1"/>
  <c r="AK56" i="20"/>
  <c r="R56" i="17" s="1"/>
  <c r="U56" i="17" s="1"/>
  <c r="AK111" i="20"/>
  <c r="R111" i="17" s="1"/>
  <c r="U111" i="17" s="1"/>
  <c r="AK80" i="20"/>
  <c r="R80" i="17" s="1"/>
  <c r="U80" i="17" s="1"/>
  <c r="AK50" i="20"/>
  <c r="R50" i="17" s="1"/>
  <c r="AK112" i="20"/>
  <c r="R112" i="17" s="1"/>
  <c r="U112" i="17" s="1"/>
  <c r="AK107" i="20"/>
  <c r="R107" i="17" s="1"/>
  <c r="U107" i="17" s="1"/>
  <c r="AK34" i="20"/>
  <c r="R34" i="17" s="1"/>
  <c r="U34" i="17" s="1"/>
  <c r="AK51" i="20"/>
  <c r="R51" i="17" s="1"/>
  <c r="U51" i="17" s="1"/>
  <c r="AK106" i="20"/>
  <c r="R106" i="17" s="1"/>
  <c r="U106" i="17" s="1"/>
  <c r="AK85" i="20"/>
  <c r="R85" i="17" s="1"/>
  <c r="U85" i="17" s="1"/>
  <c r="AK40" i="20"/>
  <c r="R40" i="17" s="1"/>
  <c r="U40" i="17" s="1"/>
  <c r="AF106" i="20"/>
  <c r="R106" i="14" s="1"/>
  <c r="U106" i="14" s="1"/>
  <c r="AF24" i="20"/>
  <c r="R24" i="14" s="1"/>
  <c r="U24" i="14" s="1"/>
  <c r="AK65" i="20"/>
  <c r="R65" i="17" s="1"/>
  <c r="AK35" i="20"/>
  <c r="R35" i="17" s="1"/>
  <c r="U35" i="17" s="1"/>
  <c r="AK8" i="20"/>
  <c r="R8" i="17" s="1"/>
  <c r="AK43" i="20"/>
  <c r="R43" i="17" s="1"/>
  <c r="U43" i="17" s="1"/>
  <c r="AK60" i="20"/>
  <c r="R60" i="17" s="1"/>
  <c r="U60" i="17" s="1"/>
  <c r="AK84" i="20"/>
  <c r="R84" i="17" s="1"/>
  <c r="U84" i="17" s="1"/>
  <c r="AK25" i="20"/>
  <c r="R25" i="17" s="1"/>
  <c r="U25" i="17" s="1"/>
  <c r="AK100" i="20"/>
  <c r="R100" i="17" s="1"/>
  <c r="U100" i="17" s="1"/>
  <c r="AK63" i="20"/>
  <c r="R63" i="17" s="1"/>
  <c r="U63" i="17" s="1"/>
  <c r="AK74" i="20"/>
  <c r="R74" i="17" s="1"/>
  <c r="U74" i="17" s="1"/>
  <c r="AK62" i="20"/>
  <c r="R62" i="17" s="1"/>
  <c r="AF56" i="20"/>
  <c r="R56" i="14" s="1"/>
  <c r="U56" i="14" s="1"/>
  <c r="AF69" i="20"/>
  <c r="R69" i="14" s="1"/>
  <c r="AF68" i="20"/>
  <c r="R68" i="14" s="1"/>
  <c r="AF112" i="20"/>
  <c r="R112" i="14" s="1"/>
  <c r="U112" i="14" s="1"/>
  <c r="AF108" i="20"/>
  <c r="R108" i="14" s="1"/>
  <c r="U108" i="14" s="1"/>
  <c r="AF16" i="20"/>
  <c r="R16" i="14" s="1"/>
  <c r="U16" i="14" s="1"/>
  <c r="AF74" i="20"/>
  <c r="R74" i="14" s="1"/>
  <c r="U74" i="14" s="1"/>
  <c r="AF71" i="20"/>
  <c r="R71" i="14" s="1"/>
  <c r="U71" i="14" s="1"/>
  <c r="AC39" i="20"/>
  <c r="R39" i="7" s="1"/>
  <c r="U39" i="7" s="1"/>
  <c r="AC71" i="20"/>
  <c r="R71" i="7" s="1"/>
  <c r="U71" i="7" s="1"/>
  <c r="AE71" i="20"/>
  <c r="R71" i="15" s="1"/>
  <c r="U71" i="15" s="1"/>
  <c r="AL71" i="20"/>
  <c r="R71" i="11" s="1"/>
  <c r="U71" i="11" s="1"/>
  <c r="W71" i="11" s="1"/>
  <c r="AH10" i="20"/>
  <c r="R10" i="12" s="1"/>
  <c r="U10" i="12" s="1"/>
  <c r="AH71" i="20"/>
  <c r="R71" i="12" s="1"/>
  <c r="U71" i="12" s="1"/>
  <c r="AK39" i="20"/>
  <c r="R39" i="17" s="1"/>
  <c r="U39" i="17" s="1"/>
  <c r="AK71" i="20"/>
  <c r="R71" i="17" s="1"/>
  <c r="U71" i="17" s="1"/>
  <c r="AI29" i="20"/>
  <c r="R29" i="3" s="1"/>
  <c r="U29" i="3" s="1"/>
  <c r="AI71" i="20"/>
  <c r="R71" i="3" s="1"/>
  <c r="AB29" i="20"/>
  <c r="R29" i="8" s="1"/>
  <c r="U29" i="8" s="1"/>
  <c r="AB39" i="20"/>
  <c r="R39" i="8" s="1"/>
  <c r="U39" i="8" s="1"/>
  <c r="AI39" i="20"/>
  <c r="R39" i="3" s="1"/>
  <c r="U39" i="3" s="1"/>
  <c r="AH29" i="20"/>
  <c r="R29" i="12" s="1"/>
  <c r="U29" i="12" s="1"/>
  <c r="AH39" i="20"/>
  <c r="R39" i="12" s="1"/>
  <c r="U39" i="12" s="1"/>
  <c r="AG29" i="20"/>
  <c r="R29" i="13" s="1"/>
  <c r="U29" i="13" s="1"/>
  <c r="AG39" i="20"/>
  <c r="R39" i="13" s="1"/>
  <c r="U39" i="13" s="1"/>
  <c r="AE113" i="20"/>
  <c r="R113" i="15" s="1"/>
  <c r="U113" i="15" s="1"/>
  <c r="AE35" i="20"/>
  <c r="R35" i="15" s="1"/>
  <c r="U35" i="15" s="1"/>
  <c r="AE42" i="20"/>
  <c r="R42" i="15" s="1"/>
  <c r="AE25" i="19" s="1"/>
  <c r="AE86" i="20"/>
  <c r="R86" i="15" s="1"/>
  <c r="U86" i="15" s="1"/>
  <c r="AE108" i="20"/>
  <c r="R108" i="15" s="1"/>
  <c r="U108" i="15" s="1"/>
  <c r="AE73" i="20"/>
  <c r="R73" i="15" s="1"/>
  <c r="AD29" i="20"/>
  <c r="R29" i="16" s="1"/>
  <c r="U29" i="16" s="1"/>
  <c r="AD39" i="20"/>
  <c r="R39" i="16" s="1"/>
  <c r="U39" i="16" s="1"/>
  <c r="AK22" i="20"/>
  <c r="R22" i="17" s="1"/>
  <c r="U22" i="17" s="1"/>
  <c r="AK29" i="20"/>
  <c r="R29" i="17" s="1"/>
  <c r="U29" i="17" s="1"/>
  <c r="AE56" i="20"/>
  <c r="R56" i="15" s="1"/>
  <c r="U56" i="15" s="1"/>
  <c r="AE29" i="20"/>
  <c r="R29" i="15" s="1"/>
  <c r="U29" i="15" s="1"/>
  <c r="AL89" i="20"/>
  <c r="AL29" i="20"/>
  <c r="R29" i="11" s="1"/>
  <c r="U29" i="11" s="1"/>
  <c r="W29" i="11" s="1"/>
  <c r="AF14" i="20"/>
  <c r="R14" i="14" s="1"/>
  <c r="U14" i="14" s="1"/>
  <c r="AF29" i="20"/>
  <c r="R29" i="14" s="1"/>
  <c r="U29" i="14" s="1"/>
  <c r="AC32" i="20"/>
  <c r="R32" i="7" s="1"/>
  <c r="U32" i="7" s="1"/>
  <c r="AC29" i="20"/>
  <c r="R29" i="7" s="1"/>
  <c r="U29" i="7" s="1"/>
  <c r="AC108" i="20"/>
  <c r="R108" i="7" s="1"/>
  <c r="U108" i="7" s="1"/>
  <c r="AC72" i="20"/>
  <c r="R72" i="7" s="1"/>
  <c r="AA33" i="19"/>
  <c r="AA12" i="19"/>
  <c r="AA35" i="19"/>
  <c r="AA14" i="19"/>
  <c r="AA16" i="19"/>
  <c r="AA38" i="19"/>
  <c r="AA15" i="19"/>
  <c r="AK77" i="20"/>
  <c r="R77" i="17" s="1"/>
  <c r="U77" i="17" s="1"/>
  <c r="AK41" i="20"/>
  <c r="R41" i="17" s="1"/>
  <c r="AK2" i="19" s="1"/>
  <c r="AK19" i="19" s="1"/>
  <c r="AK64" i="20"/>
  <c r="R64" i="17" s="1"/>
  <c r="U64" i="17" s="1"/>
  <c r="AK75" i="20"/>
  <c r="R75" i="17" s="1"/>
  <c r="AK53" i="20"/>
  <c r="R53" i="17" s="1"/>
  <c r="U53" i="17" s="1"/>
  <c r="AK67" i="20"/>
  <c r="R67" i="17" s="1"/>
  <c r="U67" i="17" s="1"/>
  <c r="AK108" i="20"/>
  <c r="R108" i="17" s="1"/>
  <c r="U108" i="17" s="1"/>
  <c r="AK92" i="20"/>
  <c r="AK37" i="20"/>
  <c r="R37" i="17" s="1"/>
  <c r="U37" i="17" s="1"/>
  <c r="AK33" i="20"/>
  <c r="R33" i="17" s="1"/>
  <c r="U33" i="17" s="1"/>
  <c r="AK42" i="20"/>
  <c r="R42" i="17" s="1"/>
  <c r="AK25" i="19" s="1"/>
  <c r="AK41" i="19" s="1"/>
  <c r="AK59" i="20"/>
  <c r="R59" i="17" s="1"/>
  <c r="U59" i="17" s="1"/>
  <c r="AK38" i="20"/>
  <c r="R38" i="17" s="1"/>
  <c r="U38" i="17" s="1"/>
  <c r="AK15" i="20"/>
  <c r="R15" i="17" s="1"/>
  <c r="U15" i="17" s="1"/>
  <c r="AK110" i="20"/>
  <c r="R110" i="17" s="1"/>
  <c r="U110" i="17" s="1"/>
  <c r="AK113" i="20"/>
  <c r="R113" i="17" s="1"/>
  <c r="U113" i="17" s="1"/>
  <c r="AK23" i="20"/>
  <c r="R23" i="17" s="1"/>
  <c r="U23" i="17" s="1"/>
  <c r="AL40" i="20"/>
  <c r="R40" i="11" s="1"/>
  <c r="U40" i="11" s="1"/>
  <c r="W40" i="11" s="1"/>
  <c r="AL23" i="20"/>
  <c r="R23" i="11" s="1"/>
  <c r="U23" i="11" s="1"/>
  <c r="W23" i="11" s="1"/>
  <c r="AL22" i="20"/>
  <c r="R22" i="11" s="1"/>
  <c r="U22" i="11" s="1"/>
  <c r="W22" i="11" s="1"/>
  <c r="AI22" i="20"/>
  <c r="R22" i="3" s="1"/>
  <c r="U22" i="3" s="1"/>
  <c r="AI23" i="20"/>
  <c r="R23" i="3" s="1"/>
  <c r="U23" i="3" s="1"/>
  <c r="AH22" i="20"/>
  <c r="R22" i="12" s="1"/>
  <c r="U22" i="12" s="1"/>
  <c r="AH23" i="20"/>
  <c r="R23" i="12" s="1"/>
  <c r="U23" i="12" s="1"/>
  <c r="AG22" i="20"/>
  <c r="R22" i="13" s="1"/>
  <c r="U22" i="13" s="1"/>
  <c r="AG23" i="20"/>
  <c r="R23" i="13" s="1"/>
  <c r="U23" i="13" s="1"/>
  <c r="AF100" i="20"/>
  <c r="R100" i="14" s="1"/>
  <c r="U100" i="14" s="1"/>
  <c r="AF81" i="20"/>
  <c r="R81" i="14" s="1"/>
  <c r="U81" i="14" s="1"/>
  <c r="AF58" i="20"/>
  <c r="R58" i="14" s="1"/>
  <c r="U58" i="14" s="1"/>
  <c r="AF115" i="20"/>
  <c r="R115" i="14" s="1"/>
  <c r="U115" i="14" s="1"/>
  <c r="AF9" i="20"/>
  <c r="R9" i="14" s="1"/>
  <c r="AF60" i="20"/>
  <c r="R60" i="14" s="1"/>
  <c r="U60" i="14" s="1"/>
  <c r="AF25" i="20"/>
  <c r="R25" i="14" s="1"/>
  <c r="U25" i="14" s="1"/>
  <c r="AF77" i="20"/>
  <c r="R77" i="14" s="1"/>
  <c r="U77" i="14" s="1"/>
  <c r="AF72" i="20"/>
  <c r="R72" i="14" s="1"/>
  <c r="AF94" i="20"/>
  <c r="R94" i="14" s="1"/>
  <c r="U94" i="14" s="1"/>
  <c r="AF85" i="20"/>
  <c r="R85" i="14" s="1"/>
  <c r="U85" i="14" s="1"/>
  <c r="AF54" i="20"/>
  <c r="R54" i="14" s="1"/>
  <c r="U54" i="14" s="1"/>
  <c r="AF26" i="20"/>
  <c r="R26" i="14" s="1"/>
  <c r="U26" i="14" s="1"/>
  <c r="AF23" i="20"/>
  <c r="R23" i="14" s="1"/>
  <c r="U23" i="14" s="1"/>
  <c r="AF22" i="20"/>
  <c r="R22" i="14" s="1"/>
  <c r="U22" i="14" s="1"/>
  <c r="AF90" i="20"/>
  <c r="AF76" i="20"/>
  <c r="R76" i="14" s="1"/>
  <c r="AF64" i="20"/>
  <c r="R64" i="14" s="1"/>
  <c r="U64" i="14" s="1"/>
  <c r="AF110" i="20"/>
  <c r="R110" i="14" s="1"/>
  <c r="U110" i="14" s="1"/>
  <c r="AF113" i="20"/>
  <c r="R113" i="14" s="1"/>
  <c r="U113" i="14" s="1"/>
  <c r="AF82" i="20"/>
  <c r="R82" i="14" s="1"/>
  <c r="U82" i="14" s="1"/>
  <c r="AF70" i="20"/>
  <c r="R70" i="14" s="1"/>
  <c r="U70" i="14" s="1"/>
  <c r="AF114" i="20"/>
  <c r="R114" i="14" s="1"/>
  <c r="U114" i="14" s="1"/>
  <c r="AF95" i="20"/>
  <c r="R95" i="14" s="1"/>
  <c r="U95" i="14" s="1"/>
  <c r="AE80" i="20"/>
  <c r="R80" i="15" s="1"/>
  <c r="U80" i="15" s="1"/>
  <c r="AE40" i="20"/>
  <c r="R40" i="15" s="1"/>
  <c r="U40" i="15" s="1"/>
  <c r="AE8" i="20"/>
  <c r="R8" i="15" s="1"/>
  <c r="AE60" i="20"/>
  <c r="R60" i="15" s="1"/>
  <c r="U60" i="15" s="1"/>
  <c r="AE22" i="20"/>
  <c r="R22" i="15" s="1"/>
  <c r="U22" i="15" s="1"/>
  <c r="AE23" i="20"/>
  <c r="R23" i="15" s="1"/>
  <c r="U23" i="15" s="1"/>
  <c r="AE72" i="20"/>
  <c r="R72" i="15" s="1"/>
  <c r="AE87" i="20"/>
  <c r="R87" i="15" s="1"/>
  <c r="U87" i="15" s="1"/>
  <c r="AE112" i="20"/>
  <c r="R112" i="15" s="1"/>
  <c r="U112" i="15" s="1"/>
  <c r="AE76" i="20"/>
  <c r="R76" i="15" s="1"/>
  <c r="AE53" i="20"/>
  <c r="R53" i="15" s="1"/>
  <c r="U53" i="15" s="1"/>
  <c r="AE93" i="20"/>
  <c r="R93" i="15" s="1"/>
  <c r="U93" i="15" s="1"/>
  <c r="AE54" i="20"/>
  <c r="R54" i="15" s="1"/>
  <c r="U54" i="15" s="1"/>
  <c r="AE81" i="20"/>
  <c r="R81" i="15" s="1"/>
  <c r="U81" i="15" s="1"/>
  <c r="AE84" i="20"/>
  <c r="R84" i="15" s="1"/>
  <c r="U84" i="15" s="1"/>
  <c r="AE77" i="20"/>
  <c r="R77" i="15" s="1"/>
  <c r="U77" i="15" s="1"/>
  <c r="AE55" i="20"/>
  <c r="R55" i="15" s="1"/>
  <c r="U55" i="15" s="1"/>
  <c r="AD22" i="20"/>
  <c r="R22" i="16" s="1"/>
  <c r="U22" i="16" s="1"/>
  <c r="AD23" i="20"/>
  <c r="R23" i="16" s="1"/>
  <c r="U23" i="16" s="1"/>
  <c r="AC8" i="20"/>
  <c r="R8" i="7" s="1"/>
  <c r="AC23" i="20"/>
  <c r="R23" i="7" s="1"/>
  <c r="U23" i="7" s="1"/>
  <c r="AC22" i="20"/>
  <c r="R22" i="7" s="1"/>
  <c r="U22" i="7" s="1"/>
  <c r="AB23" i="20"/>
  <c r="R23" i="8" s="1"/>
  <c r="U23" i="8" s="1"/>
  <c r="AB22" i="20"/>
  <c r="R22" i="8" s="1"/>
  <c r="U22" i="8" s="1"/>
  <c r="AA40" i="19"/>
  <c r="AA18" i="19"/>
  <c r="AF33" i="20"/>
  <c r="R33" i="14" s="1"/>
  <c r="U33" i="14" s="1"/>
  <c r="AF63" i="20"/>
  <c r="R63" i="14" s="1"/>
  <c r="U63" i="14" s="1"/>
  <c r="AF42" i="20"/>
  <c r="R42" i="14" s="1"/>
  <c r="AF25" i="19" s="1"/>
  <c r="AF34" i="19" s="1"/>
  <c r="AF84" i="20"/>
  <c r="R84" i="14" s="1"/>
  <c r="U84" i="14" s="1"/>
  <c r="AF41" i="20"/>
  <c r="R41" i="14" s="1"/>
  <c r="AF2" i="19" s="1"/>
  <c r="AF10" i="19" s="1"/>
  <c r="AF35" i="20"/>
  <c r="R35" i="14" s="1"/>
  <c r="U35" i="14" s="1"/>
  <c r="AF73" i="20"/>
  <c r="R73" i="14" s="1"/>
  <c r="AF78" i="20"/>
  <c r="R78" i="14" s="1"/>
  <c r="U78" i="14" s="1"/>
  <c r="AF67" i="20"/>
  <c r="R67" i="14" s="1"/>
  <c r="U67" i="14" s="1"/>
  <c r="AF40" i="20"/>
  <c r="R40" i="14" s="1"/>
  <c r="U40" i="14" s="1"/>
  <c r="AF38" i="20"/>
  <c r="R38" i="14" s="1"/>
  <c r="U38" i="14" s="1"/>
  <c r="AF111" i="20"/>
  <c r="R111" i="14" s="1"/>
  <c r="U111" i="14" s="1"/>
  <c r="AF91" i="20"/>
  <c r="AF17" i="20"/>
  <c r="R17" i="14" s="1"/>
  <c r="U17" i="14" s="1"/>
  <c r="AF79" i="20"/>
  <c r="R79" i="14" s="1"/>
  <c r="U79" i="14" s="1"/>
  <c r="AF52" i="20"/>
  <c r="R52" i="14" s="1"/>
  <c r="U52" i="14" s="1"/>
  <c r="AF89" i="20"/>
  <c r="AC9" i="20"/>
  <c r="R9" i="7" s="1"/>
  <c r="AC16" i="20"/>
  <c r="R16" i="7" s="1"/>
  <c r="U16" i="7" s="1"/>
  <c r="AA41" i="19"/>
  <c r="AC40" i="20"/>
  <c r="R40" i="7" s="1"/>
  <c r="U40" i="7" s="1"/>
  <c r="AC85" i="20"/>
  <c r="R85" i="7" s="1"/>
  <c r="U85" i="7" s="1"/>
  <c r="AC24" i="20"/>
  <c r="R24" i="7" s="1"/>
  <c r="U24" i="7" s="1"/>
  <c r="AF10" i="20"/>
  <c r="R10" i="14" s="1"/>
  <c r="U10" i="14" s="1"/>
  <c r="AF98" i="20"/>
  <c r="R98" i="14" s="1"/>
  <c r="U98" i="14" s="1"/>
  <c r="AA8" i="19"/>
  <c r="AA7" i="19"/>
  <c r="AA32" i="19"/>
  <c r="AA17" i="19"/>
  <c r="AF75" i="20"/>
  <c r="R75" i="14" s="1"/>
  <c r="AF32" i="20"/>
  <c r="R32" i="14" s="1"/>
  <c r="U32" i="14" s="1"/>
  <c r="AF92" i="20"/>
  <c r="AF83" i="20"/>
  <c r="R83" i="14" s="1"/>
  <c r="U83" i="14" s="1"/>
  <c r="AF15" i="20"/>
  <c r="R15" i="14" s="1"/>
  <c r="U15" i="14" s="1"/>
  <c r="AF43" i="20"/>
  <c r="R43" i="14" s="1"/>
  <c r="U43" i="14" s="1"/>
  <c r="AF107" i="20"/>
  <c r="R107" i="14" s="1"/>
  <c r="U107" i="14" s="1"/>
  <c r="AF86" i="20"/>
  <c r="R86" i="14" s="1"/>
  <c r="U86" i="14" s="1"/>
  <c r="AF50" i="20"/>
  <c r="R50" i="14" s="1"/>
  <c r="U50" i="14" s="1"/>
  <c r="AF53" i="20"/>
  <c r="R53" i="14" s="1"/>
  <c r="U53" i="14" s="1"/>
  <c r="AF51" i="20"/>
  <c r="R51" i="14" s="1"/>
  <c r="U51" i="14" s="1"/>
  <c r="AF65" i="20"/>
  <c r="R65" i="14" s="1"/>
  <c r="AF8" i="20"/>
  <c r="R8" i="14" s="1"/>
  <c r="AF34" i="20"/>
  <c r="R34" i="14" s="1"/>
  <c r="U34" i="14" s="1"/>
  <c r="AF87" i="20"/>
  <c r="R87" i="14" s="1"/>
  <c r="U87" i="14" s="1"/>
  <c r="AF61" i="20"/>
  <c r="R61" i="14" s="1"/>
  <c r="U61" i="14" s="1"/>
  <c r="AF80" i="20"/>
  <c r="R80" i="14" s="1"/>
  <c r="U80" i="14" s="1"/>
  <c r="AC41" i="20"/>
  <c r="R41" i="7" s="1"/>
  <c r="AC2" i="19" s="1"/>
  <c r="AC10" i="19" s="1"/>
  <c r="AA13" i="19"/>
  <c r="AA9" i="19"/>
  <c r="AA11" i="19"/>
  <c r="T62" i="2" s="1"/>
  <c r="U62" i="2" s="1"/>
  <c r="AA10" i="19"/>
  <c r="AK13" i="20"/>
  <c r="R13" i="17" s="1"/>
  <c r="U13" i="17" s="1"/>
  <c r="AK12" i="20"/>
  <c r="R12" i="17" s="1"/>
  <c r="U12" i="17" s="1"/>
  <c r="AI12" i="20"/>
  <c r="R12" i="3" s="1"/>
  <c r="U12" i="3" s="1"/>
  <c r="AI13" i="20"/>
  <c r="R13" i="3" s="1"/>
  <c r="U13" i="3" s="1"/>
  <c r="AH56" i="20"/>
  <c r="R56" i="12" s="1"/>
  <c r="U56" i="12" s="1"/>
  <c r="AH13" i="20"/>
  <c r="R13" i="12" s="1"/>
  <c r="U13" i="12" s="1"/>
  <c r="AH12" i="20"/>
  <c r="R12" i="12" s="1"/>
  <c r="U12" i="12" s="1"/>
  <c r="AE100" i="20"/>
  <c r="R100" i="15" s="1"/>
  <c r="U100" i="15" s="1"/>
  <c r="AE12" i="20"/>
  <c r="R12" i="15" s="1"/>
  <c r="U12" i="15" s="1"/>
  <c r="AE13" i="20"/>
  <c r="R13" i="15" s="1"/>
  <c r="U13" i="15" s="1"/>
  <c r="AB57" i="20"/>
  <c r="R57" i="8" s="1"/>
  <c r="U57" i="8" s="1"/>
  <c r="AB13" i="20"/>
  <c r="R13" i="8" s="1"/>
  <c r="U13" i="8" s="1"/>
  <c r="AB12" i="20"/>
  <c r="R12" i="8" s="1"/>
  <c r="U12" i="8" s="1"/>
  <c r="AD13" i="20"/>
  <c r="R13" i="16" s="1"/>
  <c r="U13" i="16" s="1"/>
  <c r="AD12" i="20"/>
  <c r="R12" i="16" s="1"/>
  <c r="U12" i="16" s="1"/>
  <c r="AG13" i="20"/>
  <c r="R13" i="13" s="1"/>
  <c r="U13" i="13" s="1"/>
  <c r="AG12" i="20"/>
  <c r="R12" i="13" s="1"/>
  <c r="U12" i="13" s="1"/>
  <c r="AC13" i="20"/>
  <c r="R13" i="7" s="1"/>
  <c r="U13" i="7" s="1"/>
  <c r="AC12" i="20"/>
  <c r="R12" i="7" s="1"/>
  <c r="U12" i="7" s="1"/>
  <c r="AF13" i="20"/>
  <c r="R13" i="14" s="1"/>
  <c r="U13" i="14" s="1"/>
  <c r="AF12" i="20"/>
  <c r="R12" i="14" s="1"/>
  <c r="U12" i="14" s="1"/>
  <c r="AL51" i="20"/>
  <c r="R51" i="11" s="1"/>
  <c r="U51" i="11" s="1"/>
  <c r="W51" i="11" s="1"/>
  <c r="AL13" i="20"/>
  <c r="R13" i="11" s="1"/>
  <c r="U13" i="11" s="1"/>
  <c r="W13" i="11" s="1"/>
  <c r="AL12" i="20"/>
  <c r="R12" i="11" s="1"/>
  <c r="U12" i="11" s="1"/>
  <c r="W12" i="11" s="1"/>
  <c r="AA42" i="19"/>
  <c r="T97" i="2" s="1"/>
  <c r="U97" i="2" s="1"/>
  <c r="AA31" i="19"/>
  <c r="AA36" i="19"/>
  <c r="AA37" i="19"/>
  <c r="AA39" i="19"/>
  <c r="AG38" i="20"/>
  <c r="R38" i="13" s="1"/>
  <c r="U38" i="13" s="1"/>
  <c r="AG57" i="20"/>
  <c r="R57" i="13" s="1"/>
  <c r="U57" i="13" s="1"/>
  <c r="AE106" i="20"/>
  <c r="R106" i="15" s="1"/>
  <c r="U106" i="15" s="1"/>
  <c r="AE63" i="20"/>
  <c r="R63" i="15" s="1"/>
  <c r="U63" i="15" s="1"/>
  <c r="AE115" i="20"/>
  <c r="R115" i="15" s="1"/>
  <c r="U115" i="15" s="1"/>
  <c r="AE51" i="20"/>
  <c r="R51" i="15" s="1"/>
  <c r="U51" i="15" s="1"/>
  <c r="AE69" i="20"/>
  <c r="R69" i="15" s="1"/>
  <c r="AE41" i="20"/>
  <c r="R41" i="15" s="1"/>
  <c r="AE2" i="19" s="1"/>
  <c r="AH15" i="20"/>
  <c r="R15" i="12" s="1"/>
  <c r="U15" i="12" s="1"/>
  <c r="AC50" i="20"/>
  <c r="R50" i="7" s="1"/>
  <c r="U50" i="7" s="1"/>
  <c r="AC57" i="20"/>
  <c r="R57" i="7" s="1"/>
  <c r="U57" i="7" s="1"/>
  <c r="AF21" i="20"/>
  <c r="R21" i="14" s="1"/>
  <c r="U21" i="14" s="1"/>
  <c r="AF57" i="20"/>
  <c r="R57" i="14" s="1"/>
  <c r="U57" i="14" s="1"/>
  <c r="AG103" i="20"/>
  <c r="R103" i="13" s="1"/>
  <c r="U103" i="13" s="1"/>
  <c r="AI91" i="20"/>
  <c r="AI57" i="20"/>
  <c r="R57" i="3" s="1"/>
  <c r="U57" i="3" s="1"/>
  <c r="AD57" i="20"/>
  <c r="R57" i="16" s="1"/>
  <c r="U57" i="16" s="1"/>
  <c r="AH70" i="20"/>
  <c r="R70" i="12" s="1"/>
  <c r="U70" i="12" s="1"/>
  <c r="AH57" i="20"/>
  <c r="R57" i="12" s="1"/>
  <c r="U57" i="12" s="1"/>
  <c r="AE19" i="20"/>
  <c r="R19" i="15" s="1"/>
  <c r="U19" i="15" s="1"/>
  <c r="AE57" i="20"/>
  <c r="R57" i="15" s="1"/>
  <c r="U57" i="15" s="1"/>
  <c r="AL92" i="20"/>
  <c r="AL25" i="20"/>
  <c r="R25" i="11" s="1"/>
  <c r="U25" i="11" s="1"/>
  <c r="W25" i="11" s="1"/>
  <c r="AL109" i="20"/>
  <c r="R109" i="11" s="1"/>
  <c r="U109" i="11" s="1"/>
  <c r="W109" i="11" s="1"/>
  <c r="AL9" i="20"/>
  <c r="R9" i="11" s="1"/>
  <c r="AL87" i="20"/>
  <c r="R87" i="11" s="1"/>
  <c r="U87" i="11" s="1"/>
  <c r="W87" i="11" s="1"/>
  <c r="AL85" i="20"/>
  <c r="R85" i="11" s="1"/>
  <c r="U85" i="11" s="1"/>
  <c r="W85" i="11" s="1"/>
  <c r="AL52" i="20"/>
  <c r="R52" i="11" s="1"/>
  <c r="U52" i="11" s="1"/>
  <c r="W52" i="11" s="1"/>
  <c r="AL74" i="20"/>
  <c r="R74" i="11" s="1"/>
  <c r="U74" i="11" s="1"/>
  <c r="W74" i="11" s="1"/>
  <c r="AL56" i="20"/>
  <c r="R56" i="11" s="1"/>
  <c r="U56" i="11" s="1"/>
  <c r="W56" i="11" s="1"/>
  <c r="AL69" i="20"/>
  <c r="R69" i="11" s="1"/>
  <c r="AL37" i="20"/>
  <c r="R37" i="11" s="1"/>
  <c r="U37" i="11" s="1"/>
  <c r="W37" i="11" s="1"/>
  <c r="AL43" i="20"/>
  <c r="R43" i="11" s="1"/>
  <c r="U43" i="11" s="1"/>
  <c r="W43" i="11" s="1"/>
  <c r="AL115" i="20"/>
  <c r="R115" i="11" s="1"/>
  <c r="U115" i="11" s="1"/>
  <c r="W115" i="11" s="1"/>
  <c r="AL107" i="20"/>
  <c r="R107" i="11" s="1"/>
  <c r="U107" i="11" s="1"/>
  <c r="W107" i="11" s="1"/>
  <c r="AL34" i="20"/>
  <c r="R34" i="11" s="1"/>
  <c r="U34" i="11" s="1"/>
  <c r="W34" i="11" s="1"/>
  <c r="AL100" i="20"/>
  <c r="R99" i="11" s="1"/>
  <c r="U99" i="11" s="1"/>
  <c r="W99" i="11" s="1"/>
  <c r="AL65" i="20"/>
  <c r="R65" i="11" s="1"/>
  <c r="AL82" i="20"/>
  <c r="R82" i="11" s="1"/>
  <c r="U82" i="11" s="1"/>
  <c r="W82" i="11" s="1"/>
  <c r="AL17" i="20"/>
  <c r="R17" i="11" s="1"/>
  <c r="U17" i="11" s="1"/>
  <c r="W17" i="11" s="1"/>
  <c r="AL8" i="20"/>
  <c r="R8" i="11" s="1"/>
  <c r="AL70" i="20"/>
  <c r="R70" i="11" s="1"/>
  <c r="U70" i="11" s="1"/>
  <c r="W70" i="11" s="1"/>
  <c r="AL63" i="20"/>
  <c r="R63" i="11" s="1"/>
  <c r="U63" i="11" s="1"/>
  <c r="W63" i="11" s="1"/>
  <c r="AL106" i="20"/>
  <c r="R106" i="11" s="1"/>
  <c r="U106" i="11" s="1"/>
  <c r="W106" i="11" s="1"/>
  <c r="AL67" i="20"/>
  <c r="R67" i="11" s="1"/>
  <c r="U67" i="11" s="1"/>
  <c r="W67" i="11" s="1"/>
  <c r="AL72" i="20"/>
  <c r="R72" i="11" s="1"/>
  <c r="AK70" i="20"/>
  <c r="R70" i="17" s="1"/>
  <c r="U70" i="17" s="1"/>
  <c r="AK57" i="20"/>
  <c r="R57" i="17" s="1"/>
  <c r="AL113" i="20"/>
  <c r="R113" i="11" s="1"/>
  <c r="U113" i="11" s="1"/>
  <c r="W113" i="11" s="1"/>
  <c r="AL57" i="20"/>
  <c r="R57" i="11" s="1"/>
  <c r="U57" i="11" s="1"/>
  <c r="W57" i="11" s="1"/>
  <c r="M33" i="19"/>
  <c r="M34" i="19" s="1"/>
  <c r="AC51" i="20"/>
  <c r="R51" i="7" s="1"/>
  <c r="U51" i="7" s="1"/>
  <c r="AC26" i="20"/>
  <c r="R26" i="7" s="1"/>
  <c r="U26" i="7" s="1"/>
  <c r="AC17" i="20"/>
  <c r="R17" i="7" s="1"/>
  <c r="U17" i="7" s="1"/>
  <c r="AC111" i="20"/>
  <c r="R111" i="7" s="1"/>
  <c r="U111" i="7" s="1"/>
  <c r="AC95" i="20"/>
  <c r="R95" i="7" s="1"/>
  <c r="U95" i="7" s="1"/>
  <c r="AL91" i="20"/>
  <c r="AC107" i="20"/>
  <c r="R107" i="7" s="1"/>
  <c r="U107" i="7" s="1"/>
  <c r="AC54" i="20"/>
  <c r="R54" i="7" s="1"/>
  <c r="U54" i="7" s="1"/>
  <c r="AK101" i="20"/>
  <c r="R101" i="17" s="1"/>
  <c r="U101" i="17" s="1"/>
  <c r="AE18" i="20"/>
  <c r="R18" i="15" s="1"/>
  <c r="U18" i="15" s="1"/>
  <c r="AK61" i="20"/>
  <c r="R61" i="17" s="1"/>
  <c r="U61" i="17" s="1"/>
  <c r="AG21" i="20"/>
  <c r="R21" i="13" s="1"/>
  <c r="U21" i="13" s="1"/>
  <c r="AF18" i="20"/>
  <c r="R18" i="14" s="1"/>
  <c r="U18" i="14" s="1"/>
  <c r="AF48" i="20"/>
  <c r="R48" i="14" s="1"/>
  <c r="U48" i="14" s="1"/>
  <c r="AF104" i="20"/>
  <c r="R104" i="14" s="1"/>
  <c r="U104" i="14" s="1"/>
  <c r="AF19" i="20"/>
  <c r="R19" i="14" s="1"/>
  <c r="U19" i="14" s="1"/>
  <c r="AF99" i="20"/>
  <c r="R99" i="14" s="1"/>
  <c r="U99" i="14" s="1"/>
  <c r="AF96" i="20"/>
  <c r="R96" i="14" s="1"/>
  <c r="U96" i="14" s="1"/>
  <c r="AE11" i="20"/>
  <c r="R11" i="15" s="1"/>
  <c r="U11" i="15" s="1"/>
  <c r="AE96" i="20"/>
  <c r="R96" i="15" s="1"/>
  <c r="U96" i="15" s="1"/>
  <c r="AE52" i="20"/>
  <c r="R52" i="15" s="1"/>
  <c r="U52" i="15" s="1"/>
  <c r="AE79" i="20"/>
  <c r="R79" i="15" s="1"/>
  <c r="U79" i="15" s="1"/>
  <c r="AE110" i="20"/>
  <c r="R110" i="15" s="1"/>
  <c r="U110" i="15" s="1"/>
  <c r="AE59" i="20"/>
  <c r="R59" i="15" s="1"/>
  <c r="U59" i="15" s="1"/>
  <c r="AE92" i="20"/>
  <c r="AE58" i="20"/>
  <c r="R58" i="15" s="1"/>
  <c r="U58" i="15" s="1"/>
  <c r="AE74" i="20"/>
  <c r="R74" i="15" s="1"/>
  <c r="U74" i="15" s="1"/>
  <c r="AE9" i="20"/>
  <c r="R9" i="15" s="1"/>
  <c r="AE75" i="20"/>
  <c r="R75" i="15" s="1"/>
  <c r="AE16" i="20"/>
  <c r="R16" i="15" s="1"/>
  <c r="U16" i="15" s="1"/>
  <c r="AE37" i="20"/>
  <c r="R37" i="15" s="1"/>
  <c r="U37" i="15" s="1"/>
  <c r="AE15" i="20"/>
  <c r="R15" i="15" s="1"/>
  <c r="U15" i="15" s="1"/>
  <c r="AE99" i="20"/>
  <c r="R99" i="15" s="1"/>
  <c r="U99" i="15" s="1"/>
  <c r="AE101" i="20"/>
  <c r="R101" i="15" s="1"/>
  <c r="U101" i="15" s="1"/>
  <c r="AE98" i="20"/>
  <c r="R98" i="15" s="1"/>
  <c r="U98" i="15" s="1"/>
  <c r="AE78" i="20"/>
  <c r="R78" i="15" s="1"/>
  <c r="U78" i="15" s="1"/>
  <c r="AE32" i="20"/>
  <c r="R32" i="15" s="1"/>
  <c r="U32" i="15" s="1"/>
  <c r="AE68" i="20"/>
  <c r="R68" i="15" s="1"/>
  <c r="AE82" i="20"/>
  <c r="R82" i="15" s="1"/>
  <c r="U82" i="15" s="1"/>
  <c r="AE50" i="20"/>
  <c r="R50" i="15" s="1"/>
  <c r="U50" i="15" s="1"/>
  <c r="AE83" i="20"/>
  <c r="R83" i="15" s="1"/>
  <c r="U83" i="15" s="1"/>
  <c r="AE114" i="20"/>
  <c r="R114" i="15" s="1"/>
  <c r="U114" i="15" s="1"/>
  <c r="AE65" i="20"/>
  <c r="R65" i="15" s="1"/>
  <c r="AE109" i="20"/>
  <c r="R109" i="15" s="1"/>
  <c r="U109" i="15" s="1"/>
  <c r="AE64" i="20"/>
  <c r="R64" i="15" s="1"/>
  <c r="U64" i="15" s="1"/>
  <c r="AE70" i="20"/>
  <c r="R70" i="15" s="1"/>
  <c r="U70" i="15" s="1"/>
  <c r="AE34" i="20"/>
  <c r="R34" i="15" s="1"/>
  <c r="U34" i="15" s="1"/>
  <c r="AE24" i="20"/>
  <c r="R24" i="15" s="1"/>
  <c r="U24" i="15" s="1"/>
  <c r="AE10" i="20"/>
  <c r="R10" i="15" s="1"/>
  <c r="U10" i="15" s="1"/>
  <c r="AE95" i="20"/>
  <c r="R95" i="15" s="1"/>
  <c r="U95" i="15" s="1"/>
  <c r="AE102" i="20"/>
  <c r="R102" i="15" s="1"/>
  <c r="U102" i="15" s="1"/>
  <c r="AE104" i="20"/>
  <c r="R104" i="15" s="1"/>
  <c r="U104" i="15" s="1"/>
  <c r="AE20" i="20"/>
  <c r="R20" i="15" s="1"/>
  <c r="U20" i="15" s="1"/>
  <c r="AE107" i="20"/>
  <c r="R107" i="15" s="1"/>
  <c r="U107" i="15" s="1"/>
  <c r="AE62" i="20"/>
  <c r="R62" i="15" s="1"/>
  <c r="AE91" i="20"/>
  <c r="AE61" i="20"/>
  <c r="R61" i="15" s="1"/>
  <c r="U61" i="15" s="1"/>
  <c r="AE85" i="20"/>
  <c r="R85" i="15" s="1"/>
  <c r="U85" i="15" s="1"/>
  <c r="AE33" i="20"/>
  <c r="R33" i="15" s="1"/>
  <c r="U33" i="15" s="1"/>
  <c r="AE67" i="20"/>
  <c r="R67" i="15" s="1"/>
  <c r="U67" i="15" s="1"/>
  <c r="AE111" i="20"/>
  <c r="R111" i="15" s="1"/>
  <c r="U111" i="15" s="1"/>
  <c r="AE66" i="20"/>
  <c r="R66" i="15" s="1"/>
  <c r="U66" i="15" s="1"/>
  <c r="AE89" i="20"/>
  <c r="AE43" i="20"/>
  <c r="R43" i="15" s="1"/>
  <c r="U43" i="15" s="1"/>
  <c r="AE90" i="20"/>
  <c r="AE17" i="20"/>
  <c r="R17" i="15" s="1"/>
  <c r="U17" i="15" s="1"/>
  <c r="AE38" i="20"/>
  <c r="R38" i="15" s="1"/>
  <c r="U38" i="15" s="1"/>
  <c r="AE25" i="20"/>
  <c r="R25" i="15" s="1"/>
  <c r="U25" i="15" s="1"/>
  <c r="AE14" i="20"/>
  <c r="R14" i="15" s="1"/>
  <c r="U14" i="15" s="1"/>
  <c r="AE97" i="20"/>
  <c r="R97" i="15" s="1"/>
  <c r="AC18" i="20"/>
  <c r="R18" i="7" s="1"/>
  <c r="U18" i="7" s="1"/>
  <c r="AC69" i="20"/>
  <c r="R69" i="7" s="1"/>
  <c r="AC75" i="20"/>
  <c r="R75" i="7" s="1"/>
  <c r="U120" i="2"/>
  <c r="AA118" i="20"/>
  <c r="R46" i="2" s="1"/>
  <c r="AC94" i="20"/>
  <c r="R94" i="7" s="1"/>
  <c r="U94" i="7" s="1"/>
  <c r="AC96" i="20"/>
  <c r="R96" i="7" s="1"/>
  <c r="U96" i="7" s="1"/>
  <c r="AC80" i="20"/>
  <c r="R80" i="7" s="1"/>
  <c r="U80" i="7" s="1"/>
  <c r="AC34" i="20"/>
  <c r="R34" i="7" s="1"/>
  <c r="U34" i="7" s="1"/>
  <c r="AC14" i="20"/>
  <c r="R14" i="7" s="1"/>
  <c r="U14" i="7" s="1"/>
  <c r="AL101" i="20"/>
  <c r="R101" i="11" s="1"/>
  <c r="U101" i="11" s="1"/>
  <c r="W101" i="11" s="1"/>
  <c r="AC52" i="20"/>
  <c r="R52" i="7" s="1"/>
  <c r="U52" i="7" s="1"/>
  <c r="AC83" i="20"/>
  <c r="R83" i="7" s="1"/>
  <c r="U83" i="7" s="1"/>
  <c r="AL26" i="20"/>
  <c r="R26" i="11" s="1"/>
  <c r="U26" i="11" s="1"/>
  <c r="W26" i="11" s="1"/>
  <c r="AC33" i="20"/>
  <c r="R33" i="7" s="1"/>
  <c r="U33" i="7" s="1"/>
  <c r="AC11" i="20"/>
  <c r="R11" i="7" s="1"/>
  <c r="U11" i="7" s="1"/>
  <c r="AC101" i="20"/>
  <c r="R101" i="7" s="1"/>
  <c r="U101" i="7" s="1"/>
  <c r="AG19" i="20"/>
  <c r="R19" i="13" s="1"/>
  <c r="U19" i="13" s="1"/>
  <c r="AC42" i="20"/>
  <c r="R42" i="7" s="1"/>
  <c r="AC25" i="19" s="1"/>
  <c r="AC41" i="19" s="1"/>
  <c r="AH81" i="20"/>
  <c r="R81" i="12" s="1"/>
  <c r="U81" i="12" s="1"/>
  <c r="AL35" i="20"/>
  <c r="R35" i="11" s="1"/>
  <c r="U35" i="11" s="1"/>
  <c r="W35" i="11" s="1"/>
  <c r="AL24" i="20"/>
  <c r="R24" i="11" s="1"/>
  <c r="U24" i="11" s="1"/>
  <c r="W24" i="11" s="1"/>
  <c r="AL78" i="20"/>
  <c r="R78" i="11" s="1"/>
  <c r="U78" i="11" s="1"/>
  <c r="W78" i="11" s="1"/>
  <c r="AL11" i="20"/>
  <c r="R11" i="11" s="1"/>
  <c r="U11" i="11" s="1"/>
  <c r="W11" i="11" s="1"/>
  <c r="AL96" i="20"/>
  <c r="R96" i="11" s="1"/>
  <c r="U96" i="11" s="1"/>
  <c r="W96" i="11" s="1"/>
  <c r="AL102" i="20"/>
  <c r="R102" i="11" s="1"/>
  <c r="U102" i="11" s="1"/>
  <c r="W102" i="11" s="1"/>
  <c r="AL108" i="20"/>
  <c r="R108" i="11" s="1"/>
  <c r="U108" i="11" s="1"/>
  <c r="W108" i="11" s="1"/>
  <c r="AL33" i="20"/>
  <c r="R33" i="11" s="1"/>
  <c r="U33" i="11" s="1"/>
  <c r="W33" i="11" s="1"/>
  <c r="AL54" i="20"/>
  <c r="R54" i="11" s="1"/>
  <c r="U54" i="11" s="1"/>
  <c r="W54" i="11" s="1"/>
  <c r="AL55" i="20"/>
  <c r="R55" i="11" s="1"/>
  <c r="U55" i="11" s="1"/>
  <c r="W55" i="11" s="1"/>
  <c r="AL90" i="20"/>
  <c r="AL110" i="20"/>
  <c r="R110" i="11" s="1"/>
  <c r="U110" i="11" s="1"/>
  <c r="W110" i="11" s="1"/>
  <c r="AL59" i="20"/>
  <c r="R59" i="11" s="1"/>
  <c r="U59" i="11" s="1"/>
  <c r="W59" i="11" s="1"/>
  <c r="AL84" i="20"/>
  <c r="R84" i="11" s="1"/>
  <c r="U84" i="11" s="1"/>
  <c r="W84" i="11" s="1"/>
  <c r="AL111" i="20"/>
  <c r="R111" i="11" s="1"/>
  <c r="U111" i="11" s="1"/>
  <c r="W111" i="11" s="1"/>
  <c r="AL81" i="20"/>
  <c r="R81" i="11" s="1"/>
  <c r="U81" i="11" s="1"/>
  <c r="W81" i="11" s="1"/>
  <c r="AL15" i="20"/>
  <c r="R15" i="11" s="1"/>
  <c r="U15" i="11" s="1"/>
  <c r="W15" i="11" s="1"/>
  <c r="AL50" i="20"/>
  <c r="R50" i="11" s="1"/>
  <c r="U50" i="11" s="1"/>
  <c r="W50" i="11" s="1"/>
  <c r="AL75" i="20"/>
  <c r="R75" i="11" s="1"/>
  <c r="AL112" i="20"/>
  <c r="R112" i="11" s="1"/>
  <c r="U112" i="11" s="1"/>
  <c r="W112" i="11" s="1"/>
  <c r="AL79" i="20"/>
  <c r="R79" i="11" s="1"/>
  <c r="U79" i="11" s="1"/>
  <c r="W79" i="11" s="1"/>
  <c r="AL76" i="20"/>
  <c r="R76" i="11" s="1"/>
  <c r="AL41" i="20"/>
  <c r="R41" i="11" s="1"/>
  <c r="AL2" i="19" s="1"/>
  <c r="AL58" i="20"/>
  <c r="R58" i="11" s="1"/>
  <c r="U58" i="11" s="1"/>
  <c r="W58" i="11" s="1"/>
  <c r="AL83" i="20"/>
  <c r="R83" i="11" s="1"/>
  <c r="U83" i="11" s="1"/>
  <c r="W83" i="11" s="1"/>
  <c r="AL62" i="20"/>
  <c r="R62" i="11" s="1"/>
  <c r="AL61" i="20"/>
  <c r="R61" i="11" s="1"/>
  <c r="U61" i="11" s="1"/>
  <c r="W61" i="11" s="1"/>
  <c r="AL86" i="20"/>
  <c r="R86" i="11" s="1"/>
  <c r="U86" i="11" s="1"/>
  <c r="W86" i="11" s="1"/>
  <c r="AL80" i="20"/>
  <c r="R80" i="11" s="1"/>
  <c r="U80" i="11" s="1"/>
  <c r="W80" i="11" s="1"/>
  <c r="AL95" i="20"/>
  <c r="R95" i="11" s="1"/>
  <c r="U95" i="11" s="1"/>
  <c r="W95" i="11" s="1"/>
  <c r="AL98" i="20"/>
  <c r="R98" i="11" s="1"/>
  <c r="U98" i="11" s="1"/>
  <c r="W98" i="11" s="1"/>
  <c r="AL103" i="20"/>
  <c r="R103" i="11" s="1"/>
  <c r="U103" i="11" s="1"/>
  <c r="W103" i="11" s="1"/>
  <c r="AL64" i="20"/>
  <c r="R64" i="11" s="1"/>
  <c r="U64" i="11" s="1"/>
  <c r="W64" i="11" s="1"/>
  <c r="AL53" i="20"/>
  <c r="R53" i="11" s="1"/>
  <c r="U53" i="11" s="1"/>
  <c r="W53" i="11" s="1"/>
  <c r="AL73" i="20"/>
  <c r="R73" i="11" s="1"/>
  <c r="AL10" i="20"/>
  <c r="R10" i="11" s="1"/>
  <c r="U10" i="11" s="1"/>
  <c r="W10" i="11" s="1"/>
  <c r="AL93" i="20"/>
  <c r="R93" i="11" s="1"/>
  <c r="U93" i="11" s="1"/>
  <c r="W93" i="11" s="1"/>
  <c r="AL60" i="20"/>
  <c r="R60" i="11" s="1"/>
  <c r="U60" i="11" s="1"/>
  <c r="W60" i="11" s="1"/>
  <c r="AL18" i="20"/>
  <c r="R18" i="11" s="1"/>
  <c r="U18" i="11" s="1"/>
  <c r="W18" i="11" s="1"/>
  <c r="AL16" i="20"/>
  <c r="R16" i="11" s="1"/>
  <c r="U16" i="11" s="1"/>
  <c r="W16" i="11" s="1"/>
  <c r="AL66" i="20"/>
  <c r="R66" i="11" s="1"/>
  <c r="U66" i="11" s="1"/>
  <c r="W66" i="11" s="1"/>
  <c r="AL38" i="20"/>
  <c r="R38" i="11" s="1"/>
  <c r="U38" i="11" s="1"/>
  <c r="W38" i="11" s="1"/>
  <c r="AL68" i="20"/>
  <c r="R68" i="11" s="1"/>
  <c r="AL94" i="20"/>
  <c r="R94" i="11" s="1"/>
  <c r="U94" i="11" s="1"/>
  <c r="W94" i="11" s="1"/>
  <c r="AL77" i="20"/>
  <c r="R77" i="11" s="1"/>
  <c r="U77" i="11" s="1"/>
  <c r="W77" i="11" s="1"/>
  <c r="AL19" i="20"/>
  <c r="R19" i="11" s="1"/>
  <c r="U19" i="11" s="1"/>
  <c r="W19" i="11" s="1"/>
  <c r="AL49" i="20"/>
  <c r="R49" i="11" s="1"/>
  <c r="U49" i="11" s="1"/>
  <c r="W49" i="11" s="1"/>
  <c r="AD21" i="20"/>
  <c r="R21" i="16" s="1"/>
  <c r="U21" i="16" s="1"/>
  <c r="AD20" i="20"/>
  <c r="R20" i="16" s="1"/>
  <c r="U20" i="16" s="1"/>
  <c r="AL32" i="20"/>
  <c r="R32" i="11" s="1"/>
  <c r="U32" i="11" s="1"/>
  <c r="W32" i="11" s="1"/>
  <c r="AL114" i="20"/>
  <c r="R114" i="11" s="1"/>
  <c r="U114" i="11" s="1"/>
  <c r="W114" i="11" s="1"/>
  <c r="AC68" i="20"/>
  <c r="R68" i="7" s="1"/>
  <c r="AC65" i="20"/>
  <c r="R65" i="7" s="1"/>
  <c r="AL42" i="20"/>
  <c r="R42" i="11" s="1"/>
  <c r="AL25" i="19" s="1"/>
  <c r="AL35" i="19" s="1"/>
  <c r="AE26" i="20"/>
  <c r="R26" i="15" s="1"/>
  <c r="U26" i="15" s="1"/>
  <c r="AC10" i="20"/>
  <c r="R10" i="7" s="1"/>
  <c r="U10" i="7" s="1"/>
  <c r="AC73" i="20"/>
  <c r="R73" i="7" s="1"/>
  <c r="AF11" i="20"/>
  <c r="R11" i="14" s="1"/>
  <c r="U11" i="14" s="1"/>
  <c r="AL14" i="20"/>
  <c r="R14" i="11" s="1"/>
  <c r="U14" i="11" s="1"/>
  <c r="W14" i="11" s="1"/>
  <c r="AC93" i="20"/>
  <c r="R93" i="7" s="1"/>
  <c r="U93" i="7" s="1"/>
  <c r="AL99" i="20"/>
  <c r="AE94" i="20"/>
  <c r="R94" i="15" s="1"/>
  <c r="U94" i="15" s="1"/>
  <c r="AF93" i="20"/>
  <c r="R93" i="14" s="1"/>
  <c r="U93" i="14" s="1"/>
  <c r="AF101" i="20"/>
  <c r="R101" i="14" s="1"/>
  <c r="U101" i="14" s="1"/>
  <c r="AF97" i="20"/>
  <c r="R97" i="14" s="1"/>
  <c r="AL97" i="20"/>
  <c r="R97" i="11" s="1"/>
  <c r="AF102" i="20"/>
  <c r="R102" i="14" s="1"/>
  <c r="U102" i="14" s="1"/>
  <c r="AL105" i="20"/>
  <c r="R105" i="11" s="1"/>
  <c r="U105" i="11" s="1"/>
  <c r="W105" i="11" s="1"/>
  <c r="AF103" i="20"/>
  <c r="R103" i="14" s="1"/>
  <c r="U103" i="14" s="1"/>
  <c r="AF20" i="20"/>
  <c r="R20" i="14" s="1"/>
  <c r="U20" i="14" s="1"/>
  <c r="AE21" i="20"/>
  <c r="R21" i="15" s="1"/>
  <c r="U21" i="15" s="1"/>
  <c r="AG20" i="20"/>
  <c r="R20" i="13" s="1"/>
  <c r="U20" i="13" s="1"/>
  <c r="AC114" i="20"/>
  <c r="R114" i="7" s="1"/>
  <c r="U114" i="7" s="1"/>
  <c r="AF36" i="20"/>
  <c r="R36" i="14" s="1"/>
  <c r="U36" i="14" s="1"/>
  <c r="AL36" i="20"/>
  <c r="R36" i="11" s="1"/>
  <c r="U36" i="11" s="1"/>
  <c r="W36" i="11" s="1"/>
  <c r="AH97" i="20"/>
  <c r="R97" i="12" s="1"/>
  <c r="AH103" i="20"/>
  <c r="R103" i="12" s="1"/>
  <c r="U103" i="12" s="1"/>
  <c r="AE105" i="20"/>
  <c r="R105" i="15" s="1"/>
  <c r="U105" i="15" s="1"/>
  <c r="AH18" i="20"/>
  <c r="R18" i="12" s="1"/>
  <c r="U18" i="12" s="1"/>
  <c r="AH46" i="20"/>
  <c r="AH93" i="20"/>
  <c r="R93" i="12" s="1"/>
  <c r="U93" i="12" s="1"/>
  <c r="AG18" i="20"/>
  <c r="R18" i="13" s="1"/>
  <c r="U18" i="13" s="1"/>
  <c r="AG45" i="20"/>
  <c r="R45" i="13" s="1"/>
  <c r="U45" i="13" s="1"/>
  <c r="AH106" i="20"/>
  <c r="R106" i="12" s="1"/>
  <c r="U106" i="12" s="1"/>
  <c r="AI45" i="20"/>
  <c r="R45" i="3" s="1"/>
  <c r="U45" i="3" s="1"/>
  <c r="AH19" i="20"/>
  <c r="R19" i="12" s="1"/>
  <c r="U19" i="12" s="1"/>
  <c r="AD90" i="20"/>
  <c r="AD45" i="20"/>
  <c r="R45" i="16" s="1"/>
  <c r="U45" i="16" s="1"/>
  <c r="AH107" i="20"/>
  <c r="R107" i="12" s="1"/>
  <c r="U107" i="12" s="1"/>
  <c r="AH26" i="20"/>
  <c r="R26" i="12" s="1"/>
  <c r="U26" i="12" s="1"/>
  <c r="AH45" i="20"/>
  <c r="R45" i="12" s="1"/>
  <c r="U45" i="12" s="1"/>
  <c r="AH9" i="20"/>
  <c r="R9" i="12" s="1"/>
  <c r="AH40" i="20"/>
  <c r="R40" i="12" s="1"/>
  <c r="U40" i="12" s="1"/>
  <c r="AH55" i="20"/>
  <c r="R55" i="12" s="1"/>
  <c r="U55" i="12" s="1"/>
  <c r="AH114" i="20"/>
  <c r="R114" i="12" s="1"/>
  <c r="U114" i="12" s="1"/>
  <c r="AE49" i="20"/>
  <c r="R49" i="15" s="1"/>
  <c r="U49" i="15" s="1"/>
  <c r="AE45" i="20"/>
  <c r="R45" i="15" s="1"/>
  <c r="U45" i="15" s="1"/>
  <c r="AF28" i="20"/>
  <c r="R28" i="14" s="1"/>
  <c r="U28" i="14" s="1"/>
  <c r="AF45" i="20"/>
  <c r="R45" i="14" s="1"/>
  <c r="U45" i="14" s="1"/>
  <c r="AC102" i="20"/>
  <c r="R102" i="7" s="1"/>
  <c r="U102" i="7" s="1"/>
  <c r="AC103" i="20"/>
  <c r="R103" i="7" s="1"/>
  <c r="U103" i="7" s="1"/>
  <c r="AC84" i="20"/>
  <c r="R84" i="7" s="1"/>
  <c r="U84" i="7" s="1"/>
  <c r="AC115" i="20"/>
  <c r="R115" i="7" s="1"/>
  <c r="U115" i="7" s="1"/>
  <c r="AC36" i="20"/>
  <c r="R36" i="7" s="1"/>
  <c r="U36" i="7" s="1"/>
  <c r="AC49" i="20"/>
  <c r="R49" i="7" s="1"/>
  <c r="U49" i="7" s="1"/>
  <c r="AC45" i="20"/>
  <c r="R45" i="7" s="1"/>
  <c r="U45" i="7" s="1"/>
  <c r="AB27" i="20"/>
  <c r="R27" i="8" s="1"/>
  <c r="U27" i="8" s="1"/>
  <c r="AB45" i="20"/>
  <c r="R45" i="8" s="1"/>
  <c r="U45" i="8" s="1"/>
  <c r="AC35" i="20"/>
  <c r="R35" i="7" s="1"/>
  <c r="U35" i="7" s="1"/>
  <c r="AC97" i="20"/>
  <c r="R97" i="7" s="1"/>
  <c r="AC104" i="20"/>
  <c r="R104" i="7" s="1"/>
  <c r="U104" i="7" s="1"/>
  <c r="AC21" i="20"/>
  <c r="R21" i="7" s="1"/>
  <c r="U21" i="7" s="1"/>
  <c r="AC113" i="20"/>
  <c r="R113" i="7" s="1"/>
  <c r="U113" i="7" s="1"/>
  <c r="AC99" i="20"/>
  <c r="R99" i="7" s="1"/>
  <c r="U99" i="7" s="1"/>
  <c r="AC77" i="20"/>
  <c r="R77" i="7" s="1"/>
  <c r="U77" i="7" s="1"/>
  <c r="AC98" i="20"/>
  <c r="R98" i="7" s="1"/>
  <c r="U98" i="7" s="1"/>
  <c r="AC100" i="20"/>
  <c r="R100" i="7" s="1"/>
  <c r="U100" i="7" s="1"/>
  <c r="AC105" i="20"/>
  <c r="R105" i="7" s="1"/>
  <c r="U105" i="7" s="1"/>
  <c r="AC19" i="20"/>
  <c r="R19" i="7" s="1"/>
  <c r="U19" i="7" s="1"/>
  <c r="AC86" i="20"/>
  <c r="R86" i="7" s="1"/>
  <c r="U86" i="7" s="1"/>
  <c r="AC28" i="20"/>
  <c r="R28" i="7" s="1"/>
  <c r="U28" i="7" s="1"/>
  <c r="AC61" i="20"/>
  <c r="R61" i="7" s="1"/>
  <c r="U61" i="7" s="1"/>
  <c r="AC81" i="20"/>
  <c r="R81" i="7" s="1"/>
  <c r="U81" i="7" s="1"/>
  <c r="AL20" i="20"/>
  <c r="R20" i="11" s="1"/>
  <c r="U20" i="11" s="1"/>
  <c r="W20" i="11" s="1"/>
  <c r="AL45" i="20"/>
  <c r="R45" i="11" s="1"/>
  <c r="U45" i="11" s="1"/>
  <c r="W45" i="11" s="1"/>
  <c r="AK27" i="20"/>
  <c r="R27" i="17" s="1"/>
  <c r="U27" i="17" s="1"/>
  <c r="AK45" i="20"/>
  <c r="R45" i="17" s="1"/>
  <c r="AD28" i="20"/>
  <c r="R28" i="16" s="1"/>
  <c r="U28" i="16" s="1"/>
  <c r="AD18" i="20"/>
  <c r="R18" i="16" s="1"/>
  <c r="U18" i="16" s="1"/>
  <c r="AD46" i="20"/>
  <c r="AD36" i="20"/>
  <c r="R36" i="16" s="1"/>
  <c r="U36" i="16" s="1"/>
  <c r="AD48" i="20"/>
  <c r="R48" i="16" s="1"/>
  <c r="U48" i="16" s="1"/>
  <c r="AD96" i="20"/>
  <c r="R96" i="16" s="1"/>
  <c r="U96" i="16" s="1"/>
  <c r="AL104" i="20"/>
  <c r="R104" i="11" s="1"/>
  <c r="U104" i="11" s="1"/>
  <c r="W104" i="11" s="1"/>
  <c r="AE103" i="20"/>
  <c r="R103" i="15" s="1"/>
  <c r="U103" i="15" s="1"/>
  <c r="AC20" i="20"/>
  <c r="R20" i="7" s="1"/>
  <c r="U20" i="7" s="1"/>
  <c r="AC63" i="20"/>
  <c r="R63" i="7" s="1"/>
  <c r="U63" i="7" s="1"/>
  <c r="AL21" i="20"/>
  <c r="R21" i="11" s="1"/>
  <c r="U21" i="11" s="1"/>
  <c r="W21" i="11" s="1"/>
  <c r="AH20" i="20"/>
  <c r="R20" i="12" s="1"/>
  <c r="U20" i="12" s="1"/>
  <c r="AD31" i="20"/>
  <c r="R31" i="16" s="1"/>
  <c r="AC91" i="20"/>
  <c r="AE31" i="20"/>
  <c r="R31" i="15" s="1"/>
  <c r="AD49" i="20"/>
  <c r="R49" i="16" s="1"/>
  <c r="U49" i="16" s="1"/>
  <c r="AH48" i="20"/>
  <c r="R48" i="12" s="1"/>
  <c r="U48" i="12" s="1"/>
  <c r="AH73" i="20"/>
  <c r="R73" i="12" s="1"/>
  <c r="AH99" i="20"/>
  <c r="R99" i="12" s="1"/>
  <c r="U99" i="12" s="1"/>
  <c r="AH86" i="20"/>
  <c r="R86" i="12" s="1"/>
  <c r="U86" i="12" s="1"/>
  <c r="AD84" i="20"/>
  <c r="R84" i="16" s="1"/>
  <c r="U84" i="16" s="1"/>
  <c r="AH63" i="20"/>
  <c r="R63" i="12" s="1"/>
  <c r="U63" i="12" s="1"/>
  <c r="AD74" i="20"/>
  <c r="R74" i="16" s="1"/>
  <c r="U74" i="16" s="1"/>
  <c r="AG11" i="20"/>
  <c r="R11" i="13" s="1"/>
  <c r="U11" i="13" s="1"/>
  <c r="AG27" i="20"/>
  <c r="R27" i="13" s="1"/>
  <c r="U27" i="13" s="1"/>
  <c r="AC60" i="20"/>
  <c r="R60" i="7" s="1"/>
  <c r="U60" i="7" s="1"/>
  <c r="AC62" i="20"/>
  <c r="R62" i="7" s="1"/>
  <c r="AC89" i="20"/>
  <c r="AC15" i="20"/>
  <c r="R15" i="7" s="1"/>
  <c r="U15" i="7" s="1"/>
  <c r="AC48" i="20"/>
  <c r="R48" i="7" s="1"/>
  <c r="U48" i="7" s="1"/>
  <c r="AG78" i="20"/>
  <c r="R78" i="13" s="1"/>
  <c r="U78" i="13" s="1"/>
  <c r="AG15" i="20"/>
  <c r="R15" i="13" s="1"/>
  <c r="U15" i="13" s="1"/>
  <c r="AC37" i="20"/>
  <c r="R37" i="7" s="1"/>
  <c r="U37" i="7" s="1"/>
  <c r="AC79" i="20"/>
  <c r="R79" i="7" s="1"/>
  <c r="U79" i="7" s="1"/>
  <c r="AF49" i="20"/>
  <c r="R49" i="14" s="1"/>
  <c r="U49" i="14" s="1"/>
  <c r="AF27" i="20"/>
  <c r="R27" i="14" s="1"/>
  <c r="U27" i="14" s="1"/>
  <c r="AC25" i="20"/>
  <c r="R25" i="7" s="1"/>
  <c r="U25" i="7" s="1"/>
  <c r="AC76" i="20"/>
  <c r="R76" i="7" s="1"/>
  <c r="AC64" i="20"/>
  <c r="R64" i="7" s="1"/>
  <c r="U64" i="7" s="1"/>
  <c r="AG105" i="20"/>
  <c r="R105" i="13" s="1"/>
  <c r="U105" i="13" s="1"/>
  <c r="AD65" i="20"/>
  <c r="R65" i="16" s="1"/>
  <c r="AD27" i="20"/>
  <c r="R27" i="16" s="1"/>
  <c r="U27" i="16" s="1"/>
  <c r="AD43" i="20"/>
  <c r="R43" i="16" s="1"/>
  <c r="U43" i="16" s="1"/>
  <c r="AL48" i="20"/>
  <c r="R48" i="11" s="1"/>
  <c r="U48" i="11" s="1"/>
  <c r="W48" i="11" s="1"/>
  <c r="AL27" i="20"/>
  <c r="R27" i="11" s="1"/>
  <c r="U27" i="11" s="1"/>
  <c r="W27" i="11" s="1"/>
  <c r="AH94" i="20"/>
  <c r="R94" i="12" s="1"/>
  <c r="U94" i="12" s="1"/>
  <c r="AH27" i="20"/>
  <c r="R27" i="12" s="1"/>
  <c r="U27" i="12" s="1"/>
  <c r="AE46" i="20"/>
  <c r="AE27" i="20"/>
  <c r="R27" i="15" s="1"/>
  <c r="U27" i="15" s="1"/>
  <c r="AC53" i="20"/>
  <c r="R53" i="7" s="1"/>
  <c r="U53" i="7" s="1"/>
  <c r="AC27" i="20"/>
  <c r="R27" i="7" s="1"/>
  <c r="U27" i="7" s="1"/>
  <c r="U122" i="2"/>
  <c r="AK93" i="20"/>
  <c r="R93" i="17" s="1"/>
  <c r="U93" i="17" s="1"/>
  <c r="AK103" i="20"/>
  <c r="R103" i="17" s="1"/>
  <c r="U103" i="17" s="1"/>
  <c r="AK98" i="20"/>
  <c r="R98" i="17" s="1"/>
  <c r="U98" i="17" s="1"/>
  <c r="AK20" i="20"/>
  <c r="R20" i="17" s="1"/>
  <c r="U20" i="17" s="1"/>
  <c r="AK48" i="20"/>
  <c r="R48" i="17" s="1"/>
  <c r="U48" i="17" s="1"/>
  <c r="AK10" i="20"/>
  <c r="R10" i="17" s="1"/>
  <c r="U10" i="17" s="1"/>
  <c r="AK95" i="20"/>
  <c r="R95" i="17" s="1"/>
  <c r="U95" i="17" s="1"/>
  <c r="AK102" i="20"/>
  <c r="R102" i="17" s="1"/>
  <c r="U102" i="17" s="1"/>
  <c r="AK19" i="20"/>
  <c r="R19" i="17" s="1"/>
  <c r="U19" i="17" s="1"/>
  <c r="AK18" i="20"/>
  <c r="R18" i="17" s="1"/>
  <c r="U18" i="17" s="1"/>
  <c r="AK36" i="20"/>
  <c r="R36" i="17" s="1"/>
  <c r="U36" i="17" s="1"/>
  <c r="AK26" i="20"/>
  <c r="R26" i="17" s="1"/>
  <c r="U26" i="17" s="1"/>
  <c r="AK14" i="20"/>
  <c r="R14" i="17" s="1"/>
  <c r="U14" i="17" s="1"/>
  <c r="AK99" i="20"/>
  <c r="R99" i="17" s="1"/>
  <c r="U99" i="17" s="1"/>
  <c r="AK97" i="20"/>
  <c r="R97" i="17" s="1"/>
  <c r="AK105" i="20"/>
  <c r="R105" i="17" s="1"/>
  <c r="U105" i="17" s="1"/>
  <c r="AK21" i="20"/>
  <c r="R21" i="17" s="1"/>
  <c r="U21" i="17" s="1"/>
  <c r="AK49" i="20"/>
  <c r="R49" i="17" s="1"/>
  <c r="U49" i="17" s="1"/>
  <c r="AK11" i="20"/>
  <c r="R11" i="17" s="1"/>
  <c r="U11" i="17" s="1"/>
  <c r="AK94" i="20"/>
  <c r="R94" i="17" s="1"/>
  <c r="U94" i="17" s="1"/>
  <c r="AK96" i="20"/>
  <c r="R96" i="17" s="1"/>
  <c r="U96" i="17" s="1"/>
  <c r="AK104" i="20"/>
  <c r="R104" i="17" s="1"/>
  <c r="U104" i="17" s="1"/>
  <c r="AJ118" i="20"/>
  <c r="AI28" i="20"/>
  <c r="R28" i="3" s="1"/>
  <c r="U28" i="3" s="1"/>
  <c r="AI26" i="20"/>
  <c r="R26" i="3" s="1"/>
  <c r="U26" i="3" s="1"/>
  <c r="AI27" i="20"/>
  <c r="R27" i="3" s="1"/>
  <c r="U27" i="3" s="1"/>
  <c r="AG36" i="20"/>
  <c r="R36" i="13" s="1"/>
  <c r="U36" i="13" s="1"/>
  <c r="AG49" i="20"/>
  <c r="AG66" i="20"/>
  <c r="R66" i="13" s="1"/>
  <c r="U66" i="13" s="1"/>
  <c r="AG17" i="20"/>
  <c r="R17" i="13" s="1"/>
  <c r="U17" i="13" s="1"/>
  <c r="AG14" i="20"/>
  <c r="R14" i="13" s="1"/>
  <c r="U14" i="13" s="1"/>
  <c r="AD35" i="20"/>
  <c r="R35" i="16" s="1"/>
  <c r="U35" i="16" s="1"/>
  <c r="AD42" i="20"/>
  <c r="R42" i="16" s="1"/>
  <c r="AD25" i="19" s="1"/>
  <c r="AD39" i="19" s="1"/>
  <c r="AD105" i="20"/>
  <c r="R105" i="16" s="1"/>
  <c r="U105" i="16" s="1"/>
  <c r="AD50" i="20"/>
  <c r="AG24" i="20"/>
  <c r="R24" i="13" s="1"/>
  <c r="U24" i="13" s="1"/>
  <c r="AG114" i="20"/>
  <c r="R114" i="13" s="1"/>
  <c r="U114" i="13" s="1"/>
  <c r="AG85" i="20"/>
  <c r="R85" i="13" s="1"/>
  <c r="U85" i="13" s="1"/>
  <c r="AD25" i="20"/>
  <c r="R25" i="16" s="1"/>
  <c r="U25" i="16" s="1"/>
  <c r="AI21" i="20"/>
  <c r="R21" i="3" s="1"/>
  <c r="U21" i="3" s="1"/>
  <c r="AI61" i="20"/>
  <c r="R61" i="3" s="1"/>
  <c r="U61" i="3" s="1"/>
  <c r="AD60" i="20"/>
  <c r="R60" i="16" s="1"/>
  <c r="U60" i="16" s="1"/>
  <c r="AD32" i="20"/>
  <c r="R32" i="16" s="1"/>
  <c r="U32" i="16" s="1"/>
  <c r="AD68" i="20"/>
  <c r="R68" i="16" s="1"/>
  <c r="AG28" i="20"/>
  <c r="R28" i="13" s="1"/>
  <c r="U28" i="13" s="1"/>
  <c r="AG104" i="20"/>
  <c r="R104" i="13" s="1"/>
  <c r="U104" i="13" s="1"/>
  <c r="AG81" i="20"/>
  <c r="R81" i="13" s="1"/>
  <c r="U81" i="13" s="1"/>
  <c r="AG80" i="20"/>
  <c r="R80" i="13" s="1"/>
  <c r="U80" i="13" s="1"/>
  <c r="AG53" i="20"/>
  <c r="AG33" i="20"/>
  <c r="R33" i="13" s="1"/>
  <c r="U33" i="13" s="1"/>
  <c r="AD107" i="20"/>
  <c r="R107" i="16" s="1"/>
  <c r="U107" i="16" s="1"/>
  <c r="AH105" i="20"/>
  <c r="R105" i="12" s="1"/>
  <c r="U105" i="12" s="1"/>
  <c r="AI20" i="20"/>
  <c r="R20" i="3" s="1"/>
  <c r="U20" i="3" s="1"/>
  <c r="AE28" i="20"/>
  <c r="R28" i="15" s="1"/>
  <c r="U28" i="15" s="1"/>
  <c r="AF31" i="20"/>
  <c r="R31" i="14" s="1"/>
  <c r="AH28" i="20"/>
  <c r="AG101" i="20"/>
  <c r="R101" i="13" s="1"/>
  <c r="U101" i="13" s="1"/>
  <c r="AG95" i="20"/>
  <c r="R95" i="13" s="1"/>
  <c r="U95" i="13" s="1"/>
  <c r="AG113" i="20"/>
  <c r="R113" i="13" s="1"/>
  <c r="U113" i="13" s="1"/>
  <c r="AI36" i="20"/>
  <c r="R36" i="3" s="1"/>
  <c r="U36" i="3" s="1"/>
  <c r="AI48" i="20"/>
  <c r="R48" i="3" s="1"/>
  <c r="U48" i="3" s="1"/>
  <c r="AH21" i="20"/>
  <c r="R21" i="12" s="1"/>
  <c r="U21" i="12" s="1"/>
  <c r="AE48" i="20"/>
  <c r="R48" i="15" s="1"/>
  <c r="U48" i="15" s="1"/>
  <c r="AF46" i="20"/>
  <c r="AG16" i="20"/>
  <c r="R16" i="13" s="1"/>
  <c r="U16" i="13" s="1"/>
  <c r="AG79" i="20"/>
  <c r="R79" i="13" s="1"/>
  <c r="U79" i="13" s="1"/>
  <c r="AG76" i="20"/>
  <c r="R76" i="13" s="1"/>
  <c r="AG102" i="20"/>
  <c r="R102" i="13" s="1"/>
  <c r="U102" i="13" s="1"/>
  <c r="AH42" i="20"/>
  <c r="AD104" i="20"/>
  <c r="R104" i="16" s="1"/>
  <c r="U104" i="16" s="1"/>
  <c r="AI14" i="20"/>
  <c r="R14" i="3" s="1"/>
  <c r="U14" i="3" s="1"/>
  <c r="AH85" i="20"/>
  <c r="R85" i="12" s="1"/>
  <c r="U85" i="12" s="1"/>
  <c r="AH11" i="20"/>
  <c r="AD59" i="20"/>
  <c r="R59" i="16" s="1"/>
  <c r="U59" i="16" s="1"/>
  <c r="AD82" i="20"/>
  <c r="R82" i="16" s="1"/>
  <c r="U82" i="16" s="1"/>
  <c r="AH104" i="20"/>
  <c r="R104" i="12" s="1"/>
  <c r="U104" i="12" s="1"/>
  <c r="AI69" i="20"/>
  <c r="R69" i="3" s="1"/>
  <c r="AH101" i="20"/>
  <c r="R101" i="12" s="1"/>
  <c r="U101" i="12" s="1"/>
  <c r="AH76" i="20"/>
  <c r="R76" i="12" s="1"/>
  <c r="AH98" i="20"/>
  <c r="R98" i="12" s="1"/>
  <c r="U98" i="12" s="1"/>
  <c r="AH95" i="20"/>
  <c r="R95" i="12" s="1"/>
  <c r="U95" i="12" s="1"/>
  <c r="AH89" i="20"/>
  <c r="AH72" i="20"/>
  <c r="R72" i="12" s="1"/>
  <c r="AD111" i="20"/>
  <c r="R111" i="16" s="1"/>
  <c r="U111" i="16" s="1"/>
  <c r="AD51" i="20"/>
  <c r="AD61" i="20"/>
  <c r="R61" i="16" s="1"/>
  <c r="U61" i="16" s="1"/>
  <c r="AD19" i="20"/>
  <c r="R19" i="16" s="1"/>
  <c r="U19" i="16" s="1"/>
  <c r="AH79" i="20"/>
  <c r="R79" i="12" s="1"/>
  <c r="U79" i="12" s="1"/>
  <c r="AD8" i="20"/>
  <c r="R8" i="16" s="1"/>
  <c r="U120" i="5"/>
  <c r="AI18" i="20"/>
  <c r="R18" i="3" s="1"/>
  <c r="U18" i="3" s="1"/>
  <c r="AE36" i="20"/>
  <c r="R36" i="15" s="1"/>
  <c r="U36" i="15" s="1"/>
  <c r="AH31" i="20"/>
  <c r="R31" i="12" s="1"/>
  <c r="AI31" i="20"/>
  <c r="R31" i="3" s="1"/>
  <c r="AG74" i="20"/>
  <c r="R74" i="13" s="1"/>
  <c r="U74" i="13" s="1"/>
  <c r="AH36" i="20"/>
  <c r="R36" i="12" s="1"/>
  <c r="U36" i="12" s="1"/>
  <c r="AG58" i="20"/>
  <c r="R58" i="13" s="1"/>
  <c r="U58" i="13" s="1"/>
  <c r="AG48" i="20"/>
  <c r="R48" i="13" s="1"/>
  <c r="U48" i="13" s="1"/>
  <c r="AH49" i="20"/>
  <c r="R49" i="12" s="1"/>
  <c r="U49" i="12" s="1"/>
  <c r="AG40" i="20"/>
  <c r="R40" i="13" s="1"/>
  <c r="U40" i="13" s="1"/>
  <c r="AG106" i="20"/>
  <c r="R106" i="13" s="1"/>
  <c r="U106" i="13" s="1"/>
  <c r="AG77" i="20"/>
  <c r="R77" i="13" s="1"/>
  <c r="U77" i="13" s="1"/>
  <c r="AG84" i="20"/>
  <c r="R84" i="13" s="1"/>
  <c r="U84" i="13" s="1"/>
  <c r="AG59" i="20"/>
  <c r="R59" i="13" s="1"/>
  <c r="U59" i="13" s="1"/>
  <c r="AH16" i="20"/>
  <c r="AD10" i="20"/>
  <c r="R10" i="16" s="1"/>
  <c r="U10" i="16" s="1"/>
  <c r="AI74" i="20"/>
  <c r="R74" i="3" s="1"/>
  <c r="U74" i="3" s="1"/>
  <c r="AH115" i="20"/>
  <c r="R115" i="12" s="1"/>
  <c r="U115" i="12" s="1"/>
  <c r="AH65" i="20"/>
  <c r="R65" i="12" s="1"/>
  <c r="AD100" i="20"/>
  <c r="R100" i="16" s="1"/>
  <c r="U100" i="16" s="1"/>
  <c r="AD40" i="20"/>
  <c r="R40" i="16" s="1"/>
  <c r="U40" i="16" s="1"/>
  <c r="AD52" i="20"/>
  <c r="AI84" i="20"/>
  <c r="R84" i="3" s="1"/>
  <c r="U84" i="3" s="1"/>
  <c r="AI53" i="20"/>
  <c r="AH100" i="20"/>
  <c r="R100" i="12" s="1"/>
  <c r="U100" i="12" s="1"/>
  <c r="AH14" i="20"/>
  <c r="AD78" i="20"/>
  <c r="R78" i="16" s="1"/>
  <c r="U78" i="16" s="1"/>
  <c r="AI15" i="20"/>
  <c r="R15" i="3" s="1"/>
  <c r="U15" i="3" s="1"/>
  <c r="AD99" i="20"/>
  <c r="R99" i="16" s="1"/>
  <c r="U99" i="16" s="1"/>
  <c r="AH111" i="20"/>
  <c r="R111" i="12" s="1"/>
  <c r="U111" i="12" s="1"/>
  <c r="AH74" i="20"/>
  <c r="R74" i="12" s="1"/>
  <c r="U74" i="12" s="1"/>
  <c r="AH51" i="20"/>
  <c r="AD77" i="20"/>
  <c r="R77" i="16" s="1"/>
  <c r="U77" i="16" s="1"/>
  <c r="AD93" i="20"/>
  <c r="R93" i="16" s="1"/>
  <c r="U93" i="16" s="1"/>
  <c r="AI41" i="20"/>
  <c r="R41" i="3" s="1"/>
  <c r="AI2" i="19" s="1"/>
  <c r="AI9" i="19" s="1"/>
  <c r="AI46" i="20"/>
  <c r="AI59" i="20"/>
  <c r="R59" i="3" s="1"/>
  <c r="U59" i="3" s="1"/>
  <c r="AI86" i="20"/>
  <c r="R86" i="3" s="1"/>
  <c r="U86" i="3" s="1"/>
  <c r="AI94" i="20"/>
  <c r="R94" i="3" s="1"/>
  <c r="U94" i="3" s="1"/>
  <c r="AI100" i="20"/>
  <c r="R100" i="3" s="1"/>
  <c r="U100" i="3" s="1"/>
  <c r="AK31" i="20"/>
  <c r="R31" i="17" s="1"/>
  <c r="AK46" i="20"/>
  <c r="AK28" i="20"/>
  <c r="R28" i="17" s="1"/>
  <c r="U28" i="17" s="1"/>
  <c r="AG31" i="20"/>
  <c r="R31" i="13" s="1"/>
  <c r="AG100" i="20"/>
  <c r="R100" i="13" s="1"/>
  <c r="U100" i="13" s="1"/>
  <c r="AG97" i="20"/>
  <c r="R97" i="13" s="1"/>
  <c r="AG108" i="20"/>
  <c r="R108" i="13" s="1"/>
  <c r="U108" i="13" s="1"/>
  <c r="AI49" i="20"/>
  <c r="AG46" i="20"/>
  <c r="AL46" i="20"/>
  <c r="AG41" i="20"/>
  <c r="R41" i="13" s="1"/>
  <c r="AG2" i="19" s="1"/>
  <c r="AG19" i="19" s="1"/>
  <c r="AG75" i="20"/>
  <c r="R75" i="13" s="1"/>
  <c r="AG67" i="20"/>
  <c r="R67" i="13" s="1"/>
  <c r="U67" i="13" s="1"/>
  <c r="AG32" i="20"/>
  <c r="R32" i="13" s="1"/>
  <c r="U32" i="13" s="1"/>
  <c r="AG35" i="20"/>
  <c r="R35" i="13" s="1"/>
  <c r="U35" i="13" s="1"/>
  <c r="AG93" i="20"/>
  <c r="R93" i="13" s="1"/>
  <c r="U93" i="13" s="1"/>
  <c r="AG51" i="20"/>
  <c r="AG94" i="20"/>
  <c r="R94" i="13" s="1"/>
  <c r="U94" i="13" s="1"/>
  <c r="AG50" i="20"/>
  <c r="AI92" i="20"/>
  <c r="AI93" i="20"/>
  <c r="R93" i="3" s="1"/>
  <c r="U93" i="3" s="1"/>
  <c r="AD63" i="20"/>
  <c r="R63" i="16" s="1"/>
  <c r="U63" i="16" s="1"/>
  <c r="AD69" i="20"/>
  <c r="R69" i="16" s="1"/>
  <c r="AI42" i="20"/>
  <c r="R42" i="3" s="1"/>
  <c r="AI25" i="19" s="1"/>
  <c r="AI34" i="19" s="1"/>
  <c r="AI87" i="20"/>
  <c r="R87" i="3" s="1"/>
  <c r="U87" i="3" s="1"/>
  <c r="AI67" i="20"/>
  <c r="R67" i="3" s="1"/>
  <c r="U67" i="3" s="1"/>
  <c r="AI50" i="20"/>
  <c r="AC109" i="20"/>
  <c r="R109" i="7" s="1"/>
  <c r="U109" i="7" s="1"/>
  <c r="AD108" i="20"/>
  <c r="R108" i="16" s="1"/>
  <c r="U108" i="16" s="1"/>
  <c r="AD56" i="20"/>
  <c r="R56" i="16" s="1"/>
  <c r="U56" i="16" s="1"/>
  <c r="AG87" i="20"/>
  <c r="R87" i="13" s="1"/>
  <c r="U87" i="13" s="1"/>
  <c r="AI8" i="20"/>
  <c r="R8" i="3" s="1"/>
  <c r="AI25" i="20"/>
  <c r="R25" i="3" s="1"/>
  <c r="U25" i="3" s="1"/>
  <c r="AD102" i="20"/>
  <c r="R102" i="16" s="1"/>
  <c r="U102" i="16" s="1"/>
  <c r="AI106" i="20"/>
  <c r="R106" i="3" s="1"/>
  <c r="U106" i="3" s="1"/>
  <c r="AI81" i="20"/>
  <c r="R81" i="3" s="1"/>
  <c r="U81" i="3" s="1"/>
  <c r="AI58" i="20"/>
  <c r="R58" i="3" s="1"/>
  <c r="U58" i="3" s="1"/>
  <c r="AI11" i="20"/>
  <c r="R11" i="3" s="1"/>
  <c r="U11" i="3" s="1"/>
  <c r="AD87" i="20"/>
  <c r="R87" i="16" s="1"/>
  <c r="U87" i="16" s="1"/>
  <c r="AD16" i="20"/>
  <c r="R16" i="16" s="1"/>
  <c r="U16" i="16" s="1"/>
  <c r="AD9" i="20"/>
  <c r="AH37" i="20"/>
  <c r="AH50" i="20"/>
  <c r="AH24" i="20"/>
  <c r="AH32" i="20"/>
  <c r="AH92" i="20"/>
  <c r="AH69" i="20"/>
  <c r="R69" i="12" s="1"/>
  <c r="AH25" i="20"/>
  <c r="AH59" i="20"/>
  <c r="R59" i="12" s="1"/>
  <c r="U59" i="12" s="1"/>
  <c r="AH75" i="20"/>
  <c r="R75" i="12" s="1"/>
  <c r="AH66" i="20"/>
  <c r="R66" i="12" s="1"/>
  <c r="U66" i="12" s="1"/>
  <c r="AH102" i="20"/>
  <c r="R102" i="12" s="1"/>
  <c r="U102" i="12" s="1"/>
  <c r="AH34" i="20"/>
  <c r="AH83" i="20"/>
  <c r="R83" i="12" s="1"/>
  <c r="U83" i="12" s="1"/>
  <c r="AH52" i="20"/>
  <c r="AH87" i="20"/>
  <c r="R87" i="12" s="1"/>
  <c r="U87" i="12" s="1"/>
  <c r="AH90" i="20"/>
  <c r="AH41" i="20"/>
  <c r="AH80" i="20"/>
  <c r="R80" i="12" s="1"/>
  <c r="U80" i="12" s="1"/>
  <c r="AH96" i="20"/>
  <c r="R96" i="12" s="1"/>
  <c r="U96" i="12" s="1"/>
  <c r="AH110" i="20"/>
  <c r="R110" i="12" s="1"/>
  <c r="U110" i="12" s="1"/>
  <c r="AH84" i="20"/>
  <c r="R84" i="12" s="1"/>
  <c r="U84" i="12" s="1"/>
  <c r="AH35" i="20"/>
  <c r="AH43" i="20"/>
  <c r="AH113" i="20"/>
  <c r="R113" i="12" s="1"/>
  <c r="U113" i="12" s="1"/>
  <c r="AH67" i="20"/>
  <c r="R67" i="12" s="1"/>
  <c r="U67" i="12" s="1"/>
  <c r="AH54" i="20"/>
  <c r="R54" i="12" s="1"/>
  <c r="U54" i="12" s="1"/>
  <c r="AH17" i="20"/>
  <c r="AH58" i="20"/>
  <c r="R58" i="12" s="1"/>
  <c r="U58" i="12" s="1"/>
  <c r="AH91" i="20"/>
  <c r="AH38" i="20"/>
  <c r="AH108" i="20"/>
  <c r="R108" i="12" s="1"/>
  <c r="U108" i="12" s="1"/>
  <c r="AH112" i="20"/>
  <c r="R112" i="12" s="1"/>
  <c r="U112" i="12" s="1"/>
  <c r="AH77" i="20"/>
  <c r="R77" i="12" s="1"/>
  <c r="U77" i="12" s="1"/>
  <c r="AH78" i="20"/>
  <c r="R78" i="12" s="1"/>
  <c r="U78" i="12" s="1"/>
  <c r="AH33" i="20"/>
  <c r="AH60" i="20"/>
  <c r="R60" i="12" s="1"/>
  <c r="U60" i="12" s="1"/>
  <c r="AH68" i="20"/>
  <c r="R68" i="12" s="1"/>
  <c r="AH53" i="20"/>
  <c r="R53" i="12" s="1"/>
  <c r="U53" i="12" s="1"/>
  <c r="AH61" i="20"/>
  <c r="R61" i="12" s="1"/>
  <c r="U61" i="12" s="1"/>
  <c r="AH109" i="20"/>
  <c r="R109" i="12" s="1"/>
  <c r="U109" i="12" s="1"/>
  <c r="AD97" i="20"/>
  <c r="R97" i="16" s="1"/>
  <c r="AI111" i="20"/>
  <c r="R111" i="3" s="1"/>
  <c r="U111" i="3" s="1"/>
  <c r="AI101" i="20"/>
  <c r="R101" i="3" s="1"/>
  <c r="U101" i="3" s="1"/>
  <c r="AH82" i="20"/>
  <c r="R82" i="12" s="1"/>
  <c r="U82" i="12" s="1"/>
  <c r="AD26" i="20"/>
  <c r="R26" i="16" s="1"/>
  <c r="U26" i="16" s="1"/>
  <c r="AD15" i="20"/>
  <c r="R15" i="16" s="1"/>
  <c r="U15" i="16" s="1"/>
  <c r="AD86" i="20"/>
  <c r="R86" i="16" s="1"/>
  <c r="U86" i="16" s="1"/>
  <c r="AI17" i="20"/>
  <c r="R17" i="3" s="1"/>
  <c r="U17" i="3" s="1"/>
  <c r="AG52" i="20"/>
  <c r="AG107" i="20"/>
  <c r="R107" i="13" s="1"/>
  <c r="U107" i="13" s="1"/>
  <c r="AI82" i="20"/>
  <c r="R82" i="3" s="1"/>
  <c r="U82" i="3" s="1"/>
  <c r="AI56" i="20"/>
  <c r="R56" i="3" s="1"/>
  <c r="U56" i="3" s="1"/>
  <c r="AG89" i="20"/>
  <c r="AI79" i="20"/>
  <c r="R79" i="3" s="1"/>
  <c r="U79" i="3" s="1"/>
  <c r="AI99" i="20"/>
  <c r="R99" i="3" s="1"/>
  <c r="U99" i="3" s="1"/>
  <c r="AC55" i="20"/>
  <c r="R55" i="7" s="1"/>
  <c r="U55" i="7" s="1"/>
  <c r="AI19" i="20"/>
  <c r="R19" i="3" s="1"/>
  <c r="U19" i="3" s="1"/>
  <c r="AC58" i="20"/>
  <c r="R58" i="7" s="1"/>
  <c r="U58" i="7" s="1"/>
  <c r="AC31" i="20"/>
  <c r="R31" i="7" s="1"/>
  <c r="AC78" i="20"/>
  <c r="R78" i="7" s="1"/>
  <c r="U78" i="7" s="1"/>
  <c r="AC112" i="20"/>
  <c r="R112" i="7" s="1"/>
  <c r="U112" i="7" s="1"/>
  <c r="AC67" i="20"/>
  <c r="R67" i="7" s="1"/>
  <c r="U67" i="7" s="1"/>
  <c r="AL28" i="20"/>
  <c r="R28" i="11" s="1"/>
  <c r="U28" i="11" s="1"/>
  <c r="W28" i="11" s="1"/>
  <c r="AL31" i="20"/>
  <c r="R31" i="11" s="1"/>
  <c r="AG99" i="20"/>
  <c r="R99" i="13" s="1"/>
  <c r="U99" i="13" s="1"/>
  <c r="AG96" i="20"/>
  <c r="R96" i="13" s="1"/>
  <c r="U96" i="13" s="1"/>
  <c r="AG68" i="20"/>
  <c r="R68" i="13" s="1"/>
  <c r="AG70" i="20"/>
  <c r="R70" i="13" s="1"/>
  <c r="U70" i="13" s="1"/>
  <c r="AC46" i="20"/>
  <c r="AG10" i="20"/>
  <c r="R10" i="13" s="1"/>
  <c r="U10" i="13" s="1"/>
  <c r="AG69" i="20"/>
  <c r="R69" i="13" s="1"/>
  <c r="AG43" i="20"/>
  <c r="R43" i="13" s="1"/>
  <c r="U43" i="13" s="1"/>
  <c r="AG61" i="20"/>
  <c r="R61" i="13" s="1"/>
  <c r="U61" i="13" s="1"/>
  <c r="AG42" i="20"/>
  <c r="R42" i="13" s="1"/>
  <c r="AG25" i="19" s="1"/>
  <c r="AG37" i="19" s="1"/>
  <c r="AG34" i="20"/>
  <c r="R34" i="13" s="1"/>
  <c r="U34" i="13" s="1"/>
  <c r="AG62" i="20"/>
  <c r="R62" i="13" s="1"/>
  <c r="AG26" i="20"/>
  <c r="R26" i="13" s="1"/>
  <c r="U26" i="13" s="1"/>
  <c r="AG55" i="20"/>
  <c r="R55" i="13" s="1"/>
  <c r="U55" i="13" s="1"/>
  <c r="AG64" i="20"/>
  <c r="R64" i="13" s="1"/>
  <c r="U64" i="13" s="1"/>
  <c r="AG91" i="20"/>
  <c r="AG109" i="20"/>
  <c r="R109" i="13" s="1"/>
  <c r="U109" i="13" s="1"/>
  <c r="AG72" i="20"/>
  <c r="R72" i="13" s="1"/>
  <c r="AD103" i="20"/>
  <c r="R103" i="16" s="1"/>
  <c r="U103" i="16" s="1"/>
  <c r="AD98" i="20"/>
  <c r="R98" i="16" s="1"/>
  <c r="U98" i="16" s="1"/>
  <c r="AD95" i="20"/>
  <c r="R95" i="16" s="1"/>
  <c r="U95" i="16" s="1"/>
  <c r="AD11" i="20"/>
  <c r="R11" i="16" s="1"/>
  <c r="U11" i="16" s="1"/>
  <c r="AD53" i="20"/>
  <c r="AD92" i="20"/>
  <c r="AD106" i="20"/>
  <c r="R106" i="16" s="1"/>
  <c r="U106" i="16" s="1"/>
  <c r="AD64" i="20"/>
  <c r="R64" i="16" s="1"/>
  <c r="U64" i="16" s="1"/>
  <c r="AD54" i="20"/>
  <c r="R54" i="16" s="1"/>
  <c r="U54" i="16" s="1"/>
  <c r="AD110" i="20"/>
  <c r="R110" i="16" s="1"/>
  <c r="U110" i="16" s="1"/>
  <c r="AD55" i="20"/>
  <c r="R55" i="16" s="1"/>
  <c r="U55" i="16" s="1"/>
  <c r="AD113" i="20"/>
  <c r="R113" i="16" s="1"/>
  <c r="U113" i="16" s="1"/>
  <c r="AD114" i="20"/>
  <c r="R114" i="16" s="1"/>
  <c r="U114" i="16" s="1"/>
  <c r="AD79" i="20"/>
  <c r="R79" i="16" s="1"/>
  <c r="U79" i="16" s="1"/>
  <c r="AD72" i="20"/>
  <c r="R72" i="16" s="1"/>
  <c r="AD109" i="20"/>
  <c r="R109" i="16" s="1"/>
  <c r="U109" i="16" s="1"/>
  <c r="AD17" i="20"/>
  <c r="R17" i="16" s="1"/>
  <c r="U17" i="16" s="1"/>
  <c r="AD66" i="20"/>
  <c r="R66" i="16" s="1"/>
  <c r="U66" i="16" s="1"/>
  <c r="AD81" i="20"/>
  <c r="R81" i="16" s="1"/>
  <c r="U81" i="16" s="1"/>
  <c r="AD33" i="20"/>
  <c r="R33" i="16" s="1"/>
  <c r="U33" i="16" s="1"/>
  <c r="AD70" i="20"/>
  <c r="R70" i="16" s="1"/>
  <c r="U70" i="16" s="1"/>
  <c r="AD67" i="20"/>
  <c r="R67" i="16" s="1"/>
  <c r="U67" i="16" s="1"/>
  <c r="AD62" i="20"/>
  <c r="R62" i="16" s="1"/>
  <c r="AD24" i="20"/>
  <c r="R24" i="16" s="1"/>
  <c r="U24" i="16" s="1"/>
  <c r="AD80" i="20"/>
  <c r="R80" i="16" s="1"/>
  <c r="U80" i="16" s="1"/>
  <c r="AD37" i="20"/>
  <c r="R37" i="16" s="1"/>
  <c r="U37" i="16" s="1"/>
  <c r="AD83" i="20"/>
  <c r="R83" i="16" s="1"/>
  <c r="U83" i="16" s="1"/>
  <c r="AD76" i="20"/>
  <c r="R76" i="16" s="1"/>
  <c r="AD89" i="20"/>
  <c r="AD94" i="20"/>
  <c r="R94" i="16" s="1"/>
  <c r="U94" i="16" s="1"/>
  <c r="AI115" i="20"/>
  <c r="R115" i="3" s="1"/>
  <c r="U115" i="3" s="1"/>
  <c r="AI66" i="20"/>
  <c r="R66" i="3" s="1"/>
  <c r="U66" i="3" s="1"/>
  <c r="AI51" i="20"/>
  <c r="AD85" i="20"/>
  <c r="R85" i="16" s="1"/>
  <c r="U85" i="16" s="1"/>
  <c r="AI9" i="20"/>
  <c r="R9" i="3" s="1"/>
  <c r="AD112" i="20"/>
  <c r="R112" i="16" s="1"/>
  <c r="U112" i="16" s="1"/>
  <c r="AD41" i="20"/>
  <c r="R41" i="16" s="1"/>
  <c r="AD2" i="19" s="1"/>
  <c r="AD10" i="19" s="1"/>
  <c r="AI108" i="20"/>
  <c r="R108" i="3" s="1"/>
  <c r="U108" i="3" s="1"/>
  <c r="AI70" i="20"/>
  <c r="R70" i="3" s="1"/>
  <c r="U70" i="3" s="1"/>
  <c r="AI62" i="20"/>
  <c r="R62" i="3" s="1"/>
  <c r="AI10" i="20"/>
  <c r="R10" i="3" s="1"/>
  <c r="U10" i="3" s="1"/>
  <c r="AD75" i="20"/>
  <c r="R75" i="16" s="1"/>
  <c r="AD58" i="20"/>
  <c r="R58" i="16" s="1"/>
  <c r="U58" i="16" s="1"/>
  <c r="AG60" i="20"/>
  <c r="R60" i="13" s="1"/>
  <c r="U60" i="13" s="1"/>
  <c r="AI35" i="20"/>
  <c r="R35" i="3" s="1"/>
  <c r="U35" i="3" s="1"/>
  <c r="AD14" i="20"/>
  <c r="R14" i="16" s="1"/>
  <c r="U14" i="16" s="1"/>
  <c r="AI90" i="20"/>
  <c r="AI80" i="20"/>
  <c r="R80" i="3" s="1"/>
  <c r="U80" i="3" s="1"/>
  <c r="AI43" i="20"/>
  <c r="R43" i="3" s="1"/>
  <c r="U43" i="3" s="1"/>
  <c r="AH64" i="20"/>
  <c r="R64" i="12" s="1"/>
  <c r="U64" i="12" s="1"/>
  <c r="AD115" i="20"/>
  <c r="R115" i="16" s="1"/>
  <c r="U115" i="16" s="1"/>
  <c r="AD73" i="20"/>
  <c r="R73" i="16" s="1"/>
  <c r="AD34" i="20"/>
  <c r="R34" i="16" s="1"/>
  <c r="U34" i="16" s="1"/>
  <c r="AD91" i="20"/>
  <c r="AI105" i="20"/>
  <c r="R105" i="3" s="1"/>
  <c r="U105" i="3" s="1"/>
  <c r="AD101" i="20"/>
  <c r="R101" i="16" s="1"/>
  <c r="U101" i="16" s="1"/>
  <c r="AI76" i="20"/>
  <c r="R76" i="3" s="1"/>
  <c r="AH62" i="20"/>
  <c r="R62" i="12" s="1"/>
  <c r="AD38" i="20"/>
  <c r="R38" i="16" s="1"/>
  <c r="U38" i="16" s="1"/>
  <c r="AH8" i="20"/>
  <c r="R8" i="12" s="1"/>
  <c r="AG73" i="20"/>
  <c r="R73" i="13" s="1"/>
  <c r="AG86" i="20"/>
  <c r="R86" i="13" s="1"/>
  <c r="U86" i="13" s="1"/>
  <c r="AG9" i="20"/>
  <c r="R9" i="13" s="1"/>
  <c r="AG111" i="20"/>
  <c r="R111" i="13" s="1"/>
  <c r="U111" i="13" s="1"/>
  <c r="AG98" i="20"/>
  <c r="R98" i="13" s="1"/>
  <c r="U98" i="13" s="1"/>
  <c r="AG112" i="20"/>
  <c r="R112" i="13" s="1"/>
  <c r="U112" i="13" s="1"/>
  <c r="AG110" i="20"/>
  <c r="R110" i="13" s="1"/>
  <c r="U110" i="13" s="1"/>
  <c r="AG90" i="20"/>
  <c r="AG65" i="20"/>
  <c r="R65" i="13" s="1"/>
  <c r="AG82" i="20"/>
  <c r="R82" i="13" s="1"/>
  <c r="U82" i="13" s="1"/>
  <c r="AG25" i="20"/>
  <c r="R25" i="13" s="1"/>
  <c r="U25" i="13" s="1"/>
  <c r="AG37" i="20"/>
  <c r="R37" i="13" s="1"/>
  <c r="U37" i="13" s="1"/>
  <c r="AG83" i="20"/>
  <c r="R83" i="13" s="1"/>
  <c r="U83" i="13" s="1"/>
  <c r="AG92" i="20"/>
  <c r="AG115" i="20"/>
  <c r="R115" i="13" s="1"/>
  <c r="U115" i="13" s="1"/>
  <c r="AG56" i="20"/>
  <c r="R56" i="13" s="1"/>
  <c r="U56" i="13" s="1"/>
  <c r="AG63" i="20"/>
  <c r="R63" i="13" s="1"/>
  <c r="U63" i="13" s="1"/>
  <c r="AG8" i="20"/>
  <c r="R8" i="13" s="1"/>
  <c r="AI98" i="20"/>
  <c r="R98" i="3" s="1"/>
  <c r="U98" i="3" s="1"/>
  <c r="AI16" i="20"/>
  <c r="R16" i="3" s="1"/>
  <c r="U16" i="3" s="1"/>
  <c r="AI77" i="20"/>
  <c r="R77" i="3" s="1"/>
  <c r="U77" i="3" s="1"/>
  <c r="AI72" i="20"/>
  <c r="R72" i="3" s="1"/>
  <c r="AI78" i="20"/>
  <c r="R78" i="3" s="1"/>
  <c r="U78" i="3" s="1"/>
  <c r="AI113" i="20"/>
  <c r="R113" i="3" s="1"/>
  <c r="U113" i="3" s="1"/>
  <c r="AI73" i="20"/>
  <c r="R73" i="3" s="1"/>
  <c r="AI32" i="20"/>
  <c r="R32" i="3" s="1"/>
  <c r="U32" i="3" s="1"/>
  <c r="AI110" i="20"/>
  <c r="R110" i="3" s="1"/>
  <c r="U110" i="3" s="1"/>
  <c r="AI24" i="20"/>
  <c r="R24" i="3" s="1"/>
  <c r="U24" i="3" s="1"/>
  <c r="AI64" i="20"/>
  <c r="R64" i="3" s="1"/>
  <c r="U64" i="3" s="1"/>
  <c r="AI54" i="20"/>
  <c r="R54" i="3" s="1"/>
  <c r="U54" i="3" s="1"/>
  <c r="AI60" i="20"/>
  <c r="R60" i="3" s="1"/>
  <c r="U60" i="3" s="1"/>
  <c r="AI104" i="20"/>
  <c r="R104" i="3" s="1"/>
  <c r="U104" i="3" s="1"/>
  <c r="AI37" i="20"/>
  <c r="R37" i="3" s="1"/>
  <c r="U37" i="3" s="1"/>
  <c r="AI97" i="20"/>
  <c r="R97" i="3" s="1"/>
  <c r="AI112" i="20"/>
  <c r="R112" i="3" s="1"/>
  <c r="U112" i="3" s="1"/>
  <c r="AI65" i="20"/>
  <c r="R65" i="3" s="1"/>
  <c r="AI109" i="20"/>
  <c r="R109" i="3" s="1"/>
  <c r="U109" i="3" s="1"/>
  <c r="AI38" i="20"/>
  <c r="R38" i="3" s="1"/>
  <c r="U38" i="3" s="1"/>
  <c r="AI75" i="20"/>
  <c r="R75" i="3" s="1"/>
  <c r="AI107" i="20"/>
  <c r="R107" i="3" s="1"/>
  <c r="U107" i="3" s="1"/>
  <c r="AI103" i="20"/>
  <c r="R103" i="3" s="1"/>
  <c r="U103" i="3" s="1"/>
  <c r="AI96" i="20"/>
  <c r="R96" i="3" s="1"/>
  <c r="U96" i="3" s="1"/>
  <c r="AI68" i="20"/>
  <c r="R68" i="3" s="1"/>
  <c r="AI89" i="20"/>
  <c r="AI34" i="20"/>
  <c r="R34" i="3" s="1"/>
  <c r="U34" i="3" s="1"/>
  <c r="AI83" i="20"/>
  <c r="R83" i="3" s="1"/>
  <c r="U83" i="3" s="1"/>
  <c r="AI52" i="20"/>
  <c r="AI102" i="20"/>
  <c r="R102" i="3" s="1"/>
  <c r="U102" i="3" s="1"/>
  <c r="AI33" i="20"/>
  <c r="R33" i="3" s="1"/>
  <c r="U33" i="3" s="1"/>
  <c r="AI85" i="20"/>
  <c r="R85" i="3" s="1"/>
  <c r="U85" i="3" s="1"/>
  <c r="AI63" i="20"/>
  <c r="R63" i="3" s="1"/>
  <c r="U63" i="3" s="1"/>
  <c r="AI95" i="20"/>
  <c r="R95" i="3" s="1"/>
  <c r="U95" i="3" s="1"/>
  <c r="AG54" i="20"/>
  <c r="R54" i="13" s="1"/>
  <c r="U54" i="13" s="1"/>
  <c r="AI40" i="20"/>
  <c r="R40" i="3" s="1"/>
  <c r="U40" i="3" s="1"/>
  <c r="AI114" i="20"/>
  <c r="R114" i="3" s="1"/>
  <c r="U114" i="3" s="1"/>
  <c r="AI55" i="20"/>
  <c r="R55" i="3" s="1"/>
  <c r="U55" i="3" s="1"/>
  <c r="AC38" i="20"/>
  <c r="R38" i="7" s="1"/>
  <c r="U38" i="7" s="1"/>
  <c r="AC90" i="20"/>
  <c r="AC74" i="20"/>
  <c r="R74" i="7" s="1"/>
  <c r="U74" i="7" s="1"/>
  <c r="AC66" i="20"/>
  <c r="R66" i="7" s="1"/>
  <c r="U66" i="7" s="1"/>
  <c r="AC92" i="20"/>
  <c r="AC82" i="20"/>
  <c r="R82" i="7" s="1"/>
  <c r="U82" i="7" s="1"/>
  <c r="AC110" i="20"/>
  <c r="R110" i="7" s="1"/>
  <c r="U110" i="7" s="1"/>
  <c r="AC87" i="20"/>
  <c r="R87" i="7" s="1"/>
  <c r="U87" i="7" s="1"/>
  <c r="AC70" i="20"/>
  <c r="R70" i="7" s="1"/>
  <c r="U70" i="7" s="1"/>
  <c r="AC56" i="20"/>
  <c r="R56" i="7" s="1"/>
  <c r="U56" i="7" s="1"/>
  <c r="AC106" i="20"/>
  <c r="R106" i="7" s="1"/>
  <c r="U106" i="7" s="1"/>
  <c r="AC59" i="20"/>
  <c r="R59" i="7" s="1"/>
  <c r="U59" i="7" s="1"/>
  <c r="AB46" i="20"/>
  <c r="AB48" i="20"/>
  <c r="R48" i="8" s="1"/>
  <c r="U48" i="8" s="1"/>
  <c r="AB49" i="20"/>
  <c r="AJ9" i="19"/>
  <c r="AJ10" i="19"/>
  <c r="AB36" i="20"/>
  <c r="R36" i="8" s="1"/>
  <c r="U36" i="8" s="1"/>
  <c r="AB31" i="20"/>
  <c r="AB28" i="20"/>
  <c r="R28" i="8" s="1"/>
  <c r="U28" i="8" s="1"/>
  <c r="R109" i="17"/>
  <c r="U109" i="17" s="1"/>
  <c r="AJ35" i="19"/>
  <c r="AJ39" i="19"/>
  <c r="AB18" i="20"/>
  <c r="AB21" i="20"/>
  <c r="R21" i="8" s="1"/>
  <c r="U21" i="8" s="1"/>
  <c r="AB20" i="20"/>
  <c r="R20" i="8" s="1"/>
  <c r="U20" i="8" s="1"/>
  <c r="AB19" i="20"/>
  <c r="R19" i="8" s="1"/>
  <c r="U19" i="8" s="1"/>
  <c r="AB103" i="20"/>
  <c r="AB105" i="20"/>
  <c r="AB104" i="20"/>
  <c r="AB102" i="20"/>
  <c r="AJ42" i="19"/>
  <c r="AJ31" i="19"/>
  <c r="AJ37" i="19"/>
  <c r="AJ33" i="19"/>
  <c r="AJ40" i="19"/>
  <c r="AJ32" i="19"/>
  <c r="AJ34" i="19"/>
  <c r="AJ38" i="19"/>
  <c r="AJ36" i="19"/>
  <c r="AJ41" i="19"/>
  <c r="U122" i="5"/>
  <c r="AB98" i="20"/>
  <c r="R98" i="8" s="1"/>
  <c r="AB97" i="20"/>
  <c r="R97" i="8" s="1"/>
  <c r="AB96" i="20"/>
  <c r="R96" i="8" s="1"/>
  <c r="AB101" i="20"/>
  <c r="AB94" i="20"/>
  <c r="AB99" i="20"/>
  <c r="AB93" i="20"/>
  <c r="R93" i="8" s="1"/>
  <c r="AB95" i="20"/>
  <c r="R95" i="8" s="1"/>
  <c r="Q124" i="11"/>
  <c r="Q126" i="11" s="1"/>
  <c r="AB11" i="20"/>
  <c r="AB14" i="20"/>
  <c r="R14" i="8" s="1"/>
  <c r="U14" i="8" s="1"/>
  <c r="Q124" i="12"/>
  <c r="Q126" i="12" s="1"/>
  <c r="Q124" i="13"/>
  <c r="Q126" i="13" s="1"/>
  <c r="Q124" i="15"/>
  <c r="Q126" i="15" s="1"/>
  <c r="Q124" i="14"/>
  <c r="Q126" i="14" s="1"/>
  <c r="AB10" i="20"/>
  <c r="AB109" i="20"/>
  <c r="AB26" i="20"/>
  <c r="Q124" i="16"/>
  <c r="Q126" i="16" s="1"/>
  <c r="AB72" i="20"/>
  <c r="AB114" i="20"/>
  <c r="AB55" i="20"/>
  <c r="AB80" i="20"/>
  <c r="AB74" i="20"/>
  <c r="AB110" i="20"/>
  <c r="R110" i="8" s="1"/>
  <c r="U110" i="8" s="1"/>
  <c r="AB92" i="20"/>
  <c r="R92" i="8" s="1"/>
  <c r="AB100" i="20"/>
  <c r="AB84" i="20"/>
  <c r="AB87" i="20"/>
  <c r="AB24" i="20"/>
  <c r="R24" i="8" s="1"/>
  <c r="U24" i="8" s="1"/>
  <c r="AB62" i="20"/>
  <c r="AB89" i="20"/>
  <c r="R89" i="8" s="1"/>
  <c r="AB60" i="20"/>
  <c r="R60" i="8" s="1"/>
  <c r="U60" i="8" s="1"/>
  <c r="AB112" i="20"/>
  <c r="Q124" i="8"/>
  <c r="Q126" i="8" s="1"/>
  <c r="N136" i="20"/>
  <c r="N138" i="20" s="1"/>
  <c r="M125" i="20"/>
  <c r="M128" i="20"/>
  <c r="M132" i="20"/>
  <c r="M124" i="20"/>
  <c r="M126" i="20"/>
  <c r="M127" i="20"/>
  <c r="M121" i="20"/>
  <c r="M122" i="20"/>
  <c r="M123" i="20"/>
  <c r="M130" i="20"/>
  <c r="M131" i="20"/>
  <c r="AB8" i="20"/>
  <c r="R8" i="8" s="1"/>
  <c r="AJ12" i="19"/>
  <c r="AJ17" i="19"/>
  <c r="AJ16" i="19"/>
  <c r="AJ18" i="19"/>
  <c r="AJ8" i="19"/>
  <c r="AJ11" i="19"/>
  <c r="AJ7" i="19"/>
  <c r="AJ13" i="19"/>
  <c r="AJ19" i="19"/>
  <c r="AJ14" i="19"/>
  <c r="AJ15" i="19"/>
  <c r="Q125" i="1"/>
  <c r="Q127" i="1" s="1"/>
  <c r="Q124" i="17"/>
  <c r="Q126" i="17" s="1"/>
  <c r="AB108" i="20"/>
  <c r="AB69" i="20"/>
  <c r="AB58" i="20"/>
  <c r="AB113" i="20"/>
  <c r="R113" i="8" s="1"/>
  <c r="AB76" i="20"/>
  <c r="AB40" i="20"/>
  <c r="AB67" i="20"/>
  <c r="AB63" i="20"/>
  <c r="AB77" i="20"/>
  <c r="AB111" i="20"/>
  <c r="AB91" i="20"/>
  <c r="R91" i="8" s="1"/>
  <c r="AB56" i="20"/>
  <c r="AB79" i="20"/>
  <c r="AB9" i="20"/>
  <c r="AB43" i="20"/>
  <c r="AB33" i="20"/>
  <c r="AB37" i="20"/>
  <c r="R37" i="8" s="1"/>
  <c r="AB50" i="20"/>
  <c r="R50" i="8" s="1"/>
  <c r="U50" i="8" s="1"/>
  <c r="AB73" i="20"/>
  <c r="AB41" i="20"/>
  <c r="AB107" i="20"/>
  <c r="AB86" i="20"/>
  <c r="AB52" i="20"/>
  <c r="R52" i="8" s="1"/>
  <c r="U52" i="8" s="1"/>
  <c r="AB75" i="20"/>
  <c r="AB25" i="20"/>
  <c r="Q124" i="5"/>
  <c r="Q126" i="5" s="1"/>
  <c r="Q124" i="7"/>
  <c r="Q126" i="7" s="1"/>
  <c r="Q124" i="3"/>
  <c r="Q126" i="3" s="1"/>
  <c r="AB68" i="20"/>
  <c r="AB16" i="20"/>
  <c r="AB42" i="20"/>
  <c r="AB65" i="20"/>
  <c r="AB70" i="20"/>
  <c r="AB38" i="20"/>
  <c r="AB59" i="20"/>
  <c r="AB54" i="20"/>
  <c r="AB106" i="20"/>
  <c r="AB35" i="20"/>
  <c r="AB32" i="20"/>
  <c r="R32" i="8" s="1"/>
  <c r="U32" i="8" s="1"/>
  <c r="AB81" i="20"/>
  <c r="AB64" i="20"/>
  <c r="AB115" i="20"/>
  <c r="AB78" i="20"/>
  <c r="AB61" i="20"/>
  <c r="AB15" i="20"/>
  <c r="AB85" i="20"/>
  <c r="AB66" i="20"/>
  <c r="AB17" i="20"/>
  <c r="AB51" i="20"/>
  <c r="R51" i="8" s="1"/>
  <c r="U51" i="8" s="1"/>
  <c r="AB83" i="20"/>
  <c r="AB82" i="20"/>
  <c r="AB34" i="20"/>
  <c r="AB90" i="20"/>
  <c r="R90" i="8" s="1"/>
  <c r="AB53" i="20"/>
  <c r="R53" i="8" s="1"/>
  <c r="U53" i="8" s="1"/>
  <c r="W122" i="11" l="1"/>
  <c r="W120" i="11"/>
  <c r="R89" i="14"/>
  <c r="U89" i="14" s="1"/>
  <c r="R91" i="14"/>
  <c r="U91" i="14" s="1"/>
  <c r="R89" i="7"/>
  <c r="U89" i="7" s="1"/>
  <c r="R90" i="16"/>
  <c r="U90" i="16" s="1"/>
  <c r="R90" i="15"/>
  <c r="U90" i="15" s="1"/>
  <c r="R92" i="15"/>
  <c r="U92" i="15" s="1"/>
  <c r="R92" i="14"/>
  <c r="U92" i="14" s="1"/>
  <c r="R90" i="7"/>
  <c r="U90" i="7" s="1"/>
  <c r="R91" i="16"/>
  <c r="U91" i="16" s="1"/>
  <c r="R92" i="16"/>
  <c r="U92" i="16" s="1"/>
  <c r="R91" i="15"/>
  <c r="U91" i="15" s="1"/>
  <c r="R92" i="7"/>
  <c r="U92" i="7" s="1"/>
  <c r="R89" i="16"/>
  <c r="U89" i="16" s="1"/>
  <c r="R91" i="7"/>
  <c r="U91" i="7" s="1"/>
  <c r="R89" i="15"/>
  <c r="U89" i="15" s="1"/>
  <c r="R90" i="14"/>
  <c r="U90" i="14" s="1"/>
  <c r="R91" i="11"/>
  <c r="U91" i="11" s="1"/>
  <c r="W91" i="11" s="1"/>
  <c r="R90" i="11"/>
  <c r="U90" i="11" s="1"/>
  <c r="W90" i="11" s="1"/>
  <c r="R92" i="11"/>
  <c r="U92" i="11" s="1"/>
  <c r="W92" i="11" s="1"/>
  <c r="R89" i="11"/>
  <c r="U89" i="11" s="1"/>
  <c r="W89" i="11" s="1"/>
  <c r="R92" i="17"/>
  <c r="U92" i="17" s="1"/>
  <c r="R90" i="17"/>
  <c r="U90" i="17" s="1"/>
  <c r="R89" i="17"/>
  <c r="U89" i="17" s="1"/>
  <c r="R91" i="17"/>
  <c r="U91" i="17" s="1"/>
  <c r="R89" i="3"/>
  <c r="U89" i="3" s="1"/>
  <c r="R90" i="3"/>
  <c r="U90" i="3" s="1"/>
  <c r="R91" i="3"/>
  <c r="U91" i="3" s="1"/>
  <c r="R92" i="3"/>
  <c r="U92" i="3" s="1"/>
  <c r="R89" i="12"/>
  <c r="U89" i="12" s="1"/>
  <c r="R88" i="1"/>
  <c r="U88" i="1" s="1"/>
  <c r="R91" i="12"/>
  <c r="U91" i="12" s="1"/>
  <c r="R92" i="12"/>
  <c r="U92" i="12" s="1"/>
  <c r="R90" i="12"/>
  <c r="U90" i="12" s="1"/>
  <c r="R92" i="13"/>
  <c r="U92" i="13" s="1"/>
  <c r="R91" i="13"/>
  <c r="U91" i="13" s="1"/>
  <c r="R89" i="13"/>
  <c r="U89" i="13" s="1"/>
  <c r="R90" i="13"/>
  <c r="U90" i="13" s="1"/>
  <c r="R44" i="1"/>
  <c r="U44" i="1" s="1"/>
  <c r="U120" i="17"/>
  <c r="U120" i="14"/>
  <c r="R30" i="1"/>
  <c r="U30" i="1" s="1"/>
  <c r="AK39" i="19"/>
  <c r="AK37" i="19"/>
  <c r="AF37" i="19"/>
  <c r="R23" i="1"/>
  <c r="U23" i="1" s="1"/>
  <c r="R27" i="1"/>
  <c r="U27" i="1" s="1"/>
  <c r="R29" i="1"/>
  <c r="U29" i="1" s="1"/>
  <c r="R47" i="1"/>
  <c r="U47" i="1" s="1"/>
  <c r="AK38" i="19"/>
  <c r="AF42" i="19"/>
  <c r="T31" i="2"/>
  <c r="U31" i="2" s="1"/>
  <c r="U120" i="7"/>
  <c r="T73" i="2"/>
  <c r="U73" i="2" s="1"/>
  <c r="AK11" i="19"/>
  <c r="AK12" i="19"/>
  <c r="AK17" i="19"/>
  <c r="AK13" i="19"/>
  <c r="AK8" i="19"/>
  <c r="AK10" i="19"/>
  <c r="AK15" i="19"/>
  <c r="AK14" i="19"/>
  <c r="AK9" i="19"/>
  <c r="AK16" i="19"/>
  <c r="AK7" i="19"/>
  <c r="AK18" i="19"/>
  <c r="T76" i="17" s="1"/>
  <c r="U76" i="17" s="1"/>
  <c r="R71" i="1"/>
  <c r="U71" i="1" s="1"/>
  <c r="U71" i="3"/>
  <c r="R100" i="11"/>
  <c r="U100" i="11" s="1"/>
  <c r="W100" i="11" s="1"/>
  <c r="AI15" i="19"/>
  <c r="AI8" i="19"/>
  <c r="AI12" i="19"/>
  <c r="AI14" i="19"/>
  <c r="AI18" i="19"/>
  <c r="AI13" i="19"/>
  <c r="AI16" i="19"/>
  <c r="AI7" i="19"/>
  <c r="AI19" i="19"/>
  <c r="AI17" i="19"/>
  <c r="AG9" i="19"/>
  <c r="AG17" i="19"/>
  <c r="AF35" i="19"/>
  <c r="AF38" i="19"/>
  <c r="AF31" i="19"/>
  <c r="AF41" i="19"/>
  <c r="AF33" i="19"/>
  <c r="T31" i="14" s="1"/>
  <c r="U31" i="14" s="1"/>
  <c r="AF32" i="19"/>
  <c r="AF36" i="19"/>
  <c r="AF39" i="19"/>
  <c r="AF40" i="19"/>
  <c r="AF18" i="19"/>
  <c r="AF12" i="19"/>
  <c r="AF16" i="19"/>
  <c r="T73" i="14" s="1"/>
  <c r="U73" i="14" s="1"/>
  <c r="AF7" i="19"/>
  <c r="AF15" i="19"/>
  <c r="T72" i="14" s="1"/>
  <c r="U72" i="14" s="1"/>
  <c r="AF8" i="19"/>
  <c r="AF14" i="19"/>
  <c r="AF13" i="19"/>
  <c r="AF17" i="19"/>
  <c r="AF11" i="19"/>
  <c r="T62" i="14" s="1"/>
  <c r="U62" i="14" s="1"/>
  <c r="AF19" i="19"/>
  <c r="R39" i="1"/>
  <c r="U39" i="1" s="1"/>
  <c r="AF9" i="19"/>
  <c r="T68" i="2"/>
  <c r="U68" i="2" s="1"/>
  <c r="T9" i="2"/>
  <c r="U9" i="2" s="1"/>
  <c r="T65" i="2"/>
  <c r="U65" i="2" s="1"/>
  <c r="AC37" i="19"/>
  <c r="AC39" i="19"/>
  <c r="AC36" i="19"/>
  <c r="AC32" i="19"/>
  <c r="AC34" i="19"/>
  <c r="AC35" i="19"/>
  <c r="AC33" i="19"/>
  <c r="T31" i="7" s="1"/>
  <c r="U31" i="7" s="1"/>
  <c r="AA21" i="19"/>
  <c r="T41" i="2" s="1"/>
  <c r="U41" i="2" s="1"/>
  <c r="T76" i="2"/>
  <c r="U76" i="2" s="1"/>
  <c r="AA44" i="19"/>
  <c r="T42" i="2" s="1"/>
  <c r="U42" i="2" s="1"/>
  <c r="T72" i="2"/>
  <c r="U72" i="2" s="1"/>
  <c r="T75" i="2"/>
  <c r="U75" i="2" s="1"/>
  <c r="T69" i="2"/>
  <c r="U69" i="2" s="1"/>
  <c r="T8" i="2"/>
  <c r="U8" i="2" s="1"/>
  <c r="AK31" i="19"/>
  <c r="AK40" i="19"/>
  <c r="AK33" i="19"/>
  <c r="AK34" i="19"/>
  <c r="AK42" i="19"/>
  <c r="T97" i="17" s="1"/>
  <c r="U97" i="17" s="1"/>
  <c r="AK36" i="19"/>
  <c r="AK32" i="19"/>
  <c r="AK35" i="19"/>
  <c r="AI33" i="19"/>
  <c r="AI42" i="19"/>
  <c r="AI35" i="19"/>
  <c r="AI40" i="19"/>
  <c r="AI36" i="19"/>
  <c r="AI37" i="19"/>
  <c r="AG7" i="19"/>
  <c r="AG16" i="19"/>
  <c r="AG13" i="19"/>
  <c r="AG14" i="19"/>
  <c r="T69" i="13" s="1"/>
  <c r="U69" i="13" s="1"/>
  <c r="AG15" i="19"/>
  <c r="AG8" i="19"/>
  <c r="AF118" i="20"/>
  <c r="R46" i="14" s="1"/>
  <c r="U46" i="14" s="1"/>
  <c r="AD42" i="19"/>
  <c r="AD35" i="19"/>
  <c r="AD34" i="19"/>
  <c r="AD32" i="19"/>
  <c r="AD33" i="19"/>
  <c r="T31" i="16" s="1"/>
  <c r="U31" i="16" s="1"/>
  <c r="AD14" i="19"/>
  <c r="AD11" i="19"/>
  <c r="T62" i="16" s="1"/>
  <c r="U62" i="16" s="1"/>
  <c r="AC16" i="19"/>
  <c r="AC18" i="19"/>
  <c r="T76" i="7" s="1"/>
  <c r="U76" i="7" s="1"/>
  <c r="AC11" i="19"/>
  <c r="AC8" i="19"/>
  <c r="AC9" i="19"/>
  <c r="AC12" i="19"/>
  <c r="AC15" i="19"/>
  <c r="AC14" i="19"/>
  <c r="AC13" i="19"/>
  <c r="AC17" i="19"/>
  <c r="AC7" i="19"/>
  <c r="AC19" i="19"/>
  <c r="R22" i="1"/>
  <c r="U22" i="1" s="1"/>
  <c r="R12" i="1"/>
  <c r="U12" i="1" s="1"/>
  <c r="R13" i="1"/>
  <c r="U13" i="1" s="1"/>
  <c r="AD41" i="19"/>
  <c r="AD40" i="19"/>
  <c r="AD37" i="19"/>
  <c r="AG18" i="19"/>
  <c r="AG12" i="19"/>
  <c r="AC42" i="19"/>
  <c r="AC40" i="19"/>
  <c r="AG10" i="19"/>
  <c r="AI11" i="19"/>
  <c r="T62" i="3" s="1"/>
  <c r="U62" i="3" s="1"/>
  <c r="AD36" i="19"/>
  <c r="AD31" i="19"/>
  <c r="AG11" i="19"/>
  <c r="AD38" i="19"/>
  <c r="AC38" i="19"/>
  <c r="AC31" i="19"/>
  <c r="U57" i="17"/>
  <c r="R57" i="1"/>
  <c r="U57" i="1" s="1"/>
  <c r="U46" i="2"/>
  <c r="R117" i="2"/>
  <c r="AG41" i="19"/>
  <c r="AG31" i="19"/>
  <c r="AD13" i="19"/>
  <c r="AD19" i="19"/>
  <c r="AD17" i="19"/>
  <c r="AD16" i="19"/>
  <c r="T73" i="16" s="1"/>
  <c r="U73" i="16" s="1"/>
  <c r="AD7" i="19"/>
  <c r="AD18" i="19"/>
  <c r="AD8" i="19"/>
  <c r="AD15" i="19"/>
  <c r="AD9" i="19"/>
  <c r="AD12" i="19"/>
  <c r="AG36" i="19"/>
  <c r="AI10" i="19"/>
  <c r="U120" i="13"/>
  <c r="AL118" i="20"/>
  <c r="R46" i="11" s="1"/>
  <c r="U46" i="11" s="1"/>
  <c r="W46" i="11" s="1"/>
  <c r="AK118" i="20"/>
  <c r="R46" i="17" s="1"/>
  <c r="U50" i="17"/>
  <c r="U122" i="17" s="1"/>
  <c r="R45" i="1"/>
  <c r="U45" i="1" s="1"/>
  <c r="U45" i="17"/>
  <c r="U120" i="16"/>
  <c r="R46" i="5"/>
  <c r="U46" i="5" s="1"/>
  <c r="AI31" i="19"/>
  <c r="AI38" i="19"/>
  <c r="AI32" i="19"/>
  <c r="AG39" i="19"/>
  <c r="AG34" i="19"/>
  <c r="AE118" i="20"/>
  <c r="AC118" i="20"/>
  <c r="R46" i="7" s="1"/>
  <c r="U46" i="7" s="1"/>
  <c r="AI41" i="19"/>
  <c r="AI39" i="19"/>
  <c r="AG118" i="20"/>
  <c r="R46" i="13" s="1"/>
  <c r="U46" i="13" s="1"/>
  <c r="AG40" i="19"/>
  <c r="U122" i="7"/>
  <c r="U122" i="14"/>
  <c r="R36" i="1"/>
  <c r="U36" i="1" s="1"/>
  <c r="AI118" i="20"/>
  <c r="U120" i="3"/>
  <c r="R51" i="3"/>
  <c r="U51" i="3" s="1"/>
  <c r="R53" i="16"/>
  <c r="U53" i="16" s="1"/>
  <c r="R34" i="12"/>
  <c r="U34" i="12" s="1"/>
  <c r="R32" i="12"/>
  <c r="U32" i="12" s="1"/>
  <c r="R51" i="13"/>
  <c r="U51" i="13" s="1"/>
  <c r="R14" i="12"/>
  <c r="U14" i="12" s="1"/>
  <c r="R52" i="16"/>
  <c r="U52" i="16" s="1"/>
  <c r="R49" i="13"/>
  <c r="U49" i="13" s="1"/>
  <c r="R33" i="12"/>
  <c r="U33" i="12" s="1"/>
  <c r="R17" i="12"/>
  <c r="U17" i="12" s="1"/>
  <c r="R43" i="12"/>
  <c r="U43" i="12" s="1"/>
  <c r="R25" i="12"/>
  <c r="U25" i="12" s="1"/>
  <c r="R24" i="12"/>
  <c r="U24" i="12" s="1"/>
  <c r="R51" i="16"/>
  <c r="U51" i="16" s="1"/>
  <c r="R11" i="12"/>
  <c r="U11" i="12" s="1"/>
  <c r="R42" i="12"/>
  <c r="AH25" i="19" s="1"/>
  <c r="R53" i="13"/>
  <c r="U53" i="13" s="1"/>
  <c r="R52" i="3"/>
  <c r="U52" i="3" s="1"/>
  <c r="R38" i="12"/>
  <c r="U38" i="12" s="1"/>
  <c r="R35" i="12"/>
  <c r="U35" i="12" s="1"/>
  <c r="R52" i="12"/>
  <c r="U52" i="12" s="1"/>
  <c r="R50" i="12"/>
  <c r="U50" i="12" s="1"/>
  <c r="R50" i="3"/>
  <c r="U50" i="3" s="1"/>
  <c r="R50" i="13"/>
  <c r="U50" i="13" s="1"/>
  <c r="R49" i="3"/>
  <c r="U49" i="3" s="1"/>
  <c r="R51" i="12"/>
  <c r="U51" i="12" s="1"/>
  <c r="R53" i="3"/>
  <c r="U53" i="3" s="1"/>
  <c r="R28" i="12"/>
  <c r="U28" i="12" s="1"/>
  <c r="R49" i="8"/>
  <c r="U49" i="8" s="1"/>
  <c r="R52" i="13"/>
  <c r="U52" i="13" s="1"/>
  <c r="R41" i="12"/>
  <c r="AH2" i="19" s="1"/>
  <c r="R37" i="12"/>
  <c r="U37" i="12" s="1"/>
  <c r="R16" i="12"/>
  <c r="U16" i="12" s="1"/>
  <c r="R50" i="16"/>
  <c r="U50" i="16" s="1"/>
  <c r="AG38" i="19"/>
  <c r="AG33" i="19"/>
  <c r="AG32" i="19"/>
  <c r="AH118" i="20"/>
  <c r="AG42" i="19"/>
  <c r="T97" i="13" s="1"/>
  <c r="U97" i="13" s="1"/>
  <c r="AG35" i="19"/>
  <c r="R31" i="8"/>
  <c r="R31" i="1" s="1"/>
  <c r="R48" i="1"/>
  <c r="U48" i="1" s="1"/>
  <c r="R9" i="16"/>
  <c r="AD118" i="20"/>
  <c r="AL16" i="19"/>
  <c r="AL9" i="19"/>
  <c r="AL10" i="19"/>
  <c r="AE9" i="19"/>
  <c r="AE10" i="19"/>
  <c r="T73" i="5"/>
  <c r="U73" i="5" s="1"/>
  <c r="T69" i="5"/>
  <c r="U69" i="5" s="1"/>
  <c r="AL15" i="19"/>
  <c r="AL7" i="19"/>
  <c r="AL18" i="19"/>
  <c r="AL13" i="19"/>
  <c r="AL14" i="19"/>
  <c r="AL11" i="19"/>
  <c r="AL19" i="19"/>
  <c r="AL12" i="19"/>
  <c r="T65" i="11" s="1"/>
  <c r="U65" i="11" s="1"/>
  <c r="W65" i="11" s="1"/>
  <c r="AL17" i="19"/>
  <c r="AE37" i="19"/>
  <c r="AE40" i="19"/>
  <c r="AE38" i="19"/>
  <c r="AE31" i="19"/>
  <c r="AE33" i="19"/>
  <c r="AE39" i="19"/>
  <c r="AE32" i="19"/>
  <c r="AE36" i="19"/>
  <c r="AE42" i="19"/>
  <c r="AE35" i="19"/>
  <c r="AE34" i="19"/>
  <c r="AE41" i="19"/>
  <c r="AE13" i="19"/>
  <c r="AE11" i="19"/>
  <c r="AE17" i="19"/>
  <c r="AE18" i="19"/>
  <c r="AE15" i="19"/>
  <c r="AE19" i="19"/>
  <c r="AE8" i="19"/>
  <c r="AE7" i="19"/>
  <c r="AE16" i="19"/>
  <c r="AE12" i="19"/>
  <c r="T65" i="15" s="1"/>
  <c r="U65" i="15" s="1"/>
  <c r="AE14" i="19"/>
  <c r="R34" i="8"/>
  <c r="U34" i="8" s="1"/>
  <c r="R83" i="8"/>
  <c r="U83" i="8" s="1"/>
  <c r="R15" i="8"/>
  <c r="U15" i="8" s="1"/>
  <c r="R115" i="8"/>
  <c r="U115" i="8" s="1"/>
  <c r="R81" i="8"/>
  <c r="R81" i="1" s="1"/>
  <c r="U81" i="1" s="1"/>
  <c r="R54" i="8"/>
  <c r="U54" i="8" s="1"/>
  <c r="R70" i="8"/>
  <c r="U70" i="8" s="1"/>
  <c r="R68" i="8"/>
  <c r="R68" i="1" s="1"/>
  <c r="R75" i="8"/>
  <c r="R75" i="1" s="1"/>
  <c r="R41" i="8"/>
  <c r="R33" i="8"/>
  <c r="U33" i="8" s="1"/>
  <c r="R56" i="8"/>
  <c r="U56" i="8" s="1"/>
  <c r="R63" i="8"/>
  <c r="R63" i="1" s="1"/>
  <c r="U63" i="1" s="1"/>
  <c r="R108" i="8"/>
  <c r="U108" i="8" s="1"/>
  <c r="R62" i="8"/>
  <c r="R62" i="1" s="1"/>
  <c r="R100" i="8"/>
  <c r="U100" i="8" s="1"/>
  <c r="R80" i="8"/>
  <c r="R80" i="1" s="1"/>
  <c r="U80" i="1" s="1"/>
  <c r="R109" i="8"/>
  <c r="R109" i="1" s="1"/>
  <c r="U109" i="1" s="1"/>
  <c r="R11" i="8"/>
  <c r="U11" i="8" s="1"/>
  <c r="U98" i="8"/>
  <c r="R99" i="8"/>
  <c r="U99" i="8" s="1"/>
  <c r="R101" i="8"/>
  <c r="U101" i="8" s="1"/>
  <c r="R105" i="8"/>
  <c r="U105" i="8" s="1"/>
  <c r="U90" i="8"/>
  <c r="R17" i="8"/>
  <c r="U17" i="8" s="1"/>
  <c r="R59" i="8"/>
  <c r="R59" i="1" s="1"/>
  <c r="U59" i="1" s="1"/>
  <c r="R65" i="8"/>
  <c r="R65" i="1" s="1"/>
  <c r="R73" i="8"/>
  <c r="R73" i="1" s="1"/>
  <c r="R43" i="8"/>
  <c r="R67" i="8"/>
  <c r="U67" i="8" s="1"/>
  <c r="R112" i="8"/>
  <c r="U112" i="8" s="1"/>
  <c r="U92" i="8"/>
  <c r="R55" i="8"/>
  <c r="U55" i="8" s="1"/>
  <c r="R10" i="8"/>
  <c r="R94" i="8"/>
  <c r="U94" i="8" s="1"/>
  <c r="R102" i="8"/>
  <c r="U102" i="8" s="1"/>
  <c r="R103" i="8"/>
  <c r="U103" i="8" s="1"/>
  <c r="R61" i="8"/>
  <c r="U61" i="8" s="1"/>
  <c r="R66" i="8"/>
  <c r="R66" i="1" s="1"/>
  <c r="U66" i="1" s="1"/>
  <c r="R78" i="8"/>
  <c r="R78" i="1" s="1"/>
  <c r="U78" i="1" s="1"/>
  <c r="R35" i="8"/>
  <c r="R38" i="8"/>
  <c r="U38" i="8" s="1"/>
  <c r="R42" i="8"/>
  <c r="R86" i="8"/>
  <c r="R86" i="1" s="1"/>
  <c r="U86" i="1" s="1"/>
  <c r="R9" i="8"/>
  <c r="R111" i="8"/>
  <c r="U111" i="8" s="1"/>
  <c r="R40" i="8"/>
  <c r="U40" i="8" s="1"/>
  <c r="R58" i="8"/>
  <c r="U58" i="8" s="1"/>
  <c r="R87" i="8"/>
  <c r="U87" i="8" s="1"/>
  <c r="R114" i="8"/>
  <c r="U114" i="8" s="1"/>
  <c r="R82" i="8"/>
  <c r="R82" i="1" s="1"/>
  <c r="U82" i="1" s="1"/>
  <c r="R85" i="8"/>
  <c r="U85" i="8" s="1"/>
  <c r="R64" i="8"/>
  <c r="R64" i="1" s="1"/>
  <c r="U64" i="1" s="1"/>
  <c r="R106" i="8"/>
  <c r="U106" i="8" s="1"/>
  <c r="R16" i="8"/>
  <c r="U16" i="8" s="1"/>
  <c r="R25" i="8"/>
  <c r="R107" i="8"/>
  <c r="U107" i="8" s="1"/>
  <c r="R79" i="8"/>
  <c r="R79" i="1" s="1"/>
  <c r="U79" i="1" s="1"/>
  <c r="R77" i="8"/>
  <c r="R77" i="1" s="1"/>
  <c r="U77" i="1" s="1"/>
  <c r="R76" i="8"/>
  <c r="R76" i="1" s="1"/>
  <c r="R69" i="8"/>
  <c r="R69" i="1" s="1"/>
  <c r="U89" i="8"/>
  <c r="R84" i="8"/>
  <c r="U84" i="8" s="1"/>
  <c r="R74" i="8"/>
  <c r="U74" i="8" s="1"/>
  <c r="R72" i="8"/>
  <c r="R72" i="1" s="1"/>
  <c r="R26" i="8"/>
  <c r="R26" i="1" s="1"/>
  <c r="U26" i="1" s="1"/>
  <c r="R104" i="8"/>
  <c r="U104" i="8" s="1"/>
  <c r="R18" i="8"/>
  <c r="R113" i="1"/>
  <c r="U113" i="1" s="1"/>
  <c r="R110" i="1"/>
  <c r="U110" i="1" s="1"/>
  <c r="U122" i="15"/>
  <c r="U120" i="15"/>
  <c r="T65" i="5"/>
  <c r="U65" i="5" s="1"/>
  <c r="T62" i="5"/>
  <c r="U62" i="5" s="1"/>
  <c r="T75" i="5"/>
  <c r="U75" i="5" s="1"/>
  <c r="R93" i="1"/>
  <c r="U93" i="1" s="1"/>
  <c r="R97" i="1"/>
  <c r="U113" i="8"/>
  <c r="R20" i="1"/>
  <c r="U20" i="1" s="1"/>
  <c r="R19" i="1"/>
  <c r="U19" i="1" s="1"/>
  <c r="R8" i="1"/>
  <c r="T68" i="5"/>
  <c r="U68" i="5" s="1"/>
  <c r="T72" i="5"/>
  <c r="U72" i="5" s="1"/>
  <c r="T31" i="5"/>
  <c r="U31" i="5" s="1"/>
  <c r="U120" i="11"/>
  <c r="U96" i="8"/>
  <c r="R96" i="1"/>
  <c r="U96" i="1" s="1"/>
  <c r="T9" i="5"/>
  <c r="U9" i="5" s="1"/>
  <c r="AL34" i="19"/>
  <c r="AL42" i="19"/>
  <c r="R98" i="1"/>
  <c r="U98" i="1" s="1"/>
  <c r="AL38" i="19"/>
  <c r="R60" i="1"/>
  <c r="U60" i="1" s="1"/>
  <c r="AL40" i="19"/>
  <c r="AL41" i="19"/>
  <c r="AL36" i="19"/>
  <c r="U122" i="11"/>
  <c r="AL32" i="19"/>
  <c r="AL37" i="19"/>
  <c r="AL39" i="19"/>
  <c r="AL8" i="19"/>
  <c r="AL33" i="19"/>
  <c r="AL31" i="19"/>
  <c r="AJ44" i="19"/>
  <c r="T42" i="5" s="1"/>
  <c r="U42" i="5" s="1"/>
  <c r="T76" i="5"/>
  <c r="U76" i="5" s="1"/>
  <c r="M141" i="20"/>
  <c r="U93" i="8"/>
  <c r="M133" i="20"/>
  <c r="T8" i="5"/>
  <c r="AJ21" i="19"/>
  <c r="T41" i="5" s="1"/>
  <c r="U41" i="5" s="1"/>
  <c r="AB118" i="20"/>
  <c r="T69" i="14" l="1"/>
  <c r="U69" i="14" s="1"/>
  <c r="T9" i="15"/>
  <c r="U9" i="15" s="1"/>
  <c r="R91" i="1"/>
  <c r="U91" i="1" s="1"/>
  <c r="U117" i="2"/>
  <c r="U119" i="2"/>
  <c r="T65" i="16"/>
  <c r="U65" i="16" s="1"/>
  <c r="T69" i="17"/>
  <c r="U69" i="17" s="1"/>
  <c r="T73" i="17"/>
  <c r="U73" i="17" s="1"/>
  <c r="T9" i="7"/>
  <c r="U9" i="7" s="1"/>
  <c r="T65" i="7"/>
  <c r="U65" i="7" s="1"/>
  <c r="T31" i="17"/>
  <c r="U31" i="17" s="1"/>
  <c r="T97" i="14"/>
  <c r="U97" i="14" s="1"/>
  <c r="T72" i="17"/>
  <c r="U72" i="17" s="1"/>
  <c r="R117" i="11"/>
  <c r="U25" i="8"/>
  <c r="R25" i="1"/>
  <c r="U25" i="1" s="1"/>
  <c r="R24" i="1"/>
  <c r="U24" i="1" s="1"/>
  <c r="T65" i="17"/>
  <c r="U65" i="17" s="1"/>
  <c r="R28" i="1"/>
  <c r="U28" i="1" s="1"/>
  <c r="T8" i="17"/>
  <c r="U8" i="17" s="1"/>
  <c r="T75" i="16"/>
  <c r="U75" i="16" s="1"/>
  <c r="T8" i="3"/>
  <c r="U8" i="3" s="1"/>
  <c r="T65" i="14"/>
  <c r="U65" i="14" s="1"/>
  <c r="AK21" i="19"/>
  <c r="T41" i="17" s="1"/>
  <c r="U41" i="17" s="1"/>
  <c r="T62" i="17"/>
  <c r="U62" i="17" s="1"/>
  <c r="T75" i="17"/>
  <c r="U75" i="17" s="1"/>
  <c r="AK44" i="19"/>
  <c r="T42" i="17" s="1"/>
  <c r="U42" i="17" s="1"/>
  <c r="T68" i="17"/>
  <c r="U68" i="17" s="1"/>
  <c r="T9" i="17"/>
  <c r="U9" i="17" s="1"/>
  <c r="AI21" i="19"/>
  <c r="T41" i="3" s="1"/>
  <c r="U41" i="3" s="1"/>
  <c r="T72" i="3"/>
  <c r="U72" i="3" s="1"/>
  <c r="T65" i="3"/>
  <c r="U65" i="3" s="1"/>
  <c r="T31" i="3"/>
  <c r="U31" i="3" s="1"/>
  <c r="T117" i="2"/>
  <c r="T9" i="3"/>
  <c r="U9" i="3" s="1"/>
  <c r="T69" i="7"/>
  <c r="U69" i="7" s="1"/>
  <c r="T73" i="3"/>
  <c r="U73" i="3" s="1"/>
  <c r="T76" i="16"/>
  <c r="U76" i="16" s="1"/>
  <c r="AF44" i="19"/>
  <c r="T42" i="14" s="1"/>
  <c r="U42" i="14" s="1"/>
  <c r="T75" i="3"/>
  <c r="U75" i="3" s="1"/>
  <c r="T69" i="3"/>
  <c r="U69" i="3" s="1"/>
  <c r="T97" i="3"/>
  <c r="U97" i="3" s="1"/>
  <c r="T68" i="3"/>
  <c r="U68" i="3" s="1"/>
  <c r="T76" i="3"/>
  <c r="U76" i="3" s="1"/>
  <c r="T73" i="13"/>
  <c r="U73" i="13" s="1"/>
  <c r="T75" i="13"/>
  <c r="U75" i="13" s="1"/>
  <c r="T76" i="14"/>
  <c r="U76" i="14" s="1"/>
  <c r="AF21" i="19"/>
  <c r="T41" i="14" s="1"/>
  <c r="U41" i="14" s="1"/>
  <c r="T75" i="14"/>
  <c r="U75" i="14" s="1"/>
  <c r="T9" i="14"/>
  <c r="U9" i="14" s="1"/>
  <c r="T68" i="14"/>
  <c r="U68" i="14" s="1"/>
  <c r="T8" i="14"/>
  <c r="U8" i="14" s="1"/>
  <c r="T62" i="7"/>
  <c r="U62" i="7" s="1"/>
  <c r="T97" i="7"/>
  <c r="U97" i="7" s="1"/>
  <c r="U123" i="2"/>
  <c r="T68" i="7"/>
  <c r="U68" i="7" s="1"/>
  <c r="R18" i="1"/>
  <c r="U18" i="1" s="1"/>
  <c r="U18" i="8"/>
  <c r="U26" i="8"/>
  <c r="R10" i="1"/>
  <c r="U10" i="1" s="1"/>
  <c r="U10" i="8"/>
  <c r="T73" i="7"/>
  <c r="U73" i="7" s="1"/>
  <c r="U121" i="2"/>
  <c r="T72" i="13"/>
  <c r="U72" i="13" s="1"/>
  <c r="T97" i="16"/>
  <c r="U97" i="16" s="1"/>
  <c r="AC21" i="19"/>
  <c r="T41" i="7" s="1"/>
  <c r="U41" i="7" s="1"/>
  <c r="T9" i="16"/>
  <c r="U9" i="16" s="1"/>
  <c r="U81" i="8"/>
  <c r="T9" i="13"/>
  <c r="U9" i="13" s="1"/>
  <c r="T65" i="13"/>
  <c r="U65" i="13" s="1"/>
  <c r="R35" i="1"/>
  <c r="U35" i="1" s="1"/>
  <c r="T62" i="13"/>
  <c r="U62" i="13" s="1"/>
  <c r="T8" i="13"/>
  <c r="U8" i="13" s="1"/>
  <c r="T68" i="13"/>
  <c r="U68" i="13" s="1"/>
  <c r="R117" i="14"/>
  <c r="T69" i="16"/>
  <c r="U69" i="16" s="1"/>
  <c r="T8" i="7"/>
  <c r="U8" i="7" s="1"/>
  <c r="U119" i="7" s="1"/>
  <c r="T75" i="7"/>
  <c r="U75" i="7" s="1"/>
  <c r="AG21" i="19"/>
  <c r="T41" i="13" s="1"/>
  <c r="U41" i="13" s="1"/>
  <c r="R85" i="1"/>
  <c r="U85" i="1" s="1"/>
  <c r="T31" i="13"/>
  <c r="U31" i="13" s="1"/>
  <c r="T72" i="16"/>
  <c r="U72" i="16" s="1"/>
  <c r="AC44" i="19"/>
  <c r="T42" i="7" s="1"/>
  <c r="U42" i="7" s="1"/>
  <c r="T68" i="16"/>
  <c r="U68" i="16" s="1"/>
  <c r="T76" i="13"/>
  <c r="U76" i="13" s="1"/>
  <c r="AD44" i="19"/>
  <c r="T42" i="16" s="1"/>
  <c r="U42" i="16" s="1"/>
  <c r="T72" i="7"/>
  <c r="U72" i="7" s="1"/>
  <c r="U123" i="5"/>
  <c r="AI44" i="19"/>
  <c r="T42" i="3" s="1"/>
  <c r="U42" i="3" s="1"/>
  <c r="R53" i="1"/>
  <c r="U53" i="1" s="1"/>
  <c r="AD21" i="19"/>
  <c r="T41" i="16" s="1"/>
  <c r="U41" i="16" s="1"/>
  <c r="T8" i="16"/>
  <c r="U8" i="16" s="1"/>
  <c r="U35" i="8"/>
  <c r="T75" i="11"/>
  <c r="U75" i="11" s="1"/>
  <c r="W75" i="11" s="1"/>
  <c r="U63" i="8"/>
  <c r="R83" i="1"/>
  <c r="U83" i="1" s="1"/>
  <c r="R115" i="1"/>
  <c r="U115" i="1" s="1"/>
  <c r="R41" i="1"/>
  <c r="R37" i="1"/>
  <c r="U37" i="1" s="1"/>
  <c r="R42" i="1"/>
  <c r="R117" i="7"/>
  <c r="R101" i="1"/>
  <c r="U101" i="1" s="1"/>
  <c r="R51" i="1"/>
  <c r="U51" i="1" s="1"/>
  <c r="R99" i="1"/>
  <c r="U99" i="1" s="1"/>
  <c r="R9" i="1"/>
  <c r="R32" i="1"/>
  <c r="U32" i="1" s="1"/>
  <c r="R43" i="1"/>
  <c r="U43" i="1" s="1"/>
  <c r="U43" i="8"/>
  <c r="T68" i="11"/>
  <c r="U68" i="11" s="1"/>
  <c r="W68" i="11" s="1"/>
  <c r="T73" i="11"/>
  <c r="U73" i="11" s="1"/>
  <c r="W73" i="11" s="1"/>
  <c r="U46" i="17"/>
  <c r="R117" i="17"/>
  <c r="R46" i="8"/>
  <c r="U46" i="8" s="1"/>
  <c r="R117" i="5"/>
  <c r="R46" i="15"/>
  <c r="R46" i="12"/>
  <c r="R46" i="3"/>
  <c r="R46" i="16"/>
  <c r="U46" i="16" s="1"/>
  <c r="U122" i="16"/>
  <c r="U122" i="12"/>
  <c r="R49" i="1"/>
  <c r="U49" i="1" s="1"/>
  <c r="U122" i="3"/>
  <c r="AH8" i="19"/>
  <c r="AH15" i="19"/>
  <c r="AH18" i="19"/>
  <c r="AH16" i="19"/>
  <c r="AH7" i="19"/>
  <c r="AH14" i="19"/>
  <c r="AH11" i="19"/>
  <c r="AH17" i="19"/>
  <c r="AH19" i="19"/>
  <c r="AH13" i="19"/>
  <c r="AH12" i="19"/>
  <c r="AH9" i="19"/>
  <c r="AH10" i="19"/>
  <c r="U122" i="13"/>
  <c r="U120" i="12"/>
  <c r="AH40" i="19"/>
  <c r="AH37" i="19"/>
  <c r="AH31" i="19"/>
  <c r="AH41" i="19"/>
  <c r="AH36" i="19"/>
  <c r="AH39" i="19"/>
  <c r="AH42" i="19"/>
  <c r="AH38" i="19"/>
  <c r="AH34" i="19"/>
  <c r="AH32" i="19"/>
  <c r="AH35" i="19"/>
  <c r="AH33" i="19"/>
  <c r="AG44" i="19"/>
  <c r="T42" i="13" s="1"/>
  <c r="U42" i="13" s="1"/>
  <c r="R54" i="1"/>
  <c r="U54" i="1" s="1"/>
  <c r="R104" i="1"/>
  <c r="U104" i="1" s="1"/>
  <c r="R16" i="1"/>
  <c r="U16" i="1" s="1"/>
  <c r="T72" i="15"/>
  <c r="U72" i="15" s="1"/>
  <c r="R50" i="1"/>
  <c r="U50" i="1" s="1"/>
  <c r="U77" i="8"/>
  <c r="R21" i="1"/>
  <c r="U21" i="1" s="1"/>
  <c r="R90" i="1"/>
  <c r="U90" i="1" s="1"/>
  <c r="U91" i="8"/>
  <c r="T97" i="15"/>
  <c r="U97" i="15" s="1"/>
  <c r="T62" i="15"/>
  <c r="U62" i="15" s="1"/>
  <c r="T73" i="15"/>
  <c r="U73" i="15" s="1"/>
  <c r="R103" i="1"/>
  <c r="U103" i="1" s="1"/>
  <c r="AB25" i="19"/>
  <c r="AB39" i="19" s="1"/>
  <c r="R117" i="13"/>
  <c r="U82" i="8"/>
  <c r="U59" i="8"/>
  <c r="AB2" i="19"/>
  <c r="AB10" i="19" s="1"/>
  <c r="R67" i="1"/>
  <c r="U67" i="1" s="1"/>
  <c r="R34" i="1"/>
  <c r="U34" i="1" s="1"/>
  <c r="U78" i="8"/>
  <c r="R52" i="1"/>
  <c r="U52" i="1" s="1"/>
  <c r="R56" i="1"/>
  <c r="U56" i="1" s="1"/>
  <c r="R111" i="1"/>
  <c r="U111" i="1" s="1"/>
  <c r="T75" i="15"/>
  <c r="U75" i="15" s="1"/>
  <c r="AE21" i="19"/>
  <c r="T41" i="15" s="1"/>
  <c r="U41" i="15" s="1"/>
  <c r="AE44" i="19"/>
  <c r="T42" i="15" s="1"/>
  <c r="U42" i="15" s="1"/>
  <c r="T68" i="15"/>
  <c r="U68" i="15" s="1"/>
  <c r="T69" i="15"/>
  <c r="U69" i="15" s="1"/>
  <c r="T76" i="15"/>
  <c r="U76" i="15" s="1"/>
  <c r="T31" i="11"/>
  <c r="U31" i="11" s="1"/>
  <c r="W31" i="11" s="1"/>
  <c r="R17" i="1"/>
  <c r="U17" i="1" s="1"/>
  <c r="U66" i="8"/>
  <c r="T31" i="15"/>
  <c r="U31" i="15" s="1"/>
  <c r="T8" i="15"/>
  <c r="AL21" i="19"/>
  <c r="T41" i="11" s="1"/>
  <c r="U41" i="11" s="1"/>
  <c r="W41" i="11" s="1"/>
  <c r="U64" i="8"/>
  <c r="R106" i="1"/>
  <c r="U106" i="1" s="1"/>
  <c r="R38" i="1"/>
  <c r="U38" i="1" s="1"/>
  <c r="R15" i="1"/>
  <c r="U15" i="1" s="1"/>
  <c r="R11" i="1"/>
  <c r="U11" i="1" s="1"/>
  <c r="U80" i="8"/>
  <c r="R61" i="1"/>
  <c r="U61" i="1" s="1"/>
  <c r="R102" i="1"/>
  <c r="U102" i="1" s="1"/>
  <c r="R33" i="1"/>
  <c r="U33" i="1" s="1"/>
  <c r="R105" i="1"/>
  <c r="U105" i="1" s="1"/>
  <c r="R114" i="1"/>
  <c r="U114" i="1" s="1"/>
  <c r="R70" i="1"/>
  <c r="U70" i="1" s="1"/>
  <c r="U86" i="8"/>
  <c r="U37" i="8"/>
  <c r="R58" i="1"/>
  <c r="U58" i="1" s="1"/>
  <c r="R108" i="1"/>
  <c r="U108" i="1" s="1"/>
  <c r="R14" i="1"/>
  <c r="U14" i="1" s="1"/>
  <c r="R92" i="1"/>
  <c r="U92" i="1" s="1"/>
  <c r="T76" i="11"/>
  <c r="U76" i="11" s="1"/>
  <c r="W76" i="11" s="1"/>
  <c r="T62" i="11"/>
  <c r="U62" i="11" s="1"/>
  <c r="W62" i="11" s="1"/>
  <c r="T69" i="11"/>
  <c r="U69" i="11" s="1"/>
  <c r="W69" i="11" s="1"/>
  <c r="T72" i="11"/>
  <c r="U72" i="11" s="1"/>
  <c r="W72" i="11" s="1"/>
  <c r="T97" i="11"/>
  <c r="U97" i="11" s="1"/>
  <c r="W97" i="11" s="1"/>
  <c r="R94" i="1"/>
  <c r="U94" i="1" s="1"/>
  <c r="U109" i="8"/>
  <c r="R87" i="1"/>
  <c r="U87" i="1" s="1"/>
  <c r="R40" i="1"/>
  <c r="U40" i="1" s="1"/>
  <c r="R55" i="1"/>
  <c r="U55" i="1" s="1"/>
  <c r="R112" i="1"/>
  <c r="U112" i="1" s="1"/>
  <c r="R107" i="1"/>
  <c r="U107" i="1" s="1"/>
  <c r="U79" i="8"/>
  <c r="R84" i="1"/>
  <c r="U84" i="1" s="1"/>
  <c r="U122" i="8"/>
  <c r="R74" i="1"/>
  <c r="U74" i="1" s="1"/>
  <c r="R89" i="1"/>
  <c r="U89" i="1" s="1"/>
  <c r="U121" i="5"/>
  <c r="R100" i="1"/>
  <c r="U100" i="1" s="1"/>
  <c r="U95" i="8"/>
  <c r="R95" i="1"/>
  <c r="U95" i="1" s="1"/>
  <c r="AL44" i="19"/>
  <c r="T42" i="11" s="1"/>
  <c r="U42" i="11" s="1"/>
  <c r="W42" i="11" s="1"/>
  <c r="T9" i="11"/>
  <c r="U9" i="11" s="1"/>
  <c r="W9" i="11" s="1"/>
  <c r="T8" i="11"/>
  <c r="U8" i="5"/>
  <c r="U119" i="5" s="1"/>
  <c r="T117" i="5"/>
  <c r="W121" i="11" l="1"/>
  <c r="W123" i="11"/>
  <c r="U119" i="3"/>
  <c r="U119" i="17"/>
  <c r="U119" i="13"/>
  <c r="U119" i="14"/>
  <c r="U119" i="16"/>
  <c r="U123" i="17"/>
  <c r="U121" i="14"/>
  <c r="U121" i="17"/>
  <c r="T117" i="17"/>
  <c r="U123" i="3"/>
  <c r="T117" i="3"/>
  <c r="U123" i="14"/>
  <c r="T117" i="14"/>
  <c r="U124" i="2"/>
  <c r="U126" i="2" s="1"/>
  <c r="U123" i="7"/>
  <c r="U121" i="7"/>
  <c r="U123" i="13"/>
  <c r="U117" i="7"/>
  <c r="U123" i="16"/>
  <c r="T117" i="7"/>
  <c r="R117" i="8"/>
  <c r="U123" i="11"/>
  <c r="T117" i="13"/>
  <c r="U123" i="15"/>
  <c r="U121" i="16"/>
  <c r="T117" i="16"/>
  <c r="U117" i="16"/>
  <c r="AB42" i="19"/>
  <c r="U120" i="8"/>
  <c r="AB31" i="19"/>
  <c r="AB12" i="19"/>
  <c r="AB14" i="19"/>
  <c r="AB8" i="19"/>
  <c r="AB15" i="19"/>
  <c r="AB17" i="19"/>
  <c r="AB33" i="19"/>
  <c r="T31" i="8" s="1"/>
  <c r="U31" i="8" s="1"/>
  <c r="AB13" i="19"/>
  <c r="AB40" i="19"/>
  <c r="U121" i="1"/>
  <c r="AB18" i="19"/>
  <c r="AB7" i="19"/>
  <c r="AB36" i="19"/>
  <c r="R117" i="15"/>
  <c r="U46" i="15"/>
  <c r="U121" i="15" s="1"/>
  <c r="R117" i="3"/>
  <c r="U46" i="3"/>
  <c r="U121" i="3" s="1"/>
  <c r="R46" i="1"/>
  <c r="U46" i="1" s="1"/>
  <c r="R117" i="16"/>
  <c r="R117" i="12"/>
  <c r="U46" i="12"/>
  <c r="T97" i="12"/>
  <c r="U97" i="12" s="1"/>
  <c r="T31" i="12"/>
  <c r="U31" i="12" s="1"/>
  <c r="T75" i="12"/>
  <c r="U75" i="12" s="1"/>
  <c r="T73" i="12"/>
  <c r="U73" i="12" s="1"/>
  <c r="AB9" i="19"/>
  <c r="T65" i="12"/>
  <c r="U65" i="12" s="1"/>
  <c r="T62" i="12"/>
  <c r="U62" i="12" s="1"/>
  <c r="T76" i="12"/>
  <c r="U76" i="12" s="1"/>
  <c r="AH44" i="19"/>
  <c r="T42" i="12" s="1"/>
  <c r="U42" i="12" s="1"/>
  <c r="T68" i="12"/>
  <c r="U68" i="12" s="1"/>
  <c r="T69" i="12"/>
  <c r="U69" i="12" s="1"/>
  <c r="T72" i="12"/>
  <c r="U72" i="12" s="1"/>
  <c r="T8" i="12"/>
  <c r="AH21" i="19"/>
  <c r="T41" i="12" s="1"/>
  <c r="U41" i="12" s="1"/>
  <c r="T9" i="12"/>
  <c r="U9" i="12" s="1"/>
  <c r="AB35" i="19"/>
  <c r="AB38" i="19"/>
  <c r="AB32" i="19"/>
  <c r="AB37" i="19"/>
  <c r="AB41" i="19"/>
  <c r="AB34" i="19"/>
  <c r="U123" i="1"/>
  <c r="AB19" i="19"/>
  <c r="AB11" i="19"/>
  <c r="AB16" i="19"/>
  <c r="T73" i="8" s="1"/>
  <c r="T117" i="15"/>
  <c r="U8" i="15"/>
  <c r="U119" i="15" s="1"/>
  <c r="T117" i="11"/>
  <c r="U117" i="13"/>
  <c r="U121" i="13"/>
  <c r="U121" i="11"/>
  <c r="U8" i="11"/>
  <c r="U124" i="5"/>
  <c r="U117" i="5"/>
  <c r="U117" i="17"/>
  <c r="U117" i="14"/>
  <c r="U119" i="11" l="1"/>
  <c r="U124" i="11" s="1"/>
  <c r="W8" i="11"/>
  <c r="U126" i="5"/>
  <c r="U124" i="17"/>
  <c r="U126" i="17" s="1"/>
  <c r="U124" i="3"/>
  <c r="U124" i="13"/>
  <c r="U126" i="13" s="1"/>
  <c r="U124" i="14"/>
  <c r="U126" i="14" s="1"/>
  <c r="U124" i="7"/>
  <c r="U126" i="7" s="1"/>
  <c r="U123" i="12"/>
  <c r="T97" i="8"/>
  <c r="U97" i="8" s="1"/>
  <c r="U124" i="16"/>
  <c r="U126" i="16" s="1"/>
  <c r="T8" i="8"/>
  <c r="T8" i="1" s="1"/>
  <c r="U8" i="1" s="1"/>
  <c r="T65" i="8"/>
  <c r="T65" i="1" s="1"/>
  <c r="U65" i="1" s="1"/>
  <c r="T75" i="8"/>
  <c r="U75" i="8" s="1"/>
  <c r="T68" i="8"/>
  <c r="U68" i="8" s="1"/>
  <c r="T69" i="8"/>
  <c r="U69" i="8" s="1"/>
  <c r="T72" i="8"/>
  <c r="U72" i="8" s="1"/>
  <c r="T76" i="8"/>
  <c r="T76" i="1" s="1"/>
  <c r="U76" i="1" s="1"/>
  <c r="R117" i="1"/>
  <c r="U117" i="3"/>
  <c r="T73" i="1"/>
  <c r="U73" i="1" s="1"/>
  <c r="U121" i="12"/>
  <c r="AB44" i="19"/>
  <c r="T42" i="8" s="1"/>
  <c r="U42" i="8" s="1"/>
  <c r="T9" i="8"/>
  <c r="U9" i="8" s="1"/>
  <c r="U8" i="12"/>
  <c r="U119" i="12" s="1"/>
  <c r="T117" i="12"/>
  <c r="T62" i="8"/>
  <c r="T62" i="1" s="1"/>
  <c r="U62" i="1" s="1"/>
  <c r="U117" i="15"/>
  <c r="U124" i="15"/>
  <c r="U117" i="11"/>
  <c r="AB21" i="19"/>
  <c r="T41" i="8" s="1"/>
  <c r="T41" i="1" s="1"/>
  <c r="U41" i="1" s="1"/>
  <c r="U73" i="8"/>
  <c r="T31" i="1"/>
  <c r="U31" i="1" s="1"/>
  <c r="W117" i="11" l="1"/>
  <c r="W119" i="11"/>
  <c r="W124" i="11" s="1"/>
  <c r="U126" i="3"/>
  <c r="U126" i="11"/>
  <c r="U126" i="15"/>
  <c r="T97" i="1"/>
  <c r="U97" i="1" s="1"/>
  <c r="U8" i="8"/>
  <c r="U119" i="8" s="1"/>
  <c r="U65" i="8"/>
  <c r="U62" i="8"/>
  <c r="T75" i="1"/>
  <c r="U75" i="1" s="1"/>
  <c r="T69" i="1"/>
  <c r="U69" i="1" s="1"/>
  <c r="T68" i="1"/>
  <c r="U68" i="1" s="1"/>
  <c r="T72" i="1"/>
  <c r="U72" i="1" s="1"/>
  <c r="U76" i="8"/>
  <c r="T9" i="1"/>
  <c r="U9" i="1" s="1"/>
  <c r="T42" i="1"/>
  <c r="U42" i="1" s="1"/>
  <c r="U124" i="12"/>
  <c r="U117" i="12"/>
  <c r="T117" i="8"/>
  <c r="U41" i="8"/>
  <c r="U121" i="8" s="1"/>
  <c r="W126" i="11" l="1"/>
  <c r="U126" i="12"/>
  <c r="U124" i="1"/>
  <c r="U123" i="8"/>
  <c r="U124" i="8" s="1"/>
  <c r="U122" i="1"/>
  <c r="U120" i="1"/>
  <c r="U117" i="1"/>
  <c r="T117" i="1"/>
  <c r="U117" i="8"/>
  <c r="U126" i="8" l="1"/>
  <c r="U125" i="1"/>
  <c r="U127" i="1" s="1"/>
</calcChain>
</file>

<file path=xl/sharedStrings.xml><?xml version="1.0" encoding="utf-8"?>
<sst xmlns="http://schemas.openxmlformats.org/spreadsheetml/2006/main" count="916" uniqueCount="103">
  <si>
    <t>KENERGY</t>
  </si>
  <si>
    <t>ACCOUNT</t>
  </si>
  <si>
    <t>TOTAL PAID</t>
  </si>
  <si>
    <t>PTO/ACCRUED</t>
  </si>
  <si>
    <t>TOTAL</t>
  </si>
  <si>
    <t>LESS</t>
  </si>
  <si>
    <t>ACCRUAL</t>
  </si>
  <si>
    <t>PLUS</t>
  </si>
  <si>
    <t>HOLIDAYS</t>
  </si>
  <si>
    <t xml:space="preserve">TOTAL </t>
  </si>
  <si>
    <t>PAYROLL</t>
  </si>
  <si>
    <t xml:space="preserve"> </t>
  </si>
  <si>
    <t>ADJUST</t>
  </si>
  <si>
    <t>PTO ACCRUAL</t>
  </si>
  <si>
    <t>TO ACTUAL</t>
  </si>
  <si>
    <t xml:space="preserve">PAYROLL </t>
  </si>
  <si>
    <t>FEB</t>
  </si>
  <si>
    <t>MAY</t>
  </si>
  <si>
    <t>MAR</t>
  </si>
  <si>
    <t>APRIL</t>
  </si>
  <si>
    <t>JUNE</t>
  </si>
  <si>
    <t>JULY</t>
  </si>
  <si>
    <t>JAN</t>
  </si>
  <si>
    <t>AUG</t>
  </si>
  <si>
    <t>SEPT</t>
  </si>
  <si>
    <t>OCT</t>
  </si>
  <si>
    <t>NOV</t>
  </si>
  <si>
    <t>DEC</t>
  </si>
  <si>
    <t>JE'S</t>
  </si>
  <si>
    <t>ACCRUED</t>
  </si>
  <si>
    <t>CLEARING</t>
  </si>
  <si>
    <t>ENTRIES</t>
  </si>
  <si>
    <t>BY ACCOUNT</t>
  </si>
  <si>
    <t xml:space="preserve">% </t>
  </si>
  <si>
    <t>BY ACCT</t>
  </si>
  <si>
    <t>SUMMARY OF CLEARING</t>
  </si>
  <si>
    <t>BY ACCOUNT NUMBER</t>
  </si>
  <si>
    <t>WAGES &amp; SALARIES</t>
  </si>
  <si>
    <t>CAPITALIZED</t>
  </si>
  <si>
    <t>A/R</t>
  </si>
  <si>
    <t>EXPENSED</t>
  </si>
  <si>
    <t>NON-OPERATING</t>
  </si>
  <si>
    <t>CLEARING ACCTS</t>
  </si>
  <si>
    <t>TRANSPORTATION</t>
  </si>
  <si>
    <t>CLEARING ENTRIES</t>
  </si>
  <si>
    <t>LABOR TO</t>
  </si>
  <si>
    <t xml:space="preserve">LABOR </t>
  </si>
  <si>
    <t>% BY</t>
  </si>
  <si>
    <t>ALLOCATION</t>
  </si>
  <si>
    <t>FROM</t>
  </si>
  <si>
    <t>BY %</t>
  </si>
  <si>
    <t>Non-Operating</t>
  </si>
  <si>
    <t>PER YTD PAYROLL DISTRIBUTION PRINTOUTS</t>
  </si>
  <si>
    <t>cr -</t>
  </si>
  <si>
    <t>db +</t>
  </si>
  <si>
    <t>EAC 703</t>
  </si>
  <si>
    <t>EAC 701</t>
  </si>
  <si>
    <t>APR</t>
  </si>
  <si>
    <t>JUN</t>
  </si>
  <si>
    <t>JUL</t>
  </si>
  <si>
    <t>SEP</t>
  </si>
  <si>
    <t>163 BY %</t>
  </si>
  <si>
    <t>ENTRIES FOR STORES (163 &amp; 163.2)</t>
  </si>
  <si>
    <t>ACCT</t>
  </si>
  <si>
    <t>Form 990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</si>
  <si>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</si>
  <si>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</si>
  <si>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</si>
  <si>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</si>
  <si>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</si>
  <si>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</si>
  <si>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</si>
  <si>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</si>
  <si>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</si>
  <si>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</si>
  <si>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</si>
  <si>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</si>
  <si>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163.2 BY %</t>
  </si>
  <si>
    <t>capital</t>
  </si>
  <si>
    <t>expense</t>
  </si>
  <si>
    <t>HOLIDAY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</si>
  <si>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</si>
  <si>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</si>
  <si>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</si>
  <si>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</si>
  <si>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</si>
  <si>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</si>
  <si>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</si>
  <si>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</si>
  <si>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</si>
  <si>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</si>
  <si>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</si>
  <si>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PLUS 228.1</t>
  </si>
  <si>
    <t>ACC LV</t>
  </si>
  <si>
    <t>INCENTIVE</t>
  </si>
  <si>
    <t>TOTAL LESS</t>
  </si>
  <si>
    <t>COVID</t>
  </si>
  <si>
    <t>ADJ</t>
  </si>
  <si>
    <t>SICK</t>
  </si>
  <si>
    <t>CHR BONUS</t>
  </si>
  <si>
    <t>WAGES &amp; SALARIES BY ACCOUNT NUMBER - 2021</t>
  </si>
  <si>
    <t>Employee headcount</t>
  </si>
  <si>
    <t>Included in Last Pay of the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</si>
</sst>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"/>
    <numFmt numFmtId="165" formatCode="_(* #,##0.0000_);_(* \(#,##0.0000\);_(* &quot;-&quot;??_);_(@_)"/>
    <numFmt numFmtId="166" formatCode="0.000000"/>
    <numFmt numFmtId="167" formatCode="0_);\(0\)"/>
    <numFmt numFmtId="168" formatCode="_(* #,##0.000_);_(* \(#,##0.000\);_(* &quot;-&quot;??_);_(@_)"/>
    <numFmt numFmtId="169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0"/>
      <color indexed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2"/>
      <color rgb="FF7030A0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0" borderId="0" xfId="0" applyNumberFormat="1" applyFont="1" applyAlignment="1">
      <alignment horizontal="left"/>
    </xf>
    <xf numFmtId="4" fontId="3" fillId="0" borderId="2" xfId="0" applyNumberFormat="1" applyFont="1" applyBorder="1"/>
    <xf numFmtId="164" fontId="3" fillId="0" borderId="0" xfId="0" applyNumberFormat="1" applyFont="1"/>
    <xf numFmtId="43" fontId="3" fillId="0" borderId="0" xfId="1" applyFont="1"/>
    <xf numFmtId="16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4" fontId="5" fillId="0" borderId="3" xfId="0" applyNumberFormat="1" applyFont="1" applyBorder="1"/>
    <xf numFmtId="4" fontId="5" fillId="0" borderId="0" xfId="0" applyNumberFormat="1" applyFont="1" applyAlignment="1">
      <alignment horizontal="center"/>
    </xf>
    <xf numFmtId="4" fontId="5" fillId="0" borderId="4" xfId="0" applyNumberFormat="1" applyFont="1" applyBorder="1" applyAlignment="1">
      <alignment horizontal="center"/>
    </xf>
    <xf numFmtId="43" fontId="3" fillId="0" borderId="0" xfId="0" applyNumberFormat="1" applyFont="1"/>
    <xf numFmtId="165" fontId="0" fillId="0" borderId="0" xfId="0" applyNumberFormat="1"/>
    <xf numFmtId="43" fontId="3" fillId="0" borderId="2" xfId="1" applyFont="1" applyBorder="1"/>
    <xf numFmtId="4" fontId="5" fillId="0" borderId="5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3" fontId="6" fillId="0" borderId="0" xfId="1" applyFont="1"/>
    <xf numFmtId="166" fontId="6" fillId="0" borderId="0" xfId="0" applyNumberFormat="1" applyFont="1"/>
    <xf numFmtId="43" fontId="2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43" fontId="3" fillId="0" borderId="7" xfId="1" applyFont="1" applyBorder="1"/>
    <xf numFmtId="43" fontId="3" fillId="0" borderId="8" xfId="1" applyFont="1" applyBorder="1"/>
    <xf numFmtId="0" fontId="2" fillId="0" borderId="1" xfId="1" applyNumberFormat="1" applyFont="1" applyBorder="1" applyAlignment="1">
      <alignment horizontal="center"/>
    </xf>
    <xf numFmtId="0" fontId="7" fillId="0" borderId="0" xfId="0" applyFont="1"/>
    <xf numFmtId="43" fontId="0" fillId="0" borderId="0" xfId="1" applyFont="1" applyAlignment="1">
      <alignment horizontal="center"/>
    </xf>
    <xf numFmtId="0" fontId="8" fillId="0" borderId="0" xfId="0" applyFont="1"/>
    <xf numFmtId="43" fontId="8" fillId="0" borderId="0" xfId="1" applyFont="1"/>
    <xf numFmtId="0" fontId="2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4" fontId="4" fillId="0" borderId="9" xfId="0" applyNumberFormat="1" applyFont="1" applyBorder="1" applyAlignment="1">
      <alignment horizontal="centerContinuous"/>
    </xf>
    <xf numFmtId="4" fontId="4" fillId="0" borderId="10" xfId="0" applyNumberFormat="1" applyFont="1" applyBorder="1" applyAlignment="1">
      <alignment horizontal="centerContinuous"/>
    </xf>
    <xf numFmtId="4" fontId="4" fillId="0" borderId="11" xfId="0" applyNumberFormat="1" applyFont="1" applyBorder="1" applyAlignment="1">
      <alignment horizontal="centerContinuous"/>
    </xf>
    <xf numFmtId="0" fontId="7" fillId="0" borderId="0" xfId="0" applyFont="1" applyAlignment="1">
      <alignment horizontal="center"/>
    </xf>
    <xf numFmtId="43" fontId="3" fillId="0" borderId="0" xfId="1" applyFont="1" applyAlignment="1">
      <alignment horizontal="centerContinuous"/>
    </xf>
    <xf numFmtId="0" fontId="3" fillId="0" borderId="0" xfId="0" applyFont="1" applyAlignment="1">
      <alignment horizontal="centerContinuous"/>
    </xf>
    <xf numFmtId="43" fontId="0" fillId="2" borderId="0" xfId="1" applyFont="1" applyFill="1"/>
    <xf numFmtId="0" fontId="0" fillId="0" borderId="0" xfId="0" applyAlignment="1">
      <alignment horizontal="centerContinuous"/>
    </xf>
    <xf numFmtId="43" fontId="0" fillId="0" borderId="0" xfId="1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3" fillId="2" borderId="0" xfId="0" applyFont="1" applyFill="1" applyAlignment="1">
      <alignment horizontal="right"/>
    </xf>
    <xf numFmtId="0" fontId="8" fillId="2" borderId="0" xfId="0" applyFont="1" applyFill="1"/>
    <xf numFmtId="10" fontId="0" fillId="0" borderId="0" xfId="2" applyNumberFormat="1" applyFont="1"/>
    <xf numFmtId="165" fontId="0" fillId="0" borderId="0" xfId="2" applyNumberFormat="1" applyFont="1"/>
    <xf numFmtId="43" fontId="0" fillId="0" borderId="0" xfId="1" applyFont="1" applyAlignment="1">
      <alignment horizontal="right"/>
    </xf>
    <xf numFmtId="165" fontId="0" fillId="0" borderId="0" xfId="1" applyNumberFormat="1" applyFont="1"/>
    <xf numFmtId="43" fontId="0" fillId="0" borderId="12" xfId="1" applyFont="1" applyBorder="1"/>
    <xf numFmtId="10" fontId="0" fillId="0" borderId="12" xfId="2" applyNumberFormat="1" applyFont="1" applyBorder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43" fontId="6" fillId="0" borderId="0" xfId="1" applyFont="1" applyAlignment="1">
      <alignment horizontal="centerContinuous"/>
    </xf>
    <xf numFmtId="0" fontId="6" fillId="0" borderId="0" xfId="0" applyFont="1"/>
    <xf numFmtId="43" fontId="6" fillId="2" borderId="0" xfId="1" applyFont="1" applyFill="1"/>
    <xf numFmtId="43" fontId="9" fillId="0" borderId="0" xfId="1" applyFont="1" applyAlignment="1">
      <alignment horizontal="centerContinuous"/>
    </xf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9" fillId="0" borderId="0" xfId="0" applyFont="1" applyAlignment="1">
      <alignment horizontal="centerContinuous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0" fontId="9" fillId="0" borderId="7" xfId="0" applyFont="1" applyBorder="1" applyAlignment="1">
      <alignment horizontal="centerContinuous"/>
    </xf>
    <xf numFmtId="43" fontId="9" fillId="0" borderId="0" xfId="1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horizontal="right"/>
    </xf>
    <xf numFmtId="4" fontId="9" fillId="0" borderId="0" xfId="0" applyNumberFormat="1" applyFont="1"/>
    <xf numFmtId="43" fontId="9" fillId="0" borderId="0" xfId="1" applyFont="1"/>
    <xf numFmtId="164" fontId="6" fillId="0" borderId="0" xfId="0" applyNumberFormat="1" applyFont="1"/>
    <xf numFmtId="43" fontId="6" fillId="0" borderId="12" xfId="1" applyFont="1" applyBorder="1"/>
    <xf numFmtId="164" fontId="10" fillId="0" borderId="0" xfId="0" applyNumberFormat="1" applyFont="1" applyAlignment="1">
      <alignment horizontal="center"/>
    </xf>
    <xf numFmtId="10" fontId="6" fillId="0" borderId="0" xfId="2" applyNumberFormat="1" applyFont="1" applyAlignment="1">
      <alignment horizontal="center"/>
    </xf>
    <xf numFmtId="43" fontId="6" fillId="0" borderId="7" xfId="1" applyFont="1" applyBorder="1"/>
    <xf numFmtId="10" fontId="6" fillId="0" borderId="0" xfId="2" applyNumberFormat="1" applyFont="1"/>
    <xf numFmtId="3" fontId="11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49" fontId="2" fillId="0" borderId="0" xfId="1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right"/>
    </xf>
    <xf numFmtId="43" fontId="2" fillId="0" borderId="0" xfId="1" applyFont="1"/>
    <xf numFmtId="1" fontId="2" fillId="0" borderId="0" xfId="1" applyNumberFormat="1" applyFont="1" applyAlignment="1">
      <alignment horizontal="left"/>
    </xf>
    <xf numFmtId="167" fontId="2" fillId="0" borderId="0" xfId="1" applyNumberFormat="1" applyFont="1" applyAlignment="1">
      <alignment horizontal="left"/>
    </xf>
    <xf numFmtId="167" fontId="2" fillId="0" borderId="0" xfId="1" quotePrefix="1" applyNumberFormat="1" applyFont="1" applyAlignment="1">
      <alignment horizontal="left"/>
    </xf>
    <xf numFmtId="4" fontId="2" fillId="0" borderId="0" xfId="0" quotePrefix="1" applyNumberFormat="1" applyFont="1"/>
    <xf numFmtId="1" fontId="2" fillId="0" borderId="0" xfId="1" quotePrefix="1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0" xfId="0" quotePrefix="1" applyNumberFormat="1" applyFont="1" applyAlignment="1">
      <alignment horizontal="left"/>
    </xf>
    <xf numFmtId="168" fontId="1" fillId="0" borderId="0" xfId="1" applyNumberFormat="1"/>
    <xf numFmtId="1" fontId="0" fillId="0" borderId="0" xfId="0" applyNumberFormat="1" applyAlignment="1">
      <alignment horizontal="centerContinuous"/>
    </xf>
    <xf numFmtId="43" fontId="1" fillId="0" borderId="0" xfId="1"/>
    <xf numFmtId="0" fontId="8" fillId="3" borderId="0" xfId="0" applyFont="1" applyFill="1"/>
    <xf numFmtId="0" fontId="3" fillId="3" borderId="0" xfId="0" applyFont="1" applyFill="1" applyAlignment="1">
      <alignment horizontal="right"/>
    </xf>
    <xf numFmtId="169" fontId="12" fillId="0" borderId="0" xfId="1" applyNumberFormat="1" applyFont="1" applyAlignment="1">
      <alignment horizontal="left"/>
    </xf>
    <xf numFmtId="169" fontId="12" fillId="0" borderId="0" xfId="1" applyNumberFormat="1" applyFont="1"/>
    <xf numFmtId="43" fontId="12" fillId="0" borderId="0" xfId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AD126"/>
  <sheetViews>
    <sheetView zoomScale="70" workbookViewId="0">
      <pane xSplit="1" ySplit="6" topLeftCell="B44" activePane="bottomRight" state="frozen"/>
      <selection activeCell="B120" sqref="B120"/>
      <selection pane="topRight" activeCell="B120" sqref="B120"/>
      <selection pane="bottomLeft" activeCell="B120" sqref="B120"/>
      <selection pane="bottomRight" activeCell="E120" sqref="E120"/>
    </sheetView>
  </sheetViews>
  <sheetFormatPr defaultColWidth="18.140625" defaultRowHeight="15" x14ac:dyDescent="0.2"/>
  <cols>
    <col min="1" max="1" width="12.85546875" style="3" bestFit="1" customWidth="1"/>
    <col min="2" max="2" width="15" style="10" bestFit="1" customWidth="1"/>
    <col min="3" max="3" width="12.85546875" style="10" bestFit="1" customWidth="1"/>
    <col min="4" max="5" width="14.28515625" style="10" customWidth="1"/>
    <col min="6" max="6" width="14.28515625" style="10" hidden="1" customWidth="1"/>
    <col min="7" max="7" width="14.28515625" style="10" customWidth="1"/>
    <col min="8" max="8" width="18.5703125" style="10" bestFit="1" customWidth="1"/>
    <col min="9" max="9" width="14" style="10" hidden="1" customWidth="1"/>
    <col min="10" max="10" width="16.140625" style="10" bestFit="1" customWidth="1"/>
    <col min="11" max="11" width="13.85546875" style="3" bestFit="1" customWidth="1"/>
    <col min="12" max="13" width="14.28515625" style="3" hidden="1" customWidth="1"/>
    <col min="14" max="15" width="13" style="3" hidden="1" customWidth="1"/>
    <col min="16" max="16" width="21" style="3" hidden="1" customWidth="1"/>
    <col min="17" max="17" width="16.140625" style="10" bestFit="1" customWidth="1"/>
    <col min="18" max="18" width="12.42578125" style="3" bestFit="1" customWidth="1"/>
    <col min="19" max="19" width="13.42578125" style="3" bestFit="1" customWidth="1"/>
    <col min="20" max="20" width="13.85546875" style="3" bestFit="1" customWidth="1"/>
    <col min="21" max="21" width="18.28515625" style="10" bestFit="1" customWidth="1"/>
    <col min="22" max="22" width="18.140625" style="3"/>
    <col min="23" max="23" width="8.5703125" style="10" bestFit="1" customWidth="1"/>
    <col min="24" max="24" width="9.7109375" style="10" bestFit="1" customWidth="1"/>
    <col min="25" max="25" width="7.28515625" style="10" bestFit="1" customWidth="1"/>
    <col min="26" max="26" width="8.5703125" style="10" bestFit="1" customWidth="1"/>
    <col min="27" max="28" width="6.28515625" style="10" bestFit="1" customWidth="1"/>
    <col min="29" max="29" width="7.28515625" style="10" bestFit="1" customWidth="1"/>
    <col min="30" max="30" width="6.28515625" style="10" bestFit="1" customWidth="1"/>
    <col min="31" max="16384" width="18.140625" style="3"/>
  </cols>
  <sheetData>
    <row r="1" spans="1:30" ht="15.75" x14ac:dyDescent="0.25">
      <c r="A1" s="36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32"/>
      <c r="L1" s="32"/>
      <c r="M1" s="32"/>
      <c r="N1" s="32"/>
      <c r="O1" s="32"/>
    </row>
    <row r="2" spans="1:30" ht="15.75" x14ac:dyDescent="0.25">
      <c r="A2" s="36" t="s">
        <v>36</v>
      </c>
      <c r="B2" s="43"/>
      <c r="C2" s="43"/>
      <c r="D2" s="43"/>
      <c r="E2" s="43"/>
      <c r="F2" s="43"/>
      <c r="G2" s="43"/>
      <c r="H2" s="43"/>
      <c r="I2" s="43"/>
      <c r="J2" s="43"/>
      <c r="K2" s="32"/>
    </row>
    <row r="3" spans="1:30" ht="15.75" x14ac:dyDescent="0.25">
      <c r="A3" s="86" t="s">
        <v>81</v>
      </c>
      <c r="B3" s="88">
        <v>2021</v>
      </c>
      <c r="D3" s="84"/>
      <c r="E3" s="84"/>
      <c r="F3" s="84"/>
      <c r="G3" s="84"/>
      <c r="H3" s="88"/>
      <c r="I3" s="89"/>
      <c r="J3" s="43"/>
      <c r="K3" s="57">
        <v>701</v>
      </c>
      <c r="P3" s="4"/>
      <c r="U3" s="27" t="s">
        <v>9</v>
      </c>
    </row>
    <row r="4" spans="1:30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4"/>
      <c r="T4" s="4" t="s">
        <v>46</v>
      </c>
      <c r="U4" s="27" t="s">
        <v>10</v>
      </c>
    </row>
    <row r="5" spans="1:30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v>41244</v>
      </c>
      <c r="M5" s="5">
        <v>41275</v>
      </c>
      <c r="N5" s="5">
        <v>41244</v>
      </c>
      <c r="O5" s="5">
        <v>41275</v>
      </c>
      <c r="P5" s="4" t="s">
        <v>13</v>
      </c>
      <c r="Q5" s="27" t="s">
        <v>10</v>
      </c>
      <c r="R5" s="4" t="s">
        <v>49</v>
      </c>
      <c r="S5" s="4" t="s">
        <v>30</v>
      </c>
      <c r="T5" s="4" t="s">
        <v>49</v>
      </c>
      <c r="U5" s="27" t="s">
        <v>32</v>
      </c>
      <c r="W5" s="87"/>
      <c r="X5" s="87"/>
      <c r="Y5" s="87"/>
      <c r="Z5" s="87"/>
      <c r="AA5" s="87"/>
      <c r="AB5" s="87"/>
      <c r="AC5" s="87"/>
      <c r="AD5" s="87"/>
    </row>
    <row r="6" spans="1:30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6" t="s">
        <v>31</v>
      </c>
      <c r="T6" s="6">
        <v>163</v>
      </c>
      <c r="U6" s="31">
        <v>2021</v>
      </c>
      <c r="W6" s="27"/>
      <c r="X6" s="27"/>
      <c r="Y6" s="27"/>
      <c r="Z6" s="27"/>
      <c r="AA6" s="27"/>
      <c r="AB6" s="27"/>
      <c r="AC6" s="27"/>
      <c r="AD6" s="27"/>
    </row>
    <row r="7" spans="1:30" x14ac:dyDescent="0.2">
      <c r="A7" s="24"/>
      <c r="N7" s="44" t="s">
        <v>56</v>
      </c>
      <c r="O7" s="44"/>
      <c r="P7" s="23" t="s">
        <v>55</v>
      </c>
    </row>
    <row r="8" spans="1:30" x14ac:dyDescent="0.2">
      <c r="A8" s="24">
        <v>107100</v>
      </c>
      <c r="B8" s="10">
        <v>2927.19</v>
      </c>
      <c r="C8" s="10">
        <v>198.83</v>
      </c>
      <c r="D8" s="10">
        <f>-3030.15+2215.48</f>
        <v>-814.67000000000007</v>
      </c>
      <c r="E8" s="10">
        <v>696.58</v>
      </c>
      <c r="G8" s="10">
        <v>371.81</v>
      </c>
      <c r="H8" s="10">
        <v>342.52</v>
      </c>
      <c r="J8" s="10">
        <f>SUM(B8:I8)</f>
        <v>3722.2599999999998</v>
      </c>
      <c r="K8" s="10"/>
      <c r="L8" s="10"/>
      <c r="M8" s="10"/>
      <c r="N8" s="10"/>
      <c r="O8" s="10"/>
      <c r="P8" s="10"/>
      <c r="Q8" s="10">
        <f>+J8-L8+M8-N8+O8+P8+K8</f>
        <v>3722.2599999999998</v>
      </c>
      <c r="R8" s="10">
        <f>+'184.100'!AA8</f>
        <v>1.6207414465825971</v>
      </c>
      <c r="S8" s="10"/>
      <c r="T8" s="10">
        <f>+'163000'!AA7+'163000'!AA31</f>
        <v>25308.384940821401</v>
      </c>
      <c r="U8" s="10">
        <f t="shared" ref="U8:U59" si="0">+Q8++T8+R8+S8</f>
        <v>29032.265682267982</v>
      </c>
    </row>
    <row r="9" spans="1:30" x14ac:dyDescent="0.2">
      <c r="A9" s="24">
        <v>107200</v>
      </c>
      <c r="B9" s="10">
        <v>170461.01</v>
      </c>
      <c r="C9" s="10">
        <v>8228.8700000000008</v>
      </c>
      <c r="D9" s="10">
        <f>-128721.07+97167.15</f>
        <v>-31553.920000000013</v>
      </c>
      <c r="E9" s="10">
        <v>559.27</v>
      </c>
      <c r="G9" s="10">
        <v>6911.09</v>
      </c>
      <c r="H9" s="10">
        <v>14493.21</v>
      </c>
      <c r="J9" s="10">
        <f t="shared" ref="J9:J72" si="1">SUM(B9:I9)</f>
        <v>169099.52999999997</v>
      </c>
      <c r="K9" s="10">
        <v>-764.3</v>
      </c>
      <c r="L9" s="10"/>
      <c r="M9" s="10"/>
      <c r="N9" s="10"/>
      <c r="O9" s="10"/>
      <c r="P9" s="10"/>
      <c r="Q9" s="10">
        <f t="shared" ref="Q9:Q93" si="2">+J9-L9+M9-N9+O9+P9+K9</f>
        <v>168335.22999999998</v>
      </c>
      <c r="R9" s="10">
        <f>+'184.100'!AA9</f>
        <v>118.96034627055219</v>
      </c>
      <c r="S9" s="10"/>
      <c r="T9" s="10">
        <f>+'163000'!AA8+'163000'!AA32</f>
        <v>27893.209214639792</v>
      </c>
      <c r="U9" s="10">
        <f t="shared" si="0"/>
        <v>196347.39956091033</v>
      </c>
    </row>
    <row r="10" spans="1:30" hidden="1" x14ac:dyDescent="0.2">
      <c r="A10" s="24">
        <v>107210</v>
      </c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+'184.100'!AA10</f>
        <v>0</v>
      </c>
      <c r="S10" s="10"/>
      <c r="T10" s="10"/>
      <c r="U10" s="10">
        <f t="shared" si="0"/>
        <v>0</v>
      </c>
    </row>
    <row r="11" spans="1:30" hidden="1" x14ac:dyDescent="0.2">
      <c r="A11" s="24">
        <v>107215</v>
      </c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+'184.100'!AA11</f>
        <v>0</v>
      </c>
      <c r="S11" s="10"/>
      <c r="T11" s="10"/>
      <c r="U11" s="10">
        <f t="shared" si="0"/>
        <v>0</v>
      </c>
    </row>
    <row r="12" spans="1:30" hidden="1" x14ac:dyDescent="0.2">
      <c r="A12" s="24">
        <v>107217</v>
      </c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+'184.100'!AA12</f>
        <v>0</v>
      </c>
      <c r="S12" s="10"/>
      <c r="T12" s="10"/>
      <c r="U12" s="10">
        <f t="shared" si="0"/>
        <v>0</v>
      </c>
    </row>
    <row r="13" spans="1:30" hidden="1" x14ac:dyDescent="0.2">
      <c r="A13" s="24">
        <v>107218</v>
      </c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+'184.100'!AA13</f>
        <v>0</v>
      </c>
      <c r="S13" s="10"/>
      <c r="T13" s="10"/>
      <c r="U13" s="10">
        <f t="shared" si="0"/>
        <v>0</v>
      </c>
    </row>
    <row r="14" spans="1:30" hidden="1" x14ac:dyDescent="0.2">
      <c r="A14" s="24">
        <v>107230</v>
      </c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+'184.100'!AA14</f>
        <v>0</v>
      </c>
      <c r="S14" s="10"/>
      <c r="T14" s="10"/>
      <c r="U14" s="10">
        <f t="shared" si="0"/>
        <v>0</v>
      </c>
    </row>
    <row r="15" spans="1:30" hidden="1" x14ac:dyDescent="0.2">
      <c r="A15" s="24">
        <v>107235</v>
      </c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+'184.100'!AA15</f>
        <v>0</v>
      </c>
      <c r="S15" s="10"/>
      <c r="T15" s="10"/>
      <c r="U15" s="10">
        <f t="shared" si="0"/>
        <v>0</v>
      </c>
    </row>
    <row r="16" spans="1:30" hidden="1" x14ac:dyDescent="0.2">
      <c r="A16" s="24">
        <v>107240</v>
      </c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+'184.100'!AA16</f>
        <v>0</v>
      </c>
      <c r="S16" s="10"/>
      <c r="T16" s="10"/>
      <c r="U16" s="10">
        <f t="shared" si="0"/>
        <v>0</v>
      </c>
    </row>
    <row r="17" spans="1:21" hidden="1" x14ac:dyDescent="0.2">
      <c r="A17" s="24">
        <v>107245</v>
      </c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+'184.100'!AA17</f>
        <v>0</v>
      </c>
      <c r="S17" s="10"/>
      <c r="T17" s="10"/>
      <c r="U17" s="10">
        <f t="shared" si="0"/>
        <v>0</v>
      </c>
    </row>
    <row r="18" spans="1:21" hidden="1" x14ac:dyDescent="0.2">
      <c r="A18" s="24">
        <v>107250</v>
      </c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+'184.100'!AA18</f>
        <v>0</v>
      </c>
      <c r="S18" s="10"/>
      <c r="T18" s="10"/>
      <c r="U18" s="10">
        <f t="shared" si="0"/>
        <v>0</v>
      </c>
    </row>
    <row r="19" spans="1:21" hidden="1" x14ac:dyDescent="0.2">
      <c r="A19" s="24">
        <v>107255</v>
      </c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+'184.100'!AA19</f>
        <v>0</v>
      </c>
      <c r="S19" s="10"/>
      <c r="T19" s="10"/>
      <c r="U19" s="10">
        <f t="shared" si="0"/>
        <v>0</v>
      </c>
    </row>
    <row r="20" spans="1:21" hidden="1" x14ac:dyDescent="0.2">
      <c r="A20" s="24">
        <v>107260</v>
      </c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+'184.100'!AA20</f>
        <v>0</v>
      </c>
      <c r="S20" s="10"/>
      <c r="T20" s="10"/>
      <c r="U20" s="10">
        <f t="shared" si="0"/>
        <v>0</v>
      </c>
    </row>
    <row r="21" spans="1:21" hidden="1" x14ac:dyDescent="0.2">
      <c r="A21" s="24">
        <v>107265</v>
      </c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+'184.100'!AA21</f>
        <v>0</v>
      </c>
      <c r="S21" s="10"/>
      <c r="T21" s="10"/>
      <c r="U21" s="10">
        <f t="shared" si="0"/>
        <v>0</v>
      </c>
    </row>
    <row r="22" spans="1:21" hidden="1" x14ac:dyDescent="0.2">
      <c r="A22" s="24">
        <v>107267</v>
      </c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+'184.100'!AA22</f>
        <v>0</v>
      </c>
      <c r="S22" s="10"/>
      <c r="T22" s="10"/>
      <c r="U22" s="10">
        <f t="shared" si="0"/>
        <v>0</v>
      </c>
    </row>
    <row r="23" spans="1:21" hidden="1" x14ac:dyDescent="0.2">
      <c r="A23" s="24">
        <v>107270</v>
      </c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+'184.100'!AA23</f>
        <v>0</v>
      </c>
      <c r="S23" s="10"/>
      <c r="T23" s="10"/>
      <c r="U23" s="10">
        <f t="shared" si="0"/>
        <v>0</v>
      </c>
    </row>
    <row r="24" spans="1:21" hidden="1" x14ac:dyDescent="0.2">
      <c r="A24" s="24">
        <v>107275</v>
      </c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+'184.100'!AA24</f>
        <v>0</v>
      </c>
      <c r="S24" s="10"/>
      <c r="T24" s="10"/>
      <c r="U24" s="10">
        <f t="shared" si="0"/>
        <v>0</v>
      </c>
    </row>
    <row r="25" spans="1:21" hidden="1" x14ac:dyDescent="0.2">
      <c r="A25" s="24">
        <v>107280</v>
      </c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+'184.100'!AA25</f>
        <v>0</v>
      </c>
      <c r="S25" s="10"/>
      <c r="T25" s="10"/>
      <c r="U25" s="10">
        <f t="shared" si="0"/>
        <v>0</v>
      </c>
    </row>
    <row r="26" spans="1:21" hidden="1" x14ac:dyDescent="0.2">
      <c r="A26" s="24">
        <v>107285</v>
      </c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+'184.100'!AA26</f>
        <v>0</v>
      </c>
      <c r="S26" s="10"/>
      <c r="T26" s="10"/>
      <c r="U26" s="10">
        <f t="shared" si="0"/>
        <v>0</v>
      </c>
    </row>
    <row r="27" spans="1:21" hidden="1" x14ac:dyDescent="0.2">
      <c r="A27" s="24">
        <v>107290</v>
      </c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+'184.100'!AA27</f>
        <v>0</v>
      </c>
      <c r="S27" s="10"/>
      <c r="T27" s="10"/>
      <c r="U27" s="10">
        <f t="shared" si="0"/>
        <v>0</v>
      </c>
    </row>
    <row r="28" spans="1:21" hidden="1" x14ac:dyDescent="0.2">
      <c r="A28" s="24">
        <v>107295</v>
      </c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+'184.100'!AA28</f>
        <v>0</v>
      </c>
      <c r="S28" s="10"/>
      <c r="T28" s="10"/>
      <c r="U28" s="10">
        <f t="shared" si="0"/>
        <v>0</v>
      </c>
    </row>
    <row r="29" spans="1:21" hidden="1" x14ac:dyDescent="0.2">
      <c r="A29" s="24">
        <v>107297</v>
      </c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+'184.100'!AA29</f>
        <v>0</v>
      </c>
      <c r="S29" s="10"/>
      <c r="T29" s="10"/>
      <c r="U29" s="10">
        <f t="shared" si="0"/>
        <v>0</v>
      </c>
    </row>
    <row r="30" spans="1:21" hidden="1" x14ac:dyDescent="0.2">
      <c r="A30" s="24">
        <v>107310</v>
      </c>
      <c r="J30" s="10">
        <f t="shared" si="1"/>
        <v>0</v>
      </c>
      <c r="K30" s="10"/>
      <c r="L30" s="10"/>
      <c r="M30" s="10"/>
      <c r="N30" s="10"/>
      <c r="O30" s="10"/>
      <c r="P30" s="10"/>
      <c r="Q30" s="10">
        <f t="shared" ref="Q30" si="3">+J30-L30+M30-N30+O30+P30+K30</f>
        <v>0</v>
      </c>
      <c r="R30" s="10">
        <f>+'184.100'!AA30</f>
        <v>0</v>
      </c>
      <c r="S30" s="10"/>
      <c r="T30" s="10"/>
      <c r="U30" s="10">
        <f t="shared" ref="U30" si="4">+Q30++T30+R30+S30</f>
        <v>0</v>
      </c>
    </row>
    <row r="31" spans="1:21" hidden="1" x14ac:dyDescent="0.2">
      <c r="A31" s="24">
        <v>107400</v>
      </c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+'184.100'!AA31</f>
        <v>0</v>
      </c>
      <c r="S31" s="10"/>
      <c r="T31" s="10">
        <f>+'163000'!AA10+'163000'!AA33</f>
        <v>0</v>
      </c>
      <c r="U31" s="10">
        <f t="shared" si="0"/>
        <v>0</v>
      </c>
    </row>
    <row r="32" spans="1:21" x14ac:dyDescent="0.2">
      <c r="A32" s="24">
        <v>107500</v>
      </c>
      <c r="B32" s="10">
        <v>18849.650000000001</v>
      </c>
      <c r="C32" s="10">
        <v>882.46</v>
      </c>
      <c r="D32" s="10">
        <f>-13277.45+11499.16</f>
        <v>-1778.2900000000009</v>
      </c>
      <c r="E32" s="10">
        <v>332.47</v>
      </c>
      <c r="G32" s="10">
        <v>1225.72</v>
      </c>
      <c r="H32" s="10">
        <v>1467.85</v>
      </c>
      <c r="J32" s="10">
        <f t="shared" si="1"/>
        <v>20979.86</v>
      </c>
      <c r="K32" s="10">
        <v>-26575.8</v>
      </c>
      <c r="L32" s="10"/>
      <c r="M32" s="10"/>
      <c r="N32" s="10"/>
      <c r="O32" s="10"/>
      <c r="P32" s="10"/>
      <c r="Q32" s="10">
        <f t="shared" si="2"/>
        <v>-5595.9399999999987</v>
      </c>
      <c r="R32" s="10">
        <f>+'184.100'!AA32</f>
        <v>4.8982569503432591</v>
      </c>
      <c r="S32" s="10"/>
      <c r="T32" s="10"/>
      <c r="U32" s="10">
        <f t="shared" si="0"/>
        <v>-5591.0417430496555</v>
      </c>
    </row>
    <row r="33" spans="1:21" x14ac:dyDescent="0.2">
      <c r="A33" s="24">
        <v>108800</v>
      </c>
      <c r="B33" s="10">
        <v>16011.77</v>
      </c>
      <c r="C33" s="10">
        <v>734.1</v>
      </c>
      <c r="D33" s="10">
        <f>-16260.9+9434.6</f>
        <v>-6826.2999999999993</v>
      </c>
      <c r="E33" s="10">
        <v>114.94</v>
      </c>
      <c r="G33" s="10">
        <v>517.08000000000004</v>
      </c>
      <c r="H33" s="10">
        <v>1324.01</v>
      </c>
      <c r="J33" s="10">
        <f t="shared" si="1"/>
        <v>11875.6</v>
      </c>
      <c r="K33" s="10">
        <v>554.73</v>
      </c>
      <c r="L33" s="10"/>
      <c r="M33" s="10"/>
      <c r="N33" s="10"/>
      <c r="O33" s="10"/>
      <c r="P33" s="10"/>
      <c r="Q33" s="10">
        <f t="shared" si="2"/>
        <v>12430.33</v>
      </c>
      <c r="R33" s="10">
        <f>+'184.100'!AA33</f>
        <v>49.475086888258424</v>
      </c>
      <c r="S33" s="10"/>
      <c r="T33" s="10"/>
      <c r="U33" s="10">
        <f t="shared" si="0"/>
        <v>12479.805086888258</v>
      </c>
    </row>
    <row r="34" spans="1:21" x14ac:dyDescent="0.2">
      <c r="A34" s="24">
        <v>108810</v>
      </c>
      <c r="B34" s="10">
        <v>104.32</v>
      </c>
      <c r="C34" s="10">
        <v>5.22</v>
      </c>
      <c r="D34" s="10">
        <f>-114.31+73.13</f>
        <v>-41.180000000000007</v>
      </c>
      <c r="H34" s="10">
        <v>10.02</v>
      </c>
      <c r="J34" s="10">
        <f t="shared" si="1"/>
        <v>78.379999999999981</v>
      </c>
      <c r="K34" s="10"/>
      <c r="L34" s="10"/>
      <c r="M34" s="10"/>
      <c r="N34" s="10"/>
      <c r="O34" s="10"/>
      <c r="P34" s="10"/>
      <c r="Q34" s="10">
        <f>+J34-L34+M34-N34+O34+P34+K34</f>
        <v>78.379999999999981</v>
      </c>
      <c r="R34" s="10">
        <f>+'184.100'!AA34</f>
        <v>0</v>
      </c>
      <c r="S34" s="10"/>
      <c r="T34" s="10"/>
      <c r="U34" s="10">
        <f t="shared" si="0"/>
        <v>78.379999999999981</v>
      </c>
    </row>
    <row r="35" spans="1:21" x14ac:dyDescent="0.2">
      <c r="A35" s="49">
        <v>142200</v>
      </c>
      <c r="J35" s="10">
        <f t="shared" si="1"/>
        <v>0</v>
      </c>
      <c r="K35" s="10">
        <v>487.8</v>
      </c>
      <c r="L35" s="10"/>
      <c r="M35" s="10"/>
      <c r="N35" s="10"/>
      <c r="O35" s="10"/>
      <c r="P35" s="10"/>
      <c r="Q35" s="10">
        <f t="shared" si="2"/>
        <v>487.8</v>
      </c>
      <c r="R35" s="10">
        <f>+'184.100'!AA35</f>
        <v>0</v>
      </c>
      <c r="S35" s="10"/>
      <c r="T35" s="10"/>
      <c r="U35" s="10">
        <f t="shared" si="0"/>
        <v>487.8</v>
      </c>
    </row>
    <row r="36" spans="1:21" hidden="1" x14ac:dyDescent="0.2">
      <c r="A36" s="24">
        <v>143000</v>
      </c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5">+J36-L36+M36-N36+O36+P36+K36</f>
        <v>0</v>
      </c>
      <c r="R36" s="10">
        <f>+'184.100'!AA36</f>
        <v>0</v>
      </c>
      <c r="S36" s="10"/>
      <c r="T36" s="10"/>
      <c r="U36" s="10">
        <f t="shared" si="0"/>
        <v>0</v>
      </c>
    </row>
    <row r="37" spans="1:21" x14ac:dyDescent="0.2">
      <c r="A37" s="24">
        <v>143100</v>
      </c>
      <c r="J37" s="10">
        <f t="shared" si="1"/>
        <v>0</v>
      </c>
      <c r="K37" s="10">
        <v>515.39</v>
      </c>
      <c r="L37" s="10"/>
      <c r="M37" s="10"/>
      <c r="N37" s="10"/>
      <c r="O37" s="10"/>
      <c r="P37" s="10"/>
      <c r="Q37" s="10">
        <f t="shared" si="5"/>
        <v>515.39</v>
      </c>
      <c r="R37" s="10">
        <f>+'184.100'!AA37</f>
        <v>0</v>
      </c>
      <c r="S37" s="10"/>
      <c r="T37" s="10"/>
      <c r="U37" s="10">
        <f t="shared" si="0"/>
        <v>515.39</v>
      </c>
    </row>
    <row r="38" spans="1:21" hidden="1" x14ac:dyDescent="0.2">
      <c r="A38" s="24">
        <v>143600</v>
      </c>
      <c r="J38" s="10">
        <f t="shared" si="1"/>
        <v>0</v>
      </c>
      <c r="K38" s="10"/>
      <c r="L38" s="10"/>
      <c r="M38" s="10"/>
      <c r="N38" s="10"/>
      <c r="O38" s="10"/>
      <c r="P38" s="10"/>
      <c r="Q38" s="10">
        <f t="shared" si="2"/>
        <v>0</v>
      </c>
      <c r="R38" s="10">
        <f>+'184.100'!AA38</f>
        <v>0</v>
      </c>
      <c r="S38" s="10"/>
      <c r="T38" s="10"/>
      <c r="U38" s="10">
        <f t="shared" si="0"/>
        <v>0</v>
      </c>
    </row>
    <row r="39" spans="1:21" hidden="1" x14ac:dyDescent="0.2">
      <c r="A39" s="24">
        <v>143700</v>
      </c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6">+J39-L39+M39-N39+O39+P39+K39</f>
        <v>0</v>
      </c>
      <c r="R39" s="10">
        <f>+'184.100'!AA39</f>
        <v>0</v>
      </c>
      <c r="S39" s="10"/>
      <c r="T39" s="10"/>
      <c r="U39" s="10">
        <f t="shared" si="0"/>
        <v>0</v>
      </c>
    </row>
    <row r="40" spans="1:21" hidden="1" x14ac:dyDescent="0.2">
      <c r="A40" s="24">
        <v>146000</v>
      </c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+'184.100'!AA40</f>
        <v>0</v>
      </c>
      <c r="S40" s="10"/>
      <c r="T40" s="10"/>
      <c r="U40" s="10">
        <f t="shared" si="0"/>
        <v>0</v>
      </c>
    </row>
    <row r="41" spans="1:21" x14ac:dyDescent="0.2">
      <c r="A41" s="24">
        <v>163000</v>
      </c>
      <c r="B41" s="10">
        <v>28641.98</v>
      </c>
      <c r="C41" s="10">
        <v>1403.65</v>
      </c>
      <c r="D41" s="10">
        <v>20338.23</v>
      </c>
      <c r="E41" s="10">
        <v>88.71</v>
      </c>
      <c r="G41" s="10">
        <v>129.88999999999999</v>
      </c>
      <c r="H41" s="10">
        <v>2728.78</v>
      </c>
      <c r="J41" s="10">
        <f t="shared" si="1"/>
        <v>53331.24</v>
      </c>
      <c r="K41" s="10"/>
      <c r="L41" s="10"/>
      <c r="M41" s="10"/>
      <c r="N41" s="10"/>
      <c r="O41" s="10"/>
      <c r="P41" s="10"/>
      <c r="Q41" s="10">
        <f t="shared" si="2"/>
        <v>53331.24</v>
      </c>
      <c r="R41" s="10">
        <f>+'184.100'!AA41</f>
        <v>0.641219128551899</v>
      </c>
      <c r="S41" s="10"/>
      <c r="T41" s="10">
        <f>-'163000'!AA21</f>
        <v>-53331.881219128554</v>
      </c>
      <c r="U41" s="10">
        <f t="shared" si="0"/>
        <v>-4.3595127507956022E-12</v>
      </c>
    </row>
    <row r="42" spans="1:21" hidden="1" x14ac:dyDescent="0.2">
      <c r="A42" s="24">
        <v>163200</v>
      </c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+'184.100'!AA42</f>
        <v>0</v>
      </c>
      <c r="S42" s="10"/>
      <c r="T42" s="10">
        <f>-'163000'!AA44</f>
        <v>0</v>
      </c>
      <c r="U42" s="10">
        <f t="shared" si="0"/>
        <v>0</v>
      </c>
    </row>
    <row r="43" spans="1:21" x14ac:dyDescent="0.2">
      <c r="A43" s="24">
        <v>183200</v>
      </c>
      <c r="B43" s="10">
        <v>3.6</v>
      </c>
      <c r="C43" s="10">
        <v>7.0000000000000007E-2</v>
      </c>
      <c r="D43" s="10">
        <v>0.51</v>
      </c>
      <c r="H43" s="10">
        <v>0.15</v>
      </c>
      <c r="J43" s="10">
        <f t="shared" si="1"/>
        <v>4.33</v>
      </c>
      <c r="K43" s="10"/>
      <c r="L43" s="10"/>
      <c r="M43" s="10"/>
      <c r="N43" s="10"/>
      <c r="O43" s="10"/>
      <c r="P43" s="10"/>
      <c r="Q43" s="10">
        <f t="shared" si="2"/>
        <v>4.33</v>
      </c>
      <c r="R43" s="10">
        <f>+'184.100'!AA43</f>
        <v>0</v>
      </c>
      <c r="S43" s="10"/>
      <c r="T43" s="10"/>
      <c r="U43" s="10">
        <f t="shared" si="0"/>
        <v>4.33</v>
      </c>
    </row>
    <row r="44" spans="1:21" x14ac:dyDescent="0.2">
      <c r="A44" s="24">
        <v>183300</v>
      </c>
      <c r="D44" s="10">
        <v>-247.35</v>
      </c>
      <c r="J44" s="10">
        <f t="shared" si="1"/>
        <v>-247.35</v>
      </c>
      <c r="K44" s="10"/>
      <c r="L44" s="10"/>
      <c r="M44" s="10"/>
      <c r="N44" s="10"/>
      <c r="O44" s="10"/>
      <c r="P44" s="10"/>
      <c r="Q44" s="10">
        <f t="shared" ref="Q44" si="7">+J44-L44+M44-N44+O44+P44+K44</f>
        <v>-247.35</v>
      </c>
      <c r="R44" s="10">
        <f>+'184.100'!AA44</f>
        <v>0</v>
      </c>
      <c r="S44" s="10"/>
      <c r="T44" s="10"/>
      <c r="U44" s="10">
        <f t="shared" ref="U44" si="8">+Q44++T44+R44+S44</f>
        <v>-247.35</v>
      </c>
    </row>
    <row r="45" spans="1:21" hidden="1" x14ac:dyDescent="0.2">
      <c r="A45" s="24">
        <v>183400</v>
      </c>
      <c r="J45" s="10">
        <f t="shared" si="1"/>
        <v>0</v>
      </c>
      <c r="K45" s="10"/>
      <c r="L45" s="10"/>
      <c r="M45" s="10"/>
      <c r="N45" s="10"/>
      <c r="O45" s="10"/>
      <c r="P45" s="10"/>
      <c r="Q45" s="10">
        <f t="shared" ref="Q45" si="9">+J45-L45+M45-N45+O45+P45+K45</f>
        <v>0</v>
      </c>
      <c r="R45" s="10">
        <f>+'184.100'!AA45</f>
        <v>0</v>
      </c>
      <c r="S45" s="10"/>
      <c r="T45" s="10"/>
      <c r="U45" s="10">
        <f t="shared" si="0"/>
        <v>0</v>
      </c>
    </row>
    <row r="46" spans="1:21" x14ac:dyDescent="0.2">
      <c r="A46" s="24">
        <v>184100</v>
      </c>
      <c r="B46" s="10">
        <v>302.16000000000003</v>
      </c>
      <c r="C46" s="10">
        <v>11.92</v>
      </c>
      <c r="D46" s="10">
        <v>153.88</v>
      </c>
      <c r="H46" s="10">
        <v>17.43</v>
      </c>
      <c r="J46" s="10">
        <f t="shared" si="1"/>
        <v>485.39000000000004</v>
      </c>
      <c r="K46" s="10"/>
      <c r="L46" s="10"/>
      <c r="M46" s="10"/>
      <c r="N46" s="10"/>
      <c r="O46" s="10"/>
      <c r="P46" s="10"/>
      <c r="Q46" s="10">
        <f t="shared" si="2"/>
        <v>485.39000000000004</v>
      </c>
      <c r="R46" s="10">
        <f>-'184.100'!AA118</f>
        <v>-485.3900000000001</v>
      </c>
      <c r="S46" s="10"/>
      <c r="T46" s="10"/>
      <c r="U46" s="10">
        <f t="shared" si="0"/>
        <v>-5.6843418860808015E-14</v>
      </c>
    </row>
    <row r="47" spans="1:21" hidden="1" x14ac:dyDescent="0.2">
      <c r="A47" s="24">
        <v>242300</v>
      </c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+'184.100'!AA47</f>
        <v>0</v>
      </c>
      <c r="S47" s="10"/>
      <c r="T47" s="10"/>
      <c r="U47" s="10">
        <f t="shared" ref="U47" si="10">+Q47++T47+R47+S47</f>
        <v>0</v>
      </c>
    </row>
    <row r="48" spans="1:21" hidden="1" x14ac:dyDescent="0.2">
      <c r="A48" s="24">
        <v>253350</v>
      </c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ref="Q48:Q50" si="11">+J48-L48+M48-N48+O48+P48+K48</f>
        <v>0</v>
      </c>
      <c r="R48" s="10">
        <f>+'184.100'!AA48</f>
        <v>0</v>
      </c>
      <c r="S48" s="10"/>
      <c r="T48" s="10"/>
      <c r="U48" s="10">
        <f t="shared" si="0"/>
        <v>0</v>
      </c>
    </row>
    <row r="49" spans="1:21" hidden="1" x14ac:dyDescent="0.2">
      <c r="A49" s="24">
        <v>253351</v>
      </c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11"/>
        <v>0</v>
      </c>
      <c r="R49" s="10">
        <f>+'184.100'!AA49</f>
        <v>0</v>
      </c>
      <c r="S49" s="10"/>
      <c r="T49" s="10"/>
      <c r="U49" s="10">
        <f t="shared" si="0"/>
        <v>0</v>
      </c>
    </row>
    <row r="50" spans="1:21" x14ac:dyDescent="0.2">
      <c r="A50" s="24">
        <v>416000</v>
      </c>
      <c r="B50" s="10">
        <v>0.36</v>
      </c>
      <c r="C50" s="10">
        <v>0.01</v>
      </c>
      <c r="D50" s="10">
        <v>0.09</v>
      </c>
      <c r="G50" s="10">
        <v>0.01</v>
      </c>
      <c r="J50" s="10">
        <f t="shared" si="1"/>
        <v>0.47</v>
      </c>
      <c r="K50" s="10"/>
      <c r="L50" s="10"/>
      <c r="M50" s="10"/>
      <c r="N50" s="10"/>
      <c r="O50" s="10"/>
      <c r="P50" s="10"/>
      <c r="Q50" s="10">
        <f t="shared" si="11"/>
        <v>0.47</v>
      </c>
      <c r="R50" s="10">
        <f>+'184.100'!AA50</f>
        <v>0</v>
      </c>
      <c r="S50" s="10"/>
      <c r="T50" s="10"/>
      <c r="U50" s="10">
        <f t="shared" si="0"/>
        <v>0.47</v>
      </c>
    </row>
    <row r="51" spans="1:21" hidden="1" x14ac:dyDescent="0.2">
      <c r="A51" s="24">
        <v>416100</v>
      </c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+'184.100'!AA51</f>
        <v>0</v>
      </c>
      <c r="S51" s="10"/>
      <c r="T51" s="10"/>
      <c r="U51" s="10">
        <f t="shared" si="0"/>
        <v>0</v>
      </c>
    </row>
    <row r="52" spans="1:21" hidden="1" x14ac:dyDescent="0.2">
      <c r="A52" s="24">
        <v>416600</v>
      </c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+'184.100'!AA52</f>
        <v>0</v>
      </c>
      <c r="S52" s="10"/>
      <c r="T52" s="10"/>
      <c r="U52" s="10">
        <f t="shared" si="0"/>
        <v>0</v>
      </c>
    </row>
    <row r="53" spans="1:21" hidden="1" x14ac:dyDescent="0.2">
      <c r="A53" s="24">
        <v>416700</v>
      </c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+'184.100'!AA53</f>
        <v>0</v>
      </c>
      <c r="S53" s="10"/>
      <c r="T53" s="10"/>
      <c r="U53" s="10">
        <f t="shared" si="0"/>
        <v>0</v>
      </c>
    </row>
    <row r="54" spans="1:21" x14ac:dyDescent="0.2">
      <c r="A54" s="24">
        <v>417102</v>
      </c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+'184.100'!AA54</f>
        <v>0</v>
      </c>
      <c r="S54" s="10">
        <v>1.06</v>
      </c>
      <c r="T54" s="10"/>
      <c r="U54" s="10">
        <f t="shared" si="0"/>
        <v>1.06</v>
      </c>
    </row>
    <row r="55" spans="1:21" hidden="1" x14ac:dyDescent="0.2">
      <c r="A55" s="24">
        <v>417106</v>
      </c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+'184.100'!AA55</f>
        <v>0</v>
      </c>
      <c r="S55" s="10"/>
      <c r="T55" s="10"/>
      <c r="U55" s="10">
        <f t="shared" si="0"/>
        <v>0</v>
      </c>
    </row>
    <row r="56" spans="1:21" x14ac:dyDescent="0.2">
      <c r="A56" s="24">
        <v>417107</v>
      </c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+'184.100'!AA56</f>
        <v>0</v>
      </c>
      <c r="S56" s="10">
        <v>7.09</v>
      </c>
      <c r="T56" s="10"/>
      <c r="U56" s="10">
        <f t="shared" si="0"/>
        <v>7.09</v>
      </c>
    </row>
    <row r="57" spans="1:21" hidden="1" x14ac:dyDescent="0.2">
      <c r="A57" s="24">
        <v>426500</v>
      </c>
      <c r="J57" s="10">
        <f t="shared" si="1"/>
        <v>0</v>
      </c>
      <c r="K57" s="10"/>
      <c r="L57" s="10"/>
      <c r="M57" s="10"/>
      <c r="N57" s="10"/>
      <c r="O57" s="10"/>
      <c r="P57" s="10"/>
      <c r="Q57" s="10">
        <f t="shared" ref="Q57" si="12">+J57-L57+M57-N57+O57+P57+K57</f>
        <v>0</v>
      </c>
      <c r="R57" s="10">
        <f>+'184.100'!AA57</f>
        <v>0</v>
      </c>
      <c r="S57" s="10"/>
      <c r="T57" s="10"/>
      <c r="U57" s="10">
        <f t="shared" ref="U57" si="13">+Q57++T57+R57+S57</f>
        <v>0</v>
      </c>
    </row>
    <row r="58" spans="1:21" hidden="1" x14ac:dyDescent="0.2">
      <c r="A58" s="24">
        <v>582000</v>
      </c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2"/>
        <v>0</v>
      </c>
      <c r="R58" s="10">
        <f>+'184.100'!AA58</f>
        <v>0</v>
      </c>
      <c r="S58" s="10"/>
      <c r="T58" s="10"/>
      <c r="U58" s="10">
        <f t="shared" si="0"/>
        <v>0</v>
      </c>
    </row>
    <row r="59" spans="1:21" x14ac:dyDescent="0.2">
      <c r="A59" s="24">
        <v>582200</v>
      </c>
      <c r="B59" s="10">
        <v>443.86</v>
      </c>
      <c r="C59" s="10">
        <v>21.39</v>
      </c>
      <c r="D59" s="10">
        <f>-318.91+246.7</f>
        <v>-72.210000000000036</v>
      </c>
      <c r="H59" s="10">
        <v>44.75</v>
      </c>
      <c r="J59" s="10">
        <f t="shared" si="1"/>
        <v>437.78999999999996</v>
      </c>
      <c r="K59" s="10"/>
      <c r="L59" s="10"/>
      <c r="M59" s="10"/>
      <c r="N59" s="10"/>
      <c r="O59" s="10"/>
      <c r="P59" s="10"/>
      <c r="Q59" s="10">
        <f t="shared" si="2"/>
        <v>437.78999999999996</v>
      </c>
      <c r="R59" s="10">
        <f>+'184.100'!AA59</f>
        <v>9.4276367722173876E-2</v>
      </c>
      <c r="S59" s="10"/>
      <c r="T59" s="10"/>
      <c r="U59" s="10">
        <f t="shared" si="0"/>
        <v>437.88427636772212</v>
      </c>
    </row>
    <row r="60" spans="1:21" x14ac:dyDescent="0.2">
      <c r="A60" s="24">
        <v>583000</v>
      </c>
      <c r="B60" s="10">
        <v>12167.57</v>
      </c>
      <c r="C60" s="10">
        <v>608.46</v>
      </c>
      <c r="D60" s="10">
        <f>-9348.17+8016.92</f>
        <v>-1331.25</v>
      </c>
      <c r="E60" s="10">
        <v>572.52</v>
      </c>
      <c r="G60" s="10">
        <v>669.23</v>
      </c>
      <c r="H60" s="10">
        <v>1070.3900000000001</v>
      </c>
      <c r="J60" s="10">
        <f t="shared" si="1"/>
        <v>13756.919999999998</v>
      </c>
      <c r="K60" s="10">
        <v>8970.7999999999993</v>
      </c>
      <c r="L60" s="10"/>
      <c r="M60" s="10"/>
      <c r="N60" s="10"/>
      <c r="O60" s="10"/>
      <c r="P60" s="10"/>
      <c r="Q60" s="10">
        <f t="shared" si="2"/>
        <v>22727.719999999998</v>
      </c>
      <c r="R60" s="10">
        <f>+'184.100'!AA60</f>
        <v>15.080830694551528</v>
      </c>
      <c r="S60" s="10"/>
      <c r="T60" s="10"/>
      <c r="U60" s="10">
        <f t="shared" ref="U60:U105" si="14">+Q60++T60+R60+S60</f>
        <v>22742.800830694548</v>
      </c>
    </row>
    <row r="61" spans="1:21" x14ac:dyDescent="0.2">
      <c r="A61" s="24">
        <v>586000</v>
      </c>
      <c r="B61" s="10">
        <v>26474.11</v>
      </c>
      <c r="C61" s="10">
        <v>1600.57</v>
      </c>
      <c r="D61" s="10">
        <f>-14192.02+21509.71</f>
        <v>7317.6899999999987</v>
      </c>
      <c r="E61" s="10">
        <v>3122.31</v>
      </c>
      <c r="G61" s="10">
        <v>1013</v>
      </c>
      <c r="H61" s="10">
        <v>2474.13</v>
      </c>
      <c r="I61" s="10">
        <f>-4531.12+4531.12</f>
        <v>0</v>
      </c>
      <c r="J61" s="10">
        <f t="shared" si="1"/>
        <v>42001.80999999999</v>
      </c>
      <c r="K61" s="10"/>
      <c r="L61" s="10"/>
      <c r="M61" s="10"/>
      <c r="N61" s="10"/>
      <c r="O61" s="10"/>
      <c r="P61" s="10"/>
      <c r="Q61" s="10">
        <f t="shared" si="2"/>
        <v>42001.80999999999</v>
      </c>
      <c r="R61" s="10">
        <f>+'184.100'!AA61</f>
        <v>24.724474900286378</v>
      </c>
      <c r="S61" s="10"/>
      <c r="T61" s="10"/>
      <c r="U61" s="10">
        <f t="shared" si="14"/>
        <v>42026.534474900276</v>
      </c>
    </row>
    <row r="62" spans="1:21" x14ac:dyDescent="0.2">
      <c r="A62" s="24">
        <v>588000</v>
      </c>
      <c r="B62" s="10">
        <v>93532.94</v>
      </c>
      <c r="C62" s="10">
        <v>5109.75</v>
      </c>
      <c r="D62" s="10">
        <f>-50329.56+54567.34</f>
        <v>4237.7799999999988</v>
      </c>
      <c r="E62" s="10">
        <v>2977.69</v>
      </c>
      <c r="G62" s="10">
        <v>2171.37</v>
      </c>
      <c r="H62" s="10">
        <v>7981.15</v>
      </c>
      <c r="J62" s="10">
        <f t="shared" si="1"/>
        <v>116010.68</v>
      </c>
      <c r="K62" s="10"/>
      <c r="L62" s="10"/>
      <c r="M62" s="10"/>
      <c r="N62" s="10"/>
      <c r="O62" s="10"/>
      <c r="P62" s="10"/>
      <c r="Q62" s="10">
        <f t="shared" si="2"/>
        <v>116010.68</v>
      </c>
      <c r="R62" s="10">
        <f>+'184.100'!AA62</f>
        <v>11.923110176016843</v>
      </c>
      <c r="S62" s="10"/>
      <c r="T62" s="10">
        <f>+'163000'!AA11+'163000'!AA34</f>
        <v>0</v>
      </c>
      <c r="U62" s="10">
        <f t="shared" si="14"/>
        <v>116022.60311017602</v>
      </c>
    </row>
    <row r="63" spans="1:21" hidden="1" x14ac:dyDescent="0.2">
      <c r="A63" s="49">
        <v>588200</v>
      </c>
      <c r="J63" s="10">
        <f t="shared" si="1"/>
        <v>0</v>
      </c>
      <c r="K63" s="10"/>
      <c r="L63" s="10"/>
      <c r="M63" s="10"/>
      <c r="N63" s="10"/>
      <c r="O63" s="10"/>
      <c r="P63" s="10"/>
      <c r="Q63" s="10">
        <f t="shared" si="2"/>
        <v>0</v>
      </c>
      <c r="R63" s="10">
        <f>+'184.100'!AA63</f>
        <v>0</v>
      </c>
      <c r="S63" s="10"/>
      <c r="T63" s="10"/>
      <c r="U63" s="10">
        <f t="shared" si="14"/>
        <v>0</v>
      </c>
    </row>
    <row r="64" spans="1:21" hidden="1" x14ac:dyDescent="0.2">
      <c r="A64" s="49">
        <v>588210</v>
      </c>
      <c r="J64" s="10">
        <f t="shared" si="1"/>
        <v>0</v>
      </c>
      <c r="K64" s="10"/>
      <c r="L64" s="10"/>
      <c r="M64" s="10"/>
      <c r="N64" s="10"/>
      <c r="O64" s="10"/>
      <c r="P64" s="10"/>
      <c r="Q64" s="10">
        <f t="shared" si="2"/>
        <v>0</v>
      </c>
      <c r="R64" s="10">
        <f>+'184.100'!AA64</f>
        <v>0</v>
      </c>
      <c r="S64" s="10"/>
      <c r="T64" s="10"/>
      <c r="U64" s="10">
        <f t="shared" si="14"/>
        <v>0</v>
      </c>
    </row>
    <row r="65" spans="1:21" x14ac:dyDescent="0.2">
      <c r="A65" s="24">
        <v>592000</v>
      </c>
      <c r="B65" s="10">
        <v>12904.08</v>
      </c>
      <c r="C65" s="10">
        <v>647.98</v>
      </c>
      <c r="D65" s="10">
        <f>-9498.56+8012.07</f>
        <v>-1486.4899999999998</v>
      </c>
      <c r="G65" s="10">
        <v>1408.44</v>
      </c>
      <c r="H65" s="10">
        <v>1139.5999999999999</v>
      </c>
      <c r="J65" s="10">
        <f t="shared" si="1"/>
        <v>14613.61</v>
      </c>
      <c r="K65" s="10"/>
      <c r="L65" s="10"/>
      <c r="M65" s="10"/>
      <c r="N65" s="10"/>
      <c r="O65" s="10"/>
      <c r="P65" s="10"/>
      <c r="Q65" s="10">
        <f t="shared" si="2"/>
        <v>14613.61</v>
      </c>
      <c r="R65" s="10">
        <f>+'184.100'!AA65</f>
        <v>10.437598579198884</v>
      </c>
      <c r="S65" s="10"/>
      <c r="T65" s="10">
        <f>+'163000'!AA12+'163000'!AA35</f>
        <v>0</v>
      </c>
      <c r="U65" s="10">
        <f t="shared" si="14"/>
        <v>14624.0475985792</v>
      </c>
    </row>
    <row r="66" spans="1:21" x14ac:dyDescent="0.2">
      <c r="A66" s="24">
        <v>592100</v>
      </c>
      <c r="B66" s="10">
        <v>3281.58</v>
      </c>
      <c r="C66" s="10">
        <v>168.85</v>
      </c>
      <c r="D66" s="10">
        <f>-1689.67+2032.95</f>
        <v>343.28</v>
      </c>
      <c r="G66" s="10">
        <v>163.4</v>
      </c>
      <c r="H66" s="10">
        <v>320.12</v>
      </c>
      <c r="J66" s="10">
        <f t="shared" si="1"/>
        <v>4277.2300000000005</v>
      </c>
      <c r="K66" s="10"/>
      <c r="L66" s="10"/>
      <c r="M66" s="10"/>
      <c r="N66" s="10"/>
      <c r="O66" s="10"/>
      <c r="P66" s="10"/>
      <c r="Q66" s="10">
        <f t="shared" si="2"/>
        <v>4277.2300000000005</v>
      </c>
      <c r="R66" s="10">
        <f>+'184.100'!AA66</f>
        <v>0.67964494985109647</v>
      </c>
      <c r="S66" s="10"/>
      <c r="T66" s="10"/>
      <c r="U66" s="10">
        <f t="shared" si="14"/>
        <v>4277.909644949852</v>
      </c>
    </row>
    <row r="67" spans="1:21" x14ac:dyDescent="0.2">
      <c r="A67" s="24">
        <v>592200</v>
      </c>
      <c r="B67" s="10">
        <v>726.64</v>
      </c>
      <c r="C67" s="10">
        <v>35.67</v>
      </c>
      <c r="D67" s="10">
        <f>-827.51+416.58</f>
        <v>-410.93</v>
      </c>
      <c r="G67" s="10">
        <v>10.75</v>
      </c>
      <c r="H67" s="10">
        <v>57.66</v>
      </c>
      <c r="J67" s="10">
        <f t="shared" si="1"/>
        <v>419.78999999999996</v>
      </c>
      <c r="K67" s="10"/>
      <c r="L67" s="10"/>
      <c r="M67" s="10"/>
      <c r="N67" s="10"/>
      <c r="O67" s="10"/>
      <c r="P67" s="10"/>
      <c r="Q67" s="10">
        <f t="shared" si="2"/>
        <v>419.78999999999996</v>
      </c>
      <c r="R67" s="10">
        <f>+'184.100'!AA67</f>
        <v>0.56060288484651477</v>
      </c>
      <c r="S67" s="10"/>
      <c r="T67" s="10"/>
      <c r="U67" s="10">
        <f t="shared" si="14"/>
        <v>420.35060288484647</v>
      </c>
    </row>
    <row r="68" spans="1:21" x14ac:dyDescent="0.2">
      <c r="A68" s="24">
        <v>593000</v>
      </c>
      <c r="B68" s="10">
        <v>152335.32999999999</v>
      </c>
      <c r="C68" s="10">
        <v>7070.83</v>
      </c>
      <c r="D68" s="10">
        <f>-244.64-79233.68+87413.3</f>
        <v>7934.9800000000105</v>
      </c>
      <c r="E68" s="10">
        <v>1754.53</v>
      </c>
      <c r="G68" s="10">
        <v>5596.11</v>
      </c>
      <c r="H68" s="10">
        <v>8594.7199999999993</v>
      </c>
      <c r="J68" s="10">
        <f t="shared" si="1"/>
        <v>183286.49999999997</v>
      </c>
      <c r="K68" s="10">
        <v>12604.58</v>
      </c>
      <c r="L68" s="10"/>
      <c r="M68" s="10"/>
      <c r="N68" s="10"/>
      <c r="O68" s="10"/>
      <c r="P68" s="10"/>
      <c r="Q68" s="10">
        <f t="shared" si="2"/>
        <v>195891.07999999996</v>
      </c>
      <c r="R68" s="10">
        <f>+'184.100'!AA68</f>
        <v>203.74459498154752</v>
      </c>
      <c r="S68" s="10"/>
      <c r="T68" s="10">
        <f>+'163000'!AA13+'163000'!AA36</f>
        <v>111.83326292476465</v>
      </c>
      <c r="U68" s="10">
        <f t="shared" si="14"/>
        <v>196206.65785790628</v>
      </c>
    </row>
    <row r="69" spans="1:21" hidden="1" x14ac:dyDescent="0.2">
      <c r="A69" s="49">
        <v>593200</v>
      </c>
      <c r="J69" s="10">
        <f t="shared" si="1"/>
        <v>0</v>
      </c>
      <c r="K69" s="10"/>
      <c r="L69" s="10"/>
      <c r="M69" s="10"/>
      <c r="N69" s="10"/>
      <c r="O69" s="10"/>
      <c r="P69" s="10"/>
      <c r="Q69" s="10">
        <f t="shared" si="2"/>
        <v>0</v>
      </c>
      <c r="R69" s="10">
        <f>+'184.100'!AA69</f>
        <v>0</v>
      </c>
      <c r="S69" s="10"/>
      <c r="T69" s="10">
        <f>+'163000'!AA14+'163000'!AA37</f>
        <v>0</v>
      </c>
      <c r="U69" s="10">
        <f t="shared" si="14"/>
        <v>0</v>
      </c>
    </row>
    <row r="70" spans="1:21" x14ac:dyDescent="0.2">
      <c r="A70" s="24">
        <v>593300</v>
      </c>
      <c r="B70" s="10">
        <v>13315.36</v>
      </c>
      <c r="C70" s="10">
        <v>881.85</v>
      </c>
      <c r="D70" s="10">
        <f>-10254.89+12890.01</f>
        <v>2635.1200000000008</v>
      </c>
      <c r="E70" s="10">
        <v>2993.28</v>
      </c>
      <c r="G70" s="10">
        <v>1333.99</v>
      </c>
      <c r="H70" s="10">
        <v>1348.15</v>
      </c>
      <c r="J70" s="10">
        <f t="shared" si="1"/>
        <v>22507.750000000004</v>
      </c>
      <c r="K70" s="10"/>
      <c r="L70" s="10"/>
      <c r="M70" s="10"/>
      <c r="N70" s="10"/>
      <c r="O70" s="10"/>
      <c r="P70" s="10"/>
      <c r="Q70" s="10">
        <f t="shared" si="2"/>
        <v>22507.750000000004</v>
      </c>
      <c r="R70" s="10">
        <f>+'184.100'!AA70</f>
        <v>9.6139845270133559</v>
      </c>
      <c r="S70" s="10"/>
      <c r="T70" s="10"/>
      <c r="U70" s="10">
        <f t="shared" si="14"/>
        <v>22517.363984527015</v>
      </c>
    </row>
    <row r="71" spans="1:21" x14ac:dyDescent="0.2">
      <c r="A71" s="24">
        <v>593800</v>
      </c>
      <c r="B71" s="10">
        <v>1155.8800000000001</v>
      </c>
      <c r="C71" s="10">
        <v>46.84</v>
      </c>
      <c r="D71" s="10">
        <v>639.64</v>
      </c>
      <c r="G71" s="10">
        <v>21.73</v>
      </c>
      <c r="H71" s="10">
        <v>68.45</v>
      </c>
      <c r="J71" s="10">
        <f t="shared" si="1"/>
        <v>1932.5400000000002</v>
      </c>
      <c r="K71" s="10">
        <v>-489.41</v>
      </c>
      <c r="L71" s="10"/>
      <c r="M71" s="10"/>
      <c r="N71" s="10"/>
      <c r="O71" s="10"/>
      <c r="P71" s="10"/>
      <c r="Q71" s="10">
        <f t="shared" si="2"/>
        <v>1443.13</v>
      </c>
      <c r="R71" s="10">
        <f>+'184.100'!AA71</f>
        <v>1.7953651579310845</v>
      </c>
      <c r="S71" s="10"/>
      <c r="T71" s="10"/>
      <c r="U71" s="10">
        <f t="shared" si="14"/>
        <v>1444.9253651579311</v>
      </c>
    </row>
    <row r="72" spans="1:21" x14ac:dyDescent="0.2">
      <c r="A72" s="24">
        <v>594000</v>
      </c>
      <c r="B72" s="10">
        <v>8631.2199999999993</v>
      </c>
      <c r="C72" s="10">
        <v>464.76</v>
      </c>
      <c r="D72" s="10">
        <f>-5746.69+6463.53</f>
        <v>716.84000000000015</v>
      </c>
      <c r="E72" s="10">
        <v>125.29</v>
      </c>
      <c r="G72" s="10">
        <v>2013.76</v>
      </c>
      <c r="H72" s="10">
        <v>874.05</v>
      </c>
      <c r="J72" s="10">
        <f t="shared" si="1"/>
        <v>12825.92</v>
      </c>
      <c r="K72" s="10"/>
      <c r="L72" s="10"/>
      <c r="M72" s="10"/>
      <c r="N72" s="10"/>
      <c r="O72" s="10"/>
      <c r="P72" s="10"/>
      <c r="Q72" s="10">
        <f t="shared" si="2"/>
        <v>12825.92</v>
      </c>
      <c r="R72" s="10">
        <f>+'184.100'!AA72</f>
        <v>9.6409552049441416</v>
      </c>
      <c r="S72" s="10"/>
      <c r="T72" s="10">
        <f>+'163000'!AA15+'163000'!AA38</f>
        <v>18.453800742595217</v>
      </c>
      <c r="U72" s="10">
        <f t="shared" si="14"/>
        <v>12854.014755947539</v>
      </c>
    </row>
    <row r="73" spans="1:21" x14ac:dyDescent="0.2">
      <c r="A73" s="24">
        <v>595000</v>
      </c>
      <c r="D73" s="10">
        <v>-236.33</v>
      </c>
      <c r="J73" s="10">
        <f t="shared" ref="J73:J115" si="15">SUM(B73:I73)</f>
        <v>-236.33</v>
      </c>
      <c r="K73" s="10"/>
      <c r="L73" s="10"/>
      <c r="M73" s="10"/>
      <c r="N73" s="10"/>
      <c r="O73" s="10"/>
      <c r="P73" s="10"/>
      <c r="Q73" s="10">
        <f t="shared" si="2"/>
        <v>-236.33</v>
      </c>
      <c r="R73" s="10">
        <f>+'184.100'!AA73</f>
        <v>0</v>
      </c>
      <c r="S73" s="10"/>
      <c r="T73" s="10">
        <f>+'163000'!AA16+'163000'!AA39</f>
        <v>0</v>
      </c>
      <c r="U73" s="10">
        <f t="shared" si="14"/>
        <v>-236.33</v>
      </c>
    </row>
    <row r="74" spans="1:21" x14ac:dyDescent="0.2">
      <c r="A74" s="24">
        <v>596000</v>
      </c>
      <c r="B74" s="10">
        <v>1625.86</v>
      </c>
      <c r="C74" s="10">
        <v>76.739999999999995</v>
      </c>
      <c r="D74" s="10">
        <f>-789.46+979.19</f>
        <v>189.73000000000002</v>
      </c>
      <c r="E74" s="10">
        <v>284.45</v>
      </c>
      <c r="G74" s="10">
        <v>34.33</v>
      </c>
      <c r="H74" s="10">
        <v>155.03</v>
      </c>
      <c r="J74" s="10">
        <f t="shared" si="15"/>
        <v>2366.14</v>
      </c>
      <c r="K74" s="10"/>
      <c r="L74" s="10"/>
      <c r="M74" s="10"/>
      <c r="N74" s="10"/>
      <c r="O74" s="10"/>
      <c r="P74" s="10"/>
      <c r="Q74" s="10">
        <f t="shared" si="2"/>
        <v>2366.14</v>
      </c>
      <c r="R74" s="10">
        <f>+'184.100'!AA74</f>
        <v>2.9586000099828587</v>
      </c>
      <c r="S74" s="10"/>
      <c r="T74" s="10"/>
      <c r="U74" s="10">
        <f t="shared" si="14"/>
        <v>2369.0986000099829</v>
      </c>
    </row>
    <row r="75" spans="1:21" x14ac:dyDescent="0.2">
      <c r="A75" s="24">
        <v>597000</v>
      </c>
      <c r="D75" s="10">
        <v>-20.07</v>
      </c>
      <c r="J75" s="10">
        <f t="shared" si="15"/>
        <v>-20.07</v>
      </c>
      <c r="K75" s="10"/>
      <c r="L75" s="10"/>
      <c r="M75" s="10"/>
      <c r="N75" s="10"/>
      <c r="O75" s="10"/>
      <c r="P75" s="10"/>
      <c r="Q75" s="10">
        <f t="shared" si="2"/>
        <v>-20.07</v>
      </c>
      <c r="R75" s="10">
        <f>+'184.100'!AA75</f>
        <v>0</v>
      </c>
      <c r="S75" s="10"/>
      <c r="T75" s="10">
        <f>+'163000'!AA17+'163000'!AA40</f>
        <v>0</v>
      </c>
      <c r="U75" s="10">
        <f t="shared" si="14"/>
        <v>-20.07</v>
      </c>
    </row>
    <row r="76" spans="1:21" x14ac:dyDescent="0.2">
      <c r="A76" s="24">
        <v>598000</v>
      </c>
      <c r="D76" s="10">
        <v>-825.3</v>
      </c>
      <c r="J76" s="10">
        <f t="shared" si="15"/>
        <v>-825.3</v>
      </c>
      <c r="K76" s="10"/>
      <c r="L76" s="10"/>
      <c r="M76" s="10"/>
      <c r="N76" s="10"/>
      <c r="O76" s="10"/>
      <c r="P76" s="10"/>
      <c r="Q76" s="10">
        <f t="shared" si="2"/>
        <v>-825.3</v>
      </c>
      <c r="R76" s="10">
        <f>+'184.100'!AA76</f>
        <v>0</v>
      </c>
      <c r="S76" s="10"/>
      <c r="T76" s="10">
        <f>+'163000'!AA18+'163000'!AA41</f>
        <v>0</v>
      </c>
      <c r="U76" s="10">
        <f t="shared" si="14"/>
        <v>-825.3</v>
      </c>
    </row>
    <row r="77" spans="1:21" x14ac:dyDescent="0.2">
      <c r="A77" s="24">
        <v>903000</v>
      </c>
      <c r="B77" s="10">
        <v>84438.76</v>
      </c>
      <c r="C77" s="10">
        <v>4835.83</v>
      </c>
      <c r="D77" s="10">
        <f>-64186.5+78479.73</f>
        <v>14293.229999999996</v>
      </c>
      <c r="G77" s="10">
        <v>6883.21</v>
      </c>
      <c r="H77" s="10">
        <v>7858.77</v>
      </c>
      <c r="J77" s="10">
        <f t="shared" si="15"/>
        <v>118309.8</v>
      </c>
      <c r="K77" s="10">
        <v>4696.21</v>
      </c>
      <c r="L77" s="10"/>
      <c r="M77" s="10"/>
      <c r="N77" s="10"/>
      <c r="O77" s="10"/>
      <c r="P77" s="10"/>
      <c r="Q77" s="10">
        <f t="shared" si="2"/>
        <v>123006.01000000001</v>
      </c>
      <c r="R77" s="10">
        <f>+'184.100'!AA77</f>
        <v>8.1175018069693099</v>
      </c>
      <c r="S77" s="10">
        <v>-7.09</v>
      </c>
      <c r="T77" s="10"/>
      <c r="U77" s="10">
        <f t="shared" si="14"/>
        <v>123007.03750180698</v>
      </c>
    </row>
    <row r="78" spans="1:21" hidden="1" x14ac:dyDescent="0.2">
      <c r="A78" s="24">
        <v>903220</v>
      </c>
      <c r="J78" s="10">
        <f t="shared" si="15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+'184.100'!AA78</f>
        <v>0</v>
      </c>
      <c r="S78" s="10"/>
      <c r="T78" s="10"/>
      <c r="U78" s="10">
        <f t="shared" si="14"/>
        <v>0</v>
      </c>
    </row>
    <row r="79" spans="1:21" hidden="1" x14ac:dyDescent="0.2">
      <c r="A79" s="24">
        <v>903230</v>
      </c>
      <c r="J79" s="10">
        <f t="shared" si="15"/>
        <v>0</v>
      </c>
      <c r="K79" s="10"/>
      <c r="L79" s="10"/>
      <c r="M79" s="10"/>
      <c r="N79" s="10"/>
      <c r="O79" s="10"/>
      <c r="P79" s="10"/>
      <c r="Q79" s="10">
        <f t="shared" si="2"/>
        <v>0</v>
      </c>
      <c r="R79" s="10">
        <f>+'184.100'!AA79</f>
        <v>0</v>
      </c>
      <c r="S79" s="10"/>
      <c r="T79" s="10"/>
      <c r="U79" s="10">
        <f t="shared" si="14"/>
        <v>0</v>
      </c>
    </row>
    <row r="80" spans="1:21" hidden="1" x14ac:dyDescent="0.2">
      <c r="A80" s="24">
        <v>903240</v>
      </c>
      <c r="J80" s="10">
        <f t="shared" si="15"/>
        <v>0</v>
      </c>
      <c r="K80" s="10"/>
      <c r="L80" s="10"/>
      <c r="M80" s="10"/>
      <c r="N80" s="10"/>
      <c r="O80" s="10"/>
      <c r="P80" s="10"/>
      <c r="Q80" s="10">
        <f t="shared" si="2"/>
        <v>0</v>
      </c>
      <c r="R80" s="10">
        <f>+'184.100'!AA80</f>
        <v>0</v>
      </c>
      <c r="S80" s="10"/>
      <c r="T80" s="10"/>
      <c r="U80" s="10">
        <f t="shared" si="14"/>
        <v>0</v>
      </c>
    </row>
    <row r="81" spans="1:21" x14ac:dyDescent="0.2">
      <c r="A81" s="24">
        <v>908000</v>
      </c>
      <c r="B81" s="10">
        <v>5153.42</v>
      </c>
      <c r="C81" s="10">
        <v>352.83</v>
      </c>
      <c r="D81" s="10">
        <f>-4940.87+4457.99</f>
        <v>-482.88000000000011</v>
      </c>
      <c r="E81" s="10">
        <v>86.72</v>
      </c>
      <c r="G81" s="10">
        <v>358.02</v>
      </c>
      <c r="H81" s="10">
        <v>690.31</v>
      </c>
      <c r="J81" s="10">
        <f t="shared" si="15"/>
        <v>6158.42</v>
      </c>
      <c r="K81" s="10"/>
      <c r="L81" s="10"/>
      <c r="M81" s="10"/>
      <c r="N81" s="10"/>
      <c r="O81" s="10"/>
      <c r="P81" s="10"/>
      <c r="Q81" s="10">
        <f t="shared" si="2"/>
        <v>6158.42</v>
      </c>
      <c r="R81" s="10">
        <f>+'184.100'!AA81</f>
        <v>0.7426482383773525</v>
      </c>
      <c r="S81" s="10"/>
      <c r="T81" s="10"/>
      <c r="U81" s="10">
        <f t="shared" si="14"/>
        <v>6159.1626482383772</v>
      </c>
    </row>
    <row r="82" spans="1:21" hidden="1" x14ac:dyDescent="0.2">
      <c r="A82" s="24">
        <v>912000</v>
      </c>
      <c r="J82" s="10">
        <f t="shared" si="15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+'184.100'!AA82</f>
        <v>0</v>
      </c>
      <c r="S82" s="10"/>
      <c r="T82" s="10"/>
      <c r="U82" s="10">
        <f t="shared" si="14"/>
        <v>0</v>
      </c>
    </row>
    <row r="83" spans="1:21" hidden="1" x14ac:dyDescent="0.2">
      <c r="A83" s="24">
        <v>913000</v>
      </c>
      <c r="J83" s="10">
        <f t="shared" si="15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+'184.100'!AA83</f>
        <v>0</v>
      </c>
      <c r="S83" s="10"/>
      <c r="T83" s="10"/>
      <c r="U83" s="10">
        <f t="shared" si="14"/>
        <v>0</v>
      </c>
    </row>
    <row r="84" spans="1:21" hidden="1" x14ac:dyDescent="0.2">
      <c r="A84" s="24">
        <v>913220</v>
      </c>
      <c r="J84" s="10">
        <f t="shared" si="15"/>
        <v>0</v>
      </c>
      <c r="K84" s="10"/>
      <c r="L84" s="10"/>
      <c r="M84" s="10"/>
      <c r="N84" s="10"/>
      <c r="O84" s="10"/>
      <c r="P84" s="10"/>
      <c r="Q84" s="10">
        <f t="shared" si="2"/>
        <v>0</v>
      </c>
      <c r="R84" s="10">
        <f>+'184.100'!AA84</f>
        <v>0</v>
      </c>
      <c r="S84" s="10"/>
      <c r="T84" s="10"/>
      <c r="U84" s="10">
        <f t="shared" si="14"/>
        <v>0</v>
      </c>
    </row>
    <row r="85" spans="1:21" hidden="1" x14ac:dyDescent="0.2">
      <c r="A85" s="24">
        <v>913230</v>
      </c>
      <c r="J85" s="10">
        <f t="shared" si="15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+'184.100'!AA85</f>
        <v>0</v>
      </c>
      <c r="S85" s="10"/>
      <c r="T85" s="10"/>
      <c r="U85" s="10">
        <f t="shared" si="14"/>
        <v>0</v>
      </c>
    </row>
    <row r="86" spans="1:21" hidden="1" x14ac:dyDescent="0.2">
      <c r="A86" s="24">
        <v>913240</v>
      </c>
      <c r="J86" s="10">
        <f t="shared" si="15"/>
        <v>0</v>
      </c>
      <c r="K86" s="10"/>
      <c r="L86" s="10"/>
      <c r="M86" s="10"/>
      <c r="N86" s="10"/>
      <c r="O86" s="10"/>
      <c r="P86" s="10"/>
      <c r="Q86" s="10">
        <f t="shared" si="2"/>
        <v>0</v>
      </c>
      <c r="R86" s="10">
        <f>+'184.100'!AA86</f>
        <v>0</v>
      </c>
      <c r="S86" s="10"/>
      <c r="T86" s="10"/>
      <c r="U86" s="10">
        <f t="shared" si="14"/>
        <v>0</v>
      </c>
    </row>
    <row r="87" spans="1:21" x14ac:dyDescent="0.2">
      <c r="A87" s="24">
        <v>920000</v>
      </c>
      <c r="B87" s="10">
        <v>97242.29</v>
      </c>
      <c r="C87" s="10">
        <v>4899.58</v>
      </c>
      <c r="D87" s="10">
        <f>-54100.1+37779.41</f>
        <v>-16320.689999999995</v>
      </c>
      <c r="G87" s="10">
        <v>820.17</v>
      </c>
      <c r="H87" s="10">
        <v>8056.01</v>
      </c>
      <c r="J87" s="10">
        <f t="shared" si="15"/>
        <v>94697.359999999986</v>
      </c>
      <c r="K87" s="10"/>
      <c r="L87" s="10"/>
      <c r="M87" s="10"/>
      <c r="N87" s="10"/>
      <c r="O87" s="10"/>
      <c r="P87" s="10"/>
      <c r="Q87" s="10">
        <f t="shared" si="2"/>
        <v>94697.359999999986</v>
      </c>
      <c r="R87" s="10">
        <f>+'184.100'!AA87</f>
        <v>2.0508202330482126</v>
      </c>
      <c r="S87" s="10"/>
      <c r="T87" s="10"/>
      <c r="U87" s="10">
        <f t="shared" si="14"/>
        <v>94699.410820233039</v>
      </c>
    </row>
    <row r="88" spans="1:21" x14ac:dyDescent="0.2">
      <c r="A88" s="24">
        <v>920100</v>
      </c>
      <c r="D88" s="10">
        <v>-259.10000000000002</v>
      </c>
      <c r="J88" s="10">
        <f t="shared" si="15"/>
        <v>-259.10000000000002</v>
      </c>
      <c r="K88" s="10"/>
      <c r="L88" s="10"/>
      <c r="M88" s="10"/>
      <c r="N88" s="10"/>
      <c r="O88" s="10"/>
      <c r="P88" s="10"/>
      <c r="Q88" s="10">
        <f t="shared" ref="Q88:Q92" si="16">+J88-L88+M88-N88+O88+P88+K88</f>
        <v>-259.10000000000002</v>
      </c>
      <c r="R88" s="10">
        <f>+'184.100'!AA88</f>
        <v>0</v>
      </c>
      <c r="S88" s="10"/>
      <c r="T88" s="10"/>
      <c r="U88" s="10">
        <f t="shared" si="14"/>
        <v>-259.10000000000002</v>
      </c>
    </row>
    <row r="89" spans="1:21" x14ac:dyDescent="0.2">
      <c r="A89" s="24">
        <v>920220</v>
      </c>
      <c r="D89" s="10">
        <v>-3.62</v>
      </c>
      <c r="J89" s="10">
        <f t="shared" si="15"/>
        <v>-3.62</v>
      </c>
      <c r="K89" s="10"/>
      <c r="L89" s="10"/>
      <c r="M89" s="10"/>
      <c r="N89" s="10"/>
      <c r="O89" s="10"/>
      <c r="P89" s="10"/>
      <c r="Q89" s="10">
        <f t="shared" si="16"/>
        <v>-3.62</v>
      </c>
      <c r="R89" s="10">
        <f>+'184.100'!AA89</f>
        <v>0</v>
      </c>
      <c r="S89" s="10"/>
      <c r="T89" s="10"/>
      <c r="U89" s="10">
        <f t="shared" si="14"/>
        <v>-3.62</v>
      </c>
    </row>
    <row r="90" spans="1:21" hidden="1" x14ac:dyDescent="0.2">
      <c r="A90" s="24">
        <v>920221</v>
      </c>
      <c r="J90" s="10">
        <f t="shared" si="15"/>
        <v>0</v>
      </c>
      <c r="K90" s="10"/>
      <c r="L90" s="10"/>
      <c r="M90" s="10"/>
      <c r="N90" s="10"/>
      <c r="O90" s="10"/>
      <c r="P90" s="10"/>
      <c r="Q90" s="10">
        <f t="shared" si="16"/>
        <v>0</v>
      </c>
      <c r="R90" s="10">
        <f>+'184.100'!AA90</f>
        <v>0</v>
      </c>
      <c r="S90" s="10"/>
      <c r="T90" s="10"/>
      <c r="U90" s="10">
        <f t="shared" si="14"/>
        <v>0</v>
      </c>
    </row>
    <row r="91" spans="1:21" x14ac:dyDescent="0.2">
      <c r="A91" s="24">
        <v>920230</v>
      </c>
      <c r="D91" s="10">
        <v>-184.68</v>
      </c>
      <c r="J91" s="10">
        <f t="shared" si="15"/>
        <v>-184.68</v>
      </c>
      <c r="K91" s="10"/>
      <c r="L91" s="10"/>
      <c r="M91" s="10"/>
      <c r="N91" s="10"/>
      <c r="O91" s="10"/>
      <c r="P91" s="10"/>
      <c r="Q91" s="10">
        <f t="shared" si="16"/>
        <v>-184.68</v>
      </c>
      <c r="R91" s="10">
        <f>+'184.100'!AA91</f>
        <v>0</v>
      </c>
      <c r="S91" s="10"/>
      <c r="T91" s="10"/>
      <c r="U91" s="10">
        <f t="shared" si="14"/>
        <v>-184.68</v>
      </c>
    </row>
    <row r="92" spans="1:21" hidden="1" x14ac:dyDescent="0.2">
      <c r="A92" s="24">
        <v>920231</v>
      </c>
      <c r="J92" s="10">
        <f t="shared" si="15"/>
        <v>0</v>
      </c>
      <c r="K92" s="10"/>
      <c r="L92" s="10"/>
      <c r="M92" s="10"/>
      <c r="N92" s="10"/>
      <c r="O92" s="10"/>
      <c r="P92" s="10"/>
      <c r="Q92" s="10">
        <f t="shared" si="16"/>
        <v>0</v>
      </c>
      <c r="R92" s="10">
        <f>+'184.100'!AA92</f>
        <v>0</v>
      </c>
      <c r="S92" s="10"/>
      <c r="T92" s="10"/>
      <c r="U92" s="10">
        <f t="shared" si="14"/>
        <v>0</v>
      </c>
    </row>
    <row r="93" spans="1:21" x14ac:dyDescent="0.2">
      <c r="A93" s="24">
        <v>920240</v>
      </c>
      <c r="B93" s="10">
        <v>2499.75</v>
      </c>
      <c r="C93" s="10">
        <v>122.7</v>
      </c>
      <c r="D93" s="10">
        <f>-827.41+1339.71</f>
        <v>512.30000000000007</v>
      </c>
      <c r="H93" s="10">
        <v>144.1</v>
      </c>
      <c r="J93" s="10">
        <f t="shared" si="15"/>
        <v>3278.85</v>
      </c>
      <c r="K93" s="10"/>
      <c r="L93" s="10"/>
      <c r="M93" s="10"/>
      <c r="N93" s="10"/>
      <c r="O93" s="10"/>
      <c r="P93" s="10"/>
      <c r="Q93" s="10">
        <f t="shared" si="2"/>
        <v>3278.85</v>
      </c>
      <c r="R93" s="10">
        <f>+'184.100'!AA93</f>
        <v>0</v>
      </c>
      <c r="S93" s="10"/>
      <c r="T93" s="10"/>
      <c r="U93" s="10">
        <f t="shared" si="14"/>
        <v>3278.85</v>
      </c>
    </row>
    <row r="94" spans="1:21" hidden="1" x14ac:dyDescent="0.2">
      <c r="A94" s="24">
        <v>920241</v>
      </c>
      <c r="J94" s="10">
        <f t="shared" si="15"/>
        <v>0</v>
      </c>
      <c r="K94" s="10"/>
      <c r="L94" s="10"/>
      <c r="M94" s="10"/>
      <c r="N94" s="10"/>
      <c r="O94" s="10"/>
      <c r="P94" s="10"/>
      <c r="Q94" s="10">
        <f t="shared" ref="Q94:Q99" si="17">+J94-L94+M94-N94+O94+P94+K94</f>
        <v>0</v>
      </c>
      <c r="R94" s="10">
        <f>+'184.100'!AA94</f>
        <v>0</v>
      </c>
      <c r="S94" s="10"/>
      <c r="T94" s="10"/>
      <c r="U94" s="10">
        <f t="shared" si="14"/>
        <v>0</v>
      </c>
    </row>
    <row r="95" spans="1:21" x14ac:dyDescent="0.2">
      <c r="A95" s="24">
        <v>920250</v>
      </c>
      <c r="B95" s="10">
        <v>60.65</v>
      </c>
      <c r="C95" s="10">
        <v>3.11</v>
      </c>
      <c r="D95" s="10">
        <f>-34.6+31.58</f>
        <v>-3.0200000000000031</v>
      </c>
      <c r="G95" s="10">
        <v>1.98</v>
      </c>
      <c r="H95" s="10">
        <v>5.36</v>
      </c>
      <c r="J95" s="10">
        <f t="shared" si="15"/>
        <v>68.08</v>
      </c>
      <c r="K95" s="10"/>
      <c r="L95" s="10"/>
      <c r="M95" s="10"/>
      <c r="N95" s="10"/>
      <c r="O95" s="10"/>
      <c r="P95" s="10"/>
      <c r="Q95" s="10">
        <f t="shared" si="17"/>
        <v>68.08</v>
      </c>
      <c r="R95" s="10">
        <f>+'184.100'!AA95</f>
        <v>0</v>
      </c>
      <c r="S95" s="10"/>
      <c r="T95" s="10"/>
      <c r="U95" s="10">
        <f t="shared" si="14"/>
        <v>68.08</v>
      </c>
    </row>
    <row r="96" spans="1:21" x14ac:dyDescent="0.2">
      <c r="A96" s="24">
        <v>920260</v>
      </c>
      <c r="B96" s="10">
        <v>60.65</v>
      </c>
      <c r="C96" s="10">
        <v>3.13</v>
      </c>
      <c r="D96" s="10">
        <f>-34.6+31.58</f>
        <v>-3.0200000000000031</v>
      </c>
      <c r="G96" s="10">
        <v>1.98</v>
      </c>
      <c r="H96" s="10">
        <v>5.36</v>
      </c>
      <c r="J96" s="10">
        <f t="shared" si="15"/>
        <v>68.099999999999994</v>
      </c>
      <c r="K96" s="10"/>
      <c r="L96" s="10"/>
      <c r="M96" s="10"/>
      <c r="N96" s="10"/>
      <c r="O96" s="10"/>
      <c r="P96" s="10"/>
      <c r="Q96" s="10">
        <f t="shared" si="17"/>
        <v>68.099999999999994</v>
      </c>
      <c r="R96" s="10">
        <f>+'184.100'!AA96</f>
        <v>0</v>
      </c>
      <c r="S96" s="10"/>
      <c r="T96" s="10"/>
      <c r="U96" s="10">
        <f t="shared" si="14"/>
        <v>68.099999999999994</v>
      </c>
    </row>
    <row r="97" spans="1:21" hidden="1" x14ac:dyDescent="0.2">
      <c r="A97" s="24">
        <v>921000</v>
      </c>
      <c r="J97" s="10">
        <f t="shared" si="15"/>
        <v>0</v>
      </c>
      <c r="K97" s="10"/>
      <c r="L97" s="10"/>
      <c r="M97" s="10"/>
      <c r="N97" s="10"/>
      <c r="O97" s="10"/>
      <c r="P97" s="10"/>
      <c r="Q97" s="10">
        <f t="shared" si="17"/>
        <v>0</v>
      </c>
      <c r="R97" s="10">
        <f>+'184.100'!AA97</f>
        <v>0</v>
      </c>
      <c r="S97" s="10"/>
      <c r="T97" s="10">
        <f>+'163000'!AA19+'163000'!AA42</f>
        <v>0</v>
      </c>
      <c r="U97" s="10">
        <f t="shared" si="14"/>
        <v>0</v>
      </c>
    </row>
    <row r="98" spans="1:21" hidden="1" x14ac:dyDescent="0.2">
      <c r="A98" s="24">
        <v>928000</v>
      </c>
      <c r="J98" s="10">
        <f t="shared" si="15"/>
        <v>0</v>
      </c>
      <c r="K98" s="10"/>
      <c r="L98" s="10"/>
      <c r="M98" s="10"/>
      <c r="N98" s="10"/>
      <c r="O98" s="10"/>
      <c r="P98" s="10"/>
      <c r="Q98" s="10">
        <f t="shared" si="17"/>
        <v>0</v>
      </c>
      <c r="R98" s="10">
        <f>+'184.100'!AA98</f>
        <v>0</v>
      </c>
      <c r="S98" s="10"/>
      <c r="T98" s="10"/>
      <c r="U98" s="10">
        <f t="shared" si="14"/>
        <v>0</v>
      </c>
    </row>
    <row r="99" spans="1:21" hidden="1" x14ac:dyDescent="0.2">
      <c r="A99" s="24">
        <v>928100</v>
      </c>
      <c r="J99" s="10">
        <f t="shared" si="15"/>
        <v>0</v>
      </c>
      <c r="K99" s="10"/>
      <c r="L99" s="10"/>
      <c r="M99" s="10"/>
      <c r="N99" s="10"/>
      <c r="O99" s="10"/>
      <c r="P99" s="10"/>
      <c r="Q99" s="10">
        <f t="shared" si="17"/>
        <v>0</v>
      </c>
      <c r="R99" s="10">
        <f>+'184.100'!AA99</f>
        <v>0</v>
      </c>
      <c r="S99" s="10"/>
      <c r="T99" s="10"/>
      <c r="U99" s="10">
        <f t="shared" si="14"/>
        <v>0</v>
      </c>
    </row>
    <row r="100" spans="1:21" hidden="1" x14ac:dyDescent="0.2">
      <c r="A100" s="24">
        <v>928300</v>
      </c>
      <c r="J100" s="10">
        <f t="shared" si="15"/>
        <v>0</v>
      </c>
      <c r="K100" s="10"/>
      <c r="L100" s="10"/>
      <c r="M100" s="10"/>
      <c r="N100" s="10"/>
      <c r="O100" s="10"/>
      <c r="P100" s="10"/>
      <c r="Q100" s="10">
        <f t="shared" ref="Q100:Q105" si="18">+J100-L100+M100-N100+O100+P100+K100</f>
        <v>0</v>
      </c>
      <c r="R100" s="10">
        <f>+'184.100'!AA100</f>
        <v>0</v>
      </c>
      <c r="S100" s="10"/>
      <c r="T100" s="10"/>
      <c r="U100" s="10">
        <f t="shared" si="14"/>
        <v>0</v>
      </c>
    </row>
    <row r="101" spans="1:21" hidden="1" x14ac:dyDescent="0.2">
      <c r="A101" s="24">
        <v>928500</v>
      </c>
      <c r="J101" s="10">
        <f t="shared" si="15"/>
        <v>0</v>
      </c>
      <c r="K101" s="10"/>
      <c r="L101" s="10"/>
      <c r="M101" s="10"/>
      <c r="N101" s="10"/>
      <c r="O101" s="10"/>
      <c r="P101" s="10"/>
      <c r="Q101" s="10">
        <f t="shared" si="18"/>
        <v>0</v>
      </c>
      <c r="R101" s="10">
        <f>+'184.100'!AA101</f>
        <v>0</v>
      </c>
      <c r="S101" s="10"/>
      <c r="T101" s="10"/>
      <c r="U101" s="10">
        <f t="shared" si="14"/>
        <v>0</v>
      </c>
    </row>
    <row r="102" spans="1:21" hidden="1" x14ac:dyDescent="0.2">
      <c r="A102" s="24">
        <v>928600</v>
      </c>
      <c r="J102" s="10">
        <f t="shared" si="15"/>
        <v>0</v>
      </c>
      <c r="K102" s="10"/>
      <c r="L102" s="10"/>
      <c r="M102" s="10"/>
      <c r="N102" s="10"/>
      <c r="O102" s="10"/>
      <c r="P102" s="10"/>
      <c r="Q102" s="10">
        <f t="shared" ref="Q102:Q104" si="19">+J102-L102+M102-N102+O102+P102+K102</f>
        <v>0</v>
      </c>
      <c r="R102" s="10">
        <f>+'184.100'!AA102</f>
        <v>0</v>
      </c>
      <c r="S102" s="10"/>
      <c r="T102" s="10"/>
      <c r="U102" s="10">
        <f t="shared" ref="U102:U104" si="20">+Q102++T102+R102+S102</f>
        <v>0</v>
      </c>
    </row>
    <row r="103" spans="1:21" hidden="1" x14ac:dyDescent="0.2">
      <c r="A103" s="24">
        <v>928610</v>
      </c>
      <c r="J103" s="10">
        <f t="shared" si="15"/>
        <v>0</v>
      </c>
      <c r="K103" s="10"/>
      <c r="L103" s="10"/>
      <c r="M103" s="10"/>
      <c r="N103" s="10"/>
      <c r="O103" s="10"/>
      <c r="P103" s="10"/>
      <c r="Q103" s="10">
        <f t="shared" si="19"/>
        <v>0</v>
      </c>
      <c r="R103" s="10">
        <f>+'184.100'!AA103</f>
        <v>0</v>
      </c>
      <c r="S103" s="10"/>
      <c r="T103" s="10"/>
      <c r="U103" s="10">
        <f t="shared" si="20"/>
        <v>0</v>
      </c>
    </row>
    <row r="104" spans="1:21" hidden="1" x14ac:dyDescent="0.2">
      <c r="A104" s="24">
        <v>930100</v>
      </c>
      <c r="J104" s="10">
        <f t="shared" si="15"/>
        <v>0</v>
      </c>
      <c r="K104" s="10"/>
      <c r="L104" s="10"/>
      <c r="M104" s="10"/>
      <c r="N104" s="10"/>
      <c r="O104" s="10"/>
      <c r="P104" s="10"/>
      <c r="Q104" s="10">
        <f t="shared" si="19"/>
        <v>0</v>
      </c>
      <c r="R104" s="10">
        <f>+'184.100'!AA104</f>
        <v>0</v>
      </c>
      <c r="S104" s="10"/>
      <c r="T104" s="10"/>
      <c r="U104" s="10">
        <f t="shared" si="20"/>
        <v>0</v>
      </c>
    </row>
    <row r="105" spans="1:21" x14ac:dyDescent="0.2">
      <c r="A105" s="24">
        <v>930200</v>
      </c>
      <c r="B105" s="10">
        <v>10091.73</v>
      </c>
      <c r="C105" s="10">
        <v>504.22</v>
      </c>
      <c r="D105" s="10">
        <f>-5821.97+6369.51</f>
        <v>547.54</v>
      </c>
      <c r="G105" s="10">
        <v>73.739999999999995</v>
      </c>
      <c r="H105" s="10">
        <v>859.44</v>
      </c>
      <c r="J105" s="10">
        <f t="shared" si="15"/>
        <v>12076.669999999998</v>
      </c>
      <c r="K105" s="10"/>
      <c r="L105" s="10"/>
      <c r="M105" s="10"/>
      <c r="N105" s="10"/>
      <c r="O105" s="10"/>
      <c r="P105" s="10"/>
      <c r="Q105" s="10">
        <f t="shared" si="18"/>
        <v>12076.669999999998</v>
      </c>
      <c r="R105" s="10">
        <f>+'184.100'!AA105</f>
        <v>0</v>
      </c>
      <c r="S105" s="10">
        <v>-1.06</v>
      </c>
      <c r="T105" s="10"/>
      <c r="U105" s="10">
        <f t="shared" si="14"/>
        <v>12075.609999999999</v>
      </c>
    </row>
    <row r="106" spans="1:21" hidden="1" x14ac:dyDescent="0.2">
      <c r="A106" s="24">
        <v>930220</v>
      </c>
      <c r="J106" s="10">
        <f t="shared" si="15"/>
        <v>0</v>
      </c>
      <c r="K106" s="10"/>
      <c r="L106" s="10"/>
      <c r="M106" s="10"/>
      <c r="N106" s="10"/>
      <c r="O106" s="10"/>
      <c r="P106" s="10"/>
      <c r="Q106" s="10">
        <f t="shared" ref="Q106:Q116" si="21">+J106-L106+M106-N106+O106+P106+K106</f>
        <v>0</v>
      </c>
      <c r="R106" s="10">
        <f>+'184.100'!AA106</f>
        <v>0</v>
      </c>
      <c r="S106" s="10"/>
      <c r="T106" s="10"/>
      <c r="U106" s="10">
        <f t="shared" ref="U106:U115" si="22">+Q106++T106+R106+S106</f>
        <v>0</v>
      </c>
    </row>
    <row r="107" spans="1:21" hidden="1" x14ac:dyDescent="0.2">
      <c r="A107" s="24">
        <v>930221</v>
      </c>
      <c r="J107" s="10">
        <f t="shared" si="15"/>
        <v>0</v>
      </c>
      <c r="K107" s="10"/>
      <c r="L107" s="10"/>
      <c r="M107" s="10"/>
      <c r="N107" s="10"/>
      <c r="O107" s="10"/>
      <c r="P107" s="10"/>
      <c r="Q107" s="10">
        <f t="shared" si="21"/>
        <v>0</v>
      </c>
      <c r="R107" s="10">
        <f>+'184.100'!AA107</f>
        <v>0</v>
      </c>
      <c r="S107" s="10"/>
      <c r="T107" s="10"/>
      <c r="U107" s="10">
        <f t="shared" si="22"/>
        <v>0</v>
      </c>
    </row>
    <row r="108" spans="1:21" hidden="1" x14ac:dyDescent="0.2">
      <c r="A108" s="24">
        <v>930230</v>
      </c>
      <c r="J108" s="10">
        <f t="shared" si="15"/>
        <v>0</v>
      </c>
      <c r="K108" s="10"/>
      <c r="L108" s="10"/>
      <c r="M108" s="10"/>
      <c r="N108" s="10"/>
      <c r="O108" s="10"/>
      <c r="P108" s="10"/>
      <c r="Q108" s="10">
        <f t="shared" si="21"/>
        <v>0</v>
      </c>
      <c r="R108" s="10">
        <f>+'184.100'!AA108</f>
        <v>0</v>
      </c>
      <c r="S108" s="10"/>
      <c r="T108" s="10"/>
      <c r="U108" s="10">
        <f t="shared" si="22"/>
        <v>0</v>
      </c>
    </row>
    <row r="109" spans="1:21" hidden="1" x14ac:dyDescent="0.2">
      <c r="A109" s="24">
        <v>930231</v>
      </c>
      <c r="J109" s="10">
        <f t="shared" si="15"/>
        <v>0</v>
      </c>
      <c r="K109" s="10"/>
      <c r="L109" s="10"/>
      <c r="M109" s="10"/>
      <c r="N109" s="10"/>
      <c r="O109" s="10"/>
      <c r="P109" s="10"/>
      <c r="Q109" s="10">
        <f t="shared" si="21"/>
        <v>0</v>
      </c>
      <c r="R109" s="10">
        <f>+'184.100'!AA109</f>
        <v>0</v>
      </c>
      <c r="S109" s="10"/>
      <c r="T109" s="10"/>
      <c r="U109" s="10">
        <f t="shared" si="22"/>
        <v>0</v>
      </c>
    </row>
    <row r="110" spans="1:21" hidden="1" x14ac:dyDescent="0.2">
      <c r="A110" s="24">
        <v>930240</v>
      </c>
      <c r="J110" s="10">
        <f t="shared" si="15"/>
        <v>0</v>
      </c>
      <c r="K110" s="10"/>
      <c r="L110" s="10"/>
      <c r="M110" s="10"/>
      <c r="N110" s="10"/>
      <c r="O110" s="10"/>
      <c r="P110" s="10"/>
      <c r="Q110" s="10">
        <f t="shared" si="21"/>
        <v>0</v>
      </c>
      <c r="R110" s="10">
        <f>+'184.100'!AA110</f>
        <v>0</v>
      </c>
      <c r="S110" s="10"/>
      <c r="T110" s="10"/>
      <c r="U110" s="10">
        <f t="shared" si="22"/>
        <v>0</v>
      </c>
    </row>
    <row r="111" spans="1:21" hidden="1" x14ac:dyDescent="0.2">
      <c r="A111" s="24">
        <v>930241</v>
      </c>
      <c r="J111" s="10">
        <f t="shared" si="15"/>
        <v>0</v>
      </c>
      <c r="K111" s="10"/>
      <c r="L111" s="10"/>
      <c r="M111" s="10"/>
      <c r="N111" s="10"/>
      <c r="O111" s="10"/>
      <c r="P111" s="10"/>
      <c r="Q111" s="10">
        <f t="shared" si="21"/>
        <v>0</v>
      </c>
      <c r="R111" s="10">
        <f>+'184.100'!AA111</f>
        <v>0</v>
      </c>
      <c r="S111" s="10"/>
      <c r="T111" s="10"/>
      <c r="U111" s="10">
        <f t="shared" si="22"/>
        <v>0</v>
      </c>
    </row>
    <row r="112" spans="1:21" x14ac:dyDescent="0.2">
      <c r="A112" s="24">
        <v>935000</v>
      </c>
      <c r="B112" s="10">
        <v>28301.45</v>
      </c>
      <c r="C112" s="10">
        <v>1372.49</v>
      </c>
      <c r="D112" s="10">
        <f>-14524.86+17565.32</f>
        <v>3040.4599999999991</v>
      </c>
      <c r="G112" s="10">
        <v>206.06</v>
      </c>
      <c r="H112" s="10">
        <v>2152.9</v>
      </c>
      <c r="J112" s="10">
        <f t="shared" si="15"/>
        <v>35073.360000000001</v>
      </c>
      <c r="K112" s="10"/>
      <c r="L112" s="10"/>
      <c r="M112" s="10"/>
      <c r="N112" s="10"/>
      <c r="O112" s="10"/>
      <c r="P112" s="10"/>
      <c r="Q112" s="10">
        <f t="shared" si="21"/>
        <v>35073.360000000001</v>
      </c>
      <c r="R112" s="10">
        <f>+'184.100'!AA112</f>
        <v>7.6293406034244304</v>
      </c>
      <c r="S112" s="10"/>
      <c r="T112" s="10"/>
      <c r="U112" s="10">
        <f t="shared" si="22"/>
        <v>35080.989340603424</v>
      </c>
    </row>
    <row r="113" spans="1:21" hidden="1" x14ac:dyDescent="0.2">
      <c r="A113" s="24">
        <v>935220</v>
      </c>
      <c r="J113" s="10">
        <f t="shared" si="15"/>
        <v>0</v>
      </c>
      <c r="K113" s="10"/>
      <c r="L113" s="10"/>
      <c r="M113" s="10"/>
      <c r="N113" s="10"/>
      <c r="O113" s="10"/>
      <c r="P113" s="10"/>
      <c r="Q113" s="10">
        <f t="shared" si="21"/>
        <v>0</v>
      </c>
      <c r="R113" s="10">
        <f>+'184.100'!AA113</f>
        <v>0</v>
      </c>
      <c r="S113" s="10"/>
      <c r="T113" s="10"/>
      <c r="U113" s="10">
        <f t="shared" si="22"/>
        <v>0</v>
      </c>
    </row>
    <row r="114" spans="1:21" hidden="1" x14ac:dyDescent="0.2">
      <c r="A114" s="24">
        <v>935230</v>
      </c>
      <c r="J114" s="10">
        <f t="shared" si="15"/>
        <v>0</v>
      </c>
      <c r="K114" s="10"/>
      <c r="L114" s="10"/>
      <c r="M114" s="10"/>
      <c r="N114" s="10"/>
      <c r="O114" s="10"/>
      <c r="P114" s="10"/>
      <c r="Q114" s="10">
        <f t="shared" si="21"/>
        <v>0</v>
      </c>
      <c r="R114" s="10">
        <f>+'184.100'!AA114</f>
        <v>0</v>
      </c>
      <c r="S114" s="10"/>
      <c r="T114" s="10"/>
      <c r="U114" s="10">
        <f t="shared" si="22"/>
        <v>0</v>
      </c>
    </row>
    <row r="115" spans="1:21" hidden="1" x14ac:dyDescent="0.2">
      <c r="A115" s="24">
        <v>935240</v>
      </c>
      <c r="J115" s="10">
        <f t="shared" si="15"/>
        <v>0</v>
      </c>
      <c r="K115" s="10"/>
      <c r="L115" s="10"/>
      <c r="M115" s="10"/>
      <c r="N115" s="10"/>
      <c r="O115" s="10"/>
      <c r="P115" s="10"/>
      <c r="Q115" s="10">
        <f t="shared" si="21"/>
        <v>0</v>
      </c>
      <c r="R115" s="10">
        <f>+'184.100'!AA115</f>
        <v>0</v>
      </c>
      <c r="S115" s="10"/>
      <c r="T115" s="10"/>
      <c r="U115" s="10">
        <f t="shared" si="22"/>
        <v>0</v>
      </c>
    </row>
    <row r="116" spans="1:21" x14ac:dyDescent="0.2">
      <c r="A116" s="7"/>
      <c r="K116" s="10"/>
      <c r="L116" s="10"/>
      <c r="N116" s="10"/>
      <c r="P116" s="10"/>
      <c r="Q116" s="10">
        <f t="shared" si="21"/>
        <v>0</v>
      </c>
      <c r="R116" s="10"/>
      <c r="S116" s="10"/>
      <c r="T116" s="10"/>
    </row>
    <row r="117" spans="1:21" ht="15.75" thickBot="1" x14ac:dyDescent="0.25">
      <c r="A117" s="7"/>
      <c r="B117" s="19">
        <f t="shared" ref="B117:K117" si="23">SUM(B8:B116)</f>
        <v>791745.17</v>
      </c>
      <c r="C117" s="19">
        <f t="shared" si="23"/>
        <v>40292.709999999992</v>
      </c>
      <c r="D117" s="19">
        <f t="shared" si="23"/>
        <v>0</v>
      </c>
      <c r="E117" s="19">
        <f t="shared" si="23"/>
        <v>13708.760000000002</v>
      </c>
      <c r="F117" s="19">
        <f t="shared" si="23"/>
        <v>0</v>
      </c>
      <c r="G117" s="19">
        <f t="shared" si="23"/>
        <v>31936.870000000003</v>
      </c>
      <c r="H117" s="19">
        <f t="shared" si="23"/>
        <v>64284.420000000006</v>
      </c>
      <c r="I117" s="19">
        <f t="shared" si="23"/>
        <v>0</v>
      </c>
      <c r="J117" s="19">
        <f t="shared" si="23"/>
        <v>941967.93</v>
      </c>
      <c r="K117" s="19">
        <f t="shared" si="23"/>
        <v>0</v>
      </c>
      <c r="L117" s="19">
        <f t="shared" ref="L117:Q117" si="24">SUM(L8:L116)</f>
        <v>0</v>
      </c>
      <c r="M117" s="19">
        <f t="shared" si="24"/>
        <v>0</v>
      </c>
      <c r="N117" s="19">
        <f t="shared" si="24"/>
        <v>0</v>
      </c>
      <c r="O117" s="19">
        <f t="shared" si="24"/>
        <v>0</v>
      </c>
      <c r="P117" s="19">
        <f t="shared" si="24"/>
        <v>0</v>
      </c>
      <c r="Q117" s="19">
        <f t="shared" si="24"/>
        <v>941967.92999999993</v>
      </c>
      <c r="R117" s="19">
        <f>SUM(R8:R115)</f>
        <v>0</v>
      </c>
      <c r="S117" s="19">
        <f>SUM(S8:S115)</f>
        <v>0</v>
      </c>
      <c r="T117" s="19">
        <f>SUM(T8:T115)</f>
        <v>-1.6378010059270309E-12</v>
      </c>
      <c r="U117" s="19">
        <f>SUM(U8:U115)</f>
        <v>941967.92999999982</v>
      </c>
    </row>
    <row r="118" spans="1:21" ht="15.75" thickTop="1" x14ac:dyDescent="0.2">
      <c r="A118" s="7"/>
      <c r="K118" s="10"/>
      <c r="R118" s="10"/>
      <c r="S118" s="10"/>
      <c r="T118" s="10"/>
    </row>
    <row r="119" spans="1:21" x14ac:dyDescent="0.2">
      <c r="A119" s="7"/>
      <c r="K119" s="10"/>
      <c r="P119" s="3" t="s">
        <v>38</v>
      </c>
      <c r="Q119" s="10">
        <f>SUM(Q8:Q34)+Q44+Q43+SUM(Q48:Q49)+Q45</f>
        <v>178727.23999999996</v>
      </c>
      <c r="R119" s="44" t="s">
        <v>38</v>
      </c>
      <c r="S119" s="44"/>
      <c r="T119" s="44"/>
      <c r="U119" s="10">
        <f>SUM(U8:U34)+U44+U43+SUM(U48:U49)+U45</f>
        <v>232103.7885870169</v>
      </c>
    </row>
    <row r="120" spans="1:21" x14ac:dyDescent="0.2">
      <c r="A120" s="100"/>
      <c r="B120" s="102" t="s">
        <v>101</v>
      </c>
      <c r="C120" s="101"/>
      <c r="D120" s="101">
        <v>129</v>
      </c>
      <c r="E120" s="101"/>
      <c r="F120" s="101"/>
      <c r="G120" s="101"/>
      <c r="H120" s="101"/>
      <c r="I120" s="101"/>
      <c r="J120" s="101"/>
      <c r="P120" s="3" t="s">
        <v>39</v>
      </c>
      <c r="Q120" s="10">
        <f>SUM(Q35:Q40)</f>
        <v>1003.19</v>
      </c>
      <c r="R120" s="44" t="s">
        <v>39</v>
      </c>
      <c r="S120" s="44"/>
      <c r="T120" s="44"/>
      <c r="U120" s="10">
        <f>SUM(U35:U40)</f>
        <v>1003.19</v>
      </c>
    </row>
    <row r="121" spans="1:21" x14ac:dyDescent="0.2">
      <c r="A121" s="9"/>
      <c r="B121" s="102" t="s">
        <v>102</v>
      </c>
      <c r="K121" s="17"/>
      <c r="P121" s="3" t="s">
        <v>42</v>
      </c>
      <c r="Q121" s="10">
        <f>SUM(Q41:Q42)+Q46</f>
        <v>53816.63</v>
      </c>
      <c r="R121" s="44" t="s">
        <v>42</v>
      </c>
      <c r="S121" s="44"/>
      <c r="T121" s="44"/>
      <c r="U121" s="10">
        <f>SUM(U41:U42)+U46</f>
        <v>-4.4163561696564102E-12</v>
      </c>
    </row>
    <row r="122" spans="1:21" x14ac:dyDescent="0.2">
      <c r="A122" s="9"/>
      <c r="P122" s="3" t="s">
        <v>41</v>
      </c>
      <c r="Q122" s="10">
        <f>SUM(Q50:Q56)</f>
        <v>0.47</v>
      </c>
      <c r="R122" s="44" t="s">
        <v>41</v>
      </c>
      <c r="S122" s="44"/>
      <c r="T122" s="44"/>
      <c r="U122" s="10">
        <f>SUM(U50:U56)</f>
        <v>8.6199999999999992</v>
      </c>
    </row>
    <row r="123" spans="1:21" x14ac:dyDescent="0.2">
      <c r="A123" s="9"/>
      <c r="P123" s="3" t="s">
        <v>40</v>
      </c>
      <c r="Q123" s="29">
        <f>SUM(Q57:Q116)</f>
        <v>708420.39999999991</v>
      </c>
      <c r="R123" s="44" t="s">
        <v>40</v>
      </c>
      <c r="S123" s="44"/>
      <c r="T123" s="44"/>
      <c r="U123" s="29">
        <f>SUM(U57:U116)</f>
        <v>708852.33141298289</v>
      </c>
    </row>
    <row r="124" spans="1:21" ht="15.75" thickBot="1" x14ac:dyDescent="0.25">
      <c r="A124" s="9"/>
      <c r="P124" s="3" t="s">
        <v>4</v>
      </c>
      <c r="Q124" s="30">
        <f>SUM(Q119:Q123)</f>
        <v>941967.92999999993</v>
      </c>
      <c r="R124" s="44" t="s">
        <v>4</v>
      </c>
      <c r="S124" s="44"/>
      <c r="T124" s="44"/>
      <c r="U124" s="30">
        <f>SUM(U119:U123)</f>
        <v>941967.92999999982</v>
      </c>
    </row>
    <row r="125" spans="1:21" ht="15.75" thickTop="1" x14ac:dyDescent="0.2"/>
    <row r="126" spans="1:21" x14ac:dyDescent="0.2">
      <c r="Q126" s="10">
        <f>+Q117-Q124</f>
        <v>0</v>
      </c>
      <c r="U126" s="10">
        <f>+U117-U124</f>
        <v>0</v>
      </c>
    </row>
  </sheetData>
  <phoneticPr fontId="0" type="noConversion"/>
  <printOptions horizontalCentered="1" gridLines="1"/>
  <pageMargins left="0.16" right="0.18" top="0.14000000000000001" bottom="0.27" header="0.24" footer="0.25"/>
  <pageSetup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8">
    <pageSetUpPr fitToPage="1"/>
  </sheetPr>
  <dimension ref="A1:U138"/>
  <sheetViews>
    <sheetView zoomScale="70" workbookViewId="0">
      <pane xSplit="1" ySplit="6" topLeftCell="B7" activePane="bottomRight" state="frozen"/>
      <selection activeCell="E125" sqref="E125"/>
      <selection pane="topRight" activeCell="E125" sqref="E125"/>
      <selection pane="bottomLeft" activeCell="E125" sqref="E125"/>
      <selection pane="bottomRight" activeCell="E120" sqref="E120"/>
    </sheetView>
  </sheetViews>
  <sheetFormatPr defaultColWidth="18.140625" defaultRowHeight="15" x14ac:dyDescent="0.2"/>
  <cols>
    <col min="1" max="1" width="11.42578125" style="3" customWidth="1"/>
    <col min="2" max="2" width="15" style="2" bestFit="1" customWidth="1"/>
    <col min="3" max="3" width="11.42578125" style="10" customWidth="1"/>
    <col min="4" max="4" width="12.85546875" style="2" hidden="1" customWidth="1"/>
    <col min="5" max="5" width="13.5703125" style="2" bestFit="1" customWidth="1"/>
    <col min="6" max="6" width="12.85546875" style="2" hidden="1" customWidth="1"/>
    <col min="7" max="7" width="12.7109375" style="2" bestFit="1" customWidth="1"/>
    <col min="8" max="8" width="17.28515625" style="2" bestFit="1" customWidth="1"/>
    <col min="9" max="9" width="14" style="2" hidden="1" customWidth="1"/>
    <col min="10" max="10" width="16.140625" style="2" bestFit="1" customWidth="1"/>
    <col min="11" max="11" width="13.5703125" style="3" bestFit="1" customWidth="1"/>
    <col min="12" max="12" width="14.28515625" style="3" hidden="1" customWidth="1"/>
    <col min="13" max="13" width="12.7109375" style="3" hidden="1" customWidth="1"/>
    <col min="14" max="15" width="15.28515625" style="3" hidden="1" customWidth="1"/>
    <col min="16" max="16" width="21" style="3" hidden="1" customWidth="1"/>
    <col min="17" max="17" width="16.140625" style="10" bestFit="1" customWidth="1"/>
    <col min="18" max="18" width="12.42578125" style="3" bestFit="1" customWidth="1"/>
    <col min="19" max="19" width="12.85546875" style="10" customWidth="1"/>
    <col min="20" max="20" width="13.85546875" style="3" bestFit="1" customWidth="1"/>
    <col min="21" max="21" width="18.28515625" style="10" bestFit="1" customWidth="1"/>
    <col min="22" max="16384" width="18.140625" style="3"/>
  </cols>
  <sheetData>
    <row r="1" spans="1:21" ht="15.75" x14ac:dyDescent="0.25">
      <c r="A1" s="36" t="s">
        <v>37</v>
      </c>
      <c r="B1" s="37"/>
      <c r="C1" s="43"/>
      <c r="D1" s="37"/>
      <c r="E1" s="37"/>
      <c r="F1" s="37"/>
      <c r="G1" s="37"/>
      <c r="H1" s="37"/>
      <c r="I1" s="37"/>
      <c r="J1" s="37"/>
      <c r="K1" s="32"/>
      <c r="L1" s="32"/>
      <c r="M1" s="32"/>
      <c r="N1" s="32"/>
    </row>
    <row r="2" spans="1:21" ht="15.75" x14ac:dyDescent="0.25">
      <c r="A2" s="36" t="s">
        <v>36</v>
      </c>
      <c r="B2" s="37"/>
      <c r="C2" s="43"/>
      <c r="D2" s="37"/>
      <c r="E2" s="37"/>
      <c r="F2" s="37"/>
      <c r="G2" s="37"/>
      <c r="H2" s="37"/>
      <c r="I2" s="37"/>
      <c r="J2" s="37"/>
      <c r="K2" s="32"/>
    </row>
    <row r="3" spans="1:21" ht="15.75" x14ac:dyDescent="0.25">
      <c r="A3" s="86" t="s">
        <v>89</v>
      </c>
      <c r="B3" s="93">
        <v>2021</v>
      </c>
      <c r="H3" s="92"/>
      <c r="I3" s="90"/>
      <c r="J3" s="37"/>
      <c r="K3" s="57">
        <v>701</v>
      </c>
      <c r="O3" s="4"/>
      <c r="P3" s="4"/>
      <c r="U3" s="27" t="s">
        <v>9</v>
      </c>
    </row>
    <row r="4" spans="1:21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27"/>
      <c r="T4" s="4" t="s">
        <v>46</v>
      </c>
      <c r="U4" s="27" t="s">
        <v>10</v>
      </c>
    </row>
    <row r="5" spans="1:21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f>+Sep!L5+32</f>
        <v>41532</v>
      </c>
      <c r="M5" s="5">
        <f>+Sep!M5+32</f>
        <v>41563</v>
      </c>
      <c r="N5" s="5">
        <f>+Sep!N5+32</f>
        <v>41532</v>
      </c>
      <c r="O5" s="5">
        <f>+Sep!O5+32</f>
        <v>41563</v>
      </c>
      <c r="P5" s="4" t="s">
        <v>13</v>
      </c>
      <c r="Q5" s="27" t="s">
        <v>10</v>
      </c>
      <c r="R5" s="4" t="s">
        <v>49</v>
      </c>
      <c r="S5" s="27" t="s">
        <v>30</v>
      </c>
      <c r="T5" s="4" t="s">
        <v>49</v>
      </c>
      <c r="U5" s="27" t="s">
        <v>32</v>
      </c>
    </row>
    <row r="6" spans="1:21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28" t="s">
        <v>31</v>
      </c>
      <c r="T6" s="6">
        <v>163</v>
      </c>
      <c r="U6" s="31">
        <f>+Jan!U6</f>
        <v>2021</v>
      </c>
    </row>
    <row r="7" spans="1:21" x14ac:dyDescent="0.2">
      <c r="A7" s="24"/>
      <c r="B7" s="3"/>
      <c r="D7" s="3"/>
      <c r="E7" s="3"/>
      <c r="F7" s="3"/>
      <c r="G7" s="3"/>
      <c r="H7" s="3"/>
      <c r="I7" s="3"/>
    </row>
    <row r="8" spans="1:21" x14ac:dyDescent="0.2">
      <c r="A8" s="34">
        <f>+Jan!A8</f>
        <v>107100</v>
      </c>
      <c r="B8" s="35">
        <v>2885.6</v>
      </c>
      <c r="C8" s="35">
        <v>14.91</v>
      </c>
      <c r="D8" s="35"/>
      <c r="E8" s="35">
        <v>-34.520000000000003</v>
      </c>
      <c r="F8" s="35"/>
      <c r="G8" s="35">
        <v>14.91</v>
      </c>
      <c r="H8" s="35">
        <v>266.86</v>
      </c>
      <c r="I8" s="35"/>
      <c r="J8" s="10">
        <f>SUM(B8:I8)</f>
        <v>3147.7599999999998</v>
      </c>
      <c r="K8" s="10"/>
      <c r="L8" s="10"/>
      <c r="M8" s="10"/>
      <c r="N8" s="10"/>
      <c r="O8" s="10"/>
      <c r="P8" s="10"/>
      <c r="Q8" s="10">
        <f>+J8-L8+M8-N8+O8+P8+K8</f>
        <v>3147.7599999999998</v>
      </c>
      <c r="R8" s="10">
        <f>+'184.100'!AJ8</f>
        <v>0</v>
      </c>
      <c r="T8" s="10">
        <f>+'163000'!AJ7+'163000'!AJ31</f>
        <v>8421.2649217124654</v>
      </c>
      <c r="U8" s="10">
        <f t="shared" ref="U8:U59" si="0">+Q8++T8+R8+S8</f>
        <v>11569.024921712466</v>
      </c>
    </row>
    <row r="9" spans="1:21" x14ac:dyDescent="0.2">
      <c r="A9" s="34">
        <f>+Jan!A9</f>
        <v>107200</v>
      </c>
      <c r="B9" s="35">
        <v>173927.24</v>
      </c>
      <c r="C9" s="35">
        <v>1076.4000000000001</v>
      </c>
      <c r="D9" s="35"/>
      <c r="E9" s="35">
        <f>-19079.78+3514.33</f>
        <v>-15565.449999999999</v>
      </c>
      <c r="F9" s="35"/>
      <c r="G9" s="35">
        <v>8177.14</v>
      </c>
      <c r="H9" s="35">
        <v>14960.95</v>
      </c>
      <c r="I9" s="35"/>
      <c r="J9" s="10">
        <f t="shared" ref="J9:J72" si="1">SUM(B9:I9)</f>
        <v>182576.28</v>
      </c>
      <c r="K9" s="10">
        <v>-698.98</v>
      </c>
      <c r="L9" s="10"/>
      <c r="M9" s="10"/>
      <c r="N9" s="10"/>
      <c r="O9" s="10"/>
      <c r="P9" s="10"/>
      <c r="Q9" s="10">
        <f t="shared" ref="Q9:Q82" si="2">+J9-L9+M9-N9+O9+P9+K9</f>
        <v>181877.3</v>
      </c>
      <c r="R9" s="10">
        <f>+'184.100'!AJ9</f>
        <v>0</v>
      </c>
      <c r="T9" s="10">
        <f>+'163000'!AJ8+'163000'!AJ32</f>
        <v>19846.593333667432</v>
      </c>
      <c r="U9" s="10">
        <f t="shared" si="0"/>
        <v>201723.89333366742</v>
      </c>
    </row>
    <row r="10" spans="1:21" hidden="1" x14ac:dyDescent="0.2">
      <c r="A10" s="34">
        <v>107210</v>
      </c>
      <c r="B10" s="35"/>
      <c r="C10" s="35"/>
      <c r="D10" s="35"/>
      <c r="E10" s="35"/>
      <c r="F10" s="35"/>
      <c r="G10" s="35"/>
      <c r="H10" s="35"/>
      <c r="I10" s="35"/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+'184.100'!AJ10</f>
        <v>0</v>
      </c>
      <c r="T10" s="10"/>
      <c r="U10" s="10">
        <f t="shared" si="0"/>
        <v>0</v>
      </c>
    </row>
    <row r="11" spans="1:21" hidden="1" x14ac:dyDescent="0.2">
      <c r="A11" s="34">
        <v>107215</v>
      </c>
      <c r="B11" s="35"/>
      <c r="C11" s="35"/>
      <c r="D11" s="35"/>
      <c r="E11" s="35"/>
      <c r="F11" s="35"/>
      <c r="G11" s="35"/>
      <c r="H11" s="35"/>
      <c r="I11" s="35"/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+'184.100'!AJ11</f>
        <v>0</v>
      </c>
      <c r="T11" s="10"/>
      <c r="U11" s="10">
        <f t="shared" si="0"/>
        <v>0</v>
      </c>
    </row>
    <row r="12" spans="1:21" hidden="1" x14ac:dyDescent="0.2">
      <c r="A12" s="34">
        <v>107217</v>
      </c>
      <c r="B12" s="35"/>
      <c r="C12" s="35"/>
      <c r="D12" s="35"/>
      <c r="E12" s="35"/>
      <c r="F12" s="35"/>
      <c r="G12" s="35"/>
      <c r="H12" s="35"/>
      <c r="I12" s="35"/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+'184.100'!AJ12</f>
        <v>0</v>
      </c>
      <c r="T12" s="10"/>
      <c r="U12" s="10">
        <f t="shared" si="0"/>
        <v>0</v>
      </c>
    </row>
    <row r="13" spans="1:21" hidden="1" x14ac:dyDescent="0.2">
      <c r="A13" s="34">
        <v>107218</v>
      </c>
      <c r="B13" s="35"/>
      <c r="C13" s="35"/>
      <c r="D13" s="35"/>
      <c r="E13" s="35"/>
      <c r="F13" s="35"/>
      <c r="G13" s="35"/>
      <c r="H13" s="35"/>
      <c r="I13" s="35"/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+'184.100'!AJ13</f>
        <v>0</v>
      </c>
      <c r="T13" s="10"/>
      <c r="U13" s="10">
        <f t="shared" si="0"/>
        <v>0</v>
      </c>
    </row>
    <row r="14" spans="1:21" hidden="1" x14ac:dyDescent="0.2">
      <c r="A14" s="34">
        <f>+Jan!A14</f>
        <v>107230</v>
      </c>
      <c r="B14" s="35"/>
      <c r="C14" s="35"/>
      <c r="D14" s="35"/>
      <c r="E14" s="35"/>
      <c r="F14" s="35"/>
      <c r="G14" s="35"/>
      <c r="H14" s="35"/>
      <c r="I14" s="35"/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+'184.100'!AJ14</f>
        <v>0</v>
      </c>
      <c r="T14" s="10"/>
      <c r="U14" s="10">
        <f t="shared" si="0"/>
        <v>0</v>
      </c>
    </row>
    <row r="15" spans="1:21" hidden="1" x14ac:dyDescent="0.2">
      <c r="A15" s="34">
        <v>107235</v>
      </c>
      <c r="B15" s="35"/>
      <c r="C15" s="35"/>
      <c r="D15" s="35"/>
      <c r="E15" s="35"/>
      <c r="F15" s="35"/>
      <c r="G15" s="35"/>
      <c r="H15" s="35"/>
      <c r="I15" s="35"/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+'184.100'!AJ15</f>
        <v>0</v>
      </c>
      <c r="T15" s="10"/>
      <c r="U15" s="10">
        <f t="shared" si="0"/>
        <v>0</v>
      </c>
    </row>
    <row r="16" spans="1:21" hidden="1" x14ac:dyDescent="0.2">
      <c r="A16" s="34">
        <f>+Jan!A16</f>
        <v>107240</v>
      </c>
      <c r="B16" s="35"/>
      <c r="C16" s="35"/>
      <c r="D16" s="35"/>
      <c r="E16" s="35"/>
      <c r="F16" s="35"/>
      <c r="G16" s="35"/>
      <c r="H16" s="35"/>
      <c r="I16" s="35"/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+'184.100'!AJ16</f>
        <v>0</v>
      </c>
      <c r="T16" s="10"/>
      <c r="U16" s="10">
        <f t="shared" si="0"/>
        <v>0</v>
      </c>
    </row>
    <row r="17" spans="1:21" hidden="1" x14ac:dyDescent="0.2">
      <c r="A17" s="34">
        <f>+Jan!A17</f>
        <v>107245</v>
      </c>
      <c r="B17" s="35"/>
      <c r="C17" s="35"/>
      <c r="D17" s="35"/>
      <c r="E17" s="35"/>
      <c r="F17" s="35"/>
      <c r="G17" s="35"/>
      <c r="H17" s="35"/>
      <c r="I17" s="35"/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+'184.100'!AJ17</f>
        <v>0</v>
      </c>
      <c r="T17" s="10"/>
      <c r="U17" s="10">
        <f t="shared" si="0"/>
        <v>0</v>
      </c>
    </row>
    <row r="18" spans="1:21" hidden="1" x14ac:dyDescent="0.2">
      <c r="A18" s="34">
        <f>+Jan!A18</f>
        <v>107250</v>
      </c>
      <c r="B18" s="35"/>
      <c r="C18" s="35"/>
      <c r="D18" s="35"/>
      <c r="E18" s="35"/>
      <c r="F18" s="35"/>
      <c r="G18" s="35"/>
      <c r="H18" s="35"/>
      <c r="I18" s="35"/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+'184.100'!AJ18</f>
        <v>0</v>
      </c>
      <c r="T18" s="10"/>
      <c r="U18" s="10">
        <f t="shared" si="0"/>
        <v>0</v>
      </c>
    </row>
    <row r="19" spans="1:21" hidden="1" x14ac:dyDescent="0.2">
      <c r="A19" s="34">
        <v>107255</v>
      </c>
      <c r="B19" s="35"/>
      <c r="C19" s="35"/>
      <c r="D19" s="35"/>
      <c r="E19" s="35"/>
      <c r="F19" s="35"/>
      <c r="G19" s="35"/>
      <c r="H19" s="35"/>
      <c r="I19" s="35"/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+'184.100'!AJ19</f>
        <v>0</v>
      </c>
      <c r="T19" s="10"/>
      <c r="U19" s="10">
        <f t="shared" si="0"/>
        <v>0</v>
      </c>
    </row>
    <row r="20" spans="1:21" hidden="1" x14ac:dyDescent="0.2">
      <c r="A20" s="34">
        <f>+Jan!A20</f>
        <v>107260</v>
      </c>
      <c r="B20" s="35"/>
      <c r="C20" s="35"/>
      <c r="D20" s="35"/>
      <c r="E20" s="35"/>
      <c r="F20" s="35"/>
      <c r="G20" s="35"/>
      <c r="H20" s="35"/>
      <c r="I20" s="35"/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+'184.100'!AJ20</f>
        <v>0</v>
      </c>
      <c r="T20" s="10"/>
      <c r="U20" s="10">
        <f t="shared" si="0"/>
        <v>0</v>
      </c>
    </row>
    <row r="21" spans="1:21" hidden="1" x14ac:dyDescent="0.2">
      <c r="A21" s="34">
        <f>+Jan!A21</f>
        <v>107265</v>
      </c>
      <c r="B21" s="35"/>
      <c r="C21" s="35"/>
      <c r="D21" s="35"/>
      <c r="E21" s="35"/>
      <c r="F21" s="35"/>
      <c r="G21" s="35"/>
      <c r="H21" s="35"/>
      <c r="I21" s="35"/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+'184.100'!AJ21</f>
        <v>0</v>
      </c>
      <c r="T21" s="10"/>
      <c r="U21" s="10">
        <f t="shared" si="0"/>
        <v>0</v>
      </c>
    </row>
    <row r="22" spans="1:21" hidden="1" x14ac:dyDescent="0.2">
      <c r="A22" s="34">
        <v>107267</v>
      </c>
      <c r="B22" s="35"/>
      <c r="C22" s="35"/>
      <c r="D22" s="35"/>
      <c r="E22" s="35"/>
      <c r="F22" s="35"/>
      <c r="G22" s="35"/>
      <c r="H22" s="35"/>
      <c r="I22" s="35"/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+'184.100'!AJ22</f>
        <v>0</v>
      </c>
      <c r="T22" s="10"/>
      <c r="U22" s="10">
        <f t="shared" si="0"/>
        <v>0</v>
      </c>
    </row>
    <row r="23" spans="1:21" hidden="1" x14ac:dyDescent="0.2">
      <c r="A23" s="34">
        <f>+Jan!A23</f>
        <v>107270</v>
      </c>
      <c r="B23" s="35"/>
      <c r="C23" s="35"/>
      <c r="D23" s="35"/>
      <c r="E23" s="35"/>
      <c r="F23" s="35"/>
      <c r="G23" s="35"/>
      <c r="H23" s="35"/>
      <c r="I23" s="35"/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+'184.100'!AJ23</f>
        <v>0</v>
      </c>
      <c r="T23" s="10"/>
      <c r="U23" s="10">
        <f t="shared" si="0"/>
        <v>0</v>
      </c>
    </row>
    <row r="24" spans="1:21" hidden="1" x14ac:dyDescent="0.2">
      <c r="A24" s="34">
        <f>+Jan!A24</f>
        <v>107275</v>
      </c>
      <c r="B24" s="35"/>
      <c r="C24" s="35"/>
      <c r="D24" s="35"/>
      <c r="E24" s="35"/>
      <c r="F24" s="35"/>
      <c r="G24" s="35"/>
      <c r="H24" s="35"/>
      <c r="I24" s="35"/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+'184.100'!AJ24</f>
        <v>0</v>
      </c>
      <c r="T24" s="10"/>
      <c r="U24" s="10">
        <f t="shared" si="0"/>
        <v>0</v>
      </c>
    </row>
    <row r="25" spans="1:21" hidden="1" x14ac:dyDescent="0.2">
      <c r="A25" s="34">
        <v>107280</v>
      </c>
      <c r="B25" s="35"/>
      <c r="C25" s="35"/>
      <c r="D25" s="35"/>
      <c r="E25" s="35"/>
      <c r="F25" s="35"/>
      <c r="G25" s="35"/>
      <c r="H25" s="35"/>
      <c r="I25" s="35"/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+'184.100'!AJ25</f>
        <v>0</v>
      </c>
      <c r="T25" s="10"/>
      <c r="U25" s="10">
        <f t="shared" si="0"/>
        <v>0</v>
      </c>
    </row>
    <row r="26" spans="1:21" hidden="1" x14ac:dyDescent="0.2">
      <c r="A26" s="34">
        <v>107285</v>
      </c>
      <c r="B26" s="35"/>
      <c r="C26" s="35"/>
      <c r="D26" s="35"/>
      <c r="E26" s="35"/>
      <c r="F26" s="35"/>
      <c r="G26" s="35"/>
      <c r="H26" s="35"/>
      <c r="I26" s="35"/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+'184.100'!AJ26</f>
        <v>0</v>
      </c>
      <c r="T26" s="10"/>
      <c r="U26" s="10">
        <f t="shared" si="0"/>
        <v>0</v>
      </c>
    </row>
    <row r="27" spans="1:21" hidden="1" x14ac:dyDescent="0.2">
      <c r="A27" s="34">
        <v>107290</v>
      </c>
      <c r="B27" s="35"/>
      <c r="C27" s="35"/>
      <c r="D27" s="35"/>
      <c r="E27" s="35"/>
      <c r="F27" s="35"/>
      <c r="G27" s="35"/>
      <c r="H27" s="35"/>
      <c r="I27" s="35"/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+'184.100'!AJ27</f>
        <v>0</v>
      </c>
      <c r="T27" s="10"/>
      <c r="U27" s="10">
        <f t="shared" si="0"/>
        <v>0</v>
      </c>
    </row>
    <row r="28" spans="1:21" hidden="1" x14ac:dyDescent="0.2">
      <c r="A28" s="34">
        <v>107295</v>
      </c>
      <c r="B28" s="35"/>
      <c r="C28" s="35"/>
      <c r="D28" s="35"/>
      <c r="E28" s="35"/>
      <c r="F28" s="35"/>
      <c r="G28" s="35"/>
      <c r="H28" s="35"/>
      <c r="I28" s="35"/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+'184.100'!AJ28</f>
        <v>0</v>
      </c>
      <c r="T28" s="10"/>
      <c r="U28" s="10">
        <f t="shared" si="0"/>
        <v>0</v>
      </c>
    </row>
    <row r="29" spans="1:21" hidden="1" x14ac:dyDescent="0.2">
      <c r="A29" s="34">
        <v>107297</v>
      </c>
      <c r="B29" s="35"/>
      <c r="C29" s="35"/>
      <c r="D29" s="35"/>
      <c r="E29" s="35"/>
      <c r="F29" s="35"/>
      <c r="G29" s="35"/>
      <c r="H29" s="35"/>
      <c r="I29" s="35"/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+'184.100'!AJ29</f>
        <v>0</v>
      </c>
      <c r="T29" s="10"/>
      <c r="U29" s="10">
        <f t="shared" si="0"/>
        <v>0</v>
      </c>
    </row>
    <row r="30" spans="1:21" hidden="1" x14ac:dyDescent="0.2">
      <c r="A30" s="34">
        <v>107310</v>
      </c>
      <c r="B30" s="35"/>
      <c r="C30" s="35"/>
      <c r="D30" s="35"/>
      <c r="E30" s="35"/>
      <c r="F30" s="35"/>
      <c r="G30" s="35"/>
      <c r="H30" s="35"/>
      <c r="I30" s="35"/>
      <c r="J30" s="10">
        <f t="shared" si="1"/>
        <v>0</v>
      </c>
      <c r="K30" s="10"/>
      <c r="L30" s="10"/>
      <c r="M30" s="10"/>
      <c r="N30" s="10"/>
      <c r="O30" s="10"/>
      <c r="P30" s="10"/>
      <c r="Q30" s="10">
        <f t="shared" ref="Q30" si="3">+J30-L30+M30-N30+O30+P30+K30</f>
        <v>0</v>
      </c>
      <c r="R30" s="10">
        <f>+'184.100'!AJ30</f>
        <v>0</v>
      </c>
      <c r="T30" s="10"/>
      <c r="U30" s="10">
        <f t="shared" ref="U30" si="4">+Q30++T30+R30+S30</f>
        <v>0</v>
      </c>
    </row>
    <row r="31" spans="1:21" hidden="1" x14ac:dyDescent="0.2">
      <c r="A31" s="34">
        <v>107400</v>
      </c>
      <c r="B31" s="35"/>
      <c r="C31" s="35"/>
      <c r="D31" s="35"/>
      <c r="E31" s="35"/>
      <c r="F31" s="35"/>
      <c r="G31" s="35"/>
      <c r="H31" s="35"/>
      <c r="I31" s="35"/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+'184.100'!AJ31</f>
        <v>0</v>
      </c>
      <c r="T31" s="10">
        <f>+'163000'!AJ10+'163000'!AJ33</f>
        <v>0</v>
      </c>
      <c r="U31" s="10">
        <f t="shared" si="0"/>
        <v>0</v>
      </c>
    </row>
    <row r="32" spans="1:21" x14ac:dyDescent="0.2">
      <c r="A32" s="34">
        <f>+Jan!A32</f>
        <v>107500</v>
      </c>
      <c r="B32" s="35">
        <v>11901.07</v>
      </c>
      <c r="C32" s="35">
        <v>46.63</v>
      </c>
      <c r="D32" s="35"/>
      <c r="E32" s="35">
        <f>-682.23+537.33</f>
        <v>-144.89999999999998</v>
      </c>
      <c r="F32" s="35"/>
      <c r="G32" s="35">
        <v>385.06</v>
      </c>
      <c r="H32" s="35">
        <v>978.42</v>
      </c>
      <c r="I32" s="35"/>
      <c r="J32" s="10">
        <f t="shared" si="1"/>
        <v>13166.279999999999</v>
      </c>
      <c r="K32" s="10">
        <v>-21352.22</v>
      </c>
      <c r="L32" s="10"/>
      <c r="M32" s="10"/>
      <c r="N32" s="10"/>
      <c r="O32" s="10"/>
      <c r="P32" s="10"/>
      <c r="Q32" s="10">
        <f t="shared" si="2"/>
        <v>-8185.9400000000023</v>
      </c>
      <c r="R32" s="10">
        <f>+'184.100'!AJ32</f>
        <v>0</v>
      </c>
      <c r="T32" s="10"/>
      <c r="U32" s="10">
        <f t="shared" si="0"/>
        <v>-8185.9400000000023</v>
      </c>
    </row>
    <row r="33" spans="1:21" x14ac:dyDescent="0.2">
      <c r="A33" s="34">
        <f>+Jan!A33</f>
        <v>108800</v>
      </c>
      <c r="B33" s="35">
        <v>24032.16</v>
      </c>
      <c r="C33" s="35">
        <v>113.94</v>
      </c>
      <c r="D33" s="35"/>
      <c r="E33" s="35">
        <f>-2000.89+1199.08</f>
        <v>-801.81000000000017</v>
      </c>
      <c r="F33" s="35"/>
      <c r="G33" s="35">
        <v>1142.6600000000001</v>
      </c>
      <c r="H33" s="35">
        <v>1934.38</v>
      </c>
      <c r="I33" s="35"/>
      <c r="J33" s="10">
        <f t="shared" si="1"/>
        <v>26421.329999999998</v>
      </c>
      <c r="K33" s="10">
        <v>417.7</v>
      </c>
      <c r="L33" s="10"/>
      <c r="M33" s="10"/>
      <c r="N33" s="10"/>
      <c r="O33" s="10"/>
      <c r="P33" s="10"/>
      <c r="Q33" s="10">
        <f t="shared" si="2"/>
        <v>26839.03</v>
      </c>
      <c r="R33" s="10">
        <f>+'184.100'!AJ33</f>
        <v>0</v>
      </c>
      <c r="T33" s="10"/>
      <c r="U33" s="10">
        <f t="shared" si="0"/>
        <v>26839.03</v>
      </c>
    </row>
    <row r="34" spans="1:21" x14ac:dyDescent="0.2">
      <c r="A34" s="34">
        <f>+Jan!A34</f>
        <v>108810</v>
      </c>
      <c r="B34" s="35">
        <v>34.78</v>
      </c>
      <c r="C34" s="35"/>
      <c r="D34" s="35"/>
      <c r="E34" s="35"/>
      <c r="F34" s="35"/>
      <c r="G34" s="35"/>
      <c r="H34" s="35">
        <v>3.72</v>
      </c>
      <c r="I34" s="35"/>
      <c r="J34" s="10">
        <f t="shared" si="1"/>
        <v>38.5</v>
      </c>
      <c r="K34" s="10"/>
      <c r="L34" s="10"/>
      <c r="M34" s="10"/>
      <c r="N34" s="10"/>
      <c r="O34" s="10"/>
      <c r="P34" s="10"/>
      <c r="Q34" s="10">
        <f>+J34-L34+M34-N34+O34+P34+K34</f>
        <v>38.5</v>
      </c>
      <c r="R34" s="10">
        <f>+'184.100'!AJ34</f>
        <v>0</v>
      </c>
      <c r="T34" s="10"/>
      <c r="U34" s="10">
        <f t="shared" si="0"/>
        <v>38.5</v>
      </c>
    </row>
    <row r="35" spans="1:21" x14ac:dyDescent="0.2">
      <c r="A35" s="50">
        <f>+Jan!A35</f>
        <v>142200</v>
      </c>
      <c r="B35" s="35"/>
      <c r="C35" s="35"/>
      <c r="D35" s="35"/>
      <c r="E35" s="35">
        <v>50596.97</v>
      </c>
      <c r="F35" s="35"/>
      <c r="G35" s="35"/>
      <c r="H35" s="35"/>
      <c r="I35" s="35"/>
      <c r="J35" s="10">
        <f t="shared" si="1"/>
        <v>50596.97</v>
      </c>
      <c r="K35" s="10">
        <v>422.89</v>
      </c>
      <c r="L35" s="10"/>
      <c r="M35" s="10"/>
      <c r="N35" s="10"/>
      <c r="O35" s="10"/>
      <c r="P35" s="10"/>
      <c r="Q35" s="10">
        <f t="shared" si="2"/>
        <v>51019.86</v>
      </c>
      <c r="R35" s="10">
        <f>+'184.100'!AJ35</f>
        <v>0</v>
      </c>
      <c r="T35" s="10"/>
      <c r="U35" s="10">
        <f t="shared" si="0"/>
        <v>51019.86</v>
      </c>
    </row>
    <row r="36" spans="1:21" hidden="1" x14ac:dyDescent="0.2">
      <c r="A36" s="34">
        <v>143000</v>
      </c>
      <c r="B36" s="35"/>
      <c r="C36" s="35"/>
      <c r="D36" s="35"/>
      <c r="E36" s="35"/>
      <c r="F36" s="35"/>
      <c r="G36" s="35"/>
      <c r="H36" s="35"/>
      <c r="I36" s="35"/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5">+J36-L36+M36-N36+O36+P36+K36</f>
        <v>0</v>
      </c>
      <c r="R36" s="10">
        <f>+'184.100'!AJ36</f>
        <v>0</v>
      </c>
      <c r="T36" s="10"/>
      <c r="U36" s="10">
        <f t="shared" si="0"/>
        <v>0</v>
      </c>
    </row>
    <row r="37" spans="1:21" x14ac:dyDescent="0.2">
      <c r="A37" s="34">
        <f>+Jan!A37</f>
        <v>143100</v>
      </c>
      <c r="B37" s="35"/>
      <c r="C37" s="35"/>
      <c r="D37" s="35"/>
      <c r="E37" s="35"/>
      <c r="F37" s="35"/>
      <c r="G37" s="35"/>
      <c r="H37" s="35"/>
      <c r="I37" s="35"/>
      <c r="J37" s="10">
        <f t="shared" si="1"/>
        <v>0</v>
      </c>
      <c r="K37" s="10">
        <v>605.42999999999995</v>
      </c>
      <c r="L37" s="10"/>
      <c r="M37" s="10"/>
      <c r="N37" s="10"/>
      <c r="O37" s="10"/>
      <c r="P37" s="10"/>
      <c r="Q37" s="10">
        <f t="shared" si="5"/>
        <v>605.42999999999995</v>
      </c>
      <c r="R37" s="10">
        <f>+'184.100'!AJ37</f>
        <v>0</v>
      </c>
      <c r="T37" s="10"/>
      <c r="U37" s="10">
        <f t="shared" si="0"/>
        <v>605.42999999999995</v>
      </c>
    </row>
    <row r="38" spans="1:21" hidden="1" x14ac:dyDescent="0.2">
      <c r="A38" s="34">
        <f>+Jan!A38</f>
        <v>143600</v>
      </c>
      <c r="B38" s="35"/>
      <c r="C38" s="35"/>
      <c r="D38" s="35"/>
      <c r="E38" s="35"/>
      <c r="F38" s="35"/>
      <c r="G38" s="35"/>
      <c r="H38" s="35"/>
      <c r="I38" s="35"/>
      <c r="J38" s="10">
        <f t="shared" si="1"/>
        <v>0</v>
      </c>
      <c r="K38" s="10"/>
      <c r="L38" s="10"/>
      <c r="M38" s="10"/>
      <c r="N38" s="10"/>
      <c r="O38" s="10"/>
      <c r="P38" s="10"/>
      <c r="Q38" s="10">
        <f t="shared" si="2"/>
        <v>0</v>
      </c>
      <c r="R38" s="10">
        <f>+'184.100'!AJ38</f>
        <v>0</v>
      </c>
      <c r="T38" s="10"/>
      <c r="U38" s="10">
        <f t="shared" si="0"/>
        <v>0</v>
      </c>
    </row>
    <row r="39" spans="1:21" hidden="1" x14ac:dyDescent="0.2">
      <c r="A39" s="34">
        <v>143700</v>
      </c>
      <c r="B39" s="35"/>
      <c r="C39" s="35"/>
      <c r="D39" s="35"/>
      <c r="E39" s="35"/>
      <c r="F39" s="35"/>
      <c r="G39" s="35"/>
      <c r="H39" s="35"/>
      <c r="I39" s="35"/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6">+J39-L39+M39-N39+O39+P39+K39</f>
        <v>0</v>
      </c>
      <c r="R39" s="10">
        <f>+'184.100'!AJ39</f>
        <v>0</v>
      </c>
      <c r="T39" s="10"/>
      <c r="U39" s="10">
        <f t="shared" si="0"/>
        <v>0</v>
      </c>
    </row>
    <row r="40" spans="1:21" hidden="1" x14ac:dyDescent="0.2">
      <c r="A40" s="34">
        <f>+Jan!A40</f>
        <v>146000</v>
      </c>
      <c r="B40" s="35"/>
      <c r="C40" s="35"/>
      <c r="D40" s="35"/>
      <c r="E40" s="35"/>
      <c r="F40" s="35"/>
      <c r="G40" s="35"/>
      <c r="H40" s="35"/>
      <c r="I40" s="35"/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+'184.100'!AJ40</f>
        <v>0</v>
      </c>
      <c r="T40" s="10"/>
      <c r="U40" s="10">
        <f t="shared" si="0"/>
        <v>0</v>
      </c>
    </row>
    <row r="41" spans="1:21" x14ac:dyDescent="0.2">
      <c r="A41" s="34">
        <f>+Jan!A41</f>
        <v>163000</v>
      </c>
      <c r="B41" s="35">
        <v>24807.49</v>
      </c>
      <c r="C41" s="35"/>
      <c r="D41" s="35"/>
      <c r="E41" s="35">
        <v>632.16</v>
      </c>
      <c r="F41" s="35"/>
      <c r="G41" s="35">
        <v>886.18</v>
      </c>
      <c r="H41" s="35">
        <v>2535.6</v>
      </c>
      <c r="I41" s="35"/>
      <c r="J41" s="10">
        <f t="shared" si="1"/>
        <v>28861.43</v>
      </c>
      <c r="K41" s="10"/>
      <c r="L41" s="10"/>
      <c r="M41" s="10"/>
      <c r="N41" s="10"/>
      <c r="O41" s="10"/>
      <c r="P41" s="10"/>
      <c r="Q41" s="10">
        <f t="shared" si="2"/>
        <v>28861.43</v>
      </c>
      <c r="R41" s="10">
        <f>+'184.100'!AJ41</f>
        <v>0</v>
      </c>
      <c r="T41" s="10">
        <f>-'163000'!AJ21</f>
        <v>-28861.43</v>
      </c>
      <c r="U41" s="10">
        <f t="shared" si="0"/>
        <v>0</v>
      </c>
    </row>
    <row r="42" spans="1:21" hidden="1" x14ac:dyDescent="0.2">
      <c r="A42" s="34">
        <v>163200</v>
      </c>
      <c r="B42" s="35"/>
      <c r="C42" s="35"/>
      <c r="D42" s="35"/>
      <c r="E42" s="35"/>
      <c r="F42" s="35"/>
      <c r="G42" s="35"/>
      <c r="H42" s="35"/>
      <c r="I42" s="35"/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+'184.100'!AJ42</f>
        <v>0</v>
      </c>
      <c r="T42" s="10">
        <f>-'163000'!AJ44</f>
        <v>0</v>
      </c>
      <c r="U42" s="10">
        <f t="shared" si="0"/>
        <v>0</v>
      </c>
    </row>
    <row r="43" spans="1:21" hidden="1" x14ac:dyDescent="0.2">
      <c r="A43" s="34">
        <v>183200</v>
      </c>
      <c r="B43" s="35"/>
      <c r="C43" s="35"/>
      <c r="D43" s="35"/>
      <c r="E43" s="35"/>
      <c r="F43" s="35"/>
      <c r="G43" s="35"/>
      <c r="H43" s="35"/>
      <c r="I43" s="35"/>
      <c r="J43" s="10">
        <f t="shared" si="1"/>
        <v>0</v>
      </c>
      <c r="K43" s="10"/>
      <c r="L43" s="10"/>
      <c r="M43" s="10"/>
      <c r="N43" s="10"/>
      <c r="O43" s="10"/>
      <c r="P43" s="10"/>
      <c r="Q43" s="10">
        <f t="shared" si="2"/>
        <v>0</v>
      </c>
      <c r="R43" s="10">
        <f>+'184.100'!AJ43</f>
        <v>0</v>
      </c>
      <c r="T43" s="10"/>
      <c r="U43" s="10">
        <f t="shared" si="0"/>
        <v>0</v>
      </c>
    </row>
    <row r="44" spans="1:21" hidden="1" x14ac:dyDescent="0.2">
      <c r="A44" s="34">
        <v>183300</v>
      </c>
      <c r="B44" s="35"/>
      <c r="C44" s="35"/>
      <c r="D44" s="35"/>
      <c r="E44" s="35"/>
      <c r="F44" s="35"/>
      <c r="G44" s="35"/>
      <c r="H44" s="35"/>
      <c r="I44" s="35"/>
      <c r="J44" s="10">
        <f t="shared" si="1"/>
        <v>0</v>
      </c>
      <c r="K44" s="10"/>
      <c r="L44" s="10"/>
      <c r="M44" s="10"/>
      <c r="N44" s="10"/>
      <c r="O44" s="10"/>
      <c r="P44" s="10"/>
      <c r="Q44" s="10">
        <f t="shared" ref="Q44" si="7">+J44-L44+M44-N44+O44+P44+K44</f>
        <v>0</v>
      </c>
      <c r="R44" s="10">
        <f>+'184.100'!AJ44</f>
        <v>0</v>
      </c>
      <c r="T44" s="10"/>
      <c r="U44" s="10">
        <f t="shared" ref="U44" si="8">+Q44++T44+R44+S44</f>
        <v>0</v>
      </c>
    </row>
    <row r="45" spans="1:21" hidden="1" x14ac:dyDescent="0.2">
      <c r="A45" s="34">
        <v>183400</v>
      </c>
      <c r="B45" s="35"/>
      <c r="C45" s="35"/>
      <c r="D45" s="35"/>
      <c r="E45" s="35"/>
      <c r="F45" s="35"/>
      <c r="G45" s="35"/>
      <c r="H45" s="35"/>
      <c r="I45" s="35"/>
      <c r="J45" s="10">
        <f t="shared" si="1"/>
        <v>0</v>
      </c>
      <c r="K45" s="10"/>
      <c r="L45" s="10"/>
      <c r="M45" s="10"/>
      <c r="N45" s="10"/>
      <c r="O45" s="10"/>
      <c r="P45" s="10"/>
      <c r="Q45" s="10">
        <f t="shared" ref="Q45" si="9">+J45-L45+M45-N45+O45+P45+K45</f>
        <v>0</v>
      </c>
      <c r="R45" s="10">
        <f>+'184.100'!AJ45</f>
        <v>0</v>
      </c>
      <c r="T45" s="10"/>
      <c r="U45" s="10">
        <f t="shared" si="0"/>
        <v>0</v>
      </c>
    </row>
    <row r="46" spans="1:21" hidden="1" x14ac:dyDescent="0.2">
      <c r="A46" s="34">
        <f>+Jan!A46</f>
        <v>184100</v>
      </c>
      <c r="B46" s="35"/>
      <c r="C46" s="35"/>
      <c r="D46" s="35"/>
      <c r="E46" s="35"/>
      <c r="F46" s="35"/>
      <c r="G46" s="35"/>
      <c r="H46" s="35"/>
      <c r="I46" s="35"/>
      <c r="J46" s="10">
        <f t="shared" si="1"/>
        <v>0</v>
      </c>
      <c r="K46" s="10"/>
      <c r="L46" s="10"/>
      <c r="M46" s="10"/>
      <c r="N46" s="10"/>
      <c r="O46" s="10"/>
      <c r="P46" s="10"/>
      <c r="Q46" s="10">
        <f t="shared" si="2"/>
        <v>0</v>
      </c>
      <c r="R46" s="10">
        <f>-'184.100'!AJ118</f>
        <v>0</v>
      </c>
      <c r="T46" s="10"/>
      <c r="U46" s="10">
        <f t="shared" si="0"/>
        <v>0</v>
      </c>
    </row>
    <row r="47" spans="1:21" hidden="1" x14ac:dyDescent="0.2">
      <c r="A47" s="34">
        <v>242300</v>
      </c>
      <c r="B47" s="35"/>
      <c r="C47" s="35"/>
      <c r="D47" s="35"/>
      <c r="E47" s="35"/>
      <c r="F47" s="35"/>
      <c r="G47" s="35"/>
      <c r="H47" s="35"/>
      <c r="I47" s="35"/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+'184.100'!AJ47</f>
        <v>0</v>
      </c>
      <c r="T47" s="10"/>
      <c r="U47" s="10">
        <f t="shared" ref="U47" si="10">+Q47++T47+R47+S47</f>
        <v>0</v>
      </c>
    </row>
    <row r="48" spans="1:21" hidden="1" x14ac:dyDescent="0.2">
      <c r="A48" s="34">
        <v>253350</v>
      </c>
      <c r="B48" s="35"/>
      <c r="C48" s="35"/>
      <c r="D48" s="35"/>
      <c r="E48" s="35"/>
      <c r="F48" s="35"/>
      <c r="G48" s="35"/>
      <c r="H48" s="35"/>
      <c r="I48" s="35"/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ref="Q48:Q50" si="11">+J48-L48+M48-N48+O48+P48+K48</f>
        <v>0</v>
      </c>
      <c r="R48" s="10">
        <f>+'184.100'!AJ48</f>
        <v>0</v>
      </c>
      <c r="T48" s="10"/>
      <c r="U48" s="10">
        <f t="shared" si="0"/>
        <v>0</v>
      </c>
    </row>
    <row r="49" spans="1:21" hidden="1" x14ac:dyDescent="0.2">
      <c r="A49" s="34">
        <v>253351</v>
      </c>
      <c r="B49" s="35"/>
      <c r="C49" s="35"/>
      <c r="D49" s="35"/>
      <c r="E49" s="35"/>
      <c r="F49" s="35"/>
      <c r="G49" s="35"/>
      <c r="H49" s="35"/>
      <c r="I49" s="35"/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11"/>
        <v>0</v>
      </c>
      <c r="R49" s="10">
        <f>+'184.100'!AJ49</f>
        <v>0</v>
      </c>
      <c r="T49" s="10"/>
      <c r="U49" s="10">
        <f t="shared" si="0"/>
        <v>0</v>
      </c>
    </row>
    <row r="50" spans="1:21" hidden="1" x14ac:dyDescent="0.2">
      <c r="A50" s="34">
        <f>+Jan!A50</f>
        <v>416000</v>
      </c>
      <c r="B50" s="35"/>
      <c r="C50" s="35"/>
      <c r="D50" s="35"/>
      <c r="E50" s="35"/>
      <c r="F50" s="35"/>
      <c r="G50" s="35"/>
      <c r="H50" s="35"/>
      <c r="I50" s="35"/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11"/>
        <v>0</v>
      </c>
      <c r="R50" s="10">
        <f>+'184.100'!AJ50</f>
        <v>0</v>
      </c>
      <c r="T50" s="10"/>
      <c r="U50" s="10">
        <f t="shared" si="0"/>
        <v>0</v>
      </c>
    </row>
    <row r="51" spans="1:21" hidden="1" x14ac:dyDescent="0.2">
      <c r="A51" s="34">
        <f>+Jan!A51</f>
        <v>416100</v>
      </c>
      <c r="B51" s="35"/>
      <c r="C51" s="35"/>
      <c r="D51" s="35"/>
      <c r="E51" s="35"/>
      <c r="F51" s="35"/>
      <c r="G51" s="35"/>
      <c r="H51" s="35"/>
      <c r="I51" s="35"/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+'184.100'!AJ51</f>
        <v>0</v>
      </c>
      <c r="T51" s="10"/>
      <c r="U51" s="10">
        <f t="shared" si="0"/>
        <v>0</v>
      </c>
    </row>
    <row r="52" spans="1:21" hidden="1" x14ac:dyDescent="0.2">
      <c r="A52" s="34">
        <f>+Jan!A52</f>
        <v>416600</v>
      </c>
      <c r="B52" s="35"/>
      <c r="C52" s="35"/>
      <c r="D52" s="35"/>
      <c r="E52" s="35"/>
      <c r="F52" s="35"/>
      <c r="G52" s="35"/>
      <c r="H52" s="35"/>
      <c r="I52" s="35"/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+'184.100'!AJ52</f>
        <v>0</v>
      </c>
      <c r="T52" s="10"/>
      <c r="U52" s="10">
        <f t="shared" si="0"/>
        <v>0</v>
      </c>
    </row>
    <row r="53" spans="1:21" hidden="1" x14ac:dyDescent="0.2">
      <c r="A53" s="34">
        <f>+Jan!A53</f>
        <v>416700</v>
      </c>
      <c r="B53" s="35"/>
      <c r="C53" s="35"/>
      <c r="D53" s="35"/>
      <c r="E53" s="35"/>
      <c r="F53" s="35"/>
      <c r="G53" s="35"/>
      <c r="H53" s="35"/>
      <c r="I53" s="35"/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+'184.100'!AJ53</f>
        <v>0</v>
      </c>
      <c r="T53" s="10"/>
      <c r="U53" s="10">
        <f t="shared" si="0"/>
        <v>0</v>
      </c>
    </row>
    <row r="54" spans="1:21" x14ac:dyDescent="0.2">
      <c r="A54" s="34">
        <f>+Jan!A54</f>
        <v>417102</v>
      </c>
      <c r="B54" s="35"/>
      <c r="C54" s="35"/>
      <c r="D54" s="35"/>
      <c r="E54" s="35"/>
      <c r="F54" s="35"/>
      <c r="G54" s="35"/>
      <c r="H54" s="35"/>
      <c r="I54" s="35"/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+'184.100'!AJ54</f>
        <v>0</v>
      </c>
      <c r="S54" s="10">
        <v>2.82</v>
      </c>
      <c r="T54" s="10"/>
      <c r="U54" s="10">
        <f t="shared" si="0"/>
        <v>2.82</v>
      </c>
    </row>
    <row r="55" spans="1:21" hidden="1" x14ac:dyDescent="0.2">
      <c r="A55" s="34">
        <f>+Jan!A55</f>
        <v>417106</v>
      </c>
      <c r="B55" s="35"/>
      <c r="C55" s="35"/>
      <c r="D55" s="35"/>
      <c r="E55" s="35"/>
      <c r="F55" s="35"/>
      <c r="G55" s="35"/>
      <c r="H55" s="35"/>
      <c r="I55" s="35"/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+'184.100'!AJ55</f>
        <v>0</v>
      </c>
      <c r="T55" s="10"/>
      <c r="U55" s="10">
        <f t="shared" si="0"/>
        <v>0</v>
      </c>
    </row>
    <row r="56" spans="1:21" x14ac:dyDescent="0.2">
      <c r="A56" s="34">
        <f>+Jan!A56</f>
        <v>417107</v>
      </c>
      <c r="B56" s="35"/>
      <c r="C56" s="35"/>
      <c r="D56" s="35"/>
      <c r="E56" s="35"/>
      <c r="F56" s="35"/>
      <c r="G56" s="35"/>
      <c r="H56" s="35"/>
      <c r="I56" s="35"/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+'184.100'!AJ56</f>
        <v>0</v>
      </c>
      <c r="S56" s="10">
        <v>5.07</v>
      </c>
      <c r="T56" s="10"/>
      <c r="U56" s="10">
        <f t="shared" si="0"/>
        <v>5.07</v>
      </c>
    </row>
    <row r="57" spans="1:21" hidden="1" x14ac:dyDescent="0.2">
      <c r="A57" s="98">
        <v>426500</v>
      </c>
      <c r="B57" s="35"/>
      <c r="C57" s="35"/>
      <c r="D57" s="35"/>
      <c r="E57" s="35"/>
      <c r="F57" s="35"/>
      <c r="G57" s="35"/>
      <c r="H57" s="35"/>
      <c r="I57" s="35"/>
      <c r="J57" s="10">
        <f t="shared" si="1"/>
        <v>0</v>
      </c>
      <c r="K57" s="10"/>
      <c r="L57" s="10"/>
      <c r="M57" s="10"/>
      <c r="N57" s="10"/>
      <c r="O57" s="10"/>
      <c r="P57" s="10"/>
      <c r="Q57" s="10">
        <f t="shared" ref="Q57" si="12">+J57-L57+M57-N57+O57+P57+K57</f>
        <v>0</v>
      </c>
      <c r="R57" s="10">
        <f>+'184.100'!AJ57</f>
        <v>0</v>
      </c>
      <c r="T57" s="10"/>
      <c r="U57" s="10">
        <f t="shared" ref="U57" si="13">+Q57++T57+R57+S57</f>
        <v>0</v>
      </c>
    </row>
    <row r="58" spans="1:21" hidden="1" x14ac:dyDescent="0.2">
      <c r="A58" s="34">
        <f>+Jan!A58</f>
        <v>582000</v>
      </c>
      <c r="B58" s="35"/>
      <c r="C58" s="35"/>
      <c r="D58" s="35"/>
      <c r="E58" s="35"/>
      <c r="F58" s="35"/>
      <c r="G58" s="35"/>
      <c r="H58" s="35"/>
      <c r="I58" s="35"/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2"/>
        <v>0</v>
      </c>
      <c r="R58" s="10">
        <f>+'184.100'!AJ58</f>
        <v>0</v>
      </c>
      <c r="T58" s="10"/>
      <c r="U58" s="10">
        <f t="shared" si="0"/>
        <v>0</v>
      </c>
    </row>
    <row r="59" spans="1:21" x14ac:dyDescent="0.2">
      <c r="A59" s="34">
        <f>+Jan!A59</f>
        <v>582200</v>
      </c>
      <c r="B59" s="35">
        <v>190.2</v>
      </c>
      <c r="C59" s="35">
        <v>11.06</v>
      </c>
      <c r="D59" s="35"/>
      <c r="E59" s="35"/>
      <c r="F59" s="35"/>
      <c r="G59" s="35">
        <v>4.1500000000000004</v>
      </c>
      <c r="H59" s="35">
        <v>25.5</v>
      </c>
      <c r="I59" s="35"/>
      <c r="J59" s="10">
        <f t="shared" si="1"/>
        <v>230.91</v>
      </c>
      <c r="K59" s="10"/>
      <c r="L59" s="10"/>
      <c r="M59" s="10"/>
      <c r="N59" s="10"/>
      <c r="O59" s="10"/>
      <c r="P59" s="10"/>
      <c r="Q59" s="10">
        <f t="shared" si="2"/>
        <v>230.91</v>
      </c>
      <c r="R59" s="10">
        <f>+'184.100'!AJ59</f>
        <v>0</v>
      </c>
      <c r="T59" s="10"/>
      <c r="U59" s="10">
        <f t="shared" si="0"/>
        <v>230.91</v>
      </c>
    </row>
    <row r="60" spans="1:21" x14ac:dyDescent="0.2">
      <c r="A60" s="34">
        <f>+Jan!A60</f>
        <v>583000</v>
      </c>
      <c r="B60" s="35">
        <v>17609.86</v>
      </c>
      <c r="C60" s="35">
        <v>35.71</v>
      </c>
      <c r="D60" s="35"/>
      <c r="E60" s="35">
        <f>-1865.06+436.05</f>
        <v>-1429.01</v>
      </c>
      <c r="F60" s="35"/>
      <c r="G60" s="35">
        <v>551.33000000000004</v>
      </c>
      <c r="H60" s="35">
        <v>1642.36</v>
      </c>
      <c r="I60" s="35"/>
      <c r="J60" s="10">
        <f t="shared" si="1"/>
        <v>18410.25</v>
      </c>
      <c r="K60" s="10">
        <v>2672.84</v>
      </c>
      <c r="L60" s="10"/>
      <c r="M60" s="10"/>
      <c r="N60" s="10"/>
      <c r="O60" s="10"/>
      <c r="P60" s="10"/>
      <c r="Q60" s="10">
        <f t="shared" si="2"/>
        <v>21083.09</v>
      </c>
      <c r="R60" s="10">
        <f>+'184.100'!AJ60</f>
        <v>0</v>
      </c>
      <c r="T60" s="10"/>
      <c r="U60" s="10">
        <f t="shared" ref="U60:U82" si="14">+Q60++T60+R60+S60</f>
        <v>21083.09</v>
      </c>
    </row>
    <row r="61" spans="1:21" x14ac:dyDescent="0.2">
      <c r="A61" s="34">
        <f>+Jan!A61</f>
        <v>586000</v>
      </c>
      <c r="B61" s="35">
        <v>32036.46</v>
      </c>
      <c r="C61" s="35">
        <v>279.86</v>
      </c>
      <c r="D61" s="35"/>
      <c r="E61" s="35">
        <f>-370.09+83.34</f>
        <v>-286.75</v>
      </c>
      <c r="F61" s="35"/>
      <c r="G61" s="35">
        <v>496.72</v>
      </c>
      <c r="H61" s="35">
        <v>2644.62</v>
      </c>
      <c r="I61" s="35"/>
      <c r="J61" s="10">
        <f t="shared" si="1"/>
        <v>35170.910000000003</v>
      </c>
      <c r="K61" s="10"/>
      <c r="L61" s="10"/>
      <c r="M61" s="10"/>
      <c r="N61" s="10"/>
      <c r="O61" s="10"/>
      <c r="P61" s="10"/>
      <c r="Q61" s="10">
        <f t="shared" si="2"/>
        <v>35170.910000000003</v>
      </c>
      <c r="R61" s="10">
        <f>+'184.100'!AJ61</f>
        <v>0</v>
      </c>
      <c r="T61" s="10"/>
      <c r="U61" s="10">
        <f t="shared" si="14"/>
        <v>35170.910000000003</v>
      </c>
    </row>
    <row r="62" spans="1:21" x14ac:dyDescent="0.2">
      <c r="A62" s="34">
        <f>+Jan!A62</f>
        <v>588000</v>
      </c>
      <c r="B62" s="35">
        <v>76330.149999999994</v>
      </c>
      <c r="C62" s="35">
        <v>123.47</v>
      </c>
      <c r="D62" s="35"/>
      <c r="E62" s="35">
        <f>-6054.24+707.77</f>
        <v>-5346.4699999999993</v>
      </c>
      <c r="F62" s="35"/>
      <c r="G62" s="35">
        <v>1731.24</v>
      </c>
      <c r="H62" s="35">
        <v>6467.99</v>
      </c>
      <c r="I62" s="35"/>
      <c r="J62" s="10">
        <f t="shared" si="1"/>
        <v>79306.38</v>
      </c>
      <c r="K62" s="10"/>
      <c r="L62" s="10"/>
      <c r="M62" s="10"/>
      <c r="N62" s="10"/>
      <c r="O62" s="10"/>
      <c r="P62" s="10"/>
      <c r="Q62" s="10">
        <f t="shared" si="2"/>
        <v>79306.38</v>
      </c>
      <c r="R62" s="10">
        <f>+'184.100'!AJ62</f>
        <v>0</v>
      </c>
      <c r="T62" s="10">
        <f>+'163000'!AJ11+'163000'!AJ34</f>
        <v>0</v>
      </c>
      <c r="U62" s="10">
        <f t="shared" si="14"/>
        <v>79306.38</v>
      </c>
    </row>
    <row r="63" spans="1:21" hidden="1" x14ac:dyDescent="0.2">
      <c r="A63" s="50">
        <v>588200</v>
      </c>
      <c r="B63" s="35"/>
      <c r="C63" s="35"/>
      <c r="D63" s="35"/>
      <c r="E63" s="35"/>
      <c r="F63" s="35"/>
      <c r="G63" s="35"/>
      <c r="H63" s="35"/>
      <c r="I63" s="35"/>
      <c r="J63" s="10">
        <f t="shared" si="1"/>
        <v>0</v>
      </c>
      <c r="K63" s="10"/>
      <c r="L63" s="10"/>
      <c r="M63" s="10"/>
      <c r="N63" s="10"/>
      <c r="O63" s="10"/>
      <c r="P63" s="10"/>
      <c r="Q63" s="10">
        <f t="shared" si="2"/>
        <v>0</v>
      </c>
      <c r="R63" s="10">
        <f>+'184.100'!AJ63</f>
        <v>0</v>
      </c>
      <c r="T63" s="10"/>
      <c r="U63" s="10">
        <f t="shared" si="14"/>
        <v>0</v>
      </c>
    </row>
    <row r="64" spans="1:21" hidden="1" x14ac:dyDescent="0.2">
      <c r="A64" s="50">
        <v>588210</v>
      </c>
      <c r="B64" s="35"/>
      <c r="C64" s="35"/>
      <c r="D64" s="35"/>
      <c r="E64" s="35"/>
      <c r="F64" s="35"/>
      <c r="G64" s="35"/>
      <c r="H64" s="35"/>
      <c r="I64" s="35"/>
      <c r="J64" s="10">
        <f t="shared" si="1"/>
        <v>0</v>
      </c>
      <c r="K64" s="10"/>
      <c r="L64" s="10"/>
      <c r="M64" s="10"/>
      <c r="N64" s="10"/>
      <c r="O64" s="10"/>
      <c r="P64" s="10"/>
      <c r="Q64" s="10">
        <f t="shared" si="2"/>
        <v>0</v>
      </c>
      <c r="R64" s="10">
        <f>+'184.100'!AJ64</f>
        <v>0</v>
      </c>
      <c r="T64" s="10"/>
      <c r="U64" s="10">
        <f t="shared" si="14"/>
        <v>0</v>
      </c>
    </row>
    <row r="65" spans="1:21" x14ac:dyDescent="0.2">
      <c r="A65" s="34">
        <f>+Jan!A65</f>
        <v>592000</v>
      </c>
      <c r="B65" s="35">
        <v>11879.08</v>
      </c>
      <c r="C65" s="35">
        <v>17.2</v>
      </c>
      <c r="D65" s="35"/>
      <c r="E65" s="35">
        <v>-37.619999999999997</v>
      </c>
      <c r="F65" s="35"/>
      <c r="G65" s="35">
        <v>6.45</v>
      </c>
      <c r="H65" s="35">
        <v>1142.3699999999999</v>
      </c>
      <c r="I65" s="35"/>
      <c r="J65" s="10">
        <f t="shared" si="1"/>
        <v>13007.48</v>
      </c>
      <c r="K65" s="10"/>
      <c r="L65" s="10"/>
      <c r="M65" s="10"/>
      <c r="N65" s="10"/>
      <c r="O65" s="10"/>
      <c r="P65" s="10"/>
      <c r="Q65" s="10">
        <f t="shared" si="2"/>
        <v>13007.48</v>
      </c>
      <c r="R65" s="10">
        <f>+'184.100'!AJ65</f>
        <v>0</v>
      </c>
      <c r="T65" s="10">
        <f>+'163000'!AJ12+'163000'!AJ35</f>
        <v>0</v>
      </c>
      <c r="U65" s="10">
        <f t="shared" si="14"/>
        <v>13007.48</v>
      </c>
    </row>
    <row r="66" spans="1:21" x14ac:dyDescent="0.2">
      <c r="A66" s="34">
        <f>+Jan!A66</f>
        <v>592100</v>
      </c>
      <c r="B66" s="35">
        <v>3351.96</v>
      </c>
      <c r="C66" s="35">
        <v>126.23</v>
      </c>
      <c r="D66" s="35"/>
      <c r="E66" s="35"/>
      <c r="F66" s="35"/>
      <c r="G66" s="35">
        <v>47.34</v>
      </c>
      <c r="H66" s="35">
        <v>351.48</v>
      </c>
      <c r="I66" s="35"/>
      <c r="J66" s="10">
        <f t="shared" si="1"/>
        <v>3877.01</v>
      </c>
      <c r="K66" s="10"/>
      <c r="L66" s="10"/>
      <c r="M66" s="10"/>
      <c r="N66" s="10"/>
      <c r="O66" s="10"/>
      <c r="P66" s="10"/>
      <c r="Q66" s="10">
        <f t="shared" si="2"/>
        <v>3877.01</v>
      </c>
      <c r="R66" s="10">
        <f>+'184.100'!AJ66</f>
        <v>0</v>
      </c>
      <c r="T66" s="10"/>
      <c r="U66" s="10">
        <f t="shared" si="14"/>
        <v>3877.01</v>
      </c>
    </row>
    <row r="67" spans="1:21" x14ac:dyDescent="0.2">
      <c r="A67" s="34">
        <f>+Jan!A67</f>
        <v>592200</v>
      </c>
      <c r="B67" s="35">
        <v>158.37</v>
      </c>
      <c r="C67" s="35">
        <v>2.46</v>
      </c>
      <c r="D67" s="35"/>
      <c r="E67" s="35"/>
      <c r="F67" s="35"/>
      <c r="G67" s="35">
        <v>0.92</v>
      </c>
      <c r="H67" s="35">
        <v>16.829999999999998</v>
      </c>
      <c r="I67" s="35"/>
      <c r="J67" s="10">
        <f t="shared" si="1"/>
        <v>178.57999999999998</v>
      </c>
      <c r="K67" s="10"/>
      <c r="L67" s="10"/>
      <c r="M67" s="10"/>
      <c r="N67" s="10"/>
      <c r="O67" s="10"/>
      <c r="P67" s="10"/>
      <c r="Q67" s="10">
        <f t="shared" si="2"/>
        <v>178.57999999999998</v>
      </c>
      <c r="R67" s="10">
        <f>+'184.100'!AJ67</f>
        <v>0</v>
      </c>
      <c r="T67" s="10"/>
      <c r="U67" s="10">
        <f t="shared" si="14"/>
        <v>178.57999999999998</v>
      </c>
    </row>
    <row r="68" spans="1:21" x14ac:dyDescent="0.2">
      <c r="A68" s="34">
        <f>+Jan!A68</f>
        <v>593000</v>
      </c>
      <c r="B68" s="35">
        <v>142745.85999999999</v>
      </c>
      <c r="C68" s="35">
        <v>920.27</v>
      </c>
      <c r="D68" s="35"/>
      <c r="E68" s="35">
        <f>-13848.65+5242.74</f>
        <v>-8605.91</v>
      </c>
      <c r="F68" s="35"/>
      <c r="G68" s="35">
        <v>4142.8999999999996</v>
      </c>
      <c r="H68" s="35">
        <v>6817.16</v>
      </c>
      <c r="I68" s="35"/>
      <c r="J68" s="10">
        <f t="shared" si="1"/>
        <v>146020.27999999997</v>
      </c>
      <c r="K68" s="10">
        <v>17691.3</v>
      </c>
      <c r="L68" s="10"/>
      <c r="M68" s="10"/>
      <c r="N68" s="10"/>
      <c r="O68" s="10"/>
      <c r="P68" s="10"/>
      <c r="Q68" s="10">
        <f t="shared" si="2"/>
        <v>163711.57999999996</v>
      </c>
      <c r="R68" s="10">
        <f>+'184.100'!AJ68</f>
        <v>0</v>
      </c>
      <c r="T68" s="10">
        <f>+'163000'!AJ13+'163000'!AJ36</f>
        <v>593.57174462010232</v>
      </c>
      <c r="U68" s="10">
        <f t="shared" si="14"/>
        <v>164305.15174462006</v>
      </c>
    </row>
    <row r="69" spans="1:21" hidden="1" x14ac:dyDescent="0.2">
      <c r="A69" s="50">
        <f>+Jan!A69</f>
        <v>593200</v>
      </c>
      <c r="B69" s="35"/>
      <c r="C69" s="35"/>
      <c r="D69" s="35"/>
      <c r="E69" s="35"/>
      <c r="F69" s="35"/>
      <c r="G69" s="35"/>
      <c r="H69" s="35"/>
      <c r="I69" s="35"/>
      <c r="J69" s="10">
        <f t="shared" si="1"/>
        <v>0</v>
      </c>
      <c r="K69" s="10"/>
      <c r="L69" s="10"/>
      <c r="M69" s="10"/>
      <c r="N69" s="10"/>
      <c r="O69" s="10"/>
      <c r="P69" s="10"/>
      <c r="Q69" s="10">
        <f t="shared" si="2"/>
        <v>0</v>
      </c>
      <c r="R69" s="10">
        <f>+'184.100'!AJ69</f>
        <v>0</v>
      </c>
      <c r="T69" s="10">
        <f>+'163000'!AJ14+'163000'!AJ37</f>
        <v>0</v>
      </c>
      <c r="U69" s="10">
        <f t="shared" si="14"/>
        <v>0</v>
      </c>
    </row>
    <row r="70" spans="1:21" x14ac:dyDescent="0.2">
      <c r="A70" s="34">
        <f>+Jan!A70</f>
        <v>593300</v>
      </c>
      <c r="B70" s="35">
        <v>13683.87</v>
      </c>
      <c r="C70" s="35"/>
      <c r="D70" s="35"/>
      <c r="E70" s="35">
        <v>-1226.99</v>
      </c>
      <c r="F70" s="35"/>
      <c r="G70" s="35">
        <v>21.66</v>
      </c>
      <c r="H70" s="35">
        <v>1320.53</v>
      </c>
      <c r="I70" s="35"/>
      <c r="J70" s="10">
        <f t="shared" si="1"/>
        <v>13799.070000000002</v>
      </c>
      <c r="K70" s="10"/>
      <c r="L70" s="10"/>
      <c r="M70" s="10"/>
      <c r="N70" s="10"/>
      <c r="O70" s="10"/>
      <c r="P70" s="10"/>
      <c r="Q70" s="10">
        <f t="shared" si="2"/>
        <v>13799.070000000002</v>
      </c>
      <c r="R70" s="10">
        <f>+'184.100'!AJ70</f>
        <v>0</v>
      </c>
      <c r="T70" s="10"/>
      <c r="U70" s="10">
        <f t="shared" si="14"/>
        <v>13799.070000000002</v>
      </c>
    </row>
    <row r="71" spans="1:21" x14ac:dyDescent="0.2">
      <c r="A71" s="34">
        <v>593800</v>
      </c>
      <c r="B71" s="35"/>
      <c r="C71" s="35"/>
      <c r="D71" s="35"/>
      <c r="E71" s="35"/>
      <c r="F71" s="35"/>
      <c r="G71" s="35"/>
      <c r="H71" s="35"/>
      <c r="I71" s="35"/>
      <c r="J71" s="10">
        <f t="shared" si="1"/>
        <v>0</v>
      </c>
      <c r="K71" s="10">
        <v>148.06</v>
      </c>
      <c r="L71" s="10"/>
      <c r="M71" s="10"/>
      <c r="N71" s="10"/>
      <c r="O71" s="10"/>
      <c r="P71" s="10"/>
      <c r="Q71" s="10">
        <f t="shared" si="2"/>
        <v>148.06</v>
      </c>
      <c r="R71" s="10">
        <f>+'184.100'!AJ71</f>
        <v>0</v>
      </c>
      <c r="T71" s="10"/>
      <c r="U71" s="10">
        <f t="shared" si="14"/>
        <v>148.06</v>
      </c>
    </row>
    <row r="72" spans="1:21" x14ac:dyDescent="0.2">
      <c r="A72" s="34">
        <f>+Jan!A72</f>
        <v>594000</v>
      </c>
      <c r="B72" s="35">
        <v>13209.1</v>
      </c>
      <c r="C72" s="35">
        <v>64.69</v>
      </c>
      <c r="D72" s="35"/>
      <c r="E72" s="35">
        <f>-1301.37+624.5</f>
        <v>-676.86999999999989</v>
      </c>
      <c r="F72" s="35"/>
      <c r="G72" s="35">
        <v>440.37</v>
      </c>
      <c r="H72" s="35">
        <v>848.21</v>
      </c>
      <c r="I72" s="35"/>
      <c r="J72" s="10">
        <f t="shared" si="1"/>
        <v>13885.500000000004</v>
      </c>
      <c r="K72" s="10"/>
      <c r="L72" s="10"/>
      <c r="M72" s="10"/>
      <c r="N72" s="10"/>
      <c r="O72" s="10"/>
      <c r="P72" s="10"/>
      <c r="Q72" s="10">
        <f t="shared" si="2"/>
        <v>13885.500000000004</v>
      </c>
      <c r="R72" s="10">
        <f>+'184.100'!AJ72</f>
        <v>0</v>
      </c>
      <c r="T72" s="10">
        <f>+'163000'!AJ15+'163000'!AJ38</f>
        <v>0</v>
      </c>
      <c r="U72" s="10">
        <f t="shared" si="14"/>
        <v>13885.500000000004</v>
      </c>
    </row>
    <row r="73" spans="1:21" x14ac:dyDescent="0.2">
      <c r="A73" s="34">
        <f>+Jan!A73</f>
        <v>595000</v>
      </c>
      <c r="B73" s="35">
        <v>187.21</v>
      </c>
      <c r="C73" s="35">
        <v>2.1</v>
      </c>
      <c r="D73" s="35"/>
      <c r="E73" s="35">
        <f>-6.13+27.3</f>
        <v>21.17</v>
      </c>
      <c r="F73" s="35"/>
      <c r="G73" s="35"/>
      <c r="H73" s="35">
        <v>2.88</v>
      </c>
      <c r="I73" s="35"/>
      <c r="J73" s="10">
        <f t="shared" ref="J73:J115" si="15">SUM(B73:I73)</f>
        <v>213.36</v>
      </c>
      <c r="K73" s="10"/>
      <c r="L73" s="10"/>
      <c r="M73" s="10"/>
      <c r="N73" s="10"/>
      <c r="O73" s="10"/>
      <c r="P73" s="10"/>
      <c r="Q73" s="10">
        <f t="shared" si="2"/>
        <v>213.36</v>
      </c>
      <c r="R73" s="10">
        <f>+'184.100'!AJ73</f>
        <v>0</v>
      </c>
      <c r="T73" s="10">
        <f>+'163000'!AJ16+'163000'!AJ39</f>
        <v>0</v>
      </c>
      <c r="U73" s="10">
        <f t="shared" si="14"/>
        <v>213.36</v>
      </c>
    </row>
    <row r="74" spans="1:21" x14ac:dyDescent="0.2">
      <c r="A74" s="34">
        <f>+Jan!A74</f>
        <v>596000</v>
      </c>
      <c r="B74" s="35">
        <v>1623.44</v>
      </c>
      <c r="C74" s="35">
        <v>36.61</v>
      </c>
      <c r="D74" s="35"/>
      <c r="E74" s="35">
        <v>-7.97</v>
      </c>
      <c r="F74" s="35"/>
      <c r="G74" s="35">
        <v>18.329999999999998</v>
      </c>
      <c r="H74" s="35">
        <v>179.39</v>
      </c>
      <c r="I74" s="35"/>
      <c r="J74" s="10">
        <f t="shared" si="15"/>
        <v>1849.7999999999997</v>
      </c>
      <c r="K74" s="10"/>
      <c r="L74" s="10"/>
      <c r="M74" s="10"/>
      <c r="N74" s="10"/>
      <c r="O74" s="10"/>
      <c r="P74" s="10"/>
      <c r="Q74" s="10">
        <f t="shared" si="2"/>
        <v>1849.7999999999997</v>
      </c>
      <c r="R74" s="10">
        <f>+'184.100'!AJ74</f>
        <v>0</v>
      </c>
      <c r="T74" s="10"/>
      <c r="U74" s="10">
        <f t="shared" si="14"/>
        <v>1849.7999999999997</v>
      </c>
    </row>
    <row r="75" spans="1:21" hidden="1" x14ac:dyDescent="0.2">
      <c r="A75" s="34">
        <f>+Jan!A75</f>
        <v>597000</v>
      </c>
      <c r="B75" s="35"/>
      <c r="C75" s="35"/>
      <c r="D75" s="35"/>
      <c r="E75" s="35"/>
      <c r="F75" s="35"/>
      <c r="G75" s="35"/>
      <c r="H75" s="35"/>
      <c r="I75" s="35"/>
      <c r="J75" s="10">
        <f t="shared" si="15"/>
        <v>0</v>
      </c>
      <c r="K75" s="10"/>
      <c r="L75" s="10"/>
      <c r="M75" s="10"/>
      <c r="N75" s="10"/>
      <c r="O75" s="10"/>
      <c r="P75" s="10"/>
      <c r="Q75" s="10">
        <f t="shared" si="2"/>
        <v>0</v>
      </c>
      <c r="R75" s="10">
        <f>+'184.100'!AJ75</f>
        <v>0</v>
      </c>
      <c r="T75" s="10">
        <f>+'163000'!AJ17+'163000'!AJ40</f>
        <v>0</v>
      </c>
      <c r="U75" s="10">
        <f t="shared" si="14"/>
        <v>0</v>
      </c>
    </row>
    <row r="76" spans="1:21" hidden="1" x14ac:dyDescent="0.2">
      <c r="A76" s="34">
        <f>+Jan!A76</f>
        <v>598000</v>
      </c>
      <c r="B76" s="35"/>
      <c r="C76" s="35"/>
      <c r="D76" s="35"/>
      <c r="E76" s="35"/>
      <c r="F76" s="35"/>
      <c r="G76" s="35"/>
      <c r="H76" s="35"/>
      <c r="I76" s="35"/>
      <c r="J76" s="10">
        <f t="shared" si="15"/>
        <v>0</v>
      </c>
      <c r="K76" s="10"/>
      <c r="L76" s="10"/>
      <c r="M76" s="10"/>
      <c r="N76" s="10"/>
      <c r="O76" s="10"/>
      <c r="P76" s="10"/>
      <c r="Q76" s="10">
        <f t="shared" si="2"/>
        <v>0</v>
      </c>
      <c r="R76" s="10">
        <f>+'184.100'!AJ76</f>
        <v>0</v>
      </c>
      <c r="T76" s="10">
        <f>+'163000'!AJ18+'163000'!AJ41</f>
        <v>0</v>
      </c>
      <c r="U76" s="10">
        <f t="shared" si="14"/>
        <v>0</v>
      </c>
    </row>
    <row r="77" spans="1:21" x14ac:dyDescent="0.2">
      <c r="A77" s="34">
        <f>+Jan!A77</f>
        <v>903000</v>
      </c>
      <c r="B77" s="35">
        <v>76729.3</v>
      </c>
      <c r="C77" s="35">
        <v>90.98</v>
      </c>
      <c r="D77" s="35"/>
      <c r="E77" s="35">
        <f>-3970.63+447.43</f>
        <v>-3523.2000000000003</v>
      </c>
      <c r="F77" s="35"/>
      <c r="G77" s="35">
        <v>2615.39</v>
      </c>
      <c r="H77" s="35">
        <v>6957.57</v>
      </c>
      <c r="I77" s="35"/>
      <c r="J77" s="10">
        <f t="shared" si="15"/>
        <v>82870.040000000008</v>
      </c>
      <c r="K77" s="10">
        <v>92.98</v>
      </c>
      <c r="L77" s="10"/>
      <c r="M77" s="10"/>
      <c r="N77" s="10"/>
      <c r="O77" s="10"/>
      <c r="P77" s="10"/>
      <c r="Q77" s="10">
        <f t="shared" si="2"/>
        <v>82963.02</v>
      </c>
      <c r="R77" s="10">
        <f>+'184.100'!AJ77</f>
        <v>0</v>
      </c>
      <c r="S77" s="10">
        <v>-5.07</v>
      </c>
      <c r="T77" s="10"/>
      <c r="U77" s="10">
        <f t="shared" si="14"/>
        <v>82957.95</v>
      </c>
    </row>
    <row r="78" spans="1:21" hidden="1" x14ac:dyDescent="0.2">
      <c r="A78" s="34">
        <f>+Jan!A78</f>
        <v>903220</v>
      </c>
      <c r="B78" s="35"/>
      <c r="C78" s="35"/>
      <c r="D78" s="35"/>
      <c r="E78" s="35"/>
      <c r="F78" s="35"/>
      <c r="G78" s="35"/>
      <c r="H78" s="35"/>
      <c r="I78" s="35"/>
      <c r="J78" s="10">
        <f t="shared" si="15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+'184.100'!AJ78</f>
        <v>0</v>
      </c>
      <c r="T78" s="10"/>
      <c r="U78" s="10">
        <f t="shared" si="14"/>
        <v>0</v>
      </c>
    </row>
    <row r="79" spans="1:21" hidden="1" x14ac:dyDescent="0.2">
      <c r="A79" s="34">
        <f>+Jan!A79</f>
        <v>903230</v>
      </c>
      <c r="B79" s="35"/>
      <c r="C79" s="35"/>
      <c r="D79" s="35"/>
      <c r="E79" s="35"/>
      <c r="F79" s="35"/>
      <c r="G79" s="35"/>
      <c r="H79" s="35"/>
      <c r="I79" s="35"/>
      <c r="J79" s="10">
        <f t="shared" si="15"/>
        <v>0</v>
      </c>
      <c r="K79" s="10"/>
      <c r="L79" s="10"/>
      <c r="M79" s="10"/>
      <c r="N79" s="10"/>
      <c r="O79" s="10"/>
      <c r="P79" s="10"/>
      <c r="Q79" s="10">
        <f t="shared" si="2"/>
        <v>0</v>
      </c>
      <c r="R79" s="10">
        <f>+'184.100'!AJ79</f>
        <v>0</v>
      </c>
      <c r="T79" s="10"/>
      <c r="U79" s="10">
        <f t="shared" si="14"/>
        <v>0</v>
      </c>
    </row>
    <row r="80" spans="1:21" hidden="1" x14ac:dyDescent="0.2">
      <c r="A80" s="34">
        <f>+Jan!A80</f>
        <v>903240</v>
      </c>
      <c r="B80" s="35"/>
      <c r="C80" s="35"/>
      <c r="D80" s="35"/>
      <c r="E80" s="35"/>
      <c r="F80" s="35"/>
      <c r="G80" s="35"/>
      <c r="H80" s="35"/>
      <c r="I80" s="35"/>
      <c r="J80" s="10">
        <f t="shared" si="15"/>
        <v>0</v>
      </c>
      <c r="K80" s="10"/>
      <c r="L80" s="10"/>
      <c r="M80" s="10"/>
      <c r="N80" s="10"/>
      <c r="O80" s="10"/>
      <c r="P80" s="10"/>
      <c r="Q80" s="10">
        <f t="shared" si="2"/>
        <v>0</v>
      </c>
      <c r="R80" s="10">
        <f>+'184.100'!AJ80</f>
        <v>0</v>
      </c>
      <c r="T80" s="10"/>
      <c r="U80" s="10">
        <f t="shared" si="14"/>
        <v>0</v>
      </c>
    </row>
    <row r="81" spans="1:21" x14ac:dyDescent="0.2">
      <c r="A81" s="34">
        <f>+Jan!A81</f>
        <v>908000</v>
      </c>
      <c r="B81" s="35">
        <v>4866.1099999999997</v>
      </c>
      <c r="C81" s="35"/>
      <c r="D81" s="35"/>
      <c r="E81" s="35">
        <v>-0.01</v>
      </c>
      <c r="F81" s="35"/>
      <c r="G81" s="35">
        <v>38.590000000000003</v>
      </c>
      <c r="H81" s="10">
        <v>580.76</v>
      </c>
      <c r="I81" s="35"/>
      <c r="J81" s="10">
        <f t="shared" si="15"/>
        <v>5485.45</v>
      </c>
      <c r="K81" s="10"/>
      <c r="L81" s="10"/>
      <c r="M81" s="10"/>
      <c r="N81" s="10"/>
      <c r="O81" s="10"/>
      <c r="P81" s="10"/>
      <c r="Q81" s="10">
        <f t="shared" si="2"/>
        <v>5485.45</v>
      </c>
      <c r="R81" s="10">
        <f>+'184.100'!AJ81</f>
        <v>0</v>
      </c>
      <c r="T81" s="10"/>
      <c r="U81" s="10">
        <f t="shared" si="14"/>
        <v>5485.45</v>
      </c>
    </row>
    <row r="82" spans="1:21" hidden="1" x14ac:dyDescent="0.2">
      <c r="A82" s="34">
        <f>+Jan!A82</f>
        <v>912000</v>
      </c>
      <c r="B82" s="35"/>
      <c r="C82" s="35"/>
      <c r="D82" s="35"/>
      <c r="E82" s="35"/>
      <c r="F82" s="35"/>
      <c r="G82" s="35"/>
      <c r="H82" s="35"/>
      <c r="I82" s="35"/>
      <c r="J82" s="10">
        <f t="shared" si="15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+'184.100'!AJ82</f>
        <v>0</v>
      </c>
      <c r="T82" s="10"/>
      <c r="U82" s="10">
        <f t="shared" si="14"/>
        <v>0</v>
      </c>
    </row>
    <row r="83" spans="1:21" hidden="1" x14ac:dyDescent="0.2">
      <c r="A83" s="34">
        <f>+Jan!A83</f>
        <v>913000</v>
      </c>
      <c r="B83" s="35"/>
      <c r="C83" s="35"/>
      <c r="D83" s="35"/>
      <c r="E83" s="35"/>
      <c r="F83" s="35"/>
      <c r="G83" s="35"/>
      <c r="H83" s="35"/>
      <c r="I83" s="35"/>
      <c r="J83" s="10">
        <f t="shared" si="15"/>
        <v>0</v>
      </c>
      <c r="K83" s="10"/>
      <c r="L83" s="10"/>
      <c r="M83" s="10"/>
      <c r="N83" s="10"/>
      <c r="O83" s="10"/>
      <c r="P83" s="10"/>
      <c r="Q83" s="10">
        <f t="shared" ref="Q83:Q105" si="16">+J83-L83+M83-N83+O83+P83+K83</f>
        <v>0</v>
      </c>
      <c r="R83" s="10">
        <f>+'184.100'!AJ83</f>
        <v>0</v>
      </c>
      <c r="T83" s="10"/>
      <c r="U83" s="10">
        <f t="shared" ref="U83:U105" si="17">+Q83++T83+R83+S83</f>
        <v>0</v>
      </c>
    </row>
    <row r="84" spans="1:21" hidden="1" x14ac:dyDescent="0.2">
      <c r="A84" s="34">
        <f>+Jan!A84</f>
        <v>913220</v>
      </c>
      <c r="B84" s="35"/>
      <c r="C84" s="35"/>
      <c r="D84" s="35"/>
      <c r="E84" s="35"/>
      <c r="F84" s="35"/>
      <c r="G84" s="35"/>
      <c r="H84" s="35"/>
      <c r="I84" s="35"/>
      <c r="J84" s="10">
        <f t="shared" si="15"/>
        <v>0</v>
      </c>
      <c r="K84" s="10"/>
      <c r="L84" s="10"/>
      <c r="M84" s="10"/>
      <c r="N84" s="10"/>
      <c r="O84" s="10"/>
      <c r="P84" s="10"/>
      <c r="Q84" s="10">
        <f t="shared" si="16"/>
        <v>0</v>
      </c>
      <c r="R84" s="10">
        <f>+'184.100'!AJ84</f>
        <v>0</v>
      </c>
      <c r="T84" s="10"/>
      <c r="U84" s="10">
        <f t="shared" si="17"/>
        <v>0</v>
      </c>
    </row>
    <row r="85" spans="1:21" hidden="1" x14ac:dyDescent="0.2">
      <c r="A85" s="34">
        <f>+Jan!A85</f>
        <v>913230</v>
      </c>
      <c r="B85" s="35"/>
      <c r="C85" s="35"/>
      <c r="D85" s="35"/>
      <c r="E85" s="35"/>
      <c r="F85" s="35"/>
      <c r="G85" s="35"/>
      <c r="H85" s="35"/>
      <c r="I85" s="35"/>
      <c r="J85" s="10">
        <f t="shared" si="15"/>
        <v>0</v>
      </c>
      <c r="K85" s="10"/>
      <c r="L85" s="10"/>
      <c r="M85" s="10"/>
      <c r="N85" s="10"/>
      <c r="O85" s="10"/>
      <c r="P85" s="10"/>
      <c r="Q85" s="10">
        <f t="shared" si="16"/>
        <v>0</v>
      </c>
      <c r="R85" s="10">
        <f>+'184.100'!AJ85</f>
        <v>0</v>
      </c>
      <c r="T85" s="10"/>
      <c r="U85" s="10">
        <f t="shared" si="17"/>
        <v>0</v>
      </c>
    </row>
    <row r="86" spans="1:21" hidden="1" x14ac:dyDescent="0.2">
      <c r="A86" s="34">
        <f>+Jan!A86</f>
        <v>913240</v>
      </c>
      <c r="B86" s="35"/>
      <c r="C86" s="35"/>
      <c r="D86" s="35"/>
      <c r="E86" s="35"/>
      <c r="F86" s="35"/>
      <c r="G86" s="35"/>
      <c r="H86" s="35"/>
      <c r="I86" s="35"/>
      <c r="J86" s="10">
        <f t="shared" si="15"/>
        <v>0</v>
      </c>
      <c r="K86" s="10"/>
      <c r="L86" s="10"/>
      <c r="M86" s="10"/>
      <c r="N86" s="10"/>
      <c r="O86" s="10"/>
      <c r="P86" s="10"/>
      <c r="Q86" s="10">
        <f t="shared" si="16"/>
        <v>0</v>
      </c>
      <c r="R86" s="10">
        <f>+'184.100'!AJ86</f>
        <v>0</v>
      </c>
      <c r="T86" s="10"/>
      <c r="U86" s="10">
        <f t="shared" si="17"/>
        <v>0</v>
      </c>
    </row>
    <row r="87" spans="1:21" x14ac:dyDescent="0.2">
      <c r="A87" s="34">
        <f>+Jan!A87</f>
        <v>920000</v>
      </c>
      <c r="B87" s="35">
        <v>85832.8</v>
      </c>
      <c r="C87" s="35">
        <v>1791.15</v>
      </c>
      <c r="D87" s="35"/>
      <c r="E87" s="35">
        <f>-110.8+94.74</f>
        <v>-16.060000000000002</v>
      </c>
      <c r="F87" s="35"/>
      <c r="G87" s="35">
        <v>162.94999999999999</v>
      </c>
      <c r="H87" s="35">
        <v>7377.65</v>
      </c>
      <c r="I87" s="35"/>
      <c r="J87" s="10">
        <f t="shared" si="15"/>
        <v>95148.489999999991</v>
      </c>
      <c r="K87" s="10"/>
      <c r="L87" s="10"/>
      <c r="M87" s="10"/>
      <c r="N87" s="10"/>
      <c r="O87" s="10"/>
      <c r="P87" s="10"/>
      <c r="Q87" s="10">
        <f t="shared" si="16"/>
        <v>95148.489999999991</v>
      </c>
      <c r="R87" s="10">
        <f>+'184.100'!AJ87</f>
        <v>0</v>
      </c>
      <c r="T87" s="10"/>
      <c r="U87" s="10">
        <f t="shared" si="17"/>
        <v>95148.489999999991</v>
      </c>
    </row>
    <row r="88" spans="1:21" hidden="1" x14ac:dyDescent="0.2">
      <c r="A88" s="34">
        <v>920100</v>
      </c>
      <c r="B88" s="35"/>
      <c r="C88" s="35"/>
      <c r="D88" s="35"/>
      <c r="E88" s="35"/>
      <c r="F88" s="35"/>
      <c r="G88" s="35"/>
      <c r="H88" s="35"/>
      <c r="I88" s="35"/>
      <c r="J88" s="10">
        <f t="shared" si="15"/>
        <v>0</v>
      </c>
      <c r="K88" s="10"/>
      <c r="L88" s="10"/>
      <c r="M88" s="10"/>
      <c r="N88" s="10"/>
      <c r="O88" s="10"/>
      <c r="P88" s="10"/>
      <c r="Q88" s="10">
        <f t="shared" ref="Q88:Q92" si="18">+J88-L88+M88-N88+O88+P88+K88</f>
        <v>0</v>
      </c>
      <c r="R88" s="10">
        <f>+'184.100'!AJ88</f>
        <v>0</v>
      </c>
      <c r="T88" s="10"/>
      <c r="U88" s="10">
        <f t="shared" si="17"/>
        <v>0</v>
      </c>
    </row>
    <row r="89" spans="1:21" hidden="1" x14ac:dyDescent="0.2">
      <c r="A89" s="34">
        <f>+Jan!A89</f>
        <v>920220</v>
      </c>
      <c r="B89" s="35"/>
      <c r="C89" s="35"/>
      <c r="D89" s="35"/>
      <c r="E89" s="35"/>
      <c r="F89" s="35"/>
      <c r="G89" s="35"/>
      <c r="H89" s="35"/>
      <c r="I89" s="35"/>
      <c r="J89" s="10">
        <f t="shared" si="15"/>
        <v>0</v>
      </c>
      <c r="K89" s="10"/>
      <c r="L89" s="10"/>
      <c r="M89" s="10"/>
      <c r="N89" s="10"/>
      <c r="O89" s="10"/>
      <c r="P89" s="10"/>
      <c r="Q89" s="10">
        <f t="shared" si="18"/>
        <v>0</v>
      </c>
      <c r="R89" s="10">
        <f>+'184.100'!AJ89</f>
        <v>0</v>
      </c>
      <c r="T89" s="10"/>
      <c r="U89" s="10">
        <f t="shared" si="17"/>
        <v>0</v>
      </c>
    </row>
    <row r="90" spans="1:21" hidden="1" x14ac:dyDescent="0.2">
      <c r="A90" s="34">
        <f>+Jan!A90</f>
        <v>920221</v>
      </c>
      <c r="B90" s="35"/>
      <c r="C90" s="35"/>
      <c r="D90" s="35"/>
      <c r="E90" s="35"/>
      <c r="F90" s="35"/>
      <c r="G90" s="35"/>
      <c r="H90" s="35"/>
      <c r="I90" s="35"/>
      <c r="J90" s="10">
        <f t="shared" si="15"/>
        <v>0</v>
      </c>
      <c r="K90" s="10"/>
      <c r="L90" s="10"/>
      <c r="M90" s="10"/>
      <c r="N90" s="10"/>
      <c r="O90" s="10"/>
      <c r="P90" s="10"/>
      <c r="Q90" s="10">
        <f t="shared" si="18"/>
        <v>0</v>
      </c>
      <c r="R90" s="10">
        <f>+'184.100'!AJ90</f>
        <v>0</v>
      </c>
      <c r="T90" s="10"/>
      <c r="U90" s="10">
        <f t="shared" si="17"/>
        <v>0</v>
      </c>
    </row>
    <row r="91" spans="1:21" hidden="1" x14ac:dyDescent="0.2">
      <c r="A91" s="34">
        <f>+Jan!A91</f>
        <v>920230</v>
      </c>
      <c r="B91" s="35"/>
      <c r="C91" s="35"/>
      <c r="D91" s="35"/>
      <c r="E91" s="35"/>
      <c r="F91" s="35"/>
      <c r="G91" s="35"/>
      <c r="H91" s="35"/>
      <c r="I91" s="35"/>
      <c r="J91" s="10">
        <f t="shared" si="15"/>
        <v>0</v>
      </c>
      <c r="K91" s="10"/>
      <c r="L91" s="10"/>
      <c r="M91" s="10"/>
      <c r="N91" s="10"/>
      <c r="O91" s="10"/>
      <c r="P91" s="10"/>
      <c r="Q91" s="10">
        <f t="shared" si="18"/>
        <v>0</v>
      </c>
      <c r="R91" s="10">
        <f>+'184.100'!AJ91</f>
        <v>0</v>
      </c>
      <c r="T91" s="10"/>
      <c r="U91" s="10">
        <f t="shared" si="17"/>
        <v>0</v>
      </c>
    </row>
    <row r="92" spans="1:21" hidden="1" x14ac:dyDescent="0.2">
      <c r="A92" s="34">
        <f>+Jan!A92</f>
        <v>920231</v>
      </c>
      <c r="B92" s="35"/>
      <c r="C92" s="35"/>
      <c r="D92" s="35"/>
      <c r="E92" s="35"/>
      <c r="F92" s="35"/>
      <c r="G92" s="35"/>
      <c r="H92" s="35"/>
      <c r="I92" s="35"/>
      <c r="J92" s="10">
        <f t="shared" si="15"/>
        <v>0</v>
      </c>
      <c r="K92" s="10"/>
      <c r="L92" s="10"/>
      <c r="M92" s="10"/>
      <c r="N92" s="10"/>
      <c r="O92" s="10"/>
      <c r="P92" s="10"/>
      <c r="Q92" s="10">
        <f t="shared" si="18"/>
        <v>0</v>
      </c>
      <c r="R92" s="10">
        <f>+'184.100'!AJ92</f>
        <v>0</v>
      </c>
      <c r="T92" s="10"/>
      <c r="U92" s="10">
        <f t="shared" si="17"/>
        <v>0</v>
      </c>
    </row>
    <row r="93" spans="1:21" hidden="1" x14ac:dyDescent="0.2">
      <c r="A93" s="34">
        <f>+Jan!A93</f>
        <v>920240</v>
      </c>
      <c r="B93" s="35"/>
      <c r="C93" s="35"/>
      <c r="D93" s="35"/>
      <c r="E93" s="35"/>
      <c r="F93" s="35"/>
      <c r="G93" s="35"/>
      <c r="H93" s="35"/>
      <c r="I93" s="35"/>
      <c r="J93" s="10">
        <f t="shared" si="15"/>
        <v>0</v>
      </c>
      <c r="K93" s="10"/>
      <c r="L93" s="10"/>
      <c r="M93" s="10"/>
      <c r="N93" s="10"/>
      <c r="O93" s="10"/>
      <c r="P93" s="10"/>
      <c r="Q93" s="10">
        <f t="shared" si="16"/>
        <v>0</v>
      </c>
      <c r="R93" s="10">
        <f>+'184.100'!AJ93</f>
        <v>0</v>
      </c>
      <c r="T93" s="10"/>
      <c r="U93" s="10">
        <f t="shared" si="17"/>
        <v>0</v>
      </c>
    </row>
    <row r="94" spans="1:21" hidden="1" x14ac:dyDescent="0.2">
      <c r="A94" s="34">
        <f>+Jan!A94</f>
        <v>920241</v>
      </c>
      <c r="B94" s="35"/>
      <c r="C94" s="35"/>
      <c r="D94" s="35"/>
      <c r="E94" s="35"/>
      <c r="F94" s="35"/>
      <c r="G94" s="35"/>
      <c r="H94" s="35"/>
      <c r="I94" s="35"/>
      <c r="J94" s="10">
        <f t="shared" si="15"/>
        <v>0</v>
      </c>
      <c r="K94" s="10"/>
      <c r="L94" s="10"/>
      <c r="M94" s="10"/>
      <c r="N94" s="10"/>
      <c r="O94" s="10"/>
      <c r="P94" s="10"/>
      <c r="Q94" s="10">
        <f t="shared" si="16"/>
        <v>0</v>
      </c>
      <c r="R94" s="10">
        <f>+'184.100'!AJ94</f>
        <v>0</v>
      </c>
      <c r="T94" s="10"/>
      <c r="U94" s="10">
        <f t="shared" si="17"/>
        <v>0</v>
      </c>
    </row>
    <row r="95" spans="1:21" x14ac:dyDescent="0.2">
      <c r="A95" s="34">
        <v>920250</v>
      </c>
      <c r="B95" s="35">
        <v>43.28</v>
      </c>
      <c r="C95" s="35"/>
      <c r="D95" s="35"/>
      <c r="E95" s="35"/>
      <c r="F95" s="35"/>
      <c r="G95" s="35"/>
      <c r="H95" s="35">
        <v>4.08</v>
      </c>
      <c r="I95" s="35"/>
      <c r="J95" s="10">
        <f t="shared" si="15"/>
        <v>47.36</v>
      </c>
      <c r="K95" s="10"/>
      <c r="L95" s="10"/>
      <c r="M95" s="10"/>
      <c r="N95" s="10"/>
      <c r="O95" s="10"/>
      <c r="P95" s="10"/>
      <c r="Q95" s="10">
        <f t="shared" si="16"/>
        <v>47.36</v>
      </c>
      <c r="R95" s="10">
        <f>+'184.100'!AJ95</f>
        <v>0</v>
      </c>
      <c r="T95" s="10"/>
      <c r="U95" s="10">
        <f t="shared" si="17"/>
        <v>47.36</v>
      </c>
    </row>
    <row r="96" spans="1:21" x14ac:dyDescent="0.2">
      <c r="A96" s="34">
        <v>920260</v>
      </c>
      <c r="B96" s="35">
        <v>43.28</v>
      </c>
      <c r="C96" s="35"/>
      <c r="D96" s="35"/>
      <c r="E96" s="35"/>
      <c r="F96" s="35"/>
      <c r="G96" s="35"/>
      <c r="H96" s="35">
        <v>4.08</v>
      </c>
      <c r="I96" s="35"/>
      <c r="J96" s="10">
        <f t="shared" si="15"/>
        <v>47.36</v>
      </c>
      <c r="K96" s="10"/>
      <c r="L96" s="10"/>
      <c r="M96" s="10"/>
      <c r="N96" s="10"/>
      <c r="O96" s="10"/>
      <c r="P96" s="10"/>
      <c r="Q96" s="10">
        <f t="shared" si="16"/>
        <v>47.36</v>
      </c>
      <c r="R96" s="10">
        <f>+'184.100'!AJ96</f>
        <v>0</v>
      </c>
      <c r="T96" s="10"/>
      <c r="U96" s="10">
        <f t="shared" si="17"/>
        <v>47.36</v>
      </c>
    </row>
    <row r="97" spans="1:21" hidden="1" x14ac:dyDescent="0.2">
      <c r="A97" s="34">
        <f>+Jan!A97</f>
        <v>921000</v>
      </c>
      <c r="B97" s="35"/>
      <c r="C97" s="35"/>
      <c r="D97" s="35"/>
      <c r="E97" s="35"/>
      <c r="F97" s="35"/>
      <c r="G97" s="35"/>
      <c r="H97" s="35"/>
      <c r="I97" s="35"/>
      <c r="J97" s="10">
        <f t="shared" si="15"/>
        <v>0</v>
      </c>
      <c r="K97" s="10"/>
      <c r="L97" s="10"/>
      <c r="M97" s="10"/>
      <c r="N97" s="10"/>
      <c r="O97" s="10"/>
      <c r="P97" s="10"/>
      <c r="Q97" s="10">
        <f t="shared" si="16"/>
        <v>0</v>
      </c>
      <c r="R97" s="10">
        <f>+'184.100'!AJ97</f>
        <v>0</v>
      </c>
      <c r="T97" s="10"/>
      <c r="U97" s="10">
        <f t="shared" si="17"/>
        <v>0</v>
      </c>
    </row>
    <row r="98" spans="1:21" hidden="1" x14ac:dyDescent="0.2">
      <c r="A98" s="34">
        <f>+Jan!A98</f>
        <v>928000</v>
      </c>
      <c r="B98" s="35"/>
      <c r="C98" s="35"/>
      <c r="D98" s="35"/>
      <c r="E98" s="35"/>
      <c r="F98" s="35"/>
      <c r="G98" s="35"/>
      <c r="H98" s="35"/>
      <c r="I98" s="35"/>
      <c r="J98" s="10">
        <f t="shared" si="15"/>
        <v>0</v>
      </c>
      <c r="K98" s="10"/>
      <c r="L98" s="10"/>
      <c r="M98" s="10"/>
      <c r="N98" s="10"/>
      <c r="O98" s="10"/>
      <c r="P98" s="10"/>
      <c r="Q98" s="10">
        <f t="shared" si="16"/>
        <v>0</v>
      </c>
      <c r="R98" s="10">
        <f>+'184.100'!AJ98</f>
        <v>0</v>
      </c>
      <c r="T98" s="10"/>
      <c r="U98" s="10">
        <f t="shared" si="17"/>
        <v>0</v>
      </c>
    </row>
    <row r="99" spans="1:21" hidden="1" x14ac:dyDescent="0.2">
      <c r="A99" s="34">
        <f>+Jan!A99</f>
        <v>928100</v>
      </c>
      <c r="B99" s="35"/>
      <c r="C99" s="35"/>
      <c r="D99" s="35"/>
      <c r="E99" s="35"/>
      <c r="F99" s="35"/>
      <c r="G99" s="35"/>
      <c r="H99" s="35"/>
      <c r="I99" s="35"/>
      <c r="J99" s="10">
        <f t="shared" si="15"/>
        <v>0</v>
      </c>
      <c r="K99" s="10"/>
      <c r="L99" s="10"/>
      <c r="M99" s="10"/>
      <c r="N99" s="10"/>
      <c r="O99" s="10"/>
      <c r="P99" s="10"/>
      <c r="Q99" s="10">
        <f t="shared" si="16"/>
        <v>0</v>
      </c>
      <c r="R99" s="10">
        <f>+'184.100'!AJ99</f>
        <v>0</v>
      </c>
      <c r="T99" s="10"/>
      <c r="U99" s="10">
        <f t="shared" si="17"/>
        <v>0</v>
      </c>
    </row>
    <row r="100" spans="1:21" hidden="1" x14ac:dyDescent="0.2">
      <c r="A100" s="34">
        <f>+Jan!A100</f>
        <v>928300</v>
      </c>
      <c r="B100" s="35"/>
      <c r="C100" s="35"/>
      <c r="D100" s="35"/>
      <c r="E100" s="35"/>
      <c r="F100" s="35"/>
      <c r="G100" s="35"/>
      <c r="H100" s="35"/>
      <c r="I100" s="35"/>
      <c r="J100" s="10">
        <f t="shared" si="15"/>
        <v>0</v>
      </c>
      <c r="K100" s="10"/>
      <c r="L100" s="10"/>
      <c r="M100" s="10"/>
      <c r="N100" s="10"/>
      <c r="O100" s="10"/>
      <c r="P100" s="10"/>
      <c r="Q100" s="10">
        <f t="shared" si="16"/>
        <v>0</v>
      </c>
      <c r="R100" s="10">
        <f>+'184.100'!AJ100</f>
        <v>0</v>
      </c>
      <c r="T100" s="10"/>
      <c r="U100" s="10">
        <f t="shared" si="17"/>
        <v>0</v>
      </c>
    </row>
    <row r="101" spans="1:21" hidden="1" x14ac:dyDescent="0.2">
      <c r="A101" s="34">
        <v>928500</v>
      </c>
      <c r="B101" s="35"/>
      <c r="C101" s="35"/>
      <c r="D101" s="35"/>
      <c r="E101" s="35"/>
      <c r="F101" s="35"/>
      <c r="G101" s="35"/>
      <c r="H101" s="35"/>
      <c r="I101" s="35"/>
      <c r="J101" s="10">
        <f t="shared" si="15"/>
        <v>0</v>
      </c>
      <c r="K101" s="10"/>
      <c r="L101" s="10"/>
      <c r="M101" s="10"/>
      <c r="N101" s="10"/>
      <c r="O101" s="10"/>
      <c r="P101" s="10"/>
      <c r="Q101" s="10">
        <f t="shared" si="16"/>
        <v>0</v>
      </c>
      <c r="R101" s="10">
        <f>+'184.100'!AJ101</f>
        <v>0</v>
      </c>
      <c r="T101" s="10"/>
      <c r="U101" s="10">
        <f t="shared" si="17"/>
        <v>0</v>
      </c>
    </row>
    <row r="102" spans="1:21" hidden="1" x14ac:dyDescent="0.2">
      <c r="A102" s="34">
        <v>928600</v>
      </c>
      <c r="B102" s="35"/>
      <c r="C102" s="35"/>
      <c r="D102" s="35"/>
      <c r="E102" s="35"/>
      <c r="F102" s="35"/>
      <c r="G102" s="35"/>
      <c r="H102" s="35"/>
      <c r="I102" s="35"/>
      <c r="J102" s="10">
        <f t="shared" si="15"/>
        <v>0</v>
      </c>
      <c r="K102" s="10"/>
      <c r="L102" s="10"/>
      <c r="M102" s="10"/>
      <c r="N102" s="10"/>
      <c r="O102" s="10"/>
      <c r="P102" s="10"/>
      <c r="Q102" s="10">
        <f t="shared" si="16"/>
        <v>0</v>
      </c>
      <c r="R102" s="10">
        <f>+'184.100'!AJ102</f>
        <v>0</v>
      </c>
      <c r="T102" s="10"/>
      <c r="U102" s="10">
        <f t="shared" si="17"/>
        <v>0</v>
      </c>
    </row>
    <row r="103" spans="1:21" hidden="1" x14ac:dyDescent="0.2">
      <c r="A103" s="34">
        <v>928610</v>
      </c>
      <c r="B103" s="35"/>
      <c r="C103" s="35"/>
      <c r="D103" s="35"/>
      <c r="E103" s="35"/>
      <c r="F103" s="35"/>
      <c r="G103" s="35"/>
      <c r="H103" s="35"/>
      <c r="I103" s="35"/>
      <c r="J103" s="10">
        <f t="shared" si="15"/>
        <v>0</v>
      </c>
      <c r="K103" s="10"/>
      <c r="L103" s="10"/>
      <c r="M103" s="10"/>
      <c r="N103" s="10"/>
      <c r="O103" s="10"/>
      <c r="P103" s="10"/>
      <c r="Q103" s="10">
        <f t="shared" si="16"/>
        <v>0</v>
      </c>
      <c r="R103" s="10">
        <f>+'184.100'!AJ103</f>
        <v>0</v>
      </c>
      <c r="T103" s="10"/>
      <c r="U103" s="10">
        <f t="shared" si="17"/>
        <v>0</v>
      </c>
    </row>
    <row r="104" spans="1:21" hidden="1" x14ac:dyDescent="0.2">
      <c r="A104" s="34">
        <f>+Jan!A104</f>
        <v>930100</v>
      </c>
      <c r="B104" s="35"/>
      <c r="C104" s="35"/>
      <c r="D104" s="35"/>
      <c r="E104" s="35"/>
      <c r="F104" s="35"/>
      <c r="G104" s="35"/>
      <c r="H104" s="35"/>
      <c r="I104" s="35"/>
      <c r="J104" s="10">
        <f t="shared" si="15"/>
        <v>0</v>
      </c>
      <c r="K104" s="10"/>
      <c r="L104" s="10"/>
      <c r="M104" s="10"/>
      <c r="N104" s="10"/>
      <c r="O104" s="10"/>
      <c r="P104" s="10"/>
      <c r="Q104" s="10">
        <f t="shared" si="16"/>
        <v>0</v>
      </c>
      <c r="R104" s="10">
        <f>+'184.100'!AJ104</f>
        <v>0</v>
      </c>
      <c r="T104" s="10"/>
      <c r="U104" s="10">
        <f t="shared" si="17"/>
        <v>0</v>
      </c>
    </row>
    <row r="105" spans="1:21" x14ac:dyDescent="0.2">
      <c r="A105" s="34">
        <f>+Jan!A105</f>
        <v>930200</v>
      </c>
      <c r="B105" s="35">
        <v>24431.23</v>
      </c>
      <c r="C105" s="35">
        <v>360.73</v>
      </c>
      <c r="D105" s="35"/>
      <c r="E105" s="35">
        <v>247.55</v>
      </c>
      <c r="F105" s="35"/>
      <c r="G105" s="35">
        <v>379.71</v>
      </c>
      <c r="H105" s="35">
        <v>2098.7399999999998</v>
      </c>
      <c r="I105" s="35"/>
      <c r="J105" s="10">
        <f t="shared" si="15"/>
        <v>27517.96</v>
      </c>
      <c r="K105" s="10"/>
      <c r="L105" s="10"/>
      <c r="M105" s="10"/>
      <c r="N105" s="10"/>
      <c r="O105" s="10"/>
      <c r="P105" s="10"/>
      <c r="Q105" s="10">
        <f t="shared" si="16"/>
        <v>27517.96</v>
      </c>
      <c r="R105" s="10">
        <f>+'184.100'!AJ105</f>
        <v>0</v>
      </c>
      <c r="S105" s="10">
        <v>-2.82</v>
      </c>
      <c r="T105" s="10"/>
      <c r="U105" s="10">
        <f t="shared" si="17"/>
        <v>27515.14</v>
      </c>
    </row>
    <row r="106" spans="1:21" hidden="1" x14ac:dyDescent="0.2">
      <c r="A106" s="34">
        <f>+Jan!A106</f>
        <v>930220</v>
      </c>
      <c r="B106" s="35"/>
      <c r="C106" s="35"/>
      <c r="D106" s="35"/>
      <c r="E106" s="35"/>
      <c r="F106" s="35"/>
      <c r="G106" s="35"/>
      <c r="H106" s="35"/>
      <c r="I106" s="35"/>
      <c r="J106" s="10">
        <f t="shared" si="15"/>
        <v>0</v>
      </c>
      <c r="K106" s="10"/>
      <c r="L106" s="10"/>
      <c r="M106" s="10"/>
      <c r="N106" s="10"/>
      <c r="O106" s="10"/>
      <c r="P106" s="10"/>
      <c r="Q106" s="10">
        <f t="shared" ref="Q106" si="19">+J106-L106+M106-N106+O106+P106+K106</f>
        <v>0</v>
      </c>
      <c r="R106" s="10">
        <f>+'184.100'!AJ106</f>
        <v>0</v>
      </c>
      <c r="T106" s="10"/>
      <c r="U106" s="10">
        <f t="shared" ref="U106:U116" si="20">+Q106++T106+R106+S106</f>
        <v>0</v>
      </c>
    </row>
    <row r="107" spans="1:21" hidden="1" x14ac:dyDescent="0.2">
      <c r="A107" s="34">
        <f>+Jan!A107</f>
        <v>930221</v>
      </c>
      <c r="B107" s="35"/>
      <c r="C107" s="35"/>
      <c r="D107" s="35"/>
      <c r="E107" s="35"/>
      <c r="F107" s="35"/>
      <c r="G107" s="35"/>
      <c r="H107" s="35"/>
      <c r="I107" s="35"/>
      <c r="J107" s="10">
        <f t="shared" si="15"/>
        <v>0</v>
      </c>
      <c r="K107" s="10"/>
      <c r="L107" s="10"/>
      <c r="M107" s="10"/>
      <c r="N107" s="10"/>
      <c r="O107" s="10"/>
      <c r="P107" s="10"/>
      <c r="Q107" s="10">
        <f t="shared" ref="Q107:Q116" si="21">+J107-L107+M107-N107+O107+P107+K107</f>
        <v>0</v>
      </c>
      <c r="R107" s="10">
        <f>+'184.100'!AJ107</f>
        <v>0</v>
      </c>
      <c r="T107" s="10"/>
      <c r="U107" s="10">
        <f t="shared" si="20"/>
        <v>0</v>
      </c>
    </row>
    <row r="108" spans="1:21" hidden="1" x14ac:dyDescent="0.2">
      <c r="A108" s="34">
        <f>+Jan!A108</f>
        <v>930230</v>
      </c>
      <c r="B108" s="35"/>
      <c r="C108" s="35"/>
      <c r="D108" s="35"/>
      <c r="E108" s="35"/>
      <c r="F108" s="35"/>
      <c r="G108" s="35"/>
      <c r="H108" s="35"/>
      <c r="I108" s="35"/>
      <c r="J108" s="10">
        <f t="shared" si="15"/>
        <v>0</v>
      </c>
      <c r="K108" s="10"/>
      <c r="L108" s="10"/>
      <c r="M108" s="10"/>
      <c r="N108" s="10"/>
      <c r="O108" s="10"/>
      <c r="P108" s="10"/>
      <c r="Q108" s="10">
        <f t="shared" si="21"/>
        <v>0</v>
      </c>
      <c r="R108" s="10">
        <f>+'184.100'!AJ108</f>
        <v>0</v>
      </c>
      <c r="T108" s="10"/>
      <c r="U108" s="10">
        <f t="shared" si="20"/>
        <v>0</v>
      </c>
    </row>
    <row r="109" spans="1:21" hidden="1" x14ac:dyDescent="0.2">
      <c r="A109" s="34">
        <f>+Jan!A109</f>
        <v>930231</v>
      </c>
      <c r="B109" s="35"/>
      <c r="C109" s="35"/>
      <c r="D109" s="35"/>
      <c r="E109" s="35"/>
      <c r="F109" s="35"/>
      <c r="G109" s="35"/>
      <c r="H109" s="35"/>
      <c r="I109" s="35"/>
      <c r="J109" s="10">
        <f t="shared" si="15"/>
        <v>0</v>
      </c>
      <c r="K109" s="10"/>
      <c r="L109" s="10"/>
      <c r="M109" s="10"/>
      <c r="N109" s="10"/>
      <c r="O109" s="10"/>
      <c r="P109" s="10"/>
      <c r="Q109" s="10">
        <f t="shared" si="21"/>
        <v>0</v>
      </c>
      <c r="R109" s="10">
        <f>+'184.100'!AJ109</f>
        <v>0</v>
      </c>
      <c r="T109" s="10"/>
      <c r="U109" s="10">
        <f t="shared" si="20"/>
        <v>0</v>
      </c>
    </row>
    <row r="110" spans="1:21" hidden="1" x14ac:dyDescent="0.2">
      <c r="A110" s="34">
        <f>+Jan!A110</f>
        <v>930240</v>
      </c>
      <c r="B110" s="35"/>
      <c r="C110" s="35"/>
      <c r="D110" s="35"/>
      <c r="E110" s="35"/>
      <c r="F110" s="35"/>
      <c r="G110" s="35"/>
      <c r="H110" s="35"/>
      <c r="I110" s="35"/>
      <c r="J110" s="10">
        <f t="shared" si="15"/>
        <v>0</v>
      </c>
      <c r="K110" s="10"/>
      <c r="L110" s="10"/>
      <c r="M110" s="10"/>
      <c r="N110" s="10"/>
      <c r="O110" s="10"/>
      <c r="P110" s="10"/>
      <c r="Q110" s="10">
        <f t="shared" si="21"/>
        <v>0</v>
      </c>
      <c r="R110" s="10">
        <f>+'184.100'!AJ110</f>
        <v>0</v>
      </c>
      <c r="T110" s="10"/>
      <c r="U110" s="10">
        <f t="shared" si="20"/>
        <v>0</v>
      </c>
    </row>
    <row r="111" spans="1:21" hidden="1" x14ac:dyDescent="0.2">
      <c r="A111" s="34">
        <f>+Jan!A111</f>
        <v>930241</v>
      </c>
      <c r="B111" s="35"/>
      <c r="C111" s="35"/>
      <c r="D111" s="35"/>
      <c r="E111" s="35"/>
      <c r="F111" s="35"/>
      <c r="G111" s="35"/>
      <c r="H111" s="35"/>
      <c r="I111" s="35"/>
      <c r="J111" s="10">
        <f t="shared" si="15"/>
        <v>0</v>
      </c>
      <c r="K111" s="10"/>
      <c r="L111" s="10"/>
      <c r="M111" s="10"/>
      <c r="N111" s="10"/>
      <c r="O111" s="10"/>
      <c r="P111" s="10"/>
      <c r="Q111" s="10">
        <f t="shared" si="21"/>
        <v>0</v>
      </c>
      <c r="R111" s="10">
        <f>+'184.100'!AJ111</f>
        <v>0</v>
      </c>
      <c r="T111" s="10"/>
      <c r="U111" s="10">
        <f t="shared" si="20"/>
        <v>0</v>
      </c>
    </row>
    <row r="112" spans="1:21" x14ac:dyDescent="0.2">
      <c r="A112" s="34">
        <f>+Jan!A112</f>
        <v>935000</v>
      </c>
      <c r="B112" s="10">
        <v>29065.34</v>
      </c>
      <c r="C112" s="35">
        <v>325.18</v>
      </c>
      <c r="D112" s="35"/>
      <c r="E112" s="35">
        <v>54.33</v>
      </c>
      <c r="F112" s="35"/>
      <c r="G112" s="35">
        <v>722.79</v>
      </c>
      <c r="H112" s="35">
        <v>2206.12</v>
      </c>
      <c r="I112" s="35"/>
      <c r="J112" s="10">
        <f t="shared" si="15"/>
        <v>32373.760000000002</v>
      </c>
      <c r="K112" s="10"/>
      <c r="L112" s="10"/>
      <c r="M112" s="10"/>
      <c r="N112" s="10"/>
      <c r="O112" s="10"/>
      <c r="P112" s="10"/>
      <c r="Q112" s="10">
        <f t="shared" si="21"/>
        <v>32373.760000000002</v>
      </c>
      <c r="R112" s="10">
        <f>+'184.100'!AJ112</f>
        <v>0</v>
      </c>
      <c r="T112" s="10"/>
      <c r="U112" s="10">
        <f t="shared" si="20"/>
        <v>32373.760000000002</v>
      </c>
    </row>
    <row r="113" spans="1:21" hidden="1" x14ac:dyDescent="0.2">
      <c r="A113" s="34">
        <f>+Jan!A113</f>
        <v>935220</v>
      </c>
      <c r="B113" s="10"/>
      <c r="D113" s="10"/>
      <c r="E113" s="10"/>
      <c r="F113" s="10"/>
      <c r="G113" s="10"/>
      <c r="H113" s="10"/>
      <c r="I113" s="10"/>
      <c r="J113" s="10">
        <f t="shared" si="15"/>
        <v>0</v>
      </c>
      <c r="K113" s="10"/>
      <c r="L113" s="10"/>
      <c r="M113" s="10"/>
      <c r="N113" s="10"/>
      <c r="O113" s="10"/>
      <c r="P113" s="10"/>
      <c r="Q113" s="10">
        <f t="shared" si="21"/>
        <v>0</v>
      </c>
      <c r="R113" s="10">
        <f>+'184.100'!AJ113</f>
        <v>0</v>
      </c>
      <c r="T113" s="10"/>
      <c r="U113" s="10">
        <f t="shared" si="20"/>
        <v>0</v>
      </c>
    </row>
    <row r="114" spans="1:21" hidden="1" x14ac:dyDescent="0.2">
      <c r="A114" s="34">
        <f>+Jan!A114</f>
        <v>935230</v>
      </c>
      <c r="B114" s="10"/>
      <c r="D114" s="10"/>
      <c r="E114" s="10"/>
      <c r="F114" s="10"/>
      <c r="G114" s="10"/>
      <c r="H114" s="10"/>
      <c r="I114" s="10"/>
      <c r="J114" s="10">
        <f t="shared" si="15"/>
        <v>0</v>
      </c>
      <c r="K114" s="10"/>
      <c r="L114" s="10"/>
      <c r="M114" s="10"/>
      <c r="N114" s="10"/>
      <c r="O114" s="10"/>
      <c r="P114" s="10"/>
      <c r="Q114" s="10">
        <f t="shared" si="21"/>
        <v>0</v>
      </c>
      <c r="R114" s="10">
        <f>+'184.100'!AJ114</f>
        <v>0</v>
      </c>
      <c r="T114" s="10"/>
      <c r="U114" s="10">
        <f t="shared" si="20"/>
        <v>0</v>
      </c>
    </row>
    <row r="115" spans="1:21" hidden="1" x14ac:dyDescent="0.2">
      <c r="A115" s="34">
        <f>+Jan!A115</f>
        <v>935240</v>
      </c>
      <c r="B115" s="10"/>
      <c r="D115" s="10"/>
      <c r="E115" s="10"/>
      <c r="F115" s="10"/>
      <c r="G115" s="10"/>
      <c r="H115" s="10"/>
      <c r="I115" s="10"/>
      <c r="J115" s="10">
        <f t="shared" si="15"/>
        <v>0</v>
      </c>
      <c r="K115" s="10"/>
      <c r="L115" s="10"/>
      <c r="M115" s="10"/>
      <c r="N115" s="10"/>
      <c r="O115" s="10"/>
      <c r="P115" s="10"/>
      <c r="Q115" s="10">
        <f t="shared" si="21"/>
        <v>0</v>
      </c>
      <c r="R115" s="10">
        <f>+'184.100'!AJ115</f>
        <v>0</v>
      </c>
      <c r="T115" s="10"/>
      <c r="U115" s="10">
        <f t="shared" si="20"/>
        <v>0</v>
      </c>
    </row>
    <row r="116" spans="1:21" x14ac:dyDescent="0.2">
      <c r="A116" s="34">
        <f>+Jan!A116</f>
        <v>0</v>
      </c>
      <c r="B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>
        <f t="shared" si="21"/>
        <v>0</v>
      </c>
      <c r="R116" s="10">
        <f>+'184.100'!AJ116</f>
        <v>0</v>
      </c>
      <c r="T116" s="10"/>
      <c r="U116" s="10">
        <f t="shared" si="20"/>
        <v>0</v>
      </c>
    </row>
    <row r="117" spans="1:21" ht="15.75" thickBot="1" x14ac:dyDescent="0.25">
      <c r="A117" s="7"/>
      <c r="B117" s="19">
        <f t="shared" ref="B117:Q117" si="22">SUM(B8:B116)</f>
        <v>771605.24</v>
      </c>
      <c r="C117" s="19">
        <f t="shared" si="22"/>
        <v>5439.58</v>
      </c>
      <c r="D117" s="19">
        <f t="shared" si="22"/>
        <v>0</v>
      </c>
      <c r="E117" s="19">
        <f t="shared" si="22"/>
        <v>13848.639999999998</v>
      </c>
      <c r="F117" s="19">
        <f t="shared" si="22"/>
        <v>0</v>
      </c>
      <c r="G117" s="19">
        <f t="shared" si="22"/>
        <v>21986.79</v>
      </c>
      <c r="H117" s="19">
        <f t="shared" si="22"/>
        <v>61368.250000000007</v>
      </c>
      <c r="I117" s="19">
        <f t="shared" si="22"/>
        <v>0</v>
      </c>
      <c r="J117" s="19">
        <f t="shared" si="22"/>
        <v>874248.49999999988</v>
      </c>
      <c r="K117" s="19">
        <f t="shared" si="22"/>
        <v>-8.6686213762732223E-13</v>
      </c>
      <c r="L117" s="19">
        <f>SUM(L8:L116)</f>
        <v>0</v>
      </c>
      <c r="M117" s="19">
        <f t="shared" si="22"/>
        <v>0</v>
      </c>
      <c r="N117" s="19">
        <f t="shared" si="22"/>
        <v>0</v>
      </c>
      <c r="O117" s="19">
        <f t="shared" si="22"/>
        <v>0</v>
      </c>
      <c r="P117" s="19">
        <f t="shared" si="22"/>
        <v>0</v>
      </c>
      <c r="Q117" s="19">
        <f t="shared" si="22"/>
        <v>874248.5</v>
      </c>
      <c r="R117" s="19">
        <f>SUM(R8:R115)</f>
        <v>0</v>
      </c>
      <c r="S117" s="19">
        <f>SUM(S8:S115)</f>
        <v>0</v>
      </c>
      <c r="T117" s="19">
        <f>SUM(T8:T115)</f>
        <v>7.9580786405131221E-13</v>
      </c>
      <c r="U117" s="19">
        <f>SUM(U8:U115)</f>
        <v>874248.49999999988</v>
      </c>
    </row>
    <row r="118" spans="1:21" ht="15.75" thickTop="1" x14ac:dyDescent="0.2">
      <c r="A118" s="7"/>
      <c r="B118" s="10"/>
      <c r="D118" s="10"/>
      <c r="E118" s="10"/>
      <c r="F118" s="10"/>
      <c r="G118" s="10"/>
      <c r="H118" s="10"/>
      <c r="I118" s="10"/>
      <c r="J118" s="2">
        <f>SUBTOTAL(9,J8:J112)</f>
        <v>874248.49999999988</v>
      </c>
      <c r="K118" s="10"/>
      <c r="L118" s="10" t="s">
        <v>11</v>
      </c>
      <c r="M118" s="10"/>
      <c r="N118" s="10"/>
      <c r="O118" s="10"/>
      <c r="P118" s="10"/>
      <c r="R118" s="10"/>
      <c r="T118" s="10"/>
    </row>
    <row r="119" spans="1:21" x14ac:dyDescent="0.2">
      <c r="A119" s="7"/>
      <c r="K119" s="10"/>
      <c r="P119" s="3" t="s">
        <v>38</v>
      </c>
      <c r="Q119" s="10">
        <f>SUM(Q8:Q34)+Q44+Q43+SUM(Q48:Q49)+Q45</f>
        <v>203716.65</v>
      </c>
      <c r="R119" s="44" t="s">
        <v>38</v>
      </c>
      <c r="S119" s="44"/>
      <c r="T119" s="44"/>
      <c r="U119" s="10">
        <f>SUM(U8:U34)+U44+U43+SUM(U48:U49)+U45</f>
        <v>231984.50825537989</v>
      </c>
    </row>
    <row r="120" spans="1:21" x14ac:dyDescent="0.2">
      <c r="A120" s="100"/>
      <c r="B120" s="102" t="s">
        <v>101</v>
      </c>
      <c r="C120" s="101"/>
      <c r="D120" s="101"/>
      <c r="E120" s="101">
        <v>126</v>
      </c>
      <c r="F120" s="101"/>
      <c r="G120" s="101"/>
      <c r="H120" s="101"/>
      <c r="I120" s="101"/>
      <c r="J120" s="101"/>
      <c r="P120" s="3" t="s">
        <v>39</v>
      </c>
      <c r="Q120" s="10">
        <f>SUM(Q35:Q40)</f>
        <v>51625.29</v>
      </c>
      <c r="R120" s="44" t="s">
        <v>39</v>
      </c>
      <c r="S120" s="43"/>
      <c r="T120" s="44"/>
      <c r="U120" s="10">
        <f>SUM(U35:U40)</f>
        <v>51625.29</v>
      </c>
    </row>
    <row r="121" spans="1:21" x14ac:dyDescent="0.2">
      <c r="A121" s="9"/>
      <c r="B121" s="102" t="s">
        <v>102</v>
      </c>
      <c r="P121" s="3" t="s">
        <v>42</v>
      </c>
      <c r="Q121" s="10">
        <f>SUM(Q41:Q42)+Q46</f>
        <v>28861.43</v>
      </c>
      <c r="R121" s="44" t="s">
        <v>42</v>
      </c>
      <c r="S121" s="43"/>
      <c r="T121" s="44"/>
      <c r="U121" s="10">
        <f>SUM(U41:U42)+U46</f>
        <v>0</v>
      </c>
    </row>
    <row r="122" spans="1:21" x14ac:dyDescent="0.2">
      <c r="A122" s="9"/>
      <c r="P122" s="3" t="s">
        <v>41</v>
      </c>
      <c r="Q122" s="10">
        <f>SUM(Q50:Q56)</f>
        <v>0</v>
      </c>
      <c r="R122" s="44" t="s">
        <v>41</v>
      </c>
      <c r="S122" s="43"/>
      <c r="T122" s="44"/>
      <c r="U122" s="10">
        <f>SUM(U50:U56)</f>
        <v>7.8900000000000006</v>
      </c>
    </row>
    <row r="123" spans="1:21" x14ac:dyDescent="0.2">
      <c r="A123" s="9"/>
      <c r="P123" s="3" t="s">
        <v>40</v>
      </c>
      <c r="Q123" s="29">
        <f>SUM(Q57:Q116)</f>
        <v>590045.12999999989</v>
      </c>
      <c r="R123" s="44" t="s">
        <v>40</v>
      </c>
      <c r="S123" s="43"/>
      <c r="T123" s="44"/>
      <c r="U123" s="29">
        <f>SUM(U57:U116)</f>
        <v>590630.81174461998</v>
      </c>
    </row>
    <row r="124" spans="1:21" ht="15.75" thickBot="1" x14ac:dyDescent="0.25">
      <c r="A124" s="9"/>
      <c r="P124" s="3" t="s">
        <v>4</v>
      </c>
      <c r="Q124" s="30">
        <f>SUM(Q119:Q123)</f>
        <v>874248.49999999988</v>
      </c>
      <c r="R124" s="44" t="s">
        <v>4</v>
      </c>
      <c r="S124" s="43"/>
      <c r="T124" s="44"/>
      <c r="U124" s="30">
        <f>SUM(U119:U123)</f>
        <v>874248.49999999988</v>
      </c>
    </row>
    <row r="125" spans="1:21" ht="15.75" thickTop="1" x14ac:dyDescent="0.2">
      <c r="A125" s="9"/>
      <c r="R125" s="10"/>
    </row>
    <row r="126" spans="1:21" x14ac:dyDescent="0.2">
      <c r="A126" s="9"/>
      <c r="Q126" s="10">
        <f>+Q117-Q124</f>
        <v>0</v>
      </c>
      <c r="R126" s="10"/>
      <c r="U126" s="10">
        <f>+U117-U124</f>
        <v>0</v>
      </c>
    </row>
    <row r="127" spans="1:21" x14ac:dyDescent="0.2">
      <c r="A127" s="9"/>
      <c r="R127" s="10"/>
    </row>
    <row r="128" spans="1:21" x14ac:dyDescent="0.2">
      <c r="A128" s="9"/>
    </row>
    <row r="129" spans="1:1" x14ac:dyDescent="0.2">
      <c r="A129" s="9"/>
    </row>
    <row r="130" spans="1:1" x14ac:dyDescent="0.2">
      <c r="A130" s="9"/>
    </row>
    <row r="131" spans="1:1" x14ac:dyDescent="0.2">
      <c r="A131" s="9"/>
    </row>
    <row r="132" spans="1:1" x14ac:dyDescent="0.2">
      <c r="A132" s="9"/>
    </row>
    <row r="133" spans="1:1" x14ac:dyDescent="0.2">
      <c r="A133" s="9"/>
    </row>
    <row r="134" spans="1:1" x14ac:dyDescent="0.2">
      <c r="A134" s="9"/>
    </row>
    <row r="135" spans="1:1" x14ac:dyDescent="0.2">
      <c r="A135" s="9"/>
    </row>
    <row r="136" spans="1:1" x14ac:dyDescent="0.2">
      <c r="A136" s="9"/>
    </row>
    <row r="137" spans="1:1" x14ac:dyDescent="0.2">
      <c r="A137" s="9"/>
    </row>
    <row r="138" spans="1:1" x14ac:dyDescent="0.2">
      <c r="A138" s="9"/>
    </row>
  </sheetData>
  <phoneticPr fontId="0" type="noConversion"/>
  <printOptions gridLines="1"/>
  <pageMargins left="0.28000000000000003" right="0.13" top="0.48" bottom="0.16" header="0.15" footer="0.14000000000000001"/>
  <pageSetup scale="7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>
    <pageSetUpPr fitToPage="1"/>
  </sheetPr>
  <dimension ref="A1:U138"/>
  <sheetViews>
    <sheetView zoomScale="70" workbookViewId="0">
      <pane xSplit="1" ySplit="6" topLeftCell="B7" activePane="bottomRight" state="frozen"/>
      <selection activeCell="E125" sqref="E125"/>
      <selection pane="topRight" activeCell="E125" sqref="E125"/>
      <selection pane="bottomLeft" activeCell="E125" sqref="E125"/>
      <selection pane="bottomRight" activeCell="E125" sqref="E125"/>
    </sheetView>
  </sheetViews>
  <sheetFormatPr defaultColWidth="18.140625" defaultRowHeight="15" x14ac:dyDescent="0.2"/>
  <cols>
    <col min="1" max="1" width="12.85546875" style="3" bestFit="1" customWidth="1"/>
    <col min="2" max="2" width="14.28515625" style="2" bestFit="1" customWidth="1"/>
    <col min="3" max="3" width="12.7109375" style="2" bestFit="1" customWidth="1"/>
    <col min="4" max="4" width="12.7109375" style="2" hidden="1" customWidth="1"/>
    <col min="5" max="5" width="11.5703125" style="2" bestFit="1" customWidth="1"/>
    <col min="6" max="6" width="14.5703125" style="2" bestFit="1" customWidth="1"/>
    <col min="7" max="7" width="12.7109375" style="2" bestFit="1" customWidth="1"/>
    <col min="8" max="8" width="17.28515625" style="2" bestFit="1" customWidth="1"/>
    <col min="9" max="9" width="13.140625" style="2" hidden="1" customWidth="1"/>
    <col min="10" max="10" width="16.140625" style="2" bestFit="1" customWidth="1"/>
    <col min="11" max="11" width="13.85546875" style="3" bestFit="1" customWidth="1"/>
    <col min="12" max="13" width="12.7109375" style="3" hidden="1" customWidth="1"/>
    <col min="14" max="15" width="13" style="3" hidden="1" customWidth="1"/>
    <col min="16" max="16" width="21.42578125" style="3" hidden="1" customWidth="1"/>
    <col min="17" max="17" width="14.140625" style="10" bestFit="1" customWidth="1"/>
    <col min="18" max="18" width="9.28515625" style="3" bestFit="1" customWidth="1"/>
    <col min="19" max="19" width="13.85546875" style="10" customWidth="1"/>
    <col min="20" max="20" width="13.5703125" style="3" bestFit="1" customWidth="1"/>
    <col min="21" max="21" width="17.42578125" style="10" bestFit="1" customWidth="1"/>
    <col min="22" max="22" width="26.42578125" style="3" bestFit="1" customWidth="1"/>
    <col min="23" max="16384" width="18.140625" style="3"/>
  </cols>
  <sheetData>
    <row r="1" spans="1:21" ht="15.75" x14ac:dyDescent="0.25">
      <c r="A1" s="36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2"/>
      <c r="L1" s="32"/>
      <c r="M1" s="32"/>
      <c r="N1" s="32"/>
    </row>
    <row r="2" spans="1:21" ht="15.75" x14ac:dyDescent="0.25">
      <c r="A2" s="36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2"/>
    </row>
    <row r="3" spans="1:21" ht="15.75" x14ac:dyDescent="0.25">
      <c r="A3" s="86" t="s">
        <v>90</v>
      </c>
      <c r="B3" s="93">
        <v>2021</v>
      </c>
      <c r="D3" s="90"/>
      <c r="E3" s="90"/>
      <c r="F3" s="90"/>
      <c r="G3" s="90"/>
      <c r="H3" s="94"/>
      <c r="I3" s="91"/>
      <c r="J3" s="37"/>
      <c r="K3" s="57">
        <v>701</v>
      </c>
      <c r="O3" s="4"/>
      <c r="P3" s="4"/>
      <c r="U3" s="27" t="s">
        <v>9</v>
      </c>
    </row>
    <row r="4" spans="1:21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27"/>
      <c r="T4" s="4" t="s">
        <v>46</v>
      </c>
      <c r="U4" s="27" t="s">
        <v>10</v>
      </c>
    </row>
    <row r="5" spans="1:21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f>+Oct!L5+32</f>
        <v>41564</v>
      </c>
      <c r="M5" s="5">
        <f>+Oct!M5+32</f>
        <v>41595</v>
      </c>
      <c r="N5" s="5">
        <f>+Oct!N5+32</f>
        <v>41564</v>
      </c>
      <c r="O5" s="5">
        <f>+Oct!O5+32</f>
        <v>41595</v>
      </c>
      <c r="P5" s="4" t="s">
        <v>13</v>
      </c>
      <c r="Q5" s="27" t="s">
        <v>10</v>
      </c>
      <c r="R5" s="4" t="s">
        <v>49</v>
      </c>
      <c r="S5" s="27" t="s">
        <v>30</v>
      </c>
      <c r="T5" s="4" t="s">
        <v>49</v>
      </c>
      <c r="U5" s="27" t="s">
        <v>32</v>
      </c>
    </row>
    <row r="6" spans="1:21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28" t="s">
        <v>31</v>
      </c>
      <c r="T6" s="6">
        <v>163</v>
      </c>
      <c r="U6" s="31">
        <f>+Jan!U6</f>
        <v>2021</v>
      </c>
    </row>
    <row r="7" spans="1:21" x14ac:dyDescent="0.2">
      <c r="A7" s="24"/>
      <c r="B7" s="3"/>
      <c r="C7" s="3"/>
      <c r="D7" s="3"/>
      <c r="E7" s="3"/>
      <c r="F7" s="3"/>
      <c r="G7" s="3"/>
      <c r="H7" s="3"/>
      <c r="I7" s="3"/>
    </row>
    <row r="8" spans="1:21" x14ac:dyDescent="0.2">
      <c r="A8" s="34">
        <f>+Jan!A8</f>
        <v>107100</v>
      </c>
      <c r="B8" s="35">
        <v>2195.33</v>
      </c>
      <c r="C8" s="35">
        <v>230.82</v>
      </c>
      <c r="D8" s="35"/>
      <c r="E8" s="35">
        <v>64.7</v>
      </c>
      <c r="F8" s="35">
        <v>44.33</v>
      </c>
      <c r="G8" s="35">
        <v>24.48</v>
      </c>
      <c r="H8" s="35">
        <v>204.86</v>
      </c>
      <c r="I8" s="35"/>
      <c r="J8" s="10">
        <f>SUM(B8:I8)</f>
        <v>2764.52</v>
      </c>
      <c r="K8" s="10">
        <v>4065.03</v>
      </c>
      <c r="L8" s="10"/>
      <c r="M8" s="10"/>
      <c r="N8" s="10"/>
      <c r="O8" s="10"/>
      <c r="P8" s="10"/>
      <c r="Q8" s="10">
        <f>+J8-L8+M8-N8+O8+P8+K8</f>
        <v>6829.55</v>
      </c>
      <c r="R8" s="10">
        <f>+'184.100'!AK8</f>
        <v>0</v>
      </c>
      <c r="T8" s="10">
        <f>+'163000'!AK7+'163000'!AK31</f>
        <v>2486.5541797419073</v>
      </c>
      <c r="U8" s="10">
        <f t="shared" ref="U8:U59" si="0">+Q8++T8+R8+S8</f>
        <v>9316.1041797419075</v>
      </c>
    </row>
    <row r="9" spans="1:21" x14ac:dyDescent="0.2">
      <c r="A9" s="34">
        <f>+Jan!A9</f>
        <v>107200</v>
      </c>
      <c r="B9" s="35">
        <v>181440.77</v>
      </c>
      <c r="C9" s="35">
        <v>20553.79</v>
      </c>
      <c r="D9" s="35"/>
      <c r="E9" s="35">
        <v>855.18</v>
      </c>
      <c r="F9" s="35">
        <v>4362.7700000000004</v>
      </c>
      <c r="G9" s="35">
        <v>6707.12</v>
      </c>
      <c r="H9" s="35">
        <v>15779.15</v>
      </c>
      <c r="I9" s="35"/>
      <c r="J9" s="10">
        <f t="shared" ref="J9:J72" si="1">SUM(B9:I9)</f>
        <v>229698.77999999997</v>
      </c>
      <c r="K9" s="10">
        <v>-4713.43</v>
      </c>
      <c r="L9" s="10"/>
      <c r="M9" s="10"/>
      <c r="N9" s="10"/>
      <c r="O9" s="10"/>
      <c r="P9" s="10"/>
      <c r="Q9" s="10">
        <f t="shared" ref="Q9:Q93" si="2">+J9-L9+M9-N9+O9+P9+K9</f>
        <v>224985.34999999998</v>
      </c>
      <c r="R9" s="10">
        <f>+'184.100'!AK9</f>
        <v>0</v>
      </c>
      <c r="T9" s="10">
        <f>+'163000'!AK8+'163000'!AK32</f>
        <v>30654.305860958182</v>
      </c>
      <c r="U9" s="10">
        <f t="shared" si="0"/>
        <v>255639.65586095816</v>
      </c>
    </row>
    <row r="10" spans="1:21" hidden="1" x14ac:dyDescent="0.2">
      <c r="A10" s="34">
        <v>107210</v>
      </c>
      <c r="B10" s="35"/>
      <c r="C10" s="35"/>
      <c r="D10" s="35"/>
      <c r="E10" s="35"/>
      <c r="F10" s="35"/>
      <c r="G10" s="35"/>
      <c r="H10" s="35"/>
      <c r="I10" s="35"/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+'184.100'!AK10</f>
        <v>0</v>
      </c>
      <c r="T10" s="10"/>
      <c r="U10" s="10">
        <f t="shared" si="0"/>
        <v>0</v>
      </c>
    </row>
    <row r="11" spans="1:21" hidden="1" x14ac:dyDescent="0.2">
      <c r="A11" s="34">
        <v>107215</v>
      </c>
      <c r="B11" s="35"/>
      <c r="C11" s="35"/>
      <c r="D11" s="35"/>
      <c r="E11" s="35"/>
      <c r="F11" s="35"/>
      <c r="G11" s="35"/>
      <c r="H11" s="35"/>
      <c r="I11" s="35"/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+'184.100'!AK11</f>
        <v>0</v>
      </c>
      <c r="T11" s="10"/>
      <c r="U11" s="10">
        <f t="shared" si="0"/>
        <v>0</v>
      </c>
    </row>
    <row r="12" spans="1:21" hidden="1" x14ac:dyDescent="0.2">
      <c r="A12" s="34">
        <v>107217</v>
      </c>
      <c r="B12" s="35"/>
      <c r="C12" s="35"/>
      <c r="D12" s="35"/>
      <c r="E12" s="35"/>
      <c r="F12" s="35"/>
      <c r="G12" s="35"/>
      <c r="H12" s="35"/>
      <c r="I12" s="35"/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+'184.100'!AK12</f>
        <v>0</v>
      </c>
      <c r="T12" s="10"/>
      <c r="U12" s="10">
        <f t="shared" si="0"/>
        <v>0</v>
      </c>
    </row>
    <row r="13" spans="1:21" hidden="1" x14ac:dyDescent="0.2">
      <c r="A13" s="34">
        <v>107218</v>
      </c>
      <c r="B13" s="35"/>
      <c r="C13" s="35"/>
      <c r="D13" s="35"/>
      <c r="E13" s="35"/>
      <c r="F13" s="35"/>
      <c r="G13" s="35"/>
      <c r="H13" s="35"/>
      <c r="I13" s="35"/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+'184.100'!AK13</f>
        <v>0</v>
      </c>
      <c r="T13" s="10"/>
      <c r="U13" s="10">
        <f t="shared" si="0"/>
        <v>0</v>
      </c>
    </row>
    <row r="14" spans="1:21" hidden="1" x14ac:dyDescent="0.2">
      <c r="A14" s="34">
        <f>+Jan!A14</f>
        <v>107230</v>
      </c>
      <c r="B14" s="35"/>
      <c r="C14" s="35"/>
      <c r="D14" s="35"/>
      <c r="E14" s="35"/>
      <c r="F14" s="35"/>
      <c r="G14" s="35"/>
      <c r="H14" s="35"/>
      <c r="I14" s="35"/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+'184.100'!AK14</f>
        <v>0</v>
      </c>
      <c r="T14" s="10"/>
      <c r="U14" s="10">
        <f t="shared" si="0"/>
        <v>0</v>
      </c>
    </row>
    <row r="15" spans="1:21" hidden="1" x14ac:dyDescent="0.2">
      <c r="A15" s="34">
        <v>107235</v>
      </c>
      <c r="B15" s="35"/>
      <c r="C15" s="35"/>
      <c r="D15" s="35"/>
      <c r="E15" s="35"/>
      <c r="F15" s="35"/>
      <c r="G15" s="35"/>
      <c r="H15" s="35"/>
      <c r="I15" s="35"/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+'184.100'!AK15</f>
        <v>0</v>
      </c>
      <c r="T15" s="10"/>
      <c r="U15" s="10">
        <f t="shared" si="0"/>
        <v>0</v>
      </c>
    </row>
    <row r="16" spans="1:21" hidden="1" x14ac:dyDescent="0.2">
      <c r="A16" s="34">
        <f>+Jan!A16</f>
        <v>107240</v>
      </c>
      <c r="B16" s="35"/>
      <c r="C16" s="35"/>
      <c r="D16" s="35"/>
      <c r="E16" s="35"/>
      <c r="F16" s="35"/>
      <c r="G16" s="35"/>
      <c r="H16" s="35"/>
      <c r="I16" s="35"/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+'184.100'!AK16</f>
        <v>0</v>
      </c>
      <c r="T16" s="10"/>
      <c r="U16" s="10">
        <f t="shared" si="0"/>
        <v>0</v>
      </c>
    </row>
    <row r="17" spans="1:21" hidden="1" x14ac:dyDescent="0.2">
      <c r="A17" s="34">
        <f>+Jan!A17</f>
        <v>107245</v>
      </c>
      <c r="B17" s="35"/>
      <c r="C17" s="35"/>
      <c r="D17" s="35"/>
      <c r="E17" s="35"/>
      <c r="F17" s="35"/>
      <c r="G17" s="35"/>
      <c r="H17" s="35"/>
      <c r="I17" s="35"/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+'184.100'!AK17</f>
        <v>0</v>
      </c>
      <c r="T17" s="10"/>
      <c r="U17" s="10">
        <f t="shared" si="0"/>
        <v>0</v>
      </c>
    </row>
    <row r="18" spans="1:21" hidden="1" x14ac:dyDescent="0.2">
      <c r="A18" s="34">
        <f>+Jan!A18</f>
        <v>107250</v>
      </c>
      <c r="B18" s="35"/>
      <c r="C18" s="35"/>
      <c r="D18" s="35"/>
      <c r="E18" s="35"/>
      <c r="F18" s="35"/>
      <c r="G18" s="35"/>
      <c r="H18" s="35"/>
      <c r="I18" s="35"/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+'184.100'!AK18</f>
        <v>0</v>
      </c>
      <c r="T18" s="10"/>
      <c r="U18" s="10">
        <f t="shared" si="0"/>
        <v>0</v>
      </c>
    </row>
    <row r="19" spans="1:21" hidden="1" x14ac:dyDescent="0.2">
      <c r="A19" s="34">
        <v>107255</v>
      </c>
      <c r="B19" s="35"/>
      <c r="C19" s="35"/>
      <c r="D19" s="35"/>
      <c r="E19" s="35"/>
      <c r="F19" s="35"/>
      <c r="G19" s="35"/>
      <c r="H19" s="35"/>
      <c r="I19" s="35"/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+'184.100'!AK19</f>
        <v>0</v>
      </c>
      <c r="T19" s="10"/>
      <c r="U19" s="10">
        <f t="shared" si="0"/>
        <v>0</v>
      </c>
    </row>
    <row r="20" spans="1:21" hidden="1" x14ac:dyDescent="0.2">
      <c r="A20" s="34">
        <f>+Jan!A20</f>
        <v>107260</v>
      </c>
      <c r="B20" s="35"/>
      <c r="C20" s="35"/>
      <c r="D20" s="35"/>
      <c r="E20" s="35"/>
      <c r="F20" s="35"/>
      <c r="G20" s="35"/>
      <c r="H20" s="35"/>
      <c r="I20" s="35"/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+'184.100'!AK20</f>
        <v>0</v>
      </c>
      <c r="T20" s="10"/>
      <c r="U20" s="10">
        <f t="shared" si="0"/>
        <v>0</v>
      </c>
    </row>
    <row r="21" spans="1:21" hidden="1" x14ac:dyDescent="0.2">
      <c r="A21" s="34">
        <f>+Jan!A21</f>
        <v>107265</v>
      </c>
      <c r="B21" s="35"/>
      <c r="C21" s="35"/>
      <c r="D21" s="35"/>
      <c r="E21" s="35"/>
      <c r="F21" s="35"/>
      <c r="G21" s="35"/>
      <c r="H21" s="35"/>
      <c r="I21" s="35"/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+'184.100'!AK21</f>
        <v>0</v>
      </c>
      <c r="T21" s="10"/>
      <c r="U21" s="10">
        <f t="shared" si="0"/>
        <v>0</v>
      </c>
    </row>
    <row r="22" spans="1:21" hidden="1" x14ac:dyDescent="0.2">
      <c r="A22" s="34">
        <v>107267</v>
      </c>
      <c r="B22" s="35"/>
      <c r="C22" s="35"/>
      <c r="D22" s="35"/>
      <c r="E22" s="35"/>
      <c r="F22" s="35"/>
      <c r="G22" s="35"/>
      <c r="H22" s="35"/>
      <c r="I22" s="35"/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+'184.100'!AK22</f>
        <v>0</v>
      </c>
      <c r="T22" s="10"/>
      <c r="U22" s="10">
        <f t="shared" si="0"/>
        <v>0</v>
      </c>
    </row>
    <row r="23" spans="1:21" hidden="1" x14ac:dyDescent="0.2">
      <c r="A23" s="34">
        <f>+Jan!A23</f>
        <v>107270</v>
      </c>
      <c r="B23" s="35"/>
      <c r="C23" s="35"/>
      <c r="D23" s="35"/>
      <c r="E23" s="35"/>
      <c r="F23" s="35"/>
      <c r="G23" s="35"/>
      <c r="H23" s="35"/>
      <c r="I23" s="35"/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+'184.100'!AK23</f>
        <v>0</v>
      </c>
      <c r="T23" s="10"/>
      <c r="U23" s="10">
        <f t="shared" si="0"/>
        <v>0</v>
      </c>
    </row>
    <row r="24" spans="1:21" hidden="1" x14ac:dyDescent="0.2">
      <c r="A24" s="34">
        <f>+Jan!A24</f>
        <v>107275</v>
      </c>
      <c r="B24" s="35"/>
      <c r="C24" s="35"/>
      <c r="D24" s="35"/>
      <c r="E24" s="35"/>
      <c r="F24" s="35"/>
      <c r="G24" s="35"/>
      <c r="H24" s="35"/>
      <c r="I24" s="35"/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+'184.100'!AK24</f>
        <v>0</v>
      </c>
      <c r="T24" s="10"/>
      <c r="U24" s="10">
        <f t="shared" si="0"/>
        <v>0</v>
      </c>
    </row>
    <row r="25" spans="1:21" hidden="1" x14ac:dyDescent="0.2">
      <c r="A25" s="34">
        <v>107280</v>
      </c>
      <c r="B25" s="35"/>
      <c r="C25" s="35"/>
      <c r="D25" s="35"/>
      <c r="E25" s="35"/>
      <c r="F25" s="35"/>
      <c r="G25" s="35"/>
      <c r="H25" s="35"/>
      <c r="I25" s="35"/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+'184.100'!AK25</f>
        <v>0</v>
      </c>
      <c r="T25" s="10"/>
      <c r="U25" s="10">
        <f t="shared" si="0"/>
        <v>0</v>
      </c>
    </row>
    <row r="26" spans="1:21" hidden="1" x14ac:dyDescent="0.2">
      <c r="A26" s="34">
        <v>107285</v>
      </c>
      <c r="B26" s="35"/>
      <c r="C26" s="35"/>
      <c r="D26" s="35"/>
      <c r="E26" s="35"/>
      <c r="F26" s="35"/>
      <c r="G26" s="35"/>
      <c r="H26" s="35"/>
      <c r="I26" s="35"/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+'184.100'!AK26</f>
        <v>0</v>
      </c>
      <c r="T26" s="10"/>
      <c r="U26" s="10">
        <f t="shared" si="0"/>
        <v>0</v>
      </c>
    </row>
    <row r="27" spans="1:21" hidden="1" x14ac:dyDescent="0.2">
      <c r="A27" s="34">
        <v>107290</v>
      </c>
      <c r="B27" s="35"/>
      <c r="C27" s="35"/>
      <c r="D27" s="35"/>
      <c r="E27" s="35"/>
      <c r="F27" s="35"/>
      <c r="G27" s="35"/>
      <c r="H27" s="35"/>
      <c r="I27" s="35"/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+'184.100'!AK27</f>
        <v>0</v>
      </c>
      <c r="T27" s="10"/>
      <c r="U27" s="10">
        <f t="shared" si="0"/>
        <v>0</v>
      </c>
    </row>
    <row r="28" spans="1:21" hidden="1" x14ac:dyDescent="0.2">
      <c r="A28" s="34">
        <v>107295</v>
      </c>
      <c r="B28" s="35"/>
      <c r="C28" s="35"/>
      <c r="D28" s="35"/>
      <c r="E28" s="35"/>
      <c r="F28" s="35"/>
      <c r="G28" s="35"/>
      <c r="H28" s="35"/>
      <c r="I28" s="35"/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+'184.100'!AK28</f>
        <v>0</v>
      </c>
      <c r="T28" s="10"/>
      <c r="U28" s="10">
        <f t="shared" si="0"/>
        <v>0</v>
      </c>
    </row>
    <row r="29" spans="1:21" hidden="1" x14ac:dyDescent="0.2">
      <c r="A29" s="34">
        <v>107297</v>
      </c>
      <c r="B29" s="35"/>
      <c r="C29" s="35"/>
      <c r="D29" s="35"/>
      <c r="E29" s="35"/>
      <c r="F29" s="35"/>
      <c r="G29" s="35"/>
      <c r="H29" s="35"/>
      <c r="I29" s="35"/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+'184.100'!AK29</f>
        <v>0</v>
      </c>
      <c r="T29" s="10"/>
      <c r="U29" s="10">
        <f t="shared" si="0"/>
        <v>0</v>
      </c>
    </row>
    <row r="30" spans="1:21" hidden="1" x14ac:dyDescent="0.2">
      <c r="A30" s="34">
        <v>107310</v>
      </c>
      <c r="B30" s="35"/>
      <c r="C30" s="35"/>
      <c r="D30" s="35"/>
      <c r="E30" s="35"/>
      <c r="F30" s="35"/>
      <c r="G30" s="35"/>
      <c r="H30" s="35"/>
      <c r="I30" s="35"/>
      <c r="J30" s="10">
        <f t="shared" si="1"/>
        <v>0</v>
      </c>
      <c r="K30" s="10"/>
      <c r="L30" s="10"/>
      <c r="M30" s="10"/>
      <c r="N30" s="10"/>
      <c r="O30" s="10"/>
      <c r="P30" s="10"/>
      <c r="Q30" s="10">
        <f t="shared" ref="Q30" si="3">+J30-L30+M30-N30+O30+P30+K30</f>
        <v>0</v>
      </c>
      <c r="R30" s="10">
        <f>+'184.100'!AK30</f>
        <v>0</v>
      </c>
      <c r="T30" s="10"/>
      <c r="U30" s="10">
        <f t="shared" ref="U30" si="4">+Q30++T30+R30+S30</f>
        <v>0</v>
      </c>
    </row>
    <row r="31" spans="1:21" hidden="1" x14ac:dyDescent="0.2">
      <c r="A31" s="34">
        <v>107400</v>
      </c>
      <c r="B31" s="35"/>
      <c r="C31" s="35"/>
      <c r="D31" s="35"/>
      <c r="E31" s="35"/>
      <c r="F31" s="35"/>
      <c r="G31" s="35"/>
      <c r="H31" s="35"/>
      <c r="I31" s="35"/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+'184.100'!AK31</f>
        <v>0</v>
      </c>
      <c r="T31" s="10">
        <f>+'163000'!AK10+'163000'!AK33</f>
        <v>0</v>
      </c>
      <c r="U31" s="10">
        <f t="shared" si="0"/>
        <v>0</v>
      </c>
    </row>
    <row r="32" spans="1:21" x14ac:dyDescent="0.2">
      <c r="A32" s="34">
        <f>+Jan!A32</f>
        <v>107500</v>
      </c>
      <c r="B32" s="35">
        <v>9882.59</v>
      </c>
      <c r="C32" s="35">
        <v>1045.02</v>
      </c>
      <c r="D32" s="35"/>
      <c r="E32" s="35">
        <v>38.840000000000003</v>
      </c>
      <c r="F32" s="35">
        <v>253.76</v>
      </c>
      <c r="G32" s="35">
        <v>202.58</v>
      </c>
      <c r="H32" s="35">
        <v>819.59</v>
      </c>
      <c r="I32" s="35"/>
      <c r="J32" s="10">
        <f t="shared" si="1"/>
        <v>12242.380000000001</v>
      </c>
      <c r="K32" s="10">
        <v>-19568.07</v>
      </c>
      <c r="L32" s="10"/>
      <c r="M32" s="10"/>
      <c r="N32" s="10"/>
      <c r="O32" s="10"/>
      <c r="P32" s="10"/>
      <c r="Q32" s="10">
        <f t="shared" si="2"/>
        <v>-7325.6899999999987</v>
      </c>
      <c r="R32" s="10">
        <f>+'184.100'!AK32</f>
        <v>0</v>
      </c>
      <c r="T32" s="10"/>
      <c r="U32" s="10">
        <f t="shared" si="0"/>
        <v>-7325.6899999999987</v>
      </c>
    </row>
    <row r="33" spans="1:21" x14ac:dyDescent="0.2">
      <c r="A33" s="34">
        <f>+Jan!A33</f>
        <v>108800</v>
      </c>
      <c r="B33" s="35">
        <v>26233.02</v>
      </c>
      <c r="C33" s="35">
        <v>2808.2</v>
      </c>
      <c r="D33" s="35"/>
      <c r="E33" s="35">
        <v>227.02</v>
      </c>
      <c r="F33" s="35">
        <v>644.53</v>
      </c>
      <c r="G33" s="35">
        <v>477.76</v>
      </c>
      <c r="H33" s="35">
        <v>2144.11</v>
      </c>
      <c r="I33" s="35"/>
      <c r="J33" s="10">
        <f t="shared" si="1"/>
        <v>32534.639999999999</v>
      </c>
      <c r="K33" s="10">
        <v>-102.51</v>
      </c>
      <c r="L33" s="10"/>
      <c r="M33" s="10"/>
      <c r="N33" s="10"/>
      <c r="O33" s="10"/>
      <c r="P33" s="10"/>
      <c r="Q33" s="10">
        <f t="shared" si="2"/>
        <v>32432.13</v>
      </c>
      <c r="R33" s="10">
        <f>+'184.100'!AK33</f>
        <v>0</v>
      </c>
      <c r="T33" s="10"/>
      <c r="U33" s="10">
        <f t="shared" si="0"/>
        <v>32432.13</v>
      </c>
    </row>
    <row r="34" spans="1:21" x14ac:dyDescent="0.2">
      <c r="A34" s="34">
        <f>+Jan!A34</f>
        <v>108810</v>
      </c>
      <c r="B34" s="35">
        <v>17.39</v>
      </c>
      <c r="C34" s="35">
        <v>1.74</v>
      </c>
      <c r="D34" s="35"/>
      <c r="E34" s="35"/>
      <c r="F34" s="35">
        <v>0.47</v>
      </c>
      <c r="G34" s="35"/>
      <c r="H34" s="35">
        <v>1.67</v>
      </c>
      <c r="I34" s="35"/>
      <c r="J34" s="10">
        <f t="shared" si="1"/>
        <v>21.269999999999996</v>
      </c>
      <c r="K34" s="10"/>
      <c r="L34" s="10"/>
      <c r="M34" s="10"/>
      <c r="N34" s="10"/>
      <c r="O34" s="10"/>
      <c r="P34" s="10"/>
      <c r="Q34" s="10">
        <f>+J34-L34+M34-N34+O34+P34+K34</f>
        <v>21.269999999999996</v>
      </c>
      <c r="R34" s="10">
        <f>+'184.100'!AK34</f>
        <v>0</v>
      </c>
      <c r="T34" s="10"/>
      <c r="U34" s="10">
        <f t="shared" si="0"/>
        <v>21.269999999999996</v>
      </c>
    </row>
    <row r="35" spans="1:21" hidden="1" x14ac:dyDescent="0.2">
      <c r="A35" s="50">
        <f>+Jan!A35</f>
        <v>142200</v>
      </c>
      <c r="B35" s="35"/>
      <c r="C35" s="35"/>
      <c r="D35" s="35"/>
      <c r="E35" s="35"/>
      <c r="F35" s="35"/>
      <c r="G35" s="35"/>
      <c r="H35" s="35"/>
      <c r="I35" s="35"/>
      <c r="J35" s="10">
        <f t="shared" si="1"/>
        <v>0</v>
      </c>
      <c r="K35" s="10"/>
      <c r="L35" s="10"/>
      <c r="M35" s="10"/>
      <c r="N35" s="10"/>
      <c r="O35" s="10"/>
      <c r="P35" s="10"/>
      <c r="Q35" s="10">
        <f t="shared" si="2"/>
        <v>0</v>
      </c>
      <c r="R35" s="10">
        <f>+'184.100'!AK35</f>
        <v>0</v>
      </c>
      <c r="T35" s="10"/>
      <c r="U35" s="10">
        <f t="shared" si="0"/>
        <v>0</v>
      </c>
    </row>
    <row r="36" spans="1:21" hidden="1" x14ac:dyDescent="0.2">
      <c r="A36" s="34">
        <v>143000</v>
      </c>
      <c r="B36" s="35"/>
      <c r="C36" s="35"/>
      <c r="D36" s="35"/>
      <c r="E36" s="35"/>
      <c r="F36" s="35"/>
      <c r="G36" s="35"/>
      <c r="H36" s="35"/>
      <c r="I36" s="35"/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5">+J36-L36+M36-N36+O36+P36+K36</f>
        <v>0</v>
      </c>
      <c r="R36" s="10">
        <f>+'184.100'!AK36</f>
        <v>0</v>
      </c>
      <c r="T36" s="10"/>
      <c r="U36" s="10">
        <f t="shared" si="0"/>
        <v>0</v>
      </c>
    </row>
    <row r="37" spans="1:21" hidden="1" x14ac:dyDescent="0.2">
      <c r="A37" s="34">
        <f>+Jan!A37</f>
        <v>143100</v>
      </c>
      <c r="B37" s="35"/>
      <c r="C37" s="35"/>
      <c r="D37" s="35"/>
      <c r="E37" s="35"/>
      <c r="F37" s="35"/>
      <c r="G37" s="35"/>
      <c r="H37" s="35"/>
      <c r="I37" s="35"/>
      <c r="J37" s="10">
        <f t="shared" si="1"/>
        <v>0</v>
      </c>
      <c r="K37" s="10"/>
      <c r="L37" s="10"/>
      <c r="M37" s="10"/>
      <c r="N37" s="10"/>
      <c r="O37" s="10"/>
      <c r="P37" s="10"/>
      <c r="Q37" s="10">
        <f t="shared" si="5"/>
        <v>0</v>
      </c>
      <c r="R37" s="10">
        <f>+'184.100'!AK37</f>
        <v>0</v>
      </c>
      <c r="T37" s="10"/>
      <c r="U37" s="10">
        <f t="shared" si="0"/>
        <v>0</v>
      </c>
    </row>
    <row r="38" spans="1:21" hidden="1" x14ac:dyDescent="0.2">
      <c r="A38" s="34">
        <f>+Jan!A38</f>
        <v>143600</v>
      </c>
      <c r="B38" s="35"/>
      <c r="C38" s="35"/>
      <c r="D38" s="35"/>
      <c r="E38" s="35"/>
      <c r="F38" s="35"/>
      <c r="G38" s="35"/>
      <c r="H38" s="35"/>
      <c r="I38" s="35"/>
      <c r="J38" s="10">
        <f t="shared" si="1"/>
        <v>0</v>
      </c>
      <c r="K38" s="10"/>
      <c r="L38" s="10"/>
      <c r="M38" s="10"/>
      <c r="N38" s="10"/>
      <c r="O38" s="10"/>
      <c r="P38" s="10"/>
      <c r="Q38" s="10">
        <f t="shared" si="2"/>
        <v>0</v>
      </c>
      <c r="R38" s="10">
        <f>+'184.100'!AK38</f>
        <v>0</v>
      </c>
      <c r="T38" s="10"/>
      <c r="U38" s="10">
        <f t="shared" si="0"/>
        <v>0</v>
      </c>
    </row>
    <row r="39" spans="1:21" hidden="1" x14ac:dyDescent="0.2">
      <c r="A39" s="34">
        <v>143700</v>
      </c>
      <c r="B39" s="35"/>
      <c r="C39" s="35"/>
      <c r="D39" s="35"/>
      <c r="E39" s="35"/>
      <c r="F39" s="35"/>
      <c r="G39" s="35"/>
      <c r="H39" s="35"/>
      <c r="I39" s="35"/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6">+J39-L39+M39-N39+O39+P39+K39</f>
        <v>0</v>
      </c>
      <c r="R39" s="10">
        <f>+'184.100'!AK39</f>
        <v>0</v>
      </c>
      <c r="T39" s="10"/>
      <c r="U39" s="10">
        <f t="shared" si="0"/>
        <v>0</v>
      </c>
    </row>
    <row r="40" spans="1:21" hidden="1" x14ac:dyDescent="0.2">
      <c r="A40" s="34">
        <f>+Jan!A40</f>
        <v>146000</v>
      </c>
      <c r="B40" s="35"/>
      <c r="C40" s="35"/>
      <c r="D40" s="35"/>
      <c r="E40" s="35"/>
      <c r="F40" s="35"/>
      <c r="G40" s="35"/>
      <c r="H40" s="35"/>
      <c r="I40" s="35"/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+'184.100'!AK40</f>
        <v>0</v>
      </c>
      <c r="T40" s="10"/>
      <c r="U40" s="10">
        <f t="shared" si="0"/>
        <v>0</v>
      </c>
    </row>
    <row r="41" spans="1:21" x14ac:dyDescent="0.2">
      <c r="A41" s="34">
        <f>+Jan!A41</f>
        <v>163000</v>
      </c>
      <c r="B41" s="35">
        <v>26313.83</v>
      </c>
      <c r="C41" s="35">
        <v>3149.22</v>
      </c>
      <c r="D41" s="35"/>
      <c r="E41" s="35"/>
      <c r="F41" s="35">
        <v>819.16</v>
      </c>
      <c r="G41" s="35">
        <v>490.88</v>
      </c>
      <c r="H41" s="35">
        <v>2626.35</v>
      </c>
      <c r="I41" s="35"/>
      <c r="J41" s="10">
        <f t="shared" si="1"/>
        <v>33399.440000000002</v>
      </c>
      <c r="K41" s="10"/>
      <c r="L41" s="10"/>
      <c r="M41" s="10"/>
      <c r="N41" s="10"/>
      <c r="O41" s="10"/>
      <c r="P41" s="10"/>
      <c r="Q41" s="10">
        <f t="shared" si="2"/>
        <v>33399.440000000002</v>
      </c>
      <c r="R41" s="10">
        <f>+'184.100'!AK41</f>
        <v>0</v>
      </c>
      <c r="T41" s="10">
        <f>-'163000'!AK21</f>
        <v>-33399.440000000002</v>
      </c>
      <c r="U41" s="10">
        <f t="shared" si="0"/>
        <v>0</v>
      </c>
    </row>
    <row r="42" spans="1:21" hidden="1" x14ac:dyDescent="0.2">
      <c r="A42" s="34">
        <v>163200</v>
      </c>
      <c r="B42" s="35"/>
      <c r="C42" s="35"/>
      <c r="D42" s="35"/>
      <c r="E42" s="35"/>
      <c r="F42" s="35"/>
      <c r="G42" s="35"/>
      <c r="H42" s="35"/>
      <c r="I42" s="35"/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+'184.100'!AK42</f>
        <v>0</v>
      </c>
      <c r="T42" s="10">
        <f>-'163000'!AK44</f>
        <v>0</v>
      </c>
      <c r="U42" s="10">
        <f t="shared" si="0"/>
        <v>0</v>
      </c>
    </row>
    <row r="43" spans="1:21" hidden="1" x14ac:dyDescent="0.2">
      <c r="A43" s="34">
        <v>183200</v>
      </c>
      <c r="B43" s="35"/>
      <c r="C43" s="35"/>
      <c r="D43" s="35"/>
      <c r="E43" s="35"/>
      <c r="F43" s="35"/>
      <c r="G43" s="35"/>
      <c r="H43" s="35"/>
      <c r="I43" s="35"/>
      <c r="J43" s="10">
        <f t="shared" si="1"/>
        <v>0</v>
      </c>
      <c r="K43" s="10"/>
      <c r="L43" s="10"/>
      <c r="M43" s="10"/>
      <c r="N43" s="10"/>
      <c r="O43" s="10"/>
      <c r="P43" s="10"/>
      <c r="Q43" s="10">
        <f t="shared" si="2"/>
        <v>0</v>
      </c>
      <c r="R43" s="10">
        <f>+'184.100'!AK43</f>
        <v>0</v>
      </c>
      <c r="T43" s="10"/>
      <c r="U43" s="10">
        <f t="shared" si="0"/>
        <v>0</v>
      </c>
    </row>
    <row r="44" spans="1:21" hidden="1" x14ac:dyDescent="0.2">
      <c r="A44" s="34">
        <v>183300</v>
      </c>
      <c r="B44" s="35"/>
      <c r="C44" s="35"/>
      <c r="D44" s="35"/>
      <c r="E44" s="35"/>
      <c r="F44" s="35"/>
      <c r="G44" s="35"/>
      <c r="H44" s="35"/>
      <c r="I44" s="35"/>
      <c r="J44" s="10">
        <f t="shared" si="1"/>
        <v>0</v>
      </c>
      <c r="K44" s="10"/>
      <c r="L44" s="10"/>
      <c r="M44" s="10"/>
      <c r="N44" s="10"/>
      <c r="O44" s="10"/>
      <c r="P44" s="10"/>
      <c r="Q44" s="10">
        <f t="shared" ref="Q44" si="7">+J44-L44+M44-N44+O44+P44+K44</f>
        <v>0</v>
      </c>
      <c r="R44" s="10">
        <f>+'184.100'!AK44</f>
        <v>0</v>
      </c>
      <c r="T44" s="10"/>
      <c r="U44" s="10">
        <f t="shared" ref="U44" si="8">+Q44++T44+R44+S44</f>
        <v>0</v>
      </c>
    </row>
    <row r="45" spans="1:21" hidden="1" x14ac:dyDescent="0.2">
      <c r="A45" s="34">
        <v>183400</v>
      </c>
      <c r="B45" s="35"/>
      <c r="C45" s="35"/>
      <c r="D45" s="35"/>
      <c r="E45" s="35"/>
      <c r="F45" s="35"/>
      <c r="G45" s="35"/>
      <c r="H45" s="35"/>
      <c r="I45" s="35"/>
      <c r="J45" s="10">
        <f t="shared" si="1"/>
        <v>0</v>
      </c>
      <c r="K45" s="10"/>
      <c r="L45" s="10"/>
      <c r="M45" s="10"/>
      <c r="N45" s="10"/>
      <c r="O45" s="10"/>
      <c r="P45" s="10"/>
      <c r="Q45" s="10">
        <f t="shared" ref="Q45" si="9">+J45-L45+M45-N45+O45+P45+K45</f>
        <v>0</v>
      </c>
      <c r="R45" s="10">
        <f>+'184.100'!AK45</f>
        <v>0</v>
      </c>
      <c r="T45" s="10"/>
      <c r="U45" s="10">
        <f t="shared" si="0"/>
        <v>0</v>
      </c>
    </row>
    <row r="46" spans="1:21" x14ac:dyDescent="0.2">
      <c r="A46" s="34">
        <f>+Jan!A46</f>
        <v>184100</v>
      </c>
      <c r="B46" s="35"/>
      <c r="C46" s="35"/>
      <c r="D46" s="35"/>
      <c r="E46" s="35"/>
      <c r="F46" s="35"/>
      <c r="G46" s="35"/>
      <c r="H46" s="35"/>
      <c r="I46" s="35"/>
      <c r="J46" s="10">
        <f t="shared" si="1"/>
        <v>0</v>
      </c>
      <c r="K46" s="10"/>
      <c r="L46" s="10"/>
      <c r="M46" s="10"/>
      <c r="N46" s="10"/>
      <c r="O46" s="10"/>
      <c r="P46" s="10"/>
      <c r="Q46" s="10">
        <f t="shared" si="2"/>
        <v>0</v>
      </c>
      <c r="R46" s="10">
        <f>-'184.100'!AK118</f>
        <v>0</v>
      </c>
      <c r="T46" s="10"/>
      <c r="U46" s="10">
        <f t="shared" si="0"/>
        <v>0</v>
      </c>
    </row>
    <row r="47" spans="1:21" hidden="1" x14ac:dyDescent="0.2">
      <c r="A47" s="34">
        <v>242300</v>
      </c>
      <c r="B47" s="35"/>
      <c r="C47" s="35"/>
      <c r="D47" s="35"/>
      <c r="E47" s="35"/>
      <c r="F47" s="35"/>
      <c r="G47" s="35"/>
      <c r="H47" s="35"/>
      <c r="I47" s="35"/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+'184.100'!AK47</f>
        <v>0</v>
      </c>
      <c r="T47" s="10"/>
      <c r="U47" s="10">
        <f t="shared" ref="U47" si="10">+Q47++T47+R47+S47</f>
        <v>0</v>
      </c>
    </row>
    <row r="48" spans="1:21" hidden="1" x14ac:dyDescent="0.2">
      <c r="A48" s="34">
        <v>253350</v>
      </c>
      <c r="B48" s="35"/>
      <c r="C48" s="35"/>
      <c r="D48" s="35"/>
      <c r="E48" s="35"/>
      <c r="F48" s="35"/>
      <c r="G48" s="35"/>
      <c r="H48" s="35"/>
      <c r="I48" s="35"/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ref="Q48:Q50" si="11">+J48-L48+M48-N48+O48+P48+K48</f>
        <v>0</v>
      </c>
      <c r="R48" s="10">
        <f>+'184.100'!AK48</f>
        <v>0</v>
      </c>
      <c r="T48" s="10"/>
      <c r="U48" s="10">
        <f t="shared" si="0"/>
        <v>0</v>
      </c>
    </row>
    <row r="49" spans="1:21" hidden="1" x14ac:dyDescent="0.2">
      <c r="A49" s="34">
        <v>253351</v>
      </c>
      <c r="B49" s="35"/>
      <c r="C49" s="35"/>
      <c r="D49" s="35"/>
      <c r="E49" s="35"/>
      <c r="F49" s="35"/>
      <c r="G49" s="35"/>
      <c r="H49" s="35"/>
      <c r="I49" s="35"/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11"/>
        <v>0</v>
      </c>
      <c r="R49" s="10">
        <f>+'184.100'!AK49</f>
        <v>0</v>
      </c>
      <c r="T49" s="10"/>
      <c r="U49" s="10">
        <f t="shared" si="0"/>
        <v>0</v>
      </c>
    </row>
    <row r="50" spans="1:21" hidden="1" x14ac:dyDescent="0.2">
      <c r="A50" s="34">
        <f>+Jan!A50</f>
        <v>416000</v>
      </c>
      <c r="B50" s="35"/>
      <c r="C50" s="35"/>
      <c r="D50" s="35"/>
      <c r="E50" s="35"/>
      <c r="F50" s="35"/>
      <c r="G50" s="35"/>
      <c r="H50" s="35"/>
      <c r="I50" s="35"/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11"/>
        <v>0</v>
      </c>
      <c r="R50" s="10">
        <f>+'184.100'!AK50</f>
        <v>0</v>
      </c>
      <c r="T50" s="10"/>
      <c r="U50" s="10">
        <f t="shared" si="0"/>
        <v>0</v>
      </c>
    </row>
    <row r="51" spans="1:21" hidden="1" x14ac:dyDescent="0.2">
      <c r="A51" s="34">
        <f>+Jan!A51</f>
        <v>416100</v>
      </c>
      <c r="B51" s="35"/>
      <c r="C51" s="35"/>
      <c r="D51" s="35"/>
      <c r="E51" s="35"/>
      <c r="F51" s="35"/>
      <c r="G51" s="35"/>
      <c r="H51" s="35"/>
      <c r="I51" s="35"/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+'184.100'!AK51</f>
        <v>0</v>
      </c>
      <c r="T51" s="10"/>
      <c r="U51" s="10">
        <f t="shared" si="0"/>
        <v>0</v>
      </c>
    </row>
    <row r="52" spans="1:21" hidden="1" x14ac:dyDescent="0.2">
      <c r="A52" s="34">
        <f>+Jan!A52</f>
        <v>416600</v>
      </c>
      <c r="B52" s="35"/>
      <c r="C52" s="35"/>
      <c r="D52" s="35"/>
      <c r="E52" s="35"/>
      <c r="F52" s="35"/>
      <c r="G52" s="35"/>
      <c r="H52" s="35"/>
      <c r="I52" s="35"/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+'184.100'!AK52</f>
        <v>0</v>
      </c>
      <c r="T52" s="10"/>
      <c r="U52" s="10">
        <f t="shared" si="0"/>
        <v>0</v>
      </c>
    </row>
    <row r="53" spans="1:21" hidden="1" x14ac:dyDescent="0.2">
      <c r="A53" s="34">
        <f>+Jan!A53</f>
        <v>416700</v>
      </c>
      <c r="B53" s="35"/>
      <c r="C53" s="35"/>
      <c r="D53" s="35"/>
      <c r="E53" s="35"/>
      <c r="F53" s="35"/>
      <c r="G53" s="35"/>
      <c r="H53" s="35"/>
      <c r="I53" s="35"/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+'184.100'!AK53</f>
        <v>0</v>
      </c>
      <c r="T53" s="10"/>
      <c r="U53" s="10">
        <f t="shared" si="0"/>
        <v>0</v>
      </c>
    </row>
    <row r="54" spans="1:21" hidden="1" x14ac:dyDescent="0.2">
      <c r="A54" s="34">
        <f>+Jan!A54</f>
        <v>417102</v>
      </c>
      <c r="B54" s="35"/>
      <c r="C54" s="35"/>
      <c r="D54" s="35"/>
      <c r="E54" s="35"/>
      <c r="F54" s="35"/>
      <c r="G54" s="35"/>
      <c r="H54" s="35"/>
      <c r="I54" s="35"/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+'184.100'!AK54</f>
        <v>0</v>
      </c>
      <c r="T54" s="10"/>
      <c r="U54" s="10">
        <f t="shared" si="0"/>
        <v>0</v>
      </c>
    </row>
    <row r="55" spans="1:21" hidden="1" x14ac:dyDescent="0.2">
      <c r="A55" s="34">
        <f>+Jan!A55</f>
        <v>417106</v>
      </c>
      <c r="B55" s="35"/>
      <c r="C55" s="35"/>
      <c r="D55" s="35"/>
      <c r="E55" s="35"/>
      <c r="F55" s="35"/>
      <c r="G55" s="35"/>
      <c r="H55" s="35"/>
      <c r="I55" s="35"/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+'184.100'!AK55</f>
        <v>0</v>
      </c>
      <c r="T55" s="10"/>
      <c r="U55" s="10">
        <f t="shared" si="0"/>
        <v>0</v>
      </c>
    </row>
    <row r="56" spans="1:21" x14ac:dyDescent="0.2">
      <c r="A56" s="34">
        <f>+Jan!A56</f>
        <v>417107</v>
      </c>
      <c r="B56" s="35"/>
      <c r="C56" s="35"/>
      <c r="D56" s="35"/>
      <c r="E56" s="35"/>
      <c r="F56" s="35"/>
      <c r="G56" s="35"/>
      <c r="H56" s="35"/>
      <c r="I56" s="35"/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+'184.100'!AK56</f>
        <v>0</v>
      </c>
      <c r="S56" s="10">
        <v>5.36</v>
      </c>
      <c r="T56" s="10"/>
      <c r="U56" s="10">
        <f t="shared" si="0"/>
        <v>5.36</v>
      </c>
    </row>
    <row r="57" spans="1:21" hidden="1" x14ac:dyDescent="0.2">
      <c r="A57" s="34">
        <v>426500</v>
      </c>
      <c r="B57" s="35"/>
      <c r="C57" s="35"/>
      <c r="D57" s="35"/>
      <c r="E57" s="35"/>
      <c r="F57" s="35"/>
      <c r="G57" s="35"/>
      <c r="H57" s="35"/>
      <c r="I57" s="35"/>
      <c r="J57" s="10">
        <f t="shared" si="1"/>
        <v>0</v>
      </c>
      <c r="K57" s="10"/>
      <c r="L57" s="10"/>
      <c r="M57" s="10"/>
      <c r="N57" s="10"/>
      <c r="O57" s="10"/>
      <c r="P57" s="10"/>
      <c r="Q57" s="10">
        <f t="shared" ref="Q57" si="12">+J57-L57+M57-N57+O57+P57+K57</f>
        <v>0</v>
      </c>
      <c r="R57" s="10">
        <f>+'184.100'!AK57</f>
        <v>0</v>
      </c>
      <c r="T57" s="10"/>
      <c r="U57" s="10">
        <f t="shared" ref="U57" si="13">+Q57++T57+R57+S57</f>
        <v>0</v>
      </c>
    </row>
    <row r="58" spans="1:21" hidden="1" x14ac:dyDescent="0.2">
      <c r="A58" s="34">
        <f>+Jan!A58</f>
        <v>582000</v>
      </c>
      <c r="B58" s="35"/>
      <c r="C58" s="35"/>
      <c r="D58" s="35"/>
      <c r="E58" s="35"/>
      <c r="F58" s="35"/>
      <c r="G58" s="35"/>
      <c r="H58" s="35"/>
      <c r="I58" s="35"/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2"/>
        <v>0</v>
      </c>
      <c r="R58" s="10">
        <f>+'184.100'!AK58</f>
        <v>0</v>
      </c>
      <c r="T58" s="10"/>
      <c r="U58" s="10">
        <f t="shared" si="0"/>
        <v>0</v>
      </c>
    </row>
    <row r="59" spans="1:21" x14ac:dyDescent="0.2">
      <c r="A59" s="34">
        <f>+Jan!A59</f>
        <v>582200</v>
      </c>
      <c r="B59" s="35">
        <v>496.71</v>
      </c>
      <c r="C59" s="35">
        <v>56.98</v>
      </c>
      <c r="D59" s="35"/>
      <c r="E59" s="35"/>
      <c r="F59" s="35">
        <v>14.11</v>
      </c>
      <c r="G59" s="35"/>
      <c r="H59" s="35">
        <v>35.020000000000003</v>
      </c>
      <c r="I59" s="35"/>
      <c r="J59" s="10">
        <f t="shared" si="1"/>
        <v>602.81999999999994</v>
      </c>
      <c r="K59" s="10"/>
      <c r="L59" s="10"/>
      <c r="M59" s="10"/>
      <c r="N59" s="10"/>
      <c r="O59" s="10"/>
      <c r="P59" s="10"/>
      <c r="Q59" s="10">
        <f t="shared" si="2"/>
        <v>602.81999999999994</v>
      </c>
      <c r="R59" s="10">
        <f>+'184.100'!AK59</f>
        <v>0</v>
      </c>
      <c r="T59" s="10"/>
      <c r="U59" s="10">
        <f t="shared" si="0"/>
        <v>602.81999999999994</v>
      </c>
    </row>
    <row r="60" spans="1:21" x14ac:dyDescent="0.2">
      <c r="A60" s="34">
        <f>+Jan!A60</f>
        <v>583000</v>
      </c>
      <c r="B60" s="35">
        <v>14027.21</v>
      </c>
      <c r="C60" s="35">
        <v>1515.37</v>
      </c>
      <c r="D60" s="35"/>
      <c r="E60" s="35">
        <v>11.48</v>
      </c>
      <c r="F60" s="35">
        <v>388.61</v>
      </c>
      <c r="G60" s="35">
        <v>551.4</v>
      </c>
      <c r="H60" s="35">
        <v>1319.12</v>
      </c>
      <c r="I60" s="35"/>
      <c r="J60" s="10">
        <f t="shared" si="1"/>
        <v>17813.189999999999</v>
      </c>
      <c r="K60" s="10">
        <v>2449.5</v>
      </c>
      <c r="L60" s="10"/>
      <c r="M60" s="10"/>
      <c r="N60" s="10"/>
      <c r="O60" s="10"/>
      <c r="P60" s="10"/>
      <c r="Q60" s="10">
        <f t="shared" si="2"/>
        <v>20262.689999999999</v>
      </c>
      <c r="R60" s="10">
        <f>+'184.100'!AK60</f>
        <v>0</v>
      </c>
      <c r="T60" s="10"/>
      <c r="U60" s="10">
        <f t="shared" ref="U60:U106" si="14">+Q60++T60+R60+S60</f>
        <v>20262.689999999999</v>
      </c>
    </row>
    <row r="61" spans="1:21" x14ac:dyDescent="0.2">
      <c r="A61" s="34">
        <f>+Jan!A61</f>
        <v>586000</v>
      </c>
      <c r="B61" s="35">
        <v>32472</v>
      </c>
      <c r="C61" s="35">
        <v>3636.25</v>
      </c>
      <c r="D61" s="35"/>
      <c r="E61" s="35">
        <v>221.59</v>
      </c>
      <c r="F61" s="35">
        <v>800.6</v>
      </c>
      <c r="G61" s="35">
        <v>649.04999999999995</v>
      </c>
      <c r="H61" s="35">
        <v>2650.01</v>
      </c>
      <c r="I61" s="35"/>
      <c r="J61" s="10">
        <f t="shared" si="1"/>
        <v>40429.5</v>
      </c>
      <c r="K61" s="10"/>
      <c r="L61" s="10"/>
      <c r="M61" s="10"/>
      <c r="N61" s="10"/>
      <c r="O61" s="10"/>
      <c r="P61" s="10"/>
      <c r="Q61" s="10">
        <f t="shared" si="2"/>
        <v>40429.5</v>
      </c>
      <c r="R61" s="10">
        <f>+'184.100'!AK61</f>
        <v>0</v>
      </c>
      <c r="T61" s="10"/>
      <c r="U61" s="10">
        <f t="shared" si="14"/>
        <v>40429.5</v>
      </c>
    </row>
    <row r="62" spans="1:21" x14ac:dyDescent="0.2">
      <c r="A62" s="34">
        <f>+Jan!A62</f>
        <v>588000</v>
      </c>
      <c r="B62" s="35">
        <v>85549.05</v>
      </c>
      <c r="C62" s="35">
        <v>10351.6</v>
      </c>
      <c r="D62" s="35"/>
      <c r="E62" s="35">
        <v>370.87</v>
      </c>
      <c r="F62" s="35">
        <v>2067.44</v>
      </c>
      <c r="G62" s="35">
        <v>3476.43</v>
      </c>
      <c r="H62" s="35">
        <v>7446.9</v>
      </c>
      <c r="I62" s="35"/>
      <c r="J62" s="10">
        <f t="shared" si="1"/>
        <v>109262.29</v>
      </c>
      <c r="K62" s="10"/>
      <c r="L62" s="10"/>
      <c r="M62" s="10"/>
      <c r="N62" s="10"/>
      <c r="O62" s="10"/>
      <c r="P62" s="10"/>
      <c r="Q62" s="10">
        <f t="shared" si="2"/>
        <v>109262.29</v>
      </c>
      <c r="R62" s="10">
        <f>+'184.100'!AK62</f>
        <v>0</v>
      </c>
      <c r="T62" s="10">
        <f>+'163000'!AK11+'163000'!AK34</f>
        <v>0</v>
      </c>
      <c r="U62" s="10">
        <f t="shared" si="14"/>
        <v>109262.29</v>
      </c>
    </row>
    <row r="63" spans="1:21" hidden="1" x14ac:dyDescent="0.2">
      <c r="A63" s="50">
        <v>588200</v>
      </c>
      <c r="B63" s="35"/>
      <c r="C63" s="35"/>
      <c r="D63" s="35"/>
      <c r="E63" s="35"/>
      <c r="F63" s="35"/>
      <c r="G63" s="35"/>
      <c r="H63" s="35"/>
      <c r="I63" s="35"/>
      <c r="J63" s="10">
        <f t="shared" si="1"/>
        <v>0</v>
      </c>
      <c r="K63" s="10"/>
      <c r="L63" s="10"/>
      <c r="M63" s="10"/>
      <c r="N63" s="10"/>
      <c r="O63" s="10"/>
      <c r="P63" s="10"/>
      <c r="Q63" s="10">
        <f t="shared" si="2"/>
        <v>0</v>
      </c>
      <c r="R63" s="10">
        <f>+'184.100'!AK63</f>
        <v>0</v>
      </c>
      <c r="T63" s="10"/>
      <c r="U63" s="10">
        <f t="shared" si="14"/>
        <v>0</v>
      </c>
    </row>
    <row r="64" spans="1:21" hidden="1" x14ac:dyDescent="0.2">
      <c r="A64" s="50">
        <v>588210</v>
      </c>
      <c r="B64" s="35"/>
      <c r="C64" s="35"/>
      <c r="D64" s="35"/>
      <c r="E64" s="35"/>
      <c r="F64" s="35"/>
      <c r="G64" s="35"/>
      <c r="H64" s="35"/>
      <c r="I64" s="35"/>
      <c r="J64" s="10">
        <f t="shared" si="1"/>
        <v>0</v>
      </c>
      <c r="K64" s="10"/>
      <c r="L64" s="10"/>
      <c r="M64" s="10"/>
      <c r="N64" s="10"/>
      <c r="O64" s="10"/>
      <c r="P64" s="10"/>
      <c r="Q64" s="10">
        <f t="shared" si="2"/>
        <v>0</v>
      </c>
      <c r="R64" s="10">
        <f>+'184.100'!AK64</f>
        <v>0</v>
      </c>
      <c r="T64" s="10"/>
      <c r="U64" s="10">
        <f t="shared" si="14"/>
        <v>0</v>
      </c>
    </row>
    <row r="65" spans="1:21" x14ac:dyDescent="0.2">
      <c r="A65" s="34">
        <f>+Jan!A65</f>
        <v>592000</v>
      </c>
      <c r="B65" s="35">
        <v>15241.5</v>
      </c>
      <c r="C65" s="35">
        <v>1483.45</v>
      </c>
      <c r="D65" s="35"/>
      <c r="E65" s="35"/>
      <c r="F65" s="35">
        <v>352.52</v>
      </c>
      <c r="G65" s="35">
        <v>47.88</v>
      </c>
      <c r="H65" s="35">
        <v>1226.6099999999999</v>
      </c>
      <c r="I65" s="35"/>
      <c r="J65" s="10">
        <f t="shared" si="1"/>
        <v>18351.960000000003</v>
      </c>
      <c r="K65" s="10"/>
      <c r="L65" s="10"/>
      <c r="M65" s="10"/>
      <c r="N65" s="10"/>
      <c r="O65" s="10"/>
      <c r="P65" s="10"/>
      <c r="Q65" s="10">
        <f t="shared" si="2"/>
        <v>18351.960000000003</v>
      </c>
      <c r="R65" s="10">
        <f>+'184.100'!AK65</f>
        <v>0</v>
      </c>
      <c r="T65" s="10">
        <f>+'163000'!AK12+'163000'!AK35</f>
        <v>0</v>
      </c>
      <c r="U65" s="10">
        <f t="shared" si="14"/>
        <v>18351.960000000003</v>
      </c>
    </row>
    <row r="66" spans="1:21" x14ac:dyDescent="0.2">
      <c r="A66" s="34">
        <f>+Jan!A66</f>
        <v>592100</v>
      </c>
      <c r="B66" s="35">
        <v>3450.72</v>
      </c>
      <c r="C66" s="35">
        <v>389.23</v>
      </c>
      <c r="D66" s="35"/>
      <c r="E66" s="35"/>
      <c r="F66" s="35">
        <v>94.16</v>
      </c>
      <c r="G66" s="35"/>
      <c r="H66" s="35">
        <v>294.83</v>
      </c>
      <c r="I66" s="35"/>
      <c r="J66" s="10">
        <f t="shared" si="1"/>
        <v>4228.9399999999996</v>
      </c>
      <c r="K66" s="10"/>
      <c r="L66" s="10"/>
      <c r="M66" s="10"/>
      <c r="N66" s="10"/>
      <c r="O66" s="10"/>
      <c r="P66" s="10"/>
      <c r="Q66" s="10">
        <f t="shared" si="2"/>
        <v>4228.9399999999996</v>
      </c>
      <c r="R66" s="10">
        <f>+'184.100'!AK66</f>
        <v>0</v>
      </c>
      <c r="T66" s="10"/>
      <c r="U66" s="10">
        <f t="shared" si="14"/>
        <v>4228.9399999999996</v>
      </c>
    </row>
    <row r="67" spans="1:21" x14ac:dyDescent="0.2">
      <c r="A67" s="34">
        <f>+Jan!A67</f>
        <v>592200</v>
      </c>
      <c r="B67" s="35">
        <v>901.75</v>
      </c>
      <c r="C67" s="35">
        <v>97.91</v>
      </c>
      <c r="D67" s="35"/>
      <c r="E67" s="35"/>
      <c r="F67" s="35">
        <v>23.09</v>
      </c>
      <c r="G67" s="35"/>
      <c r="H67" s="35">
        <v>79.47</v>
      </c>
      <c r="I67" s="35"/>
      <c r="J67" s="10">
        <f t="shared" si="1"/>
        <v>1102.22</v>
      </c>
      <c r="K67" s="10"/>
      <c r="L67" s="10"/>
      <c r="M67" s="10"/>
      <c r="N67" s="10"/>
      <c r="O67" s="10"/>
      <c r="P67" s="10"/>
      <c r="Q67" s="10">
        <f t="shared" si="2"/>
        <v>1102.22</v>
      </c>
      <c r="R67" s="10">
        <f>+'184.100'!AK67</f>
        <v>0</v>
      </c>
      <c r="T67" s="10"/>
      <c r="U67" s="10">
        <f t="shared" si="14"/>
        <v>1102.22</v>
      </c>
    </row>
    <row r="68" spans="1:21" x14ac:dyDescent="0.2">
      <c r="A68" s="34">
        <f>+Jan!A68</f>
        <v>593000</v>
      </c>
      <c r="B68" s="35">
        <v>128742.94</v>
      </c>
      <c r="C68" s="35">
        <v>12172.22</v>
      </c>
      <c r="D68" s="35"/>
      <c r="E68" s="35">
        <v>1014.12</v>
      </c>
      <c r="F68" s="35">
        <v>2771.2</v>
      </c>
      <c r="G68" s="35">
        <v>1817.52</v>
      </c>
      <c r="H68" s="35">
        <v>6404.24</v>
      </c>
      <c r="I68" s="35"/>
      <c r="J68" s="10">
        <f t="shared" si="1"/>
        <v>152922.23999999999</v>
      </c>
      <c r="K68" s="10">
        <v>17396.72</v>
      </c>
      <c r="L68" s="10"/>
      <c r="M68" s="10"/>
      <c r="N68" s="10"/>
      <c r="O68" s="10"/>
      <c r="P68" s="10"/>
      <c r="Q68" s="10">
        <f t="shared" si="2"/>
        <v>170318.96</v>
      </c>
      <c r="R68" s="10">
        <f>+'184.100'!AK68</f>
        <v>0</v>
      </c>
      <c r="T68" s="10">
        <f>+'163000'!AK13+'163000'!AK36</f>
        <v>248.66051940042476</v>
      </c>
      <c r="U68" s="10">
        <f t="shared" si="14"/>
        <v>170567.62051940043</v>
      </c>
    </row>
    <row r="69" spans="1:21" hidden="1" x14ac:dyDescent="0.2">
      <c r="A69" s="50">
        <f>+Jan!A69</f>
        <v>593200</v>
      </c>
      <c r="B69" s="35"/>
      <c r="C69" s="35"/>
      <c r="D69" s="35"/>
      <c r="E69" s="35"/>
      <c r="F69" s="35"/>
      <c r="G69" s="35"/>
      <c r="H69" s="35"/>
      <c r="I69" s="35"/>
      <c r="J69" s="10">
        <f t="shared" si="1"/>
        <v>0</v>
      </c>
      <c r="K69" s="10"/>
      <c r="L69" s="10"/>
      <c r="M69" s="10"/>
      <c r="N69" s="10"/>
      <c r="O69" s="10"/>
      <c r="P69" s="10"/>
      <c r="Q69" s="10">
        <f t="shared" si="2"/>
        <v>0</v>
      </c>
      <c r="R69" s="10">
        <f>+'184.100'!AK69</f>
        <v>0</v>
      </c>
      <c r="T69" s="10">
        <f>+'163000'!AK14+'163000'!AK37</f>
        <v>0</v>
      </c>
      <c r="U69" s="10">
        <f t="shared" si="14"/>
        <v>0</v>
      </c>
    </row>
    <row r="70" spans="1:21" x14ac:dyDescent="0.2">
      <c r="A70" s="34">
        <f>+Jan!A70</f>
        <v>593300</v>
      </c>
      <c r="B70" s="35">
        <v>12546.77</v>
      </c>
      <c r="C70" s="35">
        <v>1276.69</v>
      </c>
      <c r="D70" s="35"/>
      <c r="E70" s="35">
        <v>97.66</v>
      </c>
      <c r="F70" s="35">
        <v>360.16</v>
      </c>
      <c r="G70" s="35">
        <v>42.97</v>
      </c>
      <c r="H70" s="35">
        <v>1110.8599999999999</v>
      </c>
      <c r="I70" s="35"/>
      <c r="J70" s="10">
        <f t="shared" si="1"/>
        <v>15435.11</v>
      </c>
      <c r="K70" s="10"/>
      <c r="L70" s="10"/>
      <c r="M70" s="10"/>
      <c r="N70" s="10"/>
      <c r="O70" s="10"/>
      <c r="P70" s="10"/>
      <c r="Q70" s="10">
        <f t="shared" si="2"/>
        <v>15435.11</v>
      </c>
      <c r="R70" s="10">
        <f>+'184.100'!AK70</f>
        <v>0</v>
      </c>
      <c r="T70" s="10"/>
      <c r="U70" s="10">
        <f t="shared" si="14"/>
        <v>15435.11</v>
      </c>
    </row>
    <row r="71" spans="1:21" hidden="1" x14ac:dyDescent="0.2">
      <c r="A71" s="34">
        <v>593800</v>
      </c>
      <c r="B71" s="35"/>
      <c r="C71" s="35"/>
      <c r="D71" s="35"/>
      <c r="E71" s="35"/>
      <c r="F71" s="35"/>
      <c r="G71" s="35"/>
      <c r="H71" s="35"/>
      <c r="I71" s="35"/>
      <c r="J71" s="10">
        <f t="shared" si="1"/>
        <v>0</v>
      </c>
      <c r="K71" s="10"/>
      <c r="L71" s="10"/>
      <c r="M71" s="10"/>
      <c r="N71" s="10"/>
      <c r="O71" s="10"/>
      <c r="P71" s="10"/>
      <c r="Q71" s="10">
        <f t="shared" si="2"/>
        <v>0</v>
      </c>
      <c r="R71" s="10">
        <f>+'184.100'!AK71</f>
        <v>0</v>
      </c>
      <c r="T71" s="10"/>
      <c r="U71" s="10">
        <f t="shared" si="14"/>
        <v>0</v>
      </c>
    </row>
    <row r="72" spans="1:21" x14ac:dyDescent="0.2">
      <c r="A72" s="34">
        <f>+Jan!A72</f>
        <v>594000</v>
      </c>
      <c r="B72" s="35">
        <v>7866.4</v>
      </c>
      <c r="C72" s="35">
        <v>2212.52</v>
      </c>
      <c r="D72" s="35"/>
      <c r="E72" s="35">
        <v>57.86</v>
      </c>
      <c r="F72" s="35">
        <v>380.04</v>
      </c>
      <c r="G72" s="35">
        <v>93.85</v>
      </c>
      <c r="H72" s="35">
        <v>721.57</v>
      </c>
      <c r="I72" s="35"/>
      <c r="J72" s="10">
        <f t="shared" si="1"/>
        <v>11332.240000000002</v>
      </c>
      <c r="K72" s="10"/>
      <c r="L72" s="10"/>
      <c r="M72" s="10"/>
      <c r="N72" s="10"/>
      <c r="O72" s="10"/>
      <c r="P72" s="10"/>
      <c r="Q72" s="10">
        <f t="shared" si="2"/>
        <v>11332.240000000002</v>
      </c>
      <c r="R72" s="10">
        <f>+'184.100'!AK72</f>
        <v>0</v>
      </c>
      <c r="T72" s="10">
        <f>+'163000'!AK15+'163000'!AK38</f>
        <v>9.9194398994903761</v>
      </c>
      <c r="U72" s="10">
        <f t="shared" si="14"/>
        <v>11342.159439899491</v>
      </c>
    </row>
    <row r="73" spans="1:21" x14ac:dyDescent="0.2">
      <c r="A73" s="34">
        <f>+Jan!A73</f>
        <v>595000</v>
      </c>
      <c r="B73" s="35">
        <v>356.48</v>
      </c>
      <c r="C73" s="35">
        <v>40.28</v>
      </c>
      <c r="D73" s="35"/>
      <c r="E73" s="35"/>
      <c r="F73" s="35">
        <v>10.039999999999999</v>
      </c>
      <c r="G73" s="35"/>
      <c r="H73" s="35">
        <v>15.65</v>
      </c>
      <c r="I73" s="35"/>
      <c r="J73" s="10">
        <f t="shared" ref="J73:J115" si="15">SUM(B73:I73)</f>
        <v>422.45</v>
      </c>
      <c r="K73" s="10"/>
      <c r="L73" s="10"/>
      <c r="M73" s="10"/>
      <c r="N73" s="10"/>
      <c r="O73" s="10"/>
      <c r="P73" s="10"/>
      <c r="Q73" s="10">
        <f t="shared" si="2"/>
        <v>422.45</v>
      </c>
      <c r="R73" s="10">
        <f>+'184.100'!AK73</f>
        <v>0</v>
      </c>
      <c r="T73" s="10">
        <f>+'163000'!AK16+'163000'!AK39</f>
        <v>0</v>
      </c>
      <c r="U73" s="10">
        <f t="shared" si="14"/>
        <v>422.45</v>
      </c>
    </row>
    <row r="74" spans="1:21" x14ac:dyDescent="0.2">
      <c r="A74" s="34">
        <f>+Jan!A74</f>
        <v>596000</v>
      </c>
      <c r="B74" s="35">
        <v>1162.56</v>
      </c>
      <c r="C74" s="35">
        <v>113.85</v>
      </c>
      <c r="D74" s="35"/>
      <c r="E74" s="35"/>
      <c r="F74" s="35">
        <v>27.92</v>
      </c>
      <c r="G74" s="35">
        <v>48.25</v>
      </c>
      <c r="H74" s="35">
        <v>126.08</v>
      </c>
      <c r="I74" s="35"/>
      <c r="J74" s="10">
        <f t="shared" si="15"/>
        <v>1478.6599999999999</v>
      </c>
      <c r="K74" s="10"/>
      <c r="L74" s="10"/>
      <c r="M74" s="10"/>
      <c r="N74" s="10"/>
      <c r="O74" s="10"/>
      <c r="P74" s="10"/>
      <c r="Q74" s="10">
        <f t="shared" si="2"/>
        <v>1478.6599999999999</v>
      </c>
      <c r="R74" s="10">
        <f>+'184.100'!AK74</f>
        <v>0</v>
      </c>
      <c r="T74" s="10"/>
      <c r="U74" s="10">
        <f t="shared" si="14"/>
        <v>1478.6599999999999</v>
      </c>
    </row>
    <row r="75" spans="1:21" hidden="1" x14ac:dyDescent="0.2">
      <c r="A75" s="34">
        <f>+Jan!A75</f>
        <v>597000</v>
      </c>
      <c r="B75" s="35"/>
      <c r="C75" s="35"/>
      <c r="D75" s="35"/>
      <c r="E75" s="35"/>
      <c r="F75" s="35"/>
      <c r="G75" s="35"/>
      <c r="H75" s="35"/>
      <c r="I75" s="35"/>
      <c r="J75" s="10">
        <f t="shared" si="15"/>
        <v>0</v>
      </c>
      <c r="K75" s="10"/>
      <c r="L75" s="10"/>
      <c r="M75" s="10"/>
      <c r="N75" s="10"/>
      <c r="O75" s="10"/>
      <c r="P75" s="10"/>
      <c r="Q75" s="10">
        <f t="shared" si="2"/>
        <v>0</v>
      </c>
      <c r="R75" s="10">
        <f>+'184.100'!AK75</f>
        <v>0</v>
      </c>
      <c r="T75" s="10">
        <f>+'163000'!AK17+'163000'!AK40</f>
        <v>0</v>
      </c>
      <c r="U75" s="10">
        <f t="shared" si="14"/>
        <v>0</v>
      </c>
    </row>
    <row r="76" spans="1:21" hidden="1" x14ac:dyDescent="0.2">
      <c r="A76" s="34">
        <f>+Jan!A76</f>
        <v>598000</v>
      </c>
      <c r="B76" s="35"/>
      <c r="C76" s="35"/>
      <c r="D76" s="35"/>
      <c r="E76" s="35"/>
      <c r="F76" s="35"/>
      <c r="G76" s="35"/>
      <c r="H76" s="35"/>
      <c r="I76" s="35"/>
      <c r="J76" s="10">
        <f t="shared" si="15"/>
        <v>0</v>
      </c>
      <c r="K76" s="10"/>
      <c r="L76" s="10"/>
      <c r="M76" s="10"/>
      <c r="N76" s="10"/>
      <c r="O76" s="10"/>
      <c r="P76" s="10"/>
      <c r="Q76" s="10">
        <f t="shared" si="2"/>
        <v>0</v>
      </c>
      <c r="R76" s="10">
        <f>+'184.100'!AK76</f>
        <v>0</v>
      </c>
      <c r="T76" s="10">
        <f>+'163000'!AK18+'163000'!AK41</f>
        <v>0</v>
      </c>
      <c r="U76" s="10">
        <f t="shared" si="14"/>
        <v>0</v>
      </c>
    </row>
    <row r="77" spans="1:21" x14ac:dyDescent="0.2">
      <c r="A77" s="34">
        <f>+Jan!A77</f>
        <v>903000</v>
      </c>
      <c r="B77" s="35">
        <v>81153.759999999995</v>
      </c>
      <c r="C77" s="35">
        <v>9349.24</v>
      </c>
      <c r="D77" s="35"/>
      <c r="E77" s="35">
        <v>280</v>
      </c>
      <c r="F77" s="35">
        <v>3027.14</v>
      </c>
      <c r="G77" s="35">
        <v>1951.83</v>
      </c>
      <c r="H77" s="35">
        <v>7282.03</v>
      </c>
      <c r="I77" s="35"/>
      <c r="J77" s="10">
        <f t="shared" si="15"/>
        <v>103044</v>
      </c>
      <c r="K77" s="10">
        <v>472.76</v>
      </c>
      <c r="L77" s="10"/>
      <c r="M77" s="10"/>
      <c r="N77" s="10"/>
      <c r="O77" s="10"/>
      <c r="P77" s="10"/>
      <c r="Q77" s="10">
        <f t="shared" si="2"/>
        <v>103516.76</v>
      </c>
      <c r="R77" s="10">
        <f>+'184.100'!AK77</f>
        <v>0</v>
      </c>
      <c r="S77" s="10">
        <v>-5.36</v>
      </c>
      <c r="T77" s="10"/>
      <c r="U77" s="10">
        <f t="shared" si="14"/>
        <v>103511.4</v>
      </c>
    </row>
    <row r="78" spans="1:21" hidden="1" x14ac:dyDescent="0.2">
      <c r="A78" s="34">
        <f>+Jan!A78</f>
        <v>903220</v>
      </c>
      <c r="B78" s="35"/>
      <c r="C78" s="35"/>
      <c r="D78" s="35"/>
      <c r="E78" s="35"/>
      <c r="F78" s="35"/>
      <c r="G78" s="35"/>
      <c r="H78" s="35"/>
      <c r="I78" s="35"/>
      <c r="J78" s="10">
        <f t="shared" si="15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+'184.100'!AK78</f>
        <v>0</v>
      </c>
      <c r="T78" s="10"/>
      <c r="U78" s="10">
        <f t="shared" si="14"/>
        <v>0</v>
      </c>
    </row>
    <row r="79" spans="1:21" hidden="1" x14ac:dyDescent="0.2">
      <c r="A79" s="34">
        <f>+Jan!A79</f>
        <v>903230</v>
      </c>
      <c r="B79" s="35"/>
      <c r="C79" s="35"/>
      <c r="D79" s="35"/>
      <c r="E79" s="35"/>
      <c r="F79" s="35"/>
      <c r="G79" s="35"/>
      <c r="H79" s="35"/>
      <c r="I79" s="35"/>
      <c r="J79" s="10">
        <f t="shared" si="15"/>
        <v>0</v>
      </c>
      <c r="K79" s="10"/>
      <c r="L79" s="10"/>
      <c r="M79" s="10"/>
      <c r="N79" s="10"/>
      <c r="O79" s="10"/>
      <c r="P79" s="10"/>
      <c r="Q79" s="10">
        <f t="shared" si="2"/>
        <v>0</v>
      </c>
      <c r="R79" s="10">
        <f>+'184.100'!AK79</f>
        <v>0</v>
      </c>
      <c r="T79" s="10"/>
      <c r="U79" s="10">
        <f t="shared" si="14"/>
        <v>0</v>
      </c>
    </row>
    <row r="80" spans="1:21" hidden="1" x14ac:dyDescent="0.2">
      <c r="A80" s="34">
        <f>+Jan!A80</f>
        <v>903240</v>
      </c>
      <c r="B80" s="35"/>
      <c r="C80" s="35"/>
      <c r="D80" s="35"/>
      <c r="E80" s="35"/>
      <c r="F80" s="35"/>
      <c r="G80" s="35"/>
      <c r="H80" s="35"/>
      <c r="I80" s="35"/>
      <c r="J80" s="10">
        <f t="shared" si="15"/>
        <v>0</v>
      </c>
      <c r="K80" s="10"/>
      <c r="L80" s="10"/>
      <c r="M80" s="10"/>
      <c r="N80" s="10"/>
      <c r="O80" s="10"/>
      <c r="P80" s="10"/>
      <c r="Q80" s="10">
        <f t="shared" si="2"/>
        <v>0</v>
      </c>
      <c r="R80" s="10">
        <f>+'184.100'!AK80</f>
        <v>0</v>
      </c>
      <c r="T80" s="10"/>
      <c r="U80" s="10">
        <f t="shared" si="14"/>
        <v>0</v>
      </c>
    </row>
    <row r="81" spans="1:21" x14ac:dyDescent="0.2">
      <c r="A81" s="34">
        <f>+Jan!A81</f>
        <v>908000</v>
      </c>
      <c r="B81" s="35">
        <v>5252.32</v>
      </c>
      <c r="C81" s="35">
        <v>1120.8</v>
      </c>
      <c r="D81" s="35"/>
      <c r="E81" s="35"/>
      <c r="F81" s="35">
        <v>300</v>
      </c>
      <c r="G81" s="35">
        <v>5028.8</v>
      </c>
      <c r="H81" s="35">
        <v>612.67999999999995</v>
      </c>
      <c r="I81" s="35"/>
      <c r="J81" s="10">
        <f t="shared" si="15"/>
        <v>12314.6</v>
      </c>
      <c r="K81" s="10"/>
      <c r="L81" s="10"/>
      <c r="M81" s="10"/>
      <c r="N81" s="10"/>
      <c r="O81" s="10"/>
      <c r="P81" s="10"/>
      <c r="Q81" s="10">
        <f t="shared" si="2"/>
        <v>12314.6</v>
      </c>
      <c r="R81" s="10">
        <f>+'184.100'!AK81</f>
        <v>0</v>
      </c>
      <c r="T81" s="10"/>
      <c r="U81" s="10">
        <f t="shared" si="14"/>
        <v>12314.6</v>
      </c>
    </row>
    <row r="82" spans="1:21" hidden="1" x14ac:dyDescent="0.2">
      <c r="A82" s="34">
        <f>+Jan!A82</f>
        <v>912000</v>
      </c>
      <c r="B82" s="35"/>
      <c r="C82" s="35"/>
      <c r="D82" s="35"/>
      <c r="E82" s="35"/>
      <c r="F82" s="35"/>
      <c r="G82" s="35"/>
      <c r="H82" s="35"/>
      <c r="I82" s="35"/>
      <c r="J82" s="10">
        <f t="shared" si="15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+'184.100'!AK82</f>
        <v>0</v>
      </c>
      <c r="T82" s="10"/>
      <c r="U82" s="10">
        <f t="shared" si="14"/>
        <v>0</v>
      </c>
    </row>
    <row r="83" spans="1:21" hidden="1" x14ac:dyDescent="0.2">
      <c r="A83" s="34">
        <f>+Jan!A83</f>
        <v>913000</v>
      </c>
      <c r="B83" s="35"/>
      <c r="C83" s="35"/>
      <c r="D83" s="35"/>
      <c r="E83" s="35"/>
      <c r="F83" s="35"/>
      <c r="G83" s="35"/>
      <c r="H83" s="35"/>
      <c r="I83" s="35"/>
      <c r="J83" s="10">
        <f t="shared" si="15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+'184.100'!AK83</f>
        <v>0</v>
      </c>
      <c r="T83" s="10"/>
      <c r="U83" s="10">
        <f t="shared" si="14"/>
        <v>0</v>
      </c>
    </row>
    <row r="84" spans="1:21" hidden="1" x14ac:dyDescent="0.2">
      <c r="A84" s="34">
        <f>+Jan!A84</f>
        <v>913220</v>
      </c>
      <c r="B84" s="35"/>
      <c r="C84" s="35"/>
      <c r="D84" s="35"/>
      <c r="E84" s="35"/>
      <c r="F84" s="35"/>
      <c r="G84" s="35"/>
      <c r="H84" s="35"/>
      <c r="I84" s="35"/>
      <c r="J84" s="10">
        <f t="shared" si="15"/>
        <v>0</v>
      </c>
      <c r="K84" s="10"/>
      <c r="L84" s="10"/>
      <c r="M84" s="10"/>
      <c r="N84" s="10"/>
      <c r="O84" s="10"/>
      <c r="P84" s="10"/>
      <c r="Q84" s="10">
        <f t="shared" si="2"/>
        <v>0</v>
      </c>
      <c r="R84" s="10">
        <f>+'184.100'!AK84</f>
        <v>0</v>
      </c>
      <c r="T84" s="10"/>
      <c r="U84" s="10">
        <f t="shared" si="14"/>
        <v>0</v>
      </c>
    </row>
    <row r="85" spans="1:21" hidden="1" x14ac:dyDescent="0.2">
      <c r="A85" s="34">
        <f>+Jan!A85</f>
        <v>913230</v>
      </c>
      <c r="B85" s="35"/>
      <c r="C85" s="35"/>
      <c r="D85" s="35"/>
      <c r="E85" s="35"/>
      <c r="F85" s="35"/>
      <c r="G85" s="35"/>
      <c r="H85" s="35"/>
      <c r="I85" s="35"/>
      <c r="J85" s="10">
        <f t="shared" si="15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+'184.100'!AK85</f>
        <v>0</v>
      </c>
      <c r="T85" s="10"/>
      <c r="U85" s="10">
        <f t="shared" si="14"/>
        <v>0</v>
      </c>
    </row>
    <row r="86" spans="1:21" hidden="1" x14ac:dyDescent="0.2">
      <c r="A86" s="34">
        <f>+Jan!A86</f>
        <v>913240</v>
      </c>
      <c r="B86" s="35"/>
      <c r="C86" s="35"/>
      <c r="D86" s="35"/>
      <c r="E86" s="35"/>
      <c r="F86" s="35"/>
      <c r="G86" s="35"/>
      <c r="H86" s="35"/>
      <c r="I86" s="35"/>
      <c r="J86" s="10">
        <f t="shared" si="15"/>
        <v>0</v>
      </c>
      <c r="K86" s="10"/>
      <c r="L86" s="10"/>
      <c r="M86" s="10"/>
      <c r="N86" s="10"/>
      <c r="O86" s="10"/>
      <c r="P86" s="10"/>
      <c r="Q86" s="10">
        <f t="shared" si="2"/>
        <v>0</v>
      </c>
      <c r="R86" s="10">
        <f>+'184.100'!AK86</f>
        <v>0</v>
      </c>
      <c r="T86" s="10"/>
      <c r="U86" s="10">
        <f t="shared" si="14"/>
        <v>0</v>
      </c>
    </row>
    <row r="87" spans="1:21" x14ac:dyDescent="0.2">
      <c r="A87" s="34">
        <f>+Jan!A87</f>
        <v>920000</v>
      </c>
      <c r="B87" s="35">
        <v>86241.22</v>
      </c>
      <c r="C87" s="35">
        <v>10125.799999999999</v>
      </c>
      <c r="D87" s="35"/>
      <c r="E87" s="35">
        <v>12.96</v>
      </c>
      <c r="F87" s="35">
        <v>1576.13</v>
      </c>
      <c r="G87" s="35">
        <v>2609.6799999999998</v>
      </c>
      <c r="H87" s="35">
        <v>7922.96</v>
      </c>
      <c r="I87" s="35"/>
      <c r="J87" s="10">
        <f t="shared" si="15"/>
        <v>108488.75000000001</v>
      </c>
      <c r="K87" s="10"/>
      <c r="L87" s="10"/>
      <c r="M87" s="10"/>
      <c r="N87" s="10"/>
      <c r="O87" s="10"/>
      <c r="P87" s="10"/>
      <c r="Q87" s="10">
        <f t="shared" si="2"/>
        <v>108488.75000000001</v>
      </c>
      <c r="R87" s="10">
        <f>+'184.100'!AK87</f>
        <v>0</v>
      </c>
      <c r="T87" s="10"/>
      <c r="U87" s="10">
        <f t="shared" si="14"/>
        <v>108488.75000000001</v>
      </c>
    </row>
    <row r="88" spans="1:21" hidden="1" x14ac:dyDescent="0.2">
      <c r="A88" s="34">
        <v>920100</v>
      </c>
      <c r="B88" s="35"/>
      <c r="C88" s="35"/>
      <c r="D88" s="35"/>
      <c r="E88" s="35"/>
      <c r="F88" s="35"/>
      <c r="G88" s="35"/>
      <c r="H88" s="35"/>
      <c r="I88" s="35"/>
      <c r="J88" s="10">
        <f t="shared" si="15"/>
        <v>0</v>
      </c>
      <c r="K88" s="10"/>
      <c r="L88" s="10"/>
      <c r="M88" s="10"/>
      <c r="N88" s="10"/>
      <c r="O88" s="10"/>
      <c r="P88" s="10"/>
      <c r="Q88" s="10">
        <f t="shared" ref="Q88:Q92" si="16">+J88-L88+M88-N88+O88+P88+K88</f>
        <v>0</v>
      </c>
      <c r="R88" s="10">
        <f>+'184.100'!AK88</f>
        <v>0</v>
      </c>
      <c r="T88" s="10"/>
      <c r="U88" s="10">
        <f t="shared" si="14"/>
        <v>0</v>
      </c>
    </row>
    <row r="89" spans="1:21" hidden="1" x14ac:dyDescent="0.2">
      <c r="A89" s="34">
        <f>+Jan!A89</f>
        <v>920220</v>
      </c>
      <c r="B89" s="35"/>
      <c r="C89" s="35"/>
      <c r="D89" s="35"/>
      <c r="E89" s="35"/>
      <c r="F89" s="35"/>
      <c r="G89" s="35"/>
      <c r="H89" s="35"/>
      <c r="I89" s="35"/>
      <c r="J89" s="10">
        <f t="shared" si="15"/>
        <v>0</v>
      </c>
      <c r="K89" s="10"/>
      <c r="L89" s="10"/>
      <c r="M89" s="10"/>
      <c r="N89" s="10"/>
      <c r="O89" s="10"/>
      <c r="P89" s="10"/>
      <c r="Q89" s="10">
        <f t="shared" si="16"/>
        <v>0</v>
      </c>
      <c r="R89" s="10">
        <f>+'184.100'!AK89</f>
        <v>0</v>
      </c>
      <c r="T89" s="10"/>
      <c r="U89" s="10">
        <f t="shared" si="14"/>
        <v>0</v>
      </c>
    </row>
    <row r="90" spans="1:21" hidden="1" x14ac:dyDescent="0.2">
      <c r="A90" s="34">
        <f>+Jan!A90</f>
        <v>920221</v>
      </c>
      <c r="B90" s="35"/>
      <c r="C90" s="35"/>
      <c r="D90" s="35"/>
      <c r="E90" s="35"/>
      <c r="F90" s="35"/>
      <c r="G90" s="35"/>
      <c r="H90" s="35"/>
      <c r="I90" s="35"/>
      <c r="J90" s="10">
        <f t="shared" si="15"/>
        <v>0</v>
      </c>
      <c r="K90" s="10"/>
      <c r="L90" s="10"/>
      <c r="M90" s="10"/>
      <c r="N90" s="10"/>
      <c r="O90" s="10"/>
      <c r="P90" s="10"/>
      <c r="Q90" s="10">
        <f t="shared" si="16"/>
        <v>0</v>
      </c>
      <c r="R90" s="10">
        <f>+'184.100'!AK90</f>
        <v>0</v>
      </c>
      <c r="T90" s="10"/>
      <c r="U90" s="10">
        <f t="shared" si="14"/>
        <v>0</v>
      </c>
    </row>
    <row r="91" spans="1:21" hidden="1" x14ac:dyDescent="0.2">
      <c r="A91" s="34">
        <f>+Jan!A91</f>
        <v>920230</v>
      </c>
      <c r="B91" s="35"/>
      <c r="C91" s="35"/>
      <c r="D91" s="35"/>
      <c r="E91" s="35"/>
      <c r="F91" s="35"/>
      <c r="G91" s="35"/>
      <c r="H91" s="35"/>
      <c r="I91" s="35"/>
      <c r="J91" s="10">
        <f t="shared" si="15"/>
        <v>0</v>
      </c>
      <c r="K91" s="10"/>
      <c r="L91" s="10"/>
      <c r="M91" s="10"/>
      <c r="N91" s="10"/>
      <c r="O91" s="10"/>
      <c r="P91" s="10"/>
      <c r="Q91" s="10">
        <f t="shared" si="16"/>
        <v>0</v>
      </c>
      <c r="R91" s="10">
        <f>+'184.100'!AK91</f>
        <v>0</v>
      </c>
      <c r="T91" s="10"/>
      <c r="U91" s="10">
        <f t="shared" si="14"/>
        <v>0</v>
      </c>
    </row>
    <row r="92" spans="1:21" hidden="1" x14ac:dyDescent="0.2">
      <c r="A92" s="34">
        <f>+Jan!A92</f>
        <v>920231</v>
      </c>
      <c r="B92" s="35"/>
      <c r="C92" s="35"/>
      <c r="D92" s="35"/>
      <c r="E92" s="35"/>
      <c r="F92" s="35"/>
      <c r="G92" s="35"/>
      <c r="H92" s="35"/>
      <c r="I92" s="35"/>
      <c r="J92" s="10">
        <f t="shared" si="15"/>
        <v>0</v>
      </c>
      <c r="K92" s="10"/>
      <c r="L92" s="10"/>
      <c r="M92" s="10"/>
      <c r="N92" s="10"/>
      <c r="O92" s="10"/>
      <c r="P92" s="10"/>
      <c r="Q92" s="10">
        <f t="shared" si="16"/>
        <v>0</v>
      </c>
      <c r="R92" s="10">
        <f>+'184.100'!AK92</f>
        <v>0</v>
      </c>
      <c r="T92" s="10"/>
      <c r="U92" s="10">
        <f t="shared" si="14"/>
        <v>0</v>
      </c>
    </row>
    <row r="93" spans="1:21" hidden="1" x14ac:dyDescent="0.2">
      <c r="A93" s="34">
        <f>+Jan!A93</f>
        <v>920240</v>
      </c>
      <c r="B93" s="35"/>
      <c r="C93" s="35"/>
      <c r="D93" s="35"/>
      <c r="E93" s="35"/>
      <c r="F93" s="35"/>
      <c r="G93" s="35"/>
      <c r="H93" s="35"/>
      <c r="I93" s="35"/>
      <c r="J93" s="10">
        <f t="shared" si="15"/>
        <v>0</v>
      </c>
      <c r="K93" s="10"/>
      <c r="L93" s="10"/>
      <c r="M93" s="10"/>
      <c r="N93" s="10"/>
      <c r="O93" s="10"/>
      <c r="P93" s="10"/>
      <c r="Q93" s="10">
        <f t="shared" si="2"/>
        <v>0</v>
      </c>
      <c r="R93" s="10">
        <f>+'184.100'!AK93</f>
        <v>0</v>
      </c>
      <c r="T93" s="10"/>
      <c r="U93" s="10">
        <f t="shared" si="14"/>
        <v>0</v>
      </c>
    </row>
    <row r="94" spans="1:21" hidden="1" x14ac:dyDescent="0.2">
      <c r="A94" s="34">
        <f>+Jan!A94</f>
        <v>920241</v>
      </c>
      <c r="B94" s="35"/>
      <c r="C94" s="35"/>
      <c r="D94" s="35"/>
      <c r="E94" s="35"/>
      <c r="F94" s="35"/>
      <c r="G94" s="35"/>
      <c r="H94" s="35"/>
      <c r="I94" s="35"/>
      <c r="J94" s="10">
        <f t="shared" si="15"/>
        <v>0</v>
      </c>
      <c r="K94" s="10"/>
      <c r="L94" s="10"/>
      <c r="M94" s="10"/>
      <c r="N94" s="10"/>
      <c r="O94" s="10"/>
      <c r="P94" s="10"/>
      <c r="Q94" s="10">
        <f t="shared" ref="Q94:Q99" si="17">+J94-L94+M94-N94+O94+P94+K94</f>
        <v>0</v>
      </c>
      <c r="R94" s="10">
        <f>+'184.100'!AK94</f>
        <v>0</v>
      </c>
      <c r="T94" s="10"/>
      <c r="U94" s="10">
        <f t="shared" si="14"/>
        <v>0</v>
      </c>
    </row>
    <row r="95" spans="1:21" x14ac:dyDescent="0.2">
      <c r="A95" s="34">
        <v>920250</v>
      </c>
      <c r="B95" s="35">
        <v>60.65</v>
      </c>
      <c r="C95" s="35">
        <v>6.91</v>
      </c>
      <c r="D95" s="35"/>
      <c r="E95" s="35"/>
      <c r="F95" s="35">
        <v>1.35</v>
      </c>
      <c r="G95" s="35"/>
      <c r="H95" s="35">
        <v>5.96</v>
      </c>
      <c r="I95" s="35"/>
      <c r="J95" s="10">
        <f t="shared" si="15"/>
        <v>74.86999999999999</v>
      </c>
      <c r="K95" s="10"/>
      <c r="L95" s="10"/>
      <c r="M95" s="10"/>
      <c r="N95" s="10"/>
      <c r="O95" s="10"/>
      <c r="P95" s="10"/>
      <c r="Q95" s="10">
        <f t="shared" si="17"/>
        <v>74.86999999999999</v>
      </c>
      <c r="R95" s="10">
        <f>+'184.100'!AK95</f>
        <v>0</v>
      </c>
      <c r="T95" s="10"/>
      <c r="U95" s="10">
        <f t="shared" si="14"/>
        <v>74.86999999999999</v>
      </c>
    </row>
    <row r="96" spans="1:21" x14ac:dyDescent="0.2">
      <c r="A96" s="34">
        <v>920260</v>
      </c>
      <c r="B96" s="35">
        <v>60.65</v>
      </c>
      <c r="C96" s="35">
        <v>6.91</v>
      </c>
      <c r="D96" s="35"/>
      <c r="E96" s="35"/>
      <c r="F96" s="35">
        <v>1.35</v>
      </c>
      <c r="G96" s="35"/>
      <c r="H96" s="35">
        <v>5.96</v>
      </c>
      <c r="I96" s="35"/>
      <c r="J96" s="10">
        <f t="shared" si="15"/>
        <v>74.86999999999999</v>
      </c>
      <c r="K96" s="10"/>
      <c r="L96" s="10"/>
      <c r="M96" s="10"/>
      <c r="N96" s="10"/>
      <c r="O96" s="10"/>
      <c r="P96" s="10"/>
      <c r="Q96" s="10">
        <f t="shared" si="17"/>
        <v>74.86999999999999</v>
      </c>
      <c r="R96" s="10">
        <f>+'184.100'!AK96</f>
        <v>0</v>
      </c>
      <c r="T96" s="10"/>
      <c r="U96" s="10">
        <f t="shared" si="14"/>
        <v>74.86999999999999</v>
      </c>
    </row>
    <row r="97" spans="1:21" hidden="1" x14ac:dyDescent="0.2">
      <c r="A97" s="34">
        <f>+Jan!A97</f>
        <v>921000</v>
      </c>
      <c r="B97" s="35"/>
      <c r="C97" s="35"/>
      <c r="D97" s="35"/>
      <c r="E97" s="35"/>
      <c r="F97" s="35"/>
      <c r="G97" s="35"/>
      <c r="H97" s="35"/>
      <c r="I97" s="35"/>
      <c r="J97" s="10">
        <f t="shared" si="15"/>
        <v>0</v>
      </c>
      <c r="K97" s="10"/>
      <c r="L97" s="10"/>
      <c r="M97" s="10"/>
      <c r="N97" s="10"/>
      <c r="O97" s="10"/>
      <c r="P97" s="10"/>
      <c r="Q97" s="10">
        <f t="shared" si="17"/>
        <v>0</v>
      </c>
      <c r="R97" s="10">
        <f>+'184.100'!AK97</f>
        <v>0</v>
      </c>
      <c r="T97" s="10">
        <f>+'163000'!AK19+'163000'!AK42</f>
        <v>0</v>
      </c>
      <c r="U97" s="10">
        <f t="shared" si="14"/>
        <v>0</v>
      </c>
    </row>
    <row r="98" spans="1:21" hidden="1" x14ac:dyDescent="0.2">
      <c r="A98" s="34">
        <f>+Jan!A98</f>
        <v>928000</v>
      </c>
      <c r="B98" s="35"/>
      <c r="C98" s="35"/>
      <c r="D98" s="35"/>
      <c r="E98" s="35"/>
      <c r="F98" s="35"/>
      <c r="G98" s="35"/>
      <c r="H98" s="35"/>
      <c r="I98" s="35"/>
      <c r="J98" s="10">
        <f t="shared" si="15"/>
        <v>0</v>
      </c>
      <c r="K98" s="10"/>
      <c r="L98" s="10"/>
      <c r="M98" s="10"/>
      <c r="N98" s="10"/>
      <c r="O98" s="10"/>
      <c r="P98" s="10"/>
      <c r="Q98" s="10">
        <f t="shared" si="17"/>
        <v>0</v>
      </c>
      <c r="R98" s="10">
        <f>+'184.100'!AK98</f>
        <v>0</v>
      </c>
      <c r="T98" s="10"/>
      <c r="U98" s="10">
        <f t="shared" si="14"/>
        <v>0</v>
      </c>
    </row>
    <row r="99" spans="1:21" hidden="1" x14ac:dyDescent="0.2">
      <c r="A99" s="34">
        <f>+Jan!A99</f>
        <v>928100</v>
      </c>
      <c r="B99" s="35"/>
      <c r="C99" s="35"/>
      <c r="D99" s="35"/>
      <c r="E99" s="35"/>
      <c r="F99" s="35"/>
      <c r="G99" s="35"/>
      <c r="H99" s="35"/>
      <c r="I99" s="35"/>
      <c r="J99" s="10">
        <f t="shared" si="15"/>
        <v>0</v>
      </c>
      <c r="K99" s="10"/>
      <c r="L99" s="10"/>
      <c r="M99" s="10"/>
      <c r="N99" s="10"/>
      <c r="O99" s="10"/>
      <c r="P99" s="10"/>
      <c r="Q99" s="10">
        <f t="shared" si="17"/>
        <v>0</v>
      </c>
      <c r="R99" s="10">
        <f>+'184.100'!AK99</f>
        <v>0</v>
      </c>
      <c r="T99" s="10"/>
      <c r="U99" s="10">
        <f t="shared" si="14"/>
        <v>0</v>
      </c>
    </row>
    <row r="100" spans="1:21" hidden="1" x14ac:dyDescent="0.2">
      <c r="A100" s="34">
        <f>+Jan!A100</f>
        <v>928300</v>
      </c>
      <c r="B100" s="35"/>
      <c r="C100" s="35"/>
      <c r="D100" s="35"/>
      <c r="E100" s="35"/>
      <c r="F100" s="35"/>
      <c r="G100" s="35"/>
      <c r="H100" s="35"/>
      <c r="I100" s="35"/>
      <c r="J100" s="10">
        <f t="shared" si="15"/>
        <v>0</v>
      </c>
      <c r="K100" s="10"/>
      <c r="L100" s="10"/>
      <c r="M100" s="10"/>
      <c r="N100" s="10"/>
      <c r="O100" s="10"/>
      <c r="P100" s="10"/>
      <c r="Q100" s="10">
        <f t="shared" ref="Q100:Q101" si="18">+J100-L100+M100-N100+O100+P100+K100</f>
        <v>0</v>
      </c>
      <c r="R100" s="10">
        <f>+'184.100'!AK100</f>
        <v>0</v>
      </c>
      <c r="T100" s="10"/>
      <c r="U100" s="10">
        <f t="shared" si="14"/>
        <v>0</v>
      </c>
    </row>
    <row r="101" spans="1:21" hidden="1" x14ac:dyDescent="0.2">
      <c r="A101" s="34">
        <v>928500</v>
      </c>
      <c r="B101" s="35"/>
      <c r="C101" s="35"/>
      <c r="D101" s="35"/>
      <c r="E101" s="35"/>
      <c r="F101" s="35"/>
      <c r="G101" s="35"/>
      <c r="H101" s="35"/>
      <c r="I101" s="35"/>
      <c r="J101" s="10">
        <f t="shared" si="15"/>
        <v>0</v>
      </c>
      <c r="K101" s="10"/>
      <c r="L101" s="10"/>
      <c r="M101" s="10"/>
      <c r="N101" s="10"/>
      <c r="O101" s="10"/>
      <c r="P101" s="10"/>
      <c r="Q101" s="10">
        <f t="shared" si="18"/>
        <v>0</v>
      </c>
      <c r="R101" s="10">
        <f>+'184.100'!AK101</f>
        <v>0</v>
      </c>
      <c r="T101" s="10"/>
      <c r="U101" s="10">
        <f t="shared" si="14"/>
        <v>0</v>
      </c>
    </row>
    <row r="102" spans="1:21" hidden="1" x14ac:dyDescent="0.2">
      <c r="A102" s="34">
        <v>928600</v>
      </c>
      <c r="B102" s="35"/>
      <c r="C102" s="35"/>
      <c r="D102" s="35"/>
      <c r="E102" s="35"/>
      <c r="F102" s="35"/>
      <c r="G102" s="35"/>
      <c r="H102" s="35"/>
      <c r="I102" s="35"/>
      <c r="J102" s="10">
        <f t="shared" si="15"/>
        <v>0</v>
      </c>
      <c r="K102" s="10"/>
      <c r="L102" s="10"/>
      <c r="M102" s="10"/>
      <c r="N102" s="10"/>
      <c r="O102" s="10"/>
      <c r="P102" s="10"/>
      <c r="Q102" s="10">
        <f t="shared" ref="Q102:Q106" si="19">+J102-L102+M102-N102+O102+P102+K102</f>
        <v>0</v>
      </c>
      <c r="R102" s="10">
        <f>+'184.100'!AK102</f>
        <v>0</v>
      </c>
      <c r="T102" s="10"/>
      <c r="U102" s="10">
        <f t="shared" si="14"/>
        <v>0</v>
      </c>
    </row>
    <row r="103" spans="1:21" hidden="1" x14ac:dyDescent="0.2">
      <c r="A103" s="34">
        <v>928610</v>
      </c>
      <c r="B103" s="35"/>
      <c r="C103" s="35"/>
      <c r="D103" s="35"/>
      <c r="E103" s="35"/>
      <c r="F103" s="35"/>
      <c r="G103" s="35"/>
      <c r="H103" s="35"/>
      <c r="I103" s="35"/>
      <c r="J103" s="10">
        <f t="shared" si="15"/>
        <v>0</v>
      </c>
      <c r="K103" s="10"/>
      <c r="L103" s="10"/>
      <c r="M103" s="10"/>
      <c r="N103" s="10"/>
      <c r="O103" s="10"/>
      <c r="P103" s="10"/>
      <c r="Q103" s="10">
        <f t="shared" si="19"/>
        <v>0</v>
      </c>
      <c r="R103" s="10">
        <f>+'184.100'!AK103</f>
        <v>0</v>
      </c>
      <c r="T103" s="10"/>
      <c r="U103" s="10">
        <f t="shared" si="14"/>
        <v>0</v>
      </c>
    </row>
    <row r="104" spans="1:21" hidden="1" x14ac:dyDescent="0.2">
      <c r="A104" s="34">
        <f>+Jan!A104</f>
        <v>930100</v>
      </c>
      <c r="B104" s="35"/>
      <c r="C104" s="35"/>
      <c r="D104" s="35"/>
      <c r="E104" s="35"/>
      <c r="F104" s="35"/>
      <c r="G104" s="35"/>
      <c r="H104" s="35"/>
      <c r="I104" s="35"/>
      <c r="J104" s="10">
        <f t="shared" si="15"/>
        <v>0</v>
      </c>
      <c r="K104" s="10"/>
      <c r="L104" s="10"/>
      <c r="M104" s="10"/>
      <c r="N104" s="10"/>
      <c r="O104" s="10"/>
      <c r="P104" s="10"/>
      <c r="Q104" s="10">
        <f t="shared" si="19"/>
        <v>0</v>
      </c>
      <c r="R104" s="10">
        <f>+'184.100'!AK104</f>
        <v>0</v>
      </c>
      <c r="T104" s="10"/>
      <c r="U104" s="10">
        <f t="shared" si="14"/>
        <v>0</v>
      </c>
    </row>
    <row r="105" spans="1:21" x14ac:dyDescent="0.2">
      <c r="A105" s="34">
        <f>+Jan!A105</f>
        <v>930200</v>
      </c>
      <c r="B105" s="35">
        <v>5982.16</v>
      </c>
      <c r="C105" s="35">
        <v>774.85</v>
      </c>
      <c r="D105" s="35"/>
      <c r="E105" s="35">
        <v>0.17</v>
      </c>
      <c r="F105" s="35">
        <v>185.71</v>
      </c>
      <c r="G105" s="35">
        <v>294.77</v>
      </c>
      <c r="H105" s="35">
        <v>680.79</v>
      </c>
      <c r="I105" s="35"/>
      <c r="J105" s="10">
        <f t="shared" si="15"/>
        <v>7918.45</v>
      </c>
      <c r="K105" s="10"/>
      <c r="L105" s="10"/>
      <c r="M105" s="10"/>
      <c r="N105" s="10"/>
      <c r="O105" s="10"/>
      <c r="P105" s="10"/>
      <c r="Q105" s="10">
        <f t="shared" si="19"/>
        <v>7918.45</v>
      </c>
      <c r="R105" s="10">
        <f>+'184.100'!AK105</f>
        <v>0</v>
      </c>
      <c r="T105" s="10"/>
      <c r="U105" s="10">
        <f t="shared" si="14"/>
        <v>7918.45</v>
      </c>
    </row>
    <row r="106" spans="1:21" hidden="1" x14ac:dyDescent="0.2">
      <c r="A106" s="34">
        <f>+Jan!A106</f>
        <v>930220</v>
      </c>
      <c r="B106" s="35"/>
      <c r="C106" s="35"/>
      <c r="D106" s="35"/>
      <c r="E106" s="35"/>
      <c r="F106" s="35"/>
      <c r="G106" s="35"/>
      <c r="H106" s="35"/>
      <c r="I106" s="35"/>
      <c r="J106" s="10">
        <f t="shared" si="15"/>
        <v>0</v>
      </c>
      <c r="K106" s="10"/>
      <c r="L106" s="10"/>
      <c r="M106" s="10"/>
      <c r="N106" s="10"/>
      <c r="O106" s="10"/>
      <c r="P106" s="10"/>
      <c r="Q106" s="10">
        <f t="shared" si="19"/>
        <v>0</v>
      </c>
      <c r="R106" s="10">
        <f>+'184.100'!AK106</f>
        <v>0</v>
      </c>
      <c r="T106" s="10"/>
      <c r="U106" s="10">
        <f t="shared" si="14"/>
        <v>0</v>
      </c>
    </row>
    <row r="107" spans="1:21" hidden="1" x14ac:dyDescent="0.2">
      <c r="A107" s="34">
        <f>+Jan!A107</f>
        <v>930221</v>
      </c>
      <c r="B107" s="35"/>
      <c r="C107" s="35"/>
      <c r="D107" s="35"/>
      <c r="E107" s="35"/>
      <c r="F107" s="35"/>
      <c r="G107" s="35"/>
      <c r="H107" s="35"/>
      <c r="I107" s="35"/>
      <c r="J107" s="10">
        <f t="shared" si="15"/>
        <v>0</v>
      </c>
      <c r="K107" s="10"/>
      <c r="L107" s="10"/>
      <c r="M107" s="10"/>
      <c r="N107" s="10"/>
      <c r="O107" s="10"/>
      <c r="P107" s="10"/>
      <c r="Q107" s="10">
        <f t="shared" ref="Q107:Q116" si="20">+J107-L107+M107-N107+O107+P107+K107</f>
        <v>0</v>
      </c>
      <c r="R107" s="10">
        <f>+'184.100'!AK107</f>
        <v>0</v>
      </c>
      <c r="T107" s="10"/>
      <c r="U107" s="10">
        <f t="shared" ref="U107:U116" si="21">+Q107++T107+R107+S107</f>
        <v>0</v>
      </c>
    </row>
    <row r="108" spans="1:21" hidden="1" x14ac:dyDescent="0.2">
      <c r="A108" s="34">
        <f>+Jan!A108</f>
        <v>930230</v>
      </c>
      <c r="B108" s="35"/>
      <c r="C108" s="35"/>
      <c r="D108" s="35"/>
      <c r="E108" s="35"/>
      <c r="F108" s="35"/>
      <c r="G108" s="35"/>
      <c r="H108" s="35"/>
      <c r="I108" s="35"/>
      <c r="J108" s="10">
        <f t="shared" si="15"/>
        <v>0</v>
      </c>
      <c r="K108" s="10"/>
      <c r="L108" s="10"/>
      <c r="M108" s="10"/>
      <c r="N108" s="10"/>
      <c r="O108" s="10"/>
      <c r="P108" s="10"/>
      <c r="Q108" s="10">
        <f t="shared" si="20"/>
        <v>0</v>
      </c>
      <c r="R108" s="10">
        <f>+'184.100'!AK108</f>
        <v>0</v>
      </c>
      <c r="T108" s="10"/>
      <c r="U108" s="10">
        <f t="shared" si="21"/>
        <v>0</v>
      </c>
    </row>
    <row r="109" spans="1:21" hidden="1" x14ac:dyDescent="0.2">
      <c r="A109" s="34">
        <f>+Jan!A109</f>
        <v>930231</v>
      </c>
      <c r="B109" s="35"/>
      <c r="C109" s="35"/>
      <c r="D109" s="35"/>
      <c r="E109" s="35"/>
      <c r="F109" s="35"/>
      <c r="G109" s="35"/>
      <c r="H109" s="35"/>
      <c r="I109" s="35"/>
      <c r="J109" s="10">
        <f t="shared" si="15"/>
        <v>0</v>
      </c>
      <c r="K109" s="10"/>
      <c r="L109" s="10"/>
      <c r="M109" s="10"/>
      <c r="N109" s="10"/>
      <c r="O109" s="10"/>
      <c r="P109" s="10"/>
      <c r="Q109" s="10">
        <f t="shared" si="20"/>
        <v>0</v>
      </c>
      <c r="R109" s="10">
        <f>+'184.100'!AK109</f>
        <v>0</v>
      </c>
      <c r="T109" s="10"/>
      <c r="U109" s="10">
        <f t="shared" si="21"/>
        <v>0</v>
      </c>
    </row>
    <row r="110" spans="1:21" hidden="1" x14ac:dyDescent="0.2">
      <c r="A110" s="34">
        <f>+Jan!A110</f>
        <v>930240</v>
      </c>
      <c r="B110" s="35"/>
      <c r="C110" s="35"/>
      <c r="D110" s="35"/>
      <c r="E110" s="35"/>
      <c r="F110" s="35"/>
      <c r="G110" s="35"/>
      <c r="H110" s="35"/>
      <c r="I110" s="35"/>
      <c r="J110" s="10">
        <f t="shared" si="15"/>
        <v>0</v>
      </c>
      <c r="K110" s="10"/>
      <c r="L110" s="10"/>
      <c r="M110" s="10"/>
      <c r="N110" s="10"/>
      <c r="O110" s="10"/>
      <c r="P110" s="10"/>
      <c r="Q110" s="10">
        <f t="shared" si="20"/>
        <v>0</v>
      </c>
      <c r="R110" s="10">
        <f>+'184.100'!AK110</f>
        <v>0</v>
      </c>
      <c r="T110" s="10"/>
      <c r="U110" s="10">
        <f t="shared" si="21"/>
        <v>0</v>
      </c>
    </row>
    <row r="111" spans="1:21" hidden="1" x14ac:dyDescent="0.2">
      <c r="A111" s="34">
        <f>+Jan!A111</f>
        <v>930241</v>
      </c>
      <c r="B111" s="35"/>
      <c r="C111" s="35"/>
      <c r="D111" s="35"/>
      <c r="E111" s="35"/>
      <c r="F111" s="35"/>
      <c r="G111" s="35"/>
      <c r="H111" s="35"/>
      <c r="I111" s="35"/>
      <c r="J111" s="10">
        <f t="shared" si="15"/>
        <v>0</v>
      </c>
      <c r="K111" s="10"/>
      <c r="L111" s="10"/>
      <c r="M111" s="10"/>
      <c r="N111" s="10"/>
      <c r="O111" s="10"/>
      <c r="P111" s="10"/>
      <c r="Q111" s="10">
        <f t="shared" si="20"/>
        <v>0</v>
      </c>
      <c r="R111" s="10">
        <f>+'184.100'!AK111</f>
        <v>0</v>
      </c>
      <c r="T111" s="10"/>
      <c r="U111" s="10">
        <f t="shared" si="21"/>
        <v>0</v>
      </c>
    </row>
    <row r="112" spans="1:21" x14ac:dyDescent="0.2">
      <c r="A112" s="34">
        <f>+Jan!A112</f>
        <v>935000</v>
      </c>
      <c r="B112" s="35">
        <v>30759.1</v>
      </c>
      <c r="C112" s="35">
        <v>3514.57</v>
      </c>
      <c r="D112" s="35"/>
      <c r="E112" s="35">
        <v>33.729999999999997</v>
      </c>
      <c r="F112" s="35">
        <v>843.41</v>
      </c>
      <c r="G112" s="35">
        <v>1247.2</v>
      </c>
      <c r="H112" s="35">
        <v>2371.94</v>
      </c>
      <c r="I112" s="35"/>
      <c r="J112" s="10">
        <f t="shared" si="15"/>
        <v>38769.950000000004</v>
      </c>
      <c r="K112" s="10"/>
      <c r="L112" s="10"/>
      <c r="M112" s="10"/>
      <c r="N112" s="10"/>
      <c r="O112" s="10"/>
      <c r="P112" s="10"/>
      <c r="Q112" s="10">
        <f t="shared" si="20"/>
        <v>38769.950000000004</v>
      </c>
      <c r="R112" s="10">
        <f>+'184.100'!AK112</f>
        <v>0</v>
      </c>
      <c r="T112" s="10"/>
      <c r="U112" s="10">
        <f t="shared" si="21"/>
        <v>38769.950000000004</v>
      </c>
    </row>
    <row r="113" spans="1:21" hidden="1" x14ac:dyDescent="0.2">
      <c r="A113" s="34">
        <f>+Jan!A113</f>
        <v>935220</v>
      </c>
      <c r="B113" s="10"/>
      <c r="C113" s="10"/>
      <c r="D113" s="10"/>
      <c r="E113" s="10"/>
      <c r="F113" s="10"/>
      <c r="G113" s="10"/>
      <c r="H113" s="10"/>
      <c r="I113" s="10"/>
      <c r="J113" s="10">
        <f t="shared" si="15"/>
        <v>0</v>
      </c>
      <c r="K113" s="10"/>
      <c r="L113" s="10"/>
      <c r="M113" s="10"/>
      <c r="N113" s="10"/>
      <c r="O113" s="10"/>
      <c r="P113" s="10"/>
      <c r="Q113" s="10">
        <f t="shared" si="20"/>
        <v>0</v>
      </c>
      <c r="R113" s="10">
        <f>+'184.100'!AK113</f>
        <v>0</v>
      </c>
      <c r="T113" s="10"/>
      <c r="U113" s="10">
        <f t="shared" si="21"/>
        <v>0</v>
      </c>
    </row>
    <row r="114" spans="1:21" hidden="1" x14ac:dyDescent="0.2">
      <c r="A114" s="34">
        <f>+Jan!A114</f>
        <v>935230</v>
      </c>
      <c r="B114" s="10"/>
      <c r="C114" s="10"/>
      <c r="D114" s="10"/>
      <c r="E114" s="10"/>
      <c r="F114" s="10"/>
      <c r="G114" s="10"/>
      <c r="H114" s="10"/>
      <c r="I114" s="10"/>
      <c r="J114" s="10">
        <f t="shared" si="15"/>
        <v>0</v>
      </c>
      <c r="K114" s="10"/>
      <c r="L114" s="10"/>
      <c r="M114" s="10"/>
      <c r="N114" s="10"/>
      <c r="O114" s="10"/>
      <c r="P114" s="10"/>
      <c r="Q114" s="10">
        <f t="shared" si="20"/>
        <v>0</v>
      </c>
      <c r="R114" s="10">
        <f>+'184.100'!AK114</f>
        <v>0</v>
      </c>
      <c r="T114" s="10"/>
      <c r="U114" s="10">
        <f t="shared" si="21"/>
        <v>0</v>
      </c>
    </row>
    <row r="115" spans="1:21" hidden="1" x14ac:dyDescent="0.2">
      <c r="A115" s="34">
        <f>+Jan!A115</f>
        <v>935240</v>
      </c>
      <c r="B115" s="10"/>
      <c r="C115" s="10"/>
      <c r="D115" s="10"/>
      <c r="E115" s="10"/>
      <c r="F115" s="10"/>
      <c r="G115" s="10"/>
      <c r="H115" s="10"/>
      <c r="I115" s="10"/>
      <c r="J115" s="10">
        <f t="shared" si="15"/>
        <v>0</v>
      </c>
      <c r="K115" s="10"/>
      <c r="L115" s="10"/>
      <c r="M115" s="10"/>
      <c r="N115" s="10"/>
      <c r="O115" s="10"/>
      <c r="P115" s="10"/>
      <c r="Q115" s="10">
        <f t="shared" si="20"/>
        <v>0</v>
      </c>
      <c r="R115" s="10">
        <f>+'184.100'!AK115</f>
        <v>0</v>
      </c>
      <c r="T115" s="10"/>
      <c r="U115" s="10">
        <f t="shared" si="21"/>
        <v>0</v>
      </c>
    </row>
    <row r="116" spans="1:21" x14ac:dyDescent="0.2">
      <c r="A116" s="34">
        <f>+Jan!A116</f>
        <v>0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>
        <f t="shared" si="20"/>
        <v>0</v>
      </c>
      <c r="R116" s="10">
        <f>+'184.100'!AK116</f>
        <v>0</v>
      </c>
      <c r="T116" s="10"/>
      <c r="U116" s="10">
        <f t="shared" si="21"/>
        <v>0</v>
      </c>
    </row>
    <row r="117" spans="1:21" ht="15.75" thickBot="1" x14ac:dyDescent="0.25">
      <c r="A117" s="7"/>
      <c r="B117" s="19">
        <f t="shared" ref="B117:Q117" si="22">SUM(B8:B116)</f>
        <v>758406.88</v>
      </c>
      <c r="C117" s="19">
        <f t="shared" si="22"/>
        <v>86034.22000000003</v>
      </c>
      <c r="D117" s="19">
        <f t="shared" si="22"/>
        <v>0</v>
      </c>
      <c r="E117" s="19">
        <f t="shared" si="22"/>
        <v>3286.18</v>
      </c>
      <c r="F117" s="19">
        <f t="shared" si="22"/>
        <v>19350</v>
      </c>
      <c r="G117" s="19">
        <f t="shared" si="22"/>
        <v>25762.45</v>
      </c>
      <c r="H117" s="19">
        <f t="shared" si="22"/>
        <v>61888.41</v>
      </c>
      <c r="I117" s="19">
        <f t="shared" si="22"/>
        <v>0</v>
      </c>
      <c r="J117" s="19">
        <f t="shared" si="22"/>
        <v>954728.13999999978</v>
      </c>
      <c r="K117" s="19">
        <f t="shared" si="22"/>
        <v>1.5916157281026244E-12</v>
      </c>
      <c r="L117" s="19">
        <f t="shared" si="22"/>
        <v>0</v>
      </c>
      <c r="M117" s="19">
        <f t="shared" si="22"/>
        <v>0</v>
      </c>
      <c r="N117" s="19">
        <f t="shared" si="22"/>
        <v>0</v>
      </c>
      <c r="O117" s="19">
        <f t="shared" si="22"/>
        <v>0</v>
      </c>
      <c r="P117" s="19">
        <f t="shared" si="22"/>
        <v>0</v>
      </c>
      <c r="Q117" s="19">
        <f t="shared" si="22"/>
        <v>954728.13999999978</v>
      </c>
      <c r="R117" s="19">
        <f>SUM(R8:R115)</f>
        <v>0</v>
      </c>
      <c r="S117" s="19">
        <f>SUM(S8:S115)</f>
        <v>0</v>
      </c>
      <c r="T117" s="19">
        <f>SUM(T8:T115)</f>
        <v>5.0217607849845081E-12</v>
      </c>
      <c r="U117" s="19">
        <f>SUM(U8:U115)</f>
        <v>954728.1399999999</v>
      </c>
    </row>
    <row r="118" spans="1:21" ht="15.75" thickTop="1" x14ac:dyDescent="0.2">
      <c r="A118" s="7"/>
      <c r="J118" s="2">
        <f>SUBTOTAL(9,J8:J112)</f>
        <v>954728.13999999978</v>
      </c>
      <c r="K118" s="10"/>
      <c r="L118" s="10" t="s">
        <v>11</v>
      </c>
      <c r="M118" s="10"/>
      <c r="N118" s="10"/>
      <c r="O118" s="10"/>
      <c r="P118" s="10"/>
      <c r="R118" s="10"/>
      <c r="T118" s="10"/>
    </row>
    <row r="119" spans="1:21" x14ac:dyDescent="0.2">
      <c r="A119" s="7"/>
      <c r="K119" s="10"/>
      <c r="P119" s="3" t="s">
        <v>38</v>
      </c>
      <c r="Q119" s="10">
        <f>SUM(Q8:Q34)+Q44+Q43+SUM(Q48:Q49)+Q45</f>
        <v>256942.60999999996</v>
      </c>
      <c r="R119" s="44" t="s">
        <v>38</v>
      </c>
      <c r="S119" s="44"/>
      <c r="T119" s="44"/>
      <c r="U119" s="10">
        <f>SUM(U8:U34)+U44+U43+SUM(U48:U49)+U45</f>
        <v>290083.47004070011</v>
      </c>
    </row>
    <row r="120" spans="1:21" x14ac:dyDescent="0.2">
      <c r="A120" s="100"/>
      <c r="B120" s="102" t="s">
        <v>101</v>
      </c>
      <c r="C120" s="101"/>
      <c r="D120" s="101"/>
      <c r="E120" s="101">
        <v>130</v>
      </c>
      <c r="F120" s="101"/>
      <c r="G120" s="101"/>
      <c r="H120" s="101"/>
      <c r="I120" s="101"/>
      <c r="J120" s="101"/>
      <c r="P120" s="3" t="s">
        <v>39</v>
      </c>
      <c r="Q120" s="10">
        <f>SUM(Q35:Q40)</f>
        <v>0</v>
      </c>
      <c r="R120" s="44" t="s">
        <v>39</v>
      </c>
      <c r="S120" s="43"/>
      <c r="T120" s="44"/>
      <c r="U120" s="10">
        <f>SUM(U35:U40)</f>
        <v>0</v>
      </c>
    </row>
    <row r="121" spans="1:21" x14ac:dyDescent="0.2">
      <c r="A121" s="9"/>
      <c r="B121" s="102" t="s">
        <v>102</v>
      </c>
      <c r="P121" s="3" t="s">
        <v>42</v>
      </c>
      <c r="Q121" s="10">
        <f>SUM(Q41:Q42)+Q46</f>
        <v>33399.440000000002</v>
      </c>
      <c r="R121" s="44" t="s">
        <v>42</v>
      </c>
      <c r="S121" s="43"/>
      <c r="T121" s="44"/>
      <c r="U121" s="10">
        <f>SUM(U41:U42)+U46</f>
        <v>0</v>
      </c>
    </row>
    <row r="122" spans="1:21" x14ac:dyDescent="0.2">
      <c r="A122" s="9"/>
      <c r="P122" s="3" t="s">
        <v>41</v>
      </c>
      <c r="Q122" s="10">
        <f>SUM(Q50:Q56)</f>
        <v>0</v>
      </c>
      <c r="R122" s="44" t="s">
        <v>41</v>
      </c>
      <c r="S122" s="43"/>
      <c r="T122" s="44"/>
      <c r="U122" s="10">
        <f>SUM(U50:U56)</f>
        <v>5.36</v>
      </c>
    </row>
    <row r="123" spans="1:21" x14ac:dyDescent="0.2">
      <c r="A123" s="9"/>
      <c r="P123" s="3" t="s">
        <v>40</v>
      </c>
      <c r="Q123" s="29">
        <f>SUM(Q57:Q116)</f>
        <v>664386.08999999985</v>
      </c>
      <c r="R123" s="44" t="s">
        <v>40</v>
      </c>
      <c r="S123" s="43"/>
      <c r="T123" s="44"/>
      <c r="U123" s="29">
        <f>SUM(U57:U116)</f>
        <v>664639.30995929975</v>
      </c>
    </row>
    <row r="124" spans="1:21" ht="15.75" thickBot="1" x14ac:dyDescent="0.25">
      <c r="A124" s="9"/>
      <c r="P124" s="3" t="s">
        <v>4</v>
      </c>
      <c r="Q124" s="30">
        <f>SUM(Q119:Q123)</f>
        <v>954728.13999999978</v>
      </c>
      <c r="R124" s="44" t="s">
        <v>4</v>
      </c>
      <c r="S124" s="43"/>
      <c r="T124" s="44"/>
      <c r="U124" s="30">
        <f>SUM(U119:U123)</f>
        <v>954728.1399999999</v>
      </c>
    </row>
    <row r="125" spans="1:21" ht="15.75" thickTop="1" x14ac:dyDescent="0.2">
      <c r="A125" s="9"/>
      <c r="R125" s="10"/>
    </row>
    <row r="126" spans="1:21" x14ac:dyDescent="0.2">
      <c r="A126" s="9"/>
      <c r="Q126" s="10">
        <f>+Q117-Q124</f>
        <v>0</v>
      </c>
      <c r="R126" s="10"/>
      <c r="U126" s="10">
        <f>+U117-U124</f>
        <v>0</v>
      </c>
    </row>
    <row r="127" spans="1:21" x14ac:dyDescent="0.2">
      <c r="A127" s="9"/>
      <c r="R127" s="10"/>
    </row>
    <row r="128" spans="1:21" x14ac:dyDescent="0.2">
      <c r="A128" s="9"/>
    </row>
    <row r="129" spans="1:1" x14ac:dyDescent="0.2">
      <c r="A129" s="9"/>
    </row>
    <row r="130" spans="1:1" x14ac:dyDescent="0.2">
      <c r="A130" s="9"/>
    </row>
    <row r="131" spans="1:1" x14ac:dyDescent="0.2">
      <c r="A131" s="9"/>
    </row>
    <row r="132" spans="1:1" x14ac:dyDescent="0.2">
      <c r="A132" s="9"/>
    </row>
    <row r="133" spans="1:1" x14ac:dyDescent="0.2">
      <c r="A133" s="9"/>
    </row>
    <row r="134" spans="1:1" x14ac:dyDescent="0.2">
      <c r="A134" s="9"/>
    </row>
    <row r="135" spans="1:1" x14ac:dyDescent="0.2">
      <c r="A135" s="9"/>
    </row>
    <row r="136" spans="1:1" x14ac:dyDescent="0.2">
      <c r="A136" s="9"/>
    </row>
    <row r="137" spans="1:1" x14ac:dyDescent="0.2">
      <c r="A137" s="9"/>
    </row>
    <row r="138" spans="1:1" x14ac:dyDescent="0.2">
      <c r="A138" s="9"/>
    </row>
  </sheetData>
  <phoneticPr fontId="0" type="noConversion"/>
  <printOptions gridLines="1"/>
  <pageMargins left="0.21" right="0.31" top="0.18" bottom="0.13" header="0.18" footer="0.12"/>
  <pageSetup scale="7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>
    <pageSetUpPr fitToPage="1"/>
  </sheetPr>
  <dimension ref="A1:X126"/>
  <sheetViews>
    <sheetView zoomScale="70" workbookViewId="0">
      <pane xSplit="1" ySplit="6" topLeftCell="B7" activePane="bottomRight" state="frozen"/>
      <selection activeCell="E125" sqref="E125"/>
      <selection pane="topRight" activeCell="E125" sqref="E125"/>
      <selection pane="bottomLeft" activeCell="E125" sqref="E125"/>
      <selection pane="bottomRight" activeCell="E125" sqref="E125"/>
    </sheetView>
  </sheetViews>
  <sheetFormatPr defaultColWidth="18.140625" defaultRowHeight="15" x14ac:dyDescent="0.2"/>
  <cols>
    <col min="1" max="1" width="13.140625" style="3" bestFit="1" customWidth="1"/>
    <col min="2" max="2" width="14.28515625" style="2" bestFit="1" customWidth="1"/>
    <col min="3" max="3" width="14.140625" style="2" bestFit="1" customWidth="1"/>
    <col min="4" max="4" width="13.85546875" style="2" bestFit="1" customWidth="1"/>
    <col min="5" max="5" width="12.7109375" style="2" bestFit="1" customWidth="1"/>
    <col min="6" max="6" width="13.85546875" style="2" hidden="1" customWidth="1"/>
    <col min="7" max="7" width="12.7109375" style="2" bestFit="1" customWidth="1"/>
    <col min="8" max="8" width="17.28515625" style="2" bestFit="1" customWidth="1"/>
    <col min="9" max="9" width="13.140625" style="2" bestFit="1" customWidth="1"/>
    <col min="10" max="10" width="16.140625" style="2" customWidth="1"/>
    <col min="11" max="11" width="13.5703125" style="3" customWidth="1"/>
    <col min="12" max="13" width="14.42578125" style="3" hidden="1" customWidth="1"/>
    <col min="14" max="15" width="13.28515625" style="3" hidden="1" customWidth="1"/>
    <col min="16" max="16" width="16.85546875" style="3" bestFit="1" customWidth="1"/>
    <col min="17" max="17" width="16.140625" style="10" bestFit="1" customWidth="1"/>
    <col min="18" max="18" width="9.28515625" style="3" bestFit="1" customWidth="1"/>
    <col min="19" max="19" width="13.85546875" style="10" bestFit="1" customWidth="1"/>
    <col min="20" max="20" width="13.5703125" style="3" bestFit="1" customWidth="1"/>
    <col min="21" max="21" width="17.42578125" style="10" bestFit="1" customWidth="1"/>
    <col min="22" max="22" width="2.5703125" style="3" customWidth="1"/>
    <col min="23" max="23" width="16.140625" style="3" bestFit="1" customWidth="1"/>
    <col min="24" max="16384" width="18.140625" style="3"/>
  </cols>
  <sheetData>
    <row r="1" spans="1:23" ht="15.75" x14ac:dyDescent="0.25">
      <c r="A1" s="36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2"/>
      <c r="L1" s="32"/>
      <c r="M1" s="32"/>
      <c r="N1" s="32"/>
    </row>
    <row r="2" spans="1:23" ht="15.75" x14ac:dyDescent="0.25">
      <c r="A2" s="36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2"/>
    </row>
    <row r="3" spans="1:23" ht="15.75" x14ac:dyDescent="0.25">
      <c r="A3" s="86" t="s">
        <v>91</v>
      </c>
      <c r="B3" s="93">
        <v>2021</v>
      </c>
      <c r="H3" s="92"/>
      <c r="J3" s="37"/>
      <c r="K3" s="57">
        <v>701</v>
      </c>
      <c r="O3" s="4"/>
      <c r="P3" s="4"/>
      <c r="U3" s="27" t="s">
        <v>9</v>
      </c>
    </row>
    <row r="4" spans="1:23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27"/>
      <c r="T4" s="4" t="s">
        <v>46</v>
      </c>
      <c r="U4" s="27" t="s">
        <v>10</v>
      </c>
    </row>
    <row r="5" spans="1:23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f>+Nov!L5+32</f>
        <v>41596</v>
      </c>
      <c r="M5" s="5">
        <f>+Nov!M5+32</f>
        <v>41627</v>
      </c>
      <c r="N5" s="5">
        <f>+Nov!N5+32</f>
        <v>41596</v>
      </c>
      <c r="O5" s="5">
        <f>+Nov!O5+32</f>
        <v>41627</v>
      </c>
      <c r="P5" s="4" t="s">
        <v>13</v>
      </c>
      <c r="Q5" s="27" t="s">
        <v>10</v>
      </c>
      <c r="R5" s="4" t="s">
        <v>49</v>
      </c>
      <c r="S5" s="27" t="s">
        <v>30</v>
      </c>
      <c r="T5" s="4" t="s">
        <v>49</v>
      </c>
      <c r="U5" s="27" t="s">
        <v>32</v>
      </c>
      <c r="W5" s="4" t="s">
        <v>95</v>
      </c>
    </row>
    <row r="6" spans="1:23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28" t="s">
        <v>31</v>
      </c>
      <c r="T6" s="6">
        <v>163</v>
      </c>
      <c r="U6" s="31">
        <f>+Jan!U6</f>
        <v>2021</v>
      </c>
      <c r="W6" s="4" t="s">
        <v>94</v>
      </c>
    </row>
    <row r="7" spans="1:23" x14ac:dyDescent="0.2">
      <c r="A7" s="24"/>
      <c r="B7" s="3"/>
      <c r="C7" s="3"/>
      <c r="D7" s="3"/>
      <c r="E7" s="3"/>
      <c r="F7" s="3"/>
      <c r="G7" s="3"/>
      <c r="H7" s="3"/>
      <c r="I7" s="3"/>
      <c r="N7" s="44"/>
      <c r="O7" s="44"/>
      <c r="P7" s="23"/>
    </row>
    <row r="8" spans="1:23" x14ac:dyDescent="0.2">
      <c r="A8" s="34">
        <f>+Jan!A8</f>
        <v>107100</v>
      </c>
      <c r="B8" s="35">
        <v>3701.87</v>
      </c>
      <c r="C8" s="35">
        <v>615.19000000000005</v>
      </c>
      <c r="D8" s="35">
        <v>1908.58</v>
      </c>
      <c r="E8" s="35">
        <v>83.57</v>
      </c>
      <c r="F8" s="35"/>
      <c r="G8" s="35">
        <v>0.94</v>
      </c>
      <c r="H8" s="35">
        <v>290.41000000000003</v>
      </c>
      <c r="I8" s="35"/>
      <c r="J8" s="10">
        <f>SUM(B8:I8)</f>
        <v>6600.5599999999986</v>
      </c>
      <c r="K8" s="10"/>
      <c r="L8" s="10"/>
      <c r="M8" s="10"/>
      <c r="N8" s="10"/>
      <c r="O8" s="10"/>
      <c r="P8" s="10">
        <v>246.43</v>
      </c>
      <c r="Q8" s="10">
        <f>+J8-L8+M8-N8+O8+P8+K8</f>
        <v>6846.9899999999989</v>
      </c>
      <c r="R8" s="10">
        <f>+'184.100'!AL8</f>
        <v>9.0912012483457295E-3</v>
      </c>
      <c r="T8" s="10">
        <f>+'163000'!AL7+'163000'!AL31</f>
        <v>8734.3505968599238</v>
      </c>
      <c r="U8" s="10">
        <f t="shared" ref="U8:U59" si="0">+Q8++T8+R8+S8</f>
        <v>15581.349688061171</v>
      </c>
      <c r="W8" s="17">
        <f>+U8-D8</f>
        <v>13672.769688061171</v>
      </c>
    </row>
    <row r="9" spans="1:23" x14ac:dyDescent="0.2">
      <c r="A9" s="34">
        <f>+Jan!A9</f>
        <v>107200</v>
      </c>
      <c r="B9" s="35">
        <v>162554.1</v>
      </c>
      <c r="C9" s="35">
        <v>24200.61</v>
      </c>
      <c r="D9" s="35">
        <v>110991.5</v>
      </c>
      <c r="E9" s="35">
        <v>2553.52</v>
      </c>
      <c r="F9" s="35"/>
      <c r="G9" s="35">
        <v>5788.56</v>
      </c>
      <c r="H9" s="35">
        <v>13837.05</v>
      </c>
      <c r="I9" s="35"/>
      <c r="J9" s="10">
        <f t="shared" ref="J9:J72" si="1">SUM(B9:I9)</f>
        <v>319925.34000000003</v>
      </c>
      <c r="K9" s="10">
        <v>-718.68</v>
      </c>
      <c r="L9" s="10"/>
      <c r="M9" s="10"/>
      <c r="N9" s="10"/>
      <c r="O9" s="10"/>
      <c r="P9" s="10">
        <v>11188.63</v>
      </c>
      <c r="Q9" s="10">
        <f t="shared" ref="Q9:Q93" si="2">+J9-L9+M9-N9+O9+P9+K9</f>
        <v>330395.29000000004</v>
      </c>
      <c r="R9" s="10">
        <f>+'184.100'!AL9</f>
        <v>0.87324705959161575</v>
      </c>
      <c r="T9" s="10">
        <f>+'163000'!AL8+'163000'!AL32</f>
        <v>26184.04151354112</v>
      </c>
      <c r="U9" s="10">
        <f t="shared" si="0"/>
        <v>356580.20476060075</v>
      </c>
      <c r="W9" s="17">
        <f t="shared" ref="W9:W72" si="3">+U9-D9</f>
        <v>245588.70476060075</v>
      </c>
    </row>
    <row r="10" spans="1:23" hidden="1" x14ac:dyDescent="0.2">
      <c r="A10" s="34">
        <v>107210</v>
      </c>
      <c r="B10" s="35"/>
      <c r="C10" s="35"/>
      <c r="D10" s="35"/>
      <c r="E10" s="35"/>
      <c r="F10" s="35"/>
      <c r="G10" s="35"/>
      <c r="H10" s="35"/>
      <c r="I10" s="35"/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+'184.100'!AL10</f>
        <v>0</v>
      </c>
      <c r="T10" s="10"/>
      <c r="U10" s="10">
        <f t="shared" si="0"/>
        <v>0</v>
      </c>
      <c r="W10" s="17">
        <f t="shared" si="3"/>
        <v>0</v>
      </c>
    </row>
    <row r="11" spans="1:23" hidden="1" x14ac:dyDescent="0.2">
      <c r="A11" s="34">
        <v>107215</v>
      </c>
      <c r="B11" s="35"/>
      <c r="C11" s="35"/>
      <c r="D11" s="35"/>
      <c r="E11" s="35"/>
      <c r="F11" s="35"/>
      <c r="G11" s="35"/>
      <c r="H11" s="35"/>
      <c r="I11" s="35"/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+'184.100'!AL11</f>
        <v>0</v>
      </c>
      <c r="T11" s="10"/>
      <c r="U11" s="10">
        <f t="shared" si="0"/>
        <v>0</v>
      </c>
      <c r="W11" s="17">
        <f t="shared" si="3"/>
        <v>0</v>
      </c>
    </row>
    <row r="12" spans="1:23" hidden="1" x14ac:dyDescent="0.2">
      <c r="A12" s="34">
        <v>107217</v>
      </c>
      <c r="B12" s="35"/>
      <c r="C12" s="35"/>
      <c r="D12" s="35"/>
      <c r="E12" s="35"/>
      <c r="F12" s="35"/>
      <c r="G12" s="35"/>
      <c r="H12" s="35"/>
      <c r="I12" s="35"/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+'184.100'!AL12</f>
        <v>0</v>
      </c>
      <c r="T12" s="10"/>
      <c r="U12" s="10">
        <f t="shared" si="0"/>
        <v>0</v>
      </c>
      <c r="W12" s="17">
        <f t="shared" si="3"/>
        <v>0</v>
      </c>
    </row>
    <row r="13" spans="1:23" hidden="1" x14ac:dyDescent="0.2">
      <c r="A13" s="34">
        <v>107218</v>
      </c>
      <c r="B13" s="35"/>
      <c r="C13" s="35"/>
      <c r="D13" s="35"/>
      <c r="E13" s="35"/>
      <c r="F13" s="35"/>
      <c r="G13" s="35"/>
      <c r="H13" s="35"/>
      <c r="I13" s="35"/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+'184.100'!AL13</f>
        <v>0</v>
      </c>
      <c r="T13" s="10"/>
      <c r="U13" s="10">
        <f t="shared" si="0"/>
        <v>0</v>
      </c>
      <c r="W13" s="17">
        <f t="shared" si="3"/>
        <v>0</v>
      </c>
    </row>
    <row r="14" spans="1:23" hidden="1" x14ac:dyDescent="0.2">
      <c r="A14" s="34">
        <f>+Jan!A14</f>
        <v>107230</v>
      </c>
      <c r="B14" s="35"/>
      <c r="C14" s="35"/>
      <c r="D14" s="35"/>
      <c r="E14" s="35"/>
      <c r="F14" s="35"/>
      <c r="G14" s="35"/>
      <c r="H14" s="35"/>
      <c r="I14" s="35"/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+'184.100'!AL14</f>
        <v>0</v>
      </c>
      <c r="T14" s="10"/>
      <c r="U14" s="10">
        <f t="shared" si="0"/>
        <v>0</v>
      </c>
      <c r="W14" s="17">
        <f t="shared" si="3"/>
        <v>0</v>
      </c>
    </row>
    <row r="15" spans="1:23" hidden="1" x14ac:dyDescent="0.2">
      <c r="A15" s="34">
        <v>107235</v>
      </c>
      <c r="B15" s="35"/>
      <c r="C15" s="35"/>
      <c r="D15" s="35"/>
      <c r="E15" s="35"/>
      <c r="F15" s="35"/>
      <c r="G15" s="35"/>
      <c r="H15" s="35"/>
      <c r="I15" s="35"/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+'184.100'!AL15</f>
        <v>0</v>
      </c>
      <c r="T15" s="10"/>
      <c r="U15" s="10">
        <f t="shared" si="0"/>
        <v>0</v>
      </c>
      <c r="W15" s="17">
        <f t="shared" si="3"/>
        <v>0</v>
      </c>
    </row>
    <row r="16" spans="1:23" hidden="1" x14ac:dyDescent="0.2">
      <c r="A16" s="34">
        <f>+Jan!A16</f>
        <v>107240</v>
      </c>
      <c r="B16" s="35"/>
      <c r="C16" s="35"/>
      <c r="D16" s="35"/>
      <c r="E16" s="35"/>
      <c r="F16" s="35"/>
      <c r="G16" s="35"/>
      <c r="H16" s="35"/>
      <c r="I16" s="35"/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+'184.100'!AL16</f>
        <v>0</v>
      </c>
      <c r="T16" s="10"/>
      <c r="U16" s="10">
        <f t="shared" si="0"/>
        <v>0</v>
      </c>
      <c r="W16" s="17">
        <f t="shared" si="3"/>
        <v>0</v>
      </c>
    </row>
    <row r="17" spans="1:23" hidden="1" x14ac:dyDescent="0.2">
      <c r="A17" s="34">
        <f>+Jan!A17</f>
        <v>107245</v>
      </c>
      <c r="B17" s="35"/>
      <c r="C17" s="35"/>
      <c r="D17" s="35"/>
      <c r="E17" s="35"/>
      <c r="F17" s="35"/>
      <c r="G17" s="35"/>
      <c r="H17" s="35"/>
      <c r="I17" s="35"/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+'184.100'!AL17</f>
        <v>0</v>
      </c>
      <c r="T17" s="10"/>
      <c r="U17" s="10">
        <f t="shared" si="0"/>
        <v>0</v>
      </c>
      <c r="W17" s="17">
        <f t="shared" si="3"/>
        <v>0</v>
      </c>
    </row>
    <row r="18" spans="1:23" hidden="1" x14ac:dyDescent="0.2">
      <c r="A18" s="34">
        <f>+Jan!A18</f>
        <v>107250</v>
      </c>
      <c r="B18" s="35"/>
      <c r="C18" s="35"/>
      <c r="D18" s="35"/>
      <c r="E18" s="35"/>
      <c r="F18" s="35"/>
      <c r="G18" s="35"/>
      <c r="H18" s="35"/>
      <c r="I18" s="35"/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+'184.100'!AL18</f>
        <v>0</v>
      </c>
      <c r="T18" s="10"/>
      <c r="U18" s="10">
        <f t="shared" si="0"/>
        <v>0</v>
      </c>
      <c r="W18" s="17">
        <f t="shared" si="3"/>
        <v>0</v>
      </c>
    </row>
    <row r="19" spans="1:23" hidden="1" x14ac:dyDescent="0.2">
      <c r="A19" s="34">
        <v>107255</v>
      </c>
      <c r="B19" s="35"/>
      <c r="C19" s="35"/>
      <c r="D19" s="35"/>
      <c r="E19" s="35"/>
      <c r="F19" s="35"/>
      <c r="G19" s="35"/>
      <c r="H19" s="35"/>
      <c r="I19" s="35"/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+'184.100'!AL19</f>
        <v>0</v>
      </c>
      <c r="T19" s="10"/>
      <c r="U19" s="10">
        <f t="shared" si="0"/>
        <v>0</v>
      </c>
      <c r="W19" s="17">
        <f t="shared" si="3"/>
        <v>0</v>
      </c>
    </row>
    <row r="20" spans="1:23" hidden="1" x14ac:dyDescent="0.2">
      <c r="A20" s="34">
        <f>+Jan!A20</f>
        <v>107260</v>
      </c>
      <c r="B20" s="35"/>
      <c r="C20" s="35"/>
      <c r="D20" s="35"/>
      <c r="E20" s="35"/>
      <c r="F20" s="35"/>
      <c r="G20" s="35"/>
      <c r="H20" s="35"/>
      <c r="I20" s="35"/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+'184.100'!AL20</f>
        <v>0</v>
      </c>
      <c r="T20" s="10"/>
      <c r="U20" s="10">
        <f t="shared" si="0"/>
        <v>0</v>
      </c>
      <c r="W20" s="17">
        <f t="shared" si="3"/>
        <v>0</v>
      </c>
    </row>
    <row r="21" spans="1:23" hidden="1" x14ac:dyDescent="0.2">
      <c r="A21" s="34">
        <f>+Jan!A21</f>
        <v>107265</v>
      </c>
      <c r="B21" s="35"/>
      <c r="C21" s="35"/>
      <c r="D21" s="35"/>
      <c r="E21" s="35"/>
      <c r="F21" s="35"/>
      <c r="G21" s="35"/>
      <c r="H21" s="35"/>
      <c r="I21" s="35"/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+'184.100'!AL21</f>
        <v>0</v>
      </c>
      <c r="T21" s="10"/>
      <c r="U21" s="10">
        <f t="shared" si="0"/>
        <v>0</v>
      </c>
      <c r="W21" s="17">
        <f t="shared" si="3"/>
        <v>0</v>
      </c>
    </row>
    <row r="22" spans="1:23" hidden="1" x14ac:dyDescent="0.2">
      <c r="A22" s="34">
        <v>107267</v>
      </c>
      <c r="B22" s="35"/>
      <c r="C22" s="35"/>
      <c r="D22" s="35"/>
      <c r="E22" s="35"/>
      <c r="F22" s="35"/>
      <c r="G22" s="35"/>
      <c r="H22" s="35"/>
      <c r="I22" s="35"/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+'184.100'!AL22</f>
        <v>0</v>
      </c>
      <c r="T22" s="10"/>
      <c r="U22" s="10">
        <f t="shared" si="0"/>
        <v>0</v>
      </c>
      <c r="W22" s="17">
        <f t="shared" si="3"/>
        <v>0</v>
      </c>
    </row>
    <row r="23" spans="1:23" hidden="1" x14ac:dyDescent="0.2">
      <c r="A23" s="34">
        <f>+Jan!A23</f>
        <v>107270</v>
      </c>
      <c r="B23" s="35"/>
      <c r="C23" s="35"/>
      <c r="D23" s="35"/>
      <c r="E23" s="35"/>
      <c r="F23" s="35"/>
      <c r="G23" s="35"/>
      <c r="H23" s="35"/>
      <c r="I23" s="35"/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+'184.100'!AL23</f>
        <v>0</v>
      </c>
      <c r="T23" s="10"/>
      <c r="U23" s="10">
        <f t="shared" si="0"/>
        <v>0</v>
      </c>
      <c r="W23" s="17">
        <f t="shared" si="3"/>
        <v>0</v>
      </c>
    </row>
    <row r="24" spans="1:23" hidden="1" x14ac:dyDescent="0.2">
      <c r="A24" s="34">
        <f>+Jan!A24</f>
        <v>107275</v>
      </c>
      <c r="B24" s="35"/>
      <c r="C24" s="35"/>
      <c r="D24" s="35"/>
      <c r="E24" s="35"/>
      <c r="F24" s="35"/>
      <c r="G24" s="35"/>
      <c r="H24" s="35"/>
      <c r="I24" s="35"/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+'184.100'!AL24</f>
        <v>0</v>
      </c>
      <c r="T24" s="10"/>
      <c r="U24" s="10">
        <f t="shared" si="0"/>
        <v>0</v>
      </c>
      <c r="W24" s="17">
        <f t="shared" si="3"/>
        <v>0</v>
      </c>
    </row>
    <row r="25" spans="1:23" hidden="1" x14ac:dyDescent="0.2">
      <c r="A25" s="34">
        <v>107280</v>
      </c>
      <c r="B25" s="35"/>
      <c r="C25" s="35"/>
      <c r="D25" s="35"/>
      <c r="E25" s="35"/>
      <c r="F25" s="35"/>
      <c r="G25" s="35"/>
      <c r="H25" s="35"/>
      <c r="I25" s="35"/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+'184.100'!AL25</f>
        <v>0</v>
      </c>
      <c r="T25" s="10"/>
      <c r="U25" s="10">
        <f t="shared" si="0"/>
        <v>0</v>
      </c>
      <c r="W25" s="17">
        <f t="shared" si="3"/>
        <v>0</v>
      </c>
    </row>
    <row r="26" spans="1:23" hidden="1" x14ac:dyDescent="0.2">
      <c r="A26" s="34">
        <v>107285</v>
      </c>
      <c r="B26" s="35"/>
      <c r="C26" s="35"/>
      <c r="D26" s="35"/>
      <c r="E26" s="35"/>
      <c r="F26" s="35"/>
      <c r="G26" s="35"/>
      <c r="H26" s="35"/>
      <c r="I26" s="35"/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+'184.100'!AL26</f>
        <v>0</v>
      </c>
      <c r="T26" s="10"/>
      <c r="U26" s="10">
        <f t="shared" si="0"/>
        <v>0</v>
      </c>
      <c r="W26" s="17">
        <f t="shared" si="3"/>
        <v>0</v>
      </c>
    </row>
    <row r="27" spans="1:23" hidden="1" x14ac:dyDescent="0.2">
      <c r="A27" s="34">
        <v>107290</v>
      </c>
      <c r="B27" s="35"/>
      <c r="C27" s="35"/>
      <c r="D27" s="35"/>
      <c r="E27" s="35"/>
      <c r="F27" s="35"/>
      <c r="G27" s="35"/>
      <c r="H27" s="35"/>
      <c r="I27" s="35"/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+'184.100'!AL27</f>
        <v>0</v>
      </c>
      <c r="T27" s="10"/>
      <c r="U27" s="10">
        <f t="shared" si="0"/>
        <v>0</v>
      </c>
      <c r="W27" s="17">
        <f t="shared" si="3"/>
        <v>0</v>
      </c>
    </row>
    <row r="28" spans="1:23" hidden="1" x14ac:dyDescent="0.2">
      <c r="A28" s="34">
        <v>107295</v>
      </c>
      <c r="B28" s="35"/>
      <c r="C28" s="35"/>
      <c r="D28" s="35"/>
      <c r="E28" s="35"/>
      <c r="F28" s="35"/>
      <c r="G28" s="35"/>
      <c r="H28" s="35"/>
      <c r="I28" s="35"/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+'184.100'!AL28</f>
        <v>0</v>
      </c>
      <c r="T28" s="10"/>
      <c r="U28" s="10">
        <f t="shared" si="0"/>
        <v>0</v>
      </c>
      <c r="W28" s="17">
        <f t="shared" si="3"/>
        <v>0</v>
      </c>
    </row>
    <row r="29" spans="1:23" hidden="1" x14ac:dyDescent="0.2">
      <c r="A29" s="34">
        <v>107297</v>
      </c>
      <c r="B29" s="35"/>
      <c r="C29" s="35"/>
      <c r="D29" s="35"/>
      <c r="E29" s="35"/>
      <c r="F29" s="35"/>
      <c r="G29" s="35"/>
      <c r="H29" s="35"/>
      <c r="I29" s="35"/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+'184.100'!AL29</f>
        <v>0</v>
      </c>
      <c r="T29" s="10"/>
      <c r="U29" s="10">
        <f t="shared" si="0"/>
        <v>0</v>
      </c>
      <c r="W29" s="17">
        <f t="shared" si="3"/>
        <v>0</v>
      </c>
    </row>
    <row r="30" spans="1:23" hidden="1" x14ac:dyDescent="0.2">
      <c r="A30" s="34">
        <v>107310</v>
      </c>
      <c r="B30" s="35"/>
      <c r="C30" s="35"/>
      <c r="D30" s="35"/>
      <c r="E30" s="35"/>
      <c r="F30" s="35"/>
      <c r="G30" s="35"/>
      <c r="H30" s="35"/>
      <c r="I30" s="35"/>
      <c r="J30" s="10">
        <f t="shared" si="1"/>
        <v>0</v>
      </c>
      <c r="K30" s="10"/>
      <c r="L30" s="10"/>
      <c r="M30" s="10"/>
      <c r="N30" s="10"/>
      <c r="O30" s="10"/>
      <c r="P30" s="10"/>
      <c r="Q30" s="10">
        <f t="shared" ref="Q30" si="4">+J30-L30+M30-N30+O30+P30+K30</f>
        <v>0</v>
      </c>
      <c r="R30" s="10">
        <f>+'184.100'!AL30</f>
        <v>0</v>
      </c>
      <c r="T30" s="10"/>
      <c r="U30" s="10">
        <f t="shared" ref="U30" si="5">+Q30++T30+R30+S30</f>
        <v>0</v>
      </c>
      <c r="W30" s="17">
        <f t="shared" si="3"/>
        <v>0</v>
      </c>
    </row>
    <row r="31" spans="1:23" hidden="1" x14ac:dyDescent="0.2">
      <c r="A31" s="34">
        <v>107400</v>
      </c>
      <c r="B31" s="35"/>
      <c r="C31" s="35"/>
      <c r="D31" s="35"/>
      <c r="E31" s="35"/>
      <c r="F31" s="35"/>
      <c r="G31" s="35"/>
      <c r="H31" s="35"/>
      <c r="I31" s="35"/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+'184.100'!AL31</f>
        <v>0</v>
      </c>
      <c r="T31" s="10">
        <f>+'163000'!AL10+'163000'!AL33</f>
        <v>0</v>
      </c>
      <c r="U31" s="10">
        <f t="shared" si="0"/>
        <v>0</v>
      </c>
      <c r="W31" s="17">
        <f t="shared" si="3"/>
        <v>0</v>
      </c>
    </row>
    <row r="32" spans="1:23" x14ac:dyDescent="0.2">
      <c r="A32" s="34">
        <f>+Jan!A32</f>
        <v>107500</v>
      </c>
      <c r="B32" s="35">
        <v>16236.17</v>
      </c>
      <c r="C32" s="35">
        <v>1902</v>
      </c>
      <c r="D32" s="35">
        <v>9315.49</v>
      </c>
      <c r="E32" s="35">
        <v>187.66</v>
      </c>
      <c r="F32" s="35"/>
      <c r="G32" s="35">
        <v>294.97000000000003</v>
      </c>
      <c r="H32" s="35">
        <v>1306.92</v>
      </c>
      <c r="I32" s="35"/>
      <c r="J32" s="10">
        <f t="shared" si="1"/>
        <v>29243.21</v>
      </c>
      <c r="K32" s="10">
        <v>-19077.25</v>
      </c>
      <c r="L32" s="10"/>
      <c r="M32" s="10"/>
      <c r="N32" s="10"/>
      <c r="O32" s="10"/>
      <c r="P32" s="10">
        <v>1058.03</v>
      </c>
      <c r="Q32" s="10">
        <f t="shared" si="2"/>
        <v>11223.989999999998</v>
      </c>
      <c r="R32" s="10">
        <f>+'184.100'!AL32</f>
        <v>2.3542972862442797E-2</v>
      </c>
      <c r="T32" s="10"/>
      <c r="U32" s="10">
        <f t="shared" si="0"/>
        <v>11224.01354297286</v>
      </c>
      <c r="W32" s="17">
        <f t="shared" si="3"/>
        <v>1908.52354297286</v>
      </c>
    </row>
    <row r="33" spans="1:23" x14ac:dyDescent="0.2">
      <c r="A33" s="34">
        <f>+Jan!A33</f>
        <v>108800</v>
      </c>
      <c r="B33" s="35">
        <v>33095.730000000003</v>
      </c>
      <c r="C33" s="35">
        <v>4248.66</v>
      </c>
      <c r="D33" s="35">
        <v>12713.9</v>
      </c>
      <c r="E33" s="35">
        <v>1283.9000000000001</v>
      </c>
      <c r="F33" s="35"/>
      <c r="G33" s="35">
        <v>1145.5999999999999</v>
      </c>
      <c r="H33" s="35">
        <v>2311.88</v>
      </c>
      <c r="I33" s="35"/>
      <c r="J33" s="10">
        <f t="shared" si="1"/>
        <v>54799.67</v>
      </c>
      <c r="K33" s="10">
        <v>626.53</v>
      </c>
      <c r="L33" s="10"/>
      <c r="M33" s="10"/>
      <c r="N33" s="10"/>
      <c r="O33" s="10"/>
      <c r="P33" s="10">
        <v>1388.7</v>
      </c>
      <c r="Q33" s="10">
        <f t="shared" si="2"/>
        <v>56814.899999999994</v>
      </c>
      <c r="R33" s="10">
        <f>+'184.100'!AL33</f>
        <v>0.39765718736088729</v>
      </c>
      <c r="T33" s="10"/>
      <c r="U33" s="10">
        <f t="shared" si="0"/>
        <v>56815.297657187351</v>
      </c>
      <c r="W33" s="17">
        <f t="shared" si="3"/>
        <v>44101.39765718735</v>
      </c>
    </row>
    <row r="34" spans="1:23" x14ac:dyDescent="0.2">
      <c r="A34" s="34">
        <f>+Jan!A34</f>
        <v>108810</v>
      </c>
      <c r="B34" s="35">
        <v>34.770000000000003</v>
      </c>
      <c r="C34" s="35">
        <v>6.95</v>
      </c>
      <c r="D34" s="35">
        <v>60.45</v>
      </c>
      <c r="E34" s="35"/>
      <c r="F34" s="35"/>
      <c r="G34" s="35"/>
      <c r="H34" s="35">
        <v>4.46</v>
      </c>
      <c r="I34" s="35"/>
      <c r="J34" s="10">
        <f t="shared" si="1"/>
        <v>106.63000000000001</v>
      </c>
      <c r="K34" s="10"/>
      <c r="L34" s="10"/>
      <c r="M34" s="10"/>
      <c r="N34" s="10"/>
      <c r="O34" s="10"/>
      <c r="P34" s="10">
        <v>8.43</v>
      </c>
      <c r="Q34" s="10">
        <f>+J34-L34+M34-N34+O34+P34+K34</f>
        <v>115.06</v>
      </c>
      <c r="R34" s="10">
        <f>+'184.100'!AL34</f>
        <v>0</v>
      </c>
      <c r="T34" s="10"/>
      <c r="U34" s="10">
        <f t="shared" si="0"/>
        <v>115.06</v>
      </c>
      <c r="W34" s="17">
        <f t="shared" si="3"/>
        <v>54.61</v>
      </c>
    </row>
    <row r="35" spans="1:23" x14ac:dyDescent="0.2">
      <c r="A35" s="50">
        <f>+Jan!A35</f>
        <v>142200</v>
      </c>
      <c r="B35" s="35"/>
      <c r="C35" s="35"/>
      <c r="D35" s="35"/>
      <c r="E35" s="35"/>
      <c r="F35" s="35"/>
      <c r="G35" s="35"/>
      <c r="H35" s="35"/>
      <c r="I35" s="35"/>
      <c r="J35" s="10">
        <f t="shared" si="1"/>
        <v>0</v>
      </c>
      <c r="K35" s="10">
        <v>270.89999999999998</v>
      </c>
      <c r="L35" s="10"/>
      <c r="M35" s="10"/>
      <c r="N35" s="10"/>
      <c r="O35" s="10"/>
      <c r="P35" s="10"/>
      <c r="Q35" s="10">
        <f t="shared" si="2"/>
        <v>270.89999999999998</v>
      </c>
      <c r="R35" s="10">
        <f>+'184.100'!AL35</f>
        <v>0</v>
      </c>
      <c r="T35" s="10"/>
      <c r="U35" s="10">
        <f t="shared" si="0"/>
        <v>270.89999999999998</v>
      </c>
      <c r="W35" s="17">
        <f t="shared" si="3"/>
        <v>270.89999999999998</v>
      </c>
    </row>
    <row r="36" spans="1:23" hidden="1" x14ac:dyDescent="0.2">
      <c r="A36" s="34">
        <v>143000</v>
      </c>
      <c r="B36" s="35"/>
      <c r="C36" s="35"/>
      <c r="D36" s="35"/>
      <c r="E36" s="35"/>
      <c r="F36" s="35"/>
      <c r="G36" s="35"/>
      <c r="H36" s="35"/>
      <c r="I36" s="35"/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6">+J36-L36+M36-N36+O36+P36+K36</f>
        <v>0</v>
      </c>
      <c r="R36" s="10">
        <f>+'184.100'!AL36</f>
        <v>0</v>
      </c>
      <c r="T36" s="10"/>
      <c r="U36" s="10">
        <f t="shared" si="0"/>
        <v>0</v>
      </c>
      <c r="W36" s="17">
        <f t="shared" si="3"/>
        <v>0</v>
      </c>
    </row>
    <row r="37" spans="1:23" x14ac:dyDescent="0.2">
      <c r="A37" s="34">
        <f>+Jan!A37</f>
        <v>143100</v>
      </c>
      <c r="B37" s="35"/>
      <c r="C37" s="35"/>
      <c r="D37" s="35"/>
      <c r="E37" s="35"/>
      <c r="F37" s="35"/>
      <c r="G37" s="35"/>
      <c r="H37" s="35"/>
      <c r="I37" s="35"/>
      <c r="J37" s="10">
        <f t="shared" si="1"/>
        <v>0</v>
      </c>
      <c r="K37" s="10">
        <v>100</v>
      </c>
      <c r="L37" s="10"/>
      <c r="M37" s="10"/>
      <c r="N37" s="10"/>
      <c r="O37" s="10"/>
      <c r="P37" s="10"/>
      <c r="Q37" s="10">
        <f t="shared" si="6"/>
        <v>100</v>
      </c>
      <c r="R37" s="10">
        <f>+'184.100'!AL37</f>
        <v>0</v>
      </c>
      <c r="T37" s="10"/>
      <c r="U37" s="10">
        <f t="shared" si="0"/>
        <v>100</v>
      </c>
      <c r="W37" s="17">
        <f t="shared" si="3"/>
        <v>100</v>
      </c>
    </row>
    <row r="38" spans="1:23" x14ac:dyDescent="0.2">
      <c r="A38" s="34">
        <f>+Jan!A38</f>
        <v>143600</v>
      </c>
      <c r="B38" s="35"/>
      <c r="C38" s="35"/>
      <c r="D38" s="35"/>
      <c r="E38" s="35"/>
      <c r="F38" s="35"/>
      <c r="G38" s="35"/>
      <c r="H38" s="35"/>
      <c r="I38" s="35"/>
      <c r="J38" s="10">
        <f t="shared" si="1"/>
        <v>0</v>
      </c>
      <c r="K38" s="10">
        <v>16577.8</v>
      </c>
      <c r="L38" s="10"/>
      <c r="M38" s="10"/>
      <c r="N38" s="10"/>
      <c r="O38" s="10"/>
      <c r="P38" s="10"/>
      <c r="Q38" s="10">
        <f t="shared" si="2"/>
        <v>16577.8</v>
      </c>
      <c r="R38" s="10">
        <f>+'184.100'!AL38</f>
        <v>0</v>
      </c>
      <c r="T38" s="10"/>
      <c r="U38" s="10">
        <f t="shared" si="0"/>
        <v>16577.8</v>
      </c>
      <c r="W38" s="17">
        <f t="shared" si="3"/>
        <v>16577.8</v>
      </c>
    </row>
    <row r="39" spans="1:23" hidden="1" x14ac:dyDescent="0.2">
      <c r="A39" s="34">
        <v>143700</v>
      </c>
      <c r="B39" s="35"/>
      <c r="C39" s="35"/>
      <c r="D39" s="35"/>
      <c r="E39" s="35"/>
      <c r="F39" s="35"/>
      <c r="G39" s="35"/>
      <c r="H39" s="35"/>
      <c r="I39" s="35"/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7">+J39-L39+M39-N39+O39+P39+K39</f>
        <v>0</v>
      </c>
      <c r="R39" s="10">
        <f>+'184.100'!AL39</f>
        <v>0</v>
      </c>
      <c r="T39" s="10"/>
      <c r="U39" s="10">
        <f t="shared" si="0"/>
        <v>0</v>
      </c>
      <c r="W39" s="17">
        <f t="shared" si="3"/>
        <v>0</v>
      </c>
    </row>
    <row r="40" spans="1:23" hidden="1" x14ac:dyDescent="0.2">
      <c r="A40" s="34">
        <f>+Jan!A40</f>
        <v>146000</v>
      </c>
      <c r="B40" s="35"/>
      <c r="C40" s="35"/>
      <c r="D40" s="35"/>
      <c r="E40" s="35"/>
      <c r="F40" s="35"/>
      <c r="G40" s="35"/>
      <c r="H40" s="35"/>
      <c r="I40" s="35"/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+'184.100'!AL40</f>
        <v>0</v>
      </c>
      <c r="T40" s="10"/>
      <c r="U40" s="10">
        <f t="shared" si="0"/>
        <v>0</v>
      </c>
      <c r="W40" s="17">
        <f t="shared" si="3"/>
        <v>0</v>
      </c>
    </row>
    <row r="41" spans="1:23" x14ac:dyDescent="0.2">
      <c r="A41" s="34">
        <f>+Jan!A41</f>
        <v>163000</v>
      </c>
      <c r="B41" s="35">
        <v>27004.89</v>
      </c>
      <c r="C41" s="35">
        <v>4460.74</v>
      </c>
      <c r="D41" s="35"/>
      <c r="E41" s="35"/>
      <c r="F41" s="35"/>
      <c r="G41" s="35">
        <v>16.84</v>
      </c>
      <c r="H41" s="35">
        <v>2715.94</v>
      </c>
      <c r="I41" s="35"/>
      <c r="J41" s="10">
        <f t="shared" si="1"/>
        <v>34198.409999999996</v>
      </c>
      <c r="K41" s="10"/>
      <c r="L41" s="10"/>
      <c r="M41" s="10"/>
      <c r="N41" s="10"/>
      <c r="O41" s="10"/>
      <c r="P41" s="10">
        <v>2155.08</v>
      </c>
      <c r="Q41" s="10">
        <f t="shared" si="2"/>
        <v>36353.49</v>
      </c>
      <c r="R41" s="10">
        <f>+'184.100'!AL41</f>
        <v>4.8804519780341485E-3</v>
      </c>
      <c r="T41" s="10">
        <f>-'163000'!AL21</f>
        <v>-36353.494880451974</v>
      </c>
      <c r="U41" s="10">
        <f t="shared" si="0"/>
        <v>2.4110028210011514E-12</v>
      </c>
      <c r="W41" s="17">
        <f t="shared" si="3"/>
        <v>2.4110028210011514E-12</v>
      </c>
    </row>
    <row r="42" spans="1:23" hidden="1" x14ac:dyDescent="0.2">
      <c r="A42" s="34">
        <v>163200</v>
      </c>
      <c r="B42" s="35"/>
      <c r="C42" s="35"/>
      <c r="D42" s="35"/>
      <c r="E42" s="35"/>
      <c r="F42" s="35"/>
      <c r="G42" s="35"/>
      <c r="H42" s="35"/>
      <c r="I42" s="35"/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+'184.100'!AL42</f>
        <v>0</v>
      </c>
      <c r="T42" s="10">
        <f>-'163000'!AL44</f>
        <v>0</v>
      </c>
      <c r="U42" s="10">
        <f t="shared" si="0"/>
        <v>0</v>
      </c>
      <c r="W42" s="17">
        <f t="shared" si="3"/>
        <v>0</v>
      </c>
    </row>
    <row r="43" spans="1:23" hidden="1" x14ac:dyDescent="0.2">
      <c r="A43" s="34">
        <v>183200</v>
      </c>
      <c r="B43" s="35"/>
      <c r="C43" s="35"/>
      <c r="D43" s="35"/>
      <c r="E43" s="35"/>
      <c r="F43" s="35"/>
      <c r="G43" s="35"/>
      <c r="H43" s="35"/>
      <c r="I43" s="35"/>
      <c r="J43" s="10">
        <f t="shared" si="1"/>
        <v>0</v>
      </c>
      <c r="K43" s="10"/>
      <c r="L43" s="10"/>
      <c r="M43" s="10"/>
      <c r="N43" s="10"/>
      <c r="O43" s="10"/>
      <c r="P43" s="10"/>
      <c r="Q43" s="10">
        <f>+J43-L43+M43-N43+O43+P43+K43</f>
        <v>0</v>
      </c>
      <c r="R43" s="10">
        <f>+'184.100'!AL43</f>
        <v>0</v>
      </c>
      <c r="T43" s="10"/>
      <c r="U43" s="10">
        <f t="shared" si="0"/>
        <v>0</v>
      </c>
      <c r="W43" s="17">
        <f t="shared" si="3"/>
        <v>0</v>
      </c>
    </row>
    <row r="44" spans="1:23" hidden="1" x14ac:dyDescent="0.2">
      <c r="A44" s="34">
        <v>183300</v>
      </c>
      <c r="B44" s="35"/>
      <c r="C44" s="35"/>
      <c r="D44" s="35"/>
      <c r="E44" s="35"/>
      <c r="F44" s="35"/>
      <c r="G44" s="35"/>
      <c r="H44" s="35"/>
      <c r="I44" s="35"/>
      <c r="J44" s="10">
        <f t="shared" si="1"/>
        <v>0</v>
      </c>
      <c r="K44" s="10"/>
      <c r="L44" s="10"/>
      <c r="M44" s="10"/>
      <c r="N44" s="10"/>
      <c r="O44" s="10"/>
      <c r="P44" s="10"/>
      <c r="Q44" s="10">
        <f>+J44-L44+M44-N44+O44+P44+K44</f>
        <v>0</v>
      </c>
      <c r="R44" s="10">
        <f>+'184.100'!AL44</f>
        <v>0</v>
      </c>
      <c r="T44" s="10"/>
      <c r="U44" s="10">
        <f t="shared" ref="U44" si="8">+Q44++T44+R44+S44</f>
        <v>0</v>
      </c>
      <c r="W44" s="17">
        <f t="shared" si="3"/>
        <v>0</v>
      </c>
    </row>
    <row r="45" spans="1:23" hidden="1" x14ac:dyDescent="0.2">
      <c r="A45" s="34">
        <v>183400</v>
      </c>
      <c r="B45" s="35"/>
      <c r="C45" s="35"/>
      <c r="D45" s="35"/>
      <c r="E45" s="35"/>
      <c r="F45" s="35"/>
      <c r="G45" s="35"/>
      <c r="H45" s="35"/>
      <c r="I45" s="35"/>
      <c r="J45" s="10">
        <f t="shared" si="1"/>
        <v>0</v>
      </c>
      <c r="K45" s="10"/>
      <c r="L45" s="10"/>
      <c r="M45" s="10"/>
      <c r="N45" s="10"/>
      <c r="O45" s="10"/>
      <c r="P45" s="10"/>
      <c r="Q45" s="10">
        <f>+J45-L45+M45-N45+O45+P45+K45</f>
        <v>0</v>
      </c>
      <c r="R45" s="10">
        <f>+'184.100'!AL45</f>
        <v>0</v>
      </c>
      <c r="T45" s="10"/>
      <c r="U45" s="10">
        <f t="shared" si="0"/>
        <v>0</v>
      </c>
      <c r="W45" s="17">
        <f t="shared" si="3"/>
        <v>0</v>
      </c>
    </row>
    <row r="46" spans="1:23" x14ac:dyDescent="0.2">
      <c r="A46" s="34">
        <f>+Jan!A46</f>
        <v>184100</v>
      </c>
      <c r="B46" s="35"/>
      <c r="C46" s="35"/>
      <c r="D46" s="35"/>
      <c r="E46" s="35"/>
      <c r="F46" s="35"/>
      <c r="G46" s="35"/>
      <c r="H46" s="35"/>
      <c r="I46" s="35"/>
      <c r="J46" s="10">
        <f t="shared" si="1"/>
        <v>0</v>
      </c>
      <c r="K46" s="10"/>
      <c r="L46" s="10"/>
      <c r="M46" s="10"/>
      <c r="N46" s="10"/>
      <c r="O46" s="10"/>
      <c r="P46" s="10">
        <v>3.22</v>
      </c>
      <c r="Q46" s="10">
        <f t="shared" si="2"/>
        <v>3.22</v>
      </c>
      <c r="R46" s="10">
        <f>-'184.100'!AL118</f>
        <v>-3.22</v>
      </c>
      <c r="T46" s="10"/>
      <c r="U46" s="10">
        <f t="shared" si="0"/>
        <v>0</v>
      </c>
      <c r="W46" s="17">
        <f t="shared" si="3"/>
        <v>0</v>
      </c>
    </row>
    <row r="47" spans="1:23" hidden="1" x14ac:dyDescent="0.2">
      <c r="A47" s="34">
        <v>242300</v>
      </c>
      <c r="B47" s="35"/>
      <c r="C47" s="35"/>
      <c r="D47" s="35"/>
      <c r="E47" s="35"/>
      <c r="F47" s="35"/>
      <c r="G47" s="35"/>
      <c r="H47" s="35"/>
      <c r="I47" s="35"/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+'184.100'!AL47</f>
        <v>0</v>
      </c>
      <c r="T47" s="10"/>
      <c r="U47" s="10">
        <f t="shared" ref="U47" si="9">+Q47++T47+R47+S47</f>
        <v>0</v>
      </c>
      <c r="W47" s="17">
        <f t="shared" si="3"/>
        <v>0</v>
      </c>
    </row>
    <row r="48" spans="1:23" hidden="1" x14ac:dyDescent="0.2">
      <c r="A48" s="34">
        <v>253350</v>
      </c>
      <c r="B48" s="35"/>
      <c r="C48" s="35"/>
      <c r="D48" s="35"/>
      <c r="E48" s="35"/>
      <c r="F48" s="35"/>
      <c r="G48" s="35"/>
      <c r="H48" s="35"/>
      <c r="I48" s="35"/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ref="Q48:Q50" si="10">+J48-L48+M48-N48+O48+P48+K48</f>
        <v>0</v>
      </c>
      <c r="R48" s="10">
        <f>+'184.100'!AL48</f>
        <v>0</v>
      </c>
      <c r="T48" s="10"/>
      <c r="U48" s="10">
        <f t="shared" si="0"/>
        <v>0</v>
      </c>
      <c r="W48" s="17">
        <f t="shared" si="3"/>
        <v>0</v>
      </c>
    </row>
    <row r="49" spans="1:23" hidden="1" x14ac:dyDescent="0.2">
      <c r="A49" s="34">
        <v>253351</v>
      </c>
      <c r="B49" s="35"/>
      <c r="C49" s="35"/>
      <c r="D49" s="35"/>
      <c r="E49" s="35"/>
      <c r="F49" s="35"/>
      <c r="G49" s="35"/>
      <c r="H49" s="35"/>
      <c r="I49" s="35"/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10"/>
        <v>0</v>
      </c>
      <c r="R49" s="10">
        <f>+'184.100'!AL49</f>
        <v>0</v>
      </c>
      <c r="T49" s="10"/>
      <c r="U49" s="10">
        <f t="shared" si="0"/>
        <v>0</v>
      </c>
      <c r="W49" s="17">
        <f t="shared" si="3"/>
        <v>0</v>
      </c>
    </row>
    <row r="50" spans="1:23" hidden="1" x14ac:dyDescent="0.2">
      <c r="A50" s="34">
        <f>+Jan!A50</f>
        <v>416000</v>
      </c>
      <c r="B50" s="35"/>
      <c r="C50" s="35"/>
      <c r="D50" s="35"/>
      <c r="E50" s="35"/>
      <c r="F50" s="35"/>
      <c r="G50" s="35"/>
      <c r="H50" s="35"/>
      <c r="I50" s="35"/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10"/>
        <v>0</v>
      </c>
      <c r="R50" s="10">
        <f>+'184.100'!AL50</f>
        <v>0</v>
      </c>
      <c r="T50" s="10"/>
      <c r="U50" s="10">
        <f t="shared" si="0"/>
        <v>0</v>
      </c>
      <c r="W50" s="17">
        <f t="shared" si="3"/>
        <v>0</v>
      </c>
    </row>
    <row r="51" spans="1:23" hidden="1" x14ac:dyDescent="0.2">
      <c r="A51" s="34">
        <f>+Jan!A51</f>
        <v>416100</v>
      </c>
      <c r="B51" s="35"/>
      <c r="C51" s="35"/>
      <c r="D51" s="35"/>
      <c r="E51" s="35"/>
      <c r="F51" s="35"/>
      <c r="G51" s="35"/>
      <c r="H51" s="35"/>
      <c r="I51" s="35"/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+'184.100'!AL51</f>
        <v>0</v>
      </c>
      <c r="T51" s="10"/>
      <c r="U51" s="10">
        <f t="shared" si="0"/>
        <v>0</v>
      </c>
      <c r="W51" s="17">
        <f t="shared" si="3"/>
        <v>0</v>
      </c>
    </row>
    <row r="52" spans="1:23" hidden="1" x14ac:dyDescent="0.2">
      <c r="A52" s="34">
        <f>+Jan!A52</f>
        <v>416600</v>
      </c>
      <c r="B52" s="35"/>
      <c r="C52" s="35"/>
      <c r="D52" s="35"/>
      <c r="E52" s="35"/>
      <c r="F52" s="35"/>
      <c r="G52" s="35"/>
      <c r="H52" s="35"/>
      <c r="I52" s="35"/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+'184.100'!AL52</f>
        <v>0</v>
      </c>
      <c r="T52" s="10"/>
      <c r="U52" s="10">
        <f t="shared" si="0"/>
        <v>0</v>
      </c>
      <c r="W52" s="17">
        <f t="shared" si="3"/>
        <v>0</v>
      </c>
    </row>
    <row r="53" spans="1:23" hidden="1" x14ac:dyDescent="0.2">
      <c r="A53" s="34">
        <f>+Jan!A53</f>
        <v>416700</v>
      </c>
      <c r="B53" s="35"/>
      <c r="C53" s="35"/>
      <c r="D53" s="35"/>
      <c r="E53" s="35"/>
      <c r="F53" s="35"/>
      <c r="G53" s="35"/>
      <c r="H53" s="35"/>
      <c r="I53" s="35"/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+'184.100'!AL53</f>
        <v>0</v>
      </c>
      <c r="T53" s="10"/>
      <c r="U53" s="10">
        <f t="shared" si="0"/>
        <v>0</v>
      </c>
      <c r="W53" s="17">
        <f t="shared" si="3"/>
        <v>0</v>
      </c>
    </row>
    <row r="54" spans="1:23" x14ac:dyDescent="0.2">
      <c r="A54" s="34">
        <f>+Jan!A54</f>
        <v>417102</v>
      </c>
      <c r="B54" s="35"/>
      <c r="C54" s="35"/>
      <c r="D54" s="35"/>
      <c r="E54" s="35"/>
      <c r="F54" s="35"/>
      <c r="G54" s="35"/>
      <c r="H54" s="35"/>
      <c r="I54" s="35"/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+'184.100'!AL54</f>
        <v>0</v>
      </c>
      <c r="S54" s="10">
        <v>-0.21</v>
      </c>
      <c r="T54" s="10"/>
      <c r="U54" s="10">
        <f t="shared" si="0"/>
        <v>-0.21</v>
      </c>
      <c r="W54" s="17">
        <f t="shared" si="3"/>
        <v>-0.21</v>
      </c>
    </row>
    <row r="55" spans="1:23" hidden="1" x14ac:dyDescent="0.2">
      <c r="A55" s="34">
        <f>+Jan!A55</f>
        <v>417106</v>
      </c>
      <c r="B55" s="35"/>
      <c r="C55" s="35"/>
      <c r="D55" s="35"/>
      <c r="E55" s="35"/>
      <c r="F55" s="35"/>
      <c r="G55" s="35"/>
      <c r="H55" s="35"/>
      <c r="I55" s="35"/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+'184.100'!AL55</f>
        <v>0</v>
      </c>
      <c r="T55" s="10"/>
      <c r="U55" s="10">
        <f t="shared" si="0"/>
        <v>0</v>
      </c>
      <c r="W55" s="17">
        <f t="shared" si="3"/>
        <v>0</v>
      </c>
    </row>
    <row r="56" spans="1:23" x14ac:dyDescent="0.2">
      <c r="A56" s="34">
        <f>+Jan!A56</f>
        <v>417107</v>
      </c>
      <c r="B56" s="35"/>
      <c r="C56" s="35"/>
      <c r="D56" s="35"/>
      <c r="E56" s="35"/>
      <c r="F56" s="35"/>
      <c r="G56" s="35"/>
      <c r="H56" s="35"/>
      <c r="I56" s="35"/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+'184.100'!AL56</f>
        <v>0</v>
      </c>
      <c r="S56" s="10">
        <v>5.56</v>
      </c>
      <c r="T56" s="10"/>
      <c r="U56" s="10">
        <f t="shared" si="0"/>
        <v>5.56</v>
      </c>
      <c r="W56" s="17">
        <f t="shared" si="3"/>
        <v>5.56</v>
      </c>
    </row>
    <row r="57" spans="1:23" hidden="1" x14ac:dyDescent="0.2">
      <c r="A57" s="34">
        <v>426500</v>
      </c>
      <c r="B57" s="35"/>
      <c r="C57" s="35"/>
      <c r="D57" s="35"/>
      <c r="E57" s="35"/>
      <c r="F57" s="35"/>
      <c r="G57" s="35"/>
      <c r="H57" s="35"/>
      <c r="I57" s="35"/>
      <c r="J57" s="10">
        <f t="shared" si="1"/>
        <v>0</v>
      </c>
      <c r="K57" s="10"/>
      <c r="L57" s="10"/>
      <c r="M57" s="10"/>
      <c r="N57" s="10"/>
      <c r="O57" s="10"/>
      <c r="P57" s="10"/>
      <c r="Q57" s="10">
        <f t="shared" ref="Q57" si="11">+J57-L57+M57-N57+O57+P57+K57</f>
        <v>0</v>
      </c>
      <c r="R57" s="10">
        <f>+'184.100'!AL57</f>
        <v>0</v>
      </c>
      <c r="T57" s="10"/>
      <c r="U57" s="10">
        <f t="shared" ref="U57" si="12">+Q57++T57+R57+S57</f>
        <v>0</v>
      </c>
      <c r="W57" s="17">
        <f t="shared" si="3"/>
        <v>0</v>
      </c>
    </row>
    <row r="58" spans="1:23" hidden="1" x14ac:dyDescent="0.2">
      <c r="A58" s="34">
        <f>+Jan!A58</f>
        <v>582000</v>
      </c>
      <c r="B58" s="35"/>
      <c r="C58" s="35"/>
      <c r="D58" s="35"/>
      <c r="E58" s="35"/>
      <c r="F58" s="35"/>
      <c r="G58" s="35"/>
      <c r="H58" s="35"/>
      <c r="I58" s="35"/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2"/>
        <v>0</v>
      </c>
      <c r="R58" s="10">
        <f>+'184.100'!AL58</f>
        <v>0</v>
      </c>
      <c r="T58" s="10"/>
      <c r="U58" s="10">
        <f t="shared" si="0"/>
        <v>0</v>
      </c>
      <c r="W58" s="17">
        <f t="shared" si="3"/>
        <v>0</v>
      </c>
    </row>
    <row r="59" spans="1:23" x14ac:dyDescent="0.2">
      <c r="A59" s="34">
        <f>+Jan!A59</f>
        <v>582200</v>
      </c>
      <c r="B59" s="35">
        <v>366.33</v>
      </c>
      <c r="C59" s="35">
        <v>49.67</v>
      </c>
      <c r="D59" s="35">
        <v>244.07</v>
      </c>
      <c r="E59" s="35"/>
      <c r="F59" s="35"/>
      <c r="G59" s="35">
        <v>5.81</v>
      </c>
      <c r="H59" s="35">
        <v>33.17</v>
      </c>
      <c r="I59" s="35"/>
      <c r="J59" s="10">
        <f t="shared" si="1"/>
        <v>699.04999999999984</v>
      </c>
      <c r="K59" s="10"/>
      <c r="L59" s="10"/>
      <c r="M59" s="10"/>
      <c r="N59" s="10"/>
      <c r="O59" s="10"/>
      <c r="P59" s="10">
        <v>34.03</v>
      </c>
      <c r="Q59" s="10">
        <f t="shared" si="2"/>
        <v>733.07999999999981</v>
      </c>
      <c r="R59" s="10">
        <f>+'184.100'!AL59</f>
        <v>0</v>
      </c>
      <c r="T59" s="10"/>
      <c r="U59" s="10">
        <f t="shared" si="0"/>
        <v>733.07999999999981</v>
      </c>
      <c r="W59" s="17">
        <f t="shared" si="3"/>
        <v>489.00999999999982</v>
      </c>
    </row>
    <row r="60" spans="1:23" x14ac:dyDescent="0.2">
      <c r="A60" s="34">
        <f>+Jan!A60</f>
        <v>583000</v>
      </c>
      <c r="B60" s="35">
        <v>10435.56</v>
      </c>
      <c r="C60" s="35">
        <v>2023.8</v>
      </c>
      <c r="D60" s="35">
        <v>8090.17</v>
      </c>
      <c r="E60" s="35">
        <v>136.43</v>
      </c>
      <c r="F60" s="35"/>
      <c r="G60" s="35">
        <v>561.23</v>
      </c>
      <c r="H60" s="35">
        <v>1138.22</v>
      </c>
      <c r="I60" s="35"/>
      <c r="J60" s="10">
        <f t="shared" si="1"/>
        <v>22385.41</v>
      </c>
      <c r="K60" s="10">
        <v>2388.06</v>
      </c>
      <c r="L60" s="10"/>
      <c r="M60" s="10"/>
      <c r="N60" s="10"/>
      <c r="O60" s="10"/>
      <c r="P60" s="10">
        <v>987.94</v>
      </c>
      <c r="Q60" s="10">
        <f t="shared" si="2"/>
        <v>25761.41</v>
      </c>
      <c r="R60" s="10">
        <f>+'184.100'!AL60</f>
        <v>8.2256699063266658E-2</v>
      </c>
      <c r="T60" s="10"/>
      <c r="U60" s="10">
        <f t="shared" ref="U60:U106" si="13">+Q60++T60+R60+S60</f>
        <v>25761.492256699064</v>
      </c>
      <c r="W60" s="17">
        <f t="shared" si="3"/>
        <v>17671.322256699066</v>
      </c>
    </row>
    <row r="61" spans="1:23" x14ac:dyDescent="0.2">
      <c r="A61" s="34">
        <f>+Jan!A61</f>
        <v>586000</v>
      </c>
      <c r="B61" s="35">
        <v>30429.73</v>
      </c>
      <c r="C61" s="35">
        <v>4055.81</v>
      </c>
      <c r="D61" s="35">
        <v>19188.75</v>
      </c>
      <c r="E61" s="35">
        <v>1169.69</v>
      </c>
      <c r="F61" s="35"/>
      <c r="G61" s="35">
        <v>653</v>
      </c>
      <c r="H61" s="35">
        <v>2652.98</v>
      </c>
      <c r="I61" s="35"/>
      <c r="J61" s="10">
        <f t="shared" si="1"/>
        <v>58149.960000000006</v>
      </c>
      <c r="K61" s="10"/>
      <c r="L61" s="10"/>
      <c r="M61" s="10"/>
      <c r="N61" s="10"/>
      <c r="O61" s="10"/>
      <c r="P61" s="10">
        <v>2199.9499999999998</v>
      </c>
      <c r="Q61" s="10">
        <f t="shared" si="2"/>
        <v>60349.91</v>
      </c>
      <c r="R61" s="10">
        <f>+'184.100'!AL61</f>
        <v>0.18258930037392623</v>
      </c>
      <c r="T61" s="10"/>
      <c r="U61" s="10">
        <f t="shared" si="13"/>
        <v>60350.09258930038</v>
      </c>
      <c r="W61" s="17">
        <f t="shared" si="3"/>
        <v>41161.34258930038</v>
      </c>
    </row>
    <row r="62" spans="1:23" x14ac:dyDescent="0.2">
      <c r="A62" s="34">
        <f>+Jan!A62</f>
        <v>588000</v>
      </c>
      <c r="B62" s="35">
        <v>87894.31</v>
      </c>
      <c r="C62" s="35">
        <v>14385.82</v>
      </c>
      <c r="D62" s="35">
        <v>46919.95</v>
      </c>
      <c r="E62" s="35">
        <v>3534.21</v>
      </c>
      <c r="F62" s="35"/>
      <c r="G62" s="35">
        <v>3984.09</v>
      </c>
      <c r="H62" s="35">
        <v>7205.66</v>
      </c>
      <c r="I62" s="35">
        <v>-0.45</v>
      </c>
      <c r="J62" s="10">
        <f t="shared" si="1"/>
        <v>163923.59</v>
      </c>
      <c r="K62" s="10"/>
      <c r="L62" s="10"/>
      <c r="M62" s="10"/>
      <c r="N62" s="10"/>
      <c r="O62" s="10"/>
      <c r="P62" s="10">
        <v>5597.5</v>
      </c>
      <c r="Q62" s="10">
        <f t="shared" si="2"/>
        <v>169521.09</v>
      </c>
      <c r="R62" s="10">
        <f>+'184.100'!AL62</f>
        <v>6.2549122800969262E-2</v>
      </c>
      <c r="T62" s="10">
        <f>+'163000'!AL11+'163000'!AL34</f>
        <v>0</v>
      </c>
      <c r="U62" s="10">
        <f t="shared" si="13"/>
        <v>169521.15254912281</v>
      </c>
      <c r="W62" s="17">
        <f t="shared" si="3"/>
        <v>122601.20254912281</v>
      </c>
    </row>
    <row r="63" spans="1:23" hidden="1" x14ac:dyDescent="0.2">
      <c r="A63" s="50">
        <v>588200</v>
      </c>
      <c r="B63" s="35"/>
      <c r="C63" s="35"/>
      <c r="D63" s="35"/>
      <c r="E63" s="35"/>
      <c r="F63" s="35"/>
      <c r="G63" s="35"/>
      <c r="H63" s="35"/>
      <c r="I63" s="35"/>
      <c r="J63" s="10">
        <f t="shared" si="1"/>
        <v>0</v>
      </c>
      <c r="K63" s="10"/>
      <c r="L63" s="10"/>
      <c r="M63" s="10"/>
      <c r="N63" s="10"/>
      <c r="O63" s="10"/>
      <c r="P63" s="10"/>
      <c r="Q63" s="10">
        <f t="shared" si="2"/>
        <v>0</v>
      </c>
      <c r="R63" s="10">
        <f>+'184.100'!AL63</f>
        <v>0</v>
      </c>
      <c r="T63" s="10"/>
      <c r="U63" s="10">
        <f t="shared" si="13"/>
        <v>0</v>
      </c>
      <c r="W63" s="17">
        <f t="shared" si="3"/>
        <v>0</v>
      </c>
    </row>
    <row r="64" spans="1:23" hidden="1" x14ac:dyDescent="0.2">
      <c r="A64" s="50">
        <v>588210</v>
      </c>
      <c r="B64" s="35"/>
      <c r="C64" s="35"/>
      <c r="D64" s="35"/>
      <c r="E64" s="35"/>
      <c r="F64" s="35"/>
      <c r="G64" s="35"/>
      <c r="H64" s="35"/>
      <c r="I64" s="35"/>
      <c r="J64" s="10">
        <f t="shared" si="1"/>
        <v>0</v>
      </c>
      <c r="K64" s="10"/>
      <c r="L64" s="10"/>
      <c r="M64" s="10"/>
      <c r="N64" s="10"/>
      <c r="O64" s="10"/>
      <c r="P64" s="10"/>
      <c r="Q64" s="10">
        <f t="shared" si="2"/>
        <v>0</v>
      </c>
      <c r="R64" s="10">
        <f>+'184.100'!AL64</f>
        <v>0</v>
      </c>
      <c r="T64" s="10"/>
      <c r="U64" s="10">
        <f t="shared" si="13"/>
        <v>0</v>
      </c>
      <c r="W64" s="17">
        <f t="shared" si="3"/>
        <v>0</v>
      </c>
    </row>
    <row r="65" spans="1:23" x14ac:dyDescent="0.2">
      <c r="A65" s="34">
        <f>+Jan!A65</f>
        <v>592000</v>
      </c>
      <c r="B65" s="35">
        <v>13906.21</v>
      </c>
      <c r="C65" s="35">
        <v>1472.72</v>
      </c>
      <c r="D65" s="35">
        <v>8064.93</v>
      </c>
      <c r="E65" s="35"/>
      <c r="F65" s="35"/>
      <c r="G65" s="35">
        <v>98.29</v>
      </c>
      <c r="H65" s="35">
        <v>1058.55</v>
      </c>
      <c r="I65" s="35"/>
      <c r="J65" s="10">
        <f t="shared" si="1"/>
        <v>24600.7</v>
      </c>
      <c r="K65" s="10"/>
      <c r="L65" s="10"/>
      <c r="M65" s="10"/>
      <c r="N65" s="10"/>
      <c r="O65" s="10"/>
      <c r="P65" s="10">
        <v>900.21</v>
      </c>
      <c r="Q65" s="10">
        <f t="shared" si="2"/>
        <v>25500.91</v>
      </c>
      <c r="R65" s="10">
        <f>+'184.100'!AL65</f>
        <v>5.9519763103902536E-2</v>
      </c>
      <c r="T65" s="10">
        <f>+'163000'!AL12+'163000'!AL35</f>
        <v>0</v>
      </c>
      <c r="U65" s="10">
        <f t="shared" si="13"/>
        <v>25500.969519763104</v>
      </c>
      <c r="W65" s="17">
        <f t="shared" si="3"/>
        <v>17436.039519763104</v>
      </c>
    </row>
    <row r="66" spans="1:23" x14ac:dyDescent="0.2">
      <c r="A66" s="34">
        <f>+Jan!A66</f>
        <v>592100</v>
      </c>
      <c r="B66" s="35">
        <v>3744.74</v>
      </c>
      <c r="C66" s="35">
        <v>524.79</v>
      </c>
      <c r="D66" s="35">
        <v>1760.14</v>
      </c>
      <c r="E66" s="35"/>
      <c r="F66" s="35"/>
      <c r="G66" s="35">
        <v>91.84</v>
      </c>
      <c r="H66" s="35">
        <v>280.89999999999998</v>
      </c>
      <c r="I66" s="35"/>
      <c r="J66" s="10">
        <f t="shared" si="1"/>
        <v>6402.41</v>
      </c>
      <c r="K66" s="10"/>
      <c r="L66" s="10"/>
      <c r="M66" s="10"/>
      <c r="N66" s="10"/>
      <c r="O66" s="10"/>
      <c r="P66" s="10">
        <v>230.23</v>
      </c>
      <c r="Q66" s="10">
        <f t="shared" si="2"/>
        <v>6632.6399999999994</v>
      </c>
      <c r="R66" s="10">
        <f>+'184.100'!AL66</f>
        <v>5.9870832329603262E-3</v>
      </c>
      <c r="T66" s="10"/>
      <c r="U66" s="10">
        <f t="shared" si="13"/>
        <v>6632.6459870832323</v>
      </c>
      <c r="W66" s="17">
        <f t="shared" si="3"/>
        <v>4872.505987083232</v>
      </c>
    </row>
    <row r="67" spans="1:23" x14ac:dyDescent="0.2">
      <c r="A67" s="34">
        <f>+Jan!A67</f>
        <v>592200</v>
      </c>
      <c r="B67" s="35">
        <v>884.2</v>
      </c>
      <c r="C67" s="35">
        <v>120.17</v>
      </c>
      <c r="D67" s="35">
        <v>552.16999999999996</v>
      </c>
      <c r="E67" s="35"/>
      <c r="F67" s="35"/>
      <c r="G67" s="35">
        <v>12.87</v>
      </c>
      <c r="H67" s="35">
        <v>58.93</v>
      </c>
      <c r="I67" s="35"/>
      <c r="J67" s="10">
        <f t="shared" si="1"/>
        <v>1628.34</v>
      </c>
      <c r="K67" s="10"/>
      <c r="L67" s="10"/>
      <c r="M67" s="10"/>
      <c r="N67" s="10"/>
      <c r="O67" s="10"/>
      <c r="P67" s="10">
        <v>71.930000000000007</v>
      </c>
      <c r="Q67" s="10">
        <f t="shared" si="2"/>
        <v>1700.27</v>
      </c>
      <c r="R67" s="10">
        <f>+'184.100'!AL67</f>
        <v>3.1872020860922441E-3</v>
      </c>
      <c r="T67" s="10"/>
      <c r="U67" s="10">
        <f t="shared" si="13"/>
        <v>1700.2731872020861</v>
      </c>
      <c r="W67" s="17">
        <f>+U67-D67</f>
        <v>1148.1031872020862</v>
      </c>
    </row>
    <row r="68" spans="1:23" x14ac:dyDescent="0.2">
      <c r="A68" s="34">
        <f>+Jan!A68</f>
        <v>593000</v>
      </c>
      <c r="B68" s="35">
        <v>215216.1</v>
      </c>
      <c r="C68" s="35">
        <v>25607.51</v>
      </c>
      <c r="D68" s="35">
        <v>75043.5</v>
      </c>
      <c r="E68" s="35">
        <v>2735.46</v>
      </c>
      <c r="F68" s="35"/>
      <c r="G68" s="35">
        <v>4197.3</v>
      </c>
      <c r="H68" s="35">
        <v>8909.1</v>
      </c>
      <c r="I68" s="35"/>
      <c r="J68" s="10">
        <f t="shared" si="1"/>
        <v>331708.96999999997</v>
      </c>
      <c r="K68" s="10">
        <v>-295.88</v>
      </c>
      <c r="L68" s="10"/>
      <c r="M68" s="10"/>
      <c r="N68" s="10"/>
      <c r="O68" s="10"/>
      <c r="P68" s="10">
        <v>5796.99</v>
      </c>
      <c r="Q68" s="10">
        <f t="shared" si="2"/>
        <v>337210.07999999996</v>
      </c>
      <c r="R68" s="10">
        <f>+'184.100'!AL68</f>
        <v>1.2204590335921699</v>
      </c>
      <c r="T68" s="10">
        <f>+'163000'!AL13+'163000'!AL36</f>
        <v>1373.7313386186627</v>
      </c>
      <c r="U68" s="10">
        <f t="shared" si="13"/>
        <v>338585.03179765225</v>
      </c>
      <c r="W68" s="17">
        <f t="shared" si="3"/>
        <v>263541.53179765225</v>
      </c>
    </row>
    <row r="69" spans="1:23" hidden="1" x14ac:dyDescent="0.2">
      <c r="A69" s="50">
        <f>+Jan!A69</f>
        <v>593200</v>
      </c>
      <c r="B69" s="35"/>
      <c r="C69" s="35"/>
      <c r="D69" s="35"/>
      <c r="E69" s="35"/>
      <c r="F69" s="35"/>
      <c r="G69" s="35"/>
      <c r="H69" s="35"/>
      <c r="I69" s="35"/>
      <c r="J69" s="10">
        <f t="shared" si="1"/>
        <v>0</v>
      </c>
      <c r="K69" s="10"/>
      <c r="L69" s="10"/>
      <c r="M69" s="10"/>
      <c r="N69" s="10"/>
      <c r="O69" s="10"/>
      <c r="P69" s="10"/>
      <c r="Q69" s="10">
        <f t="shared" si="2"/>
        <v>0</v>
      </c>
      <c r="R69" s="10">
        <f>+'184.100'!AL69</f>
        <v>0</v>
      </c>
      <c r="T69" s="10">
        <f>+'163000'!AL14+'163000'!AL37</f>
        <v>0</v>
      </c>
      <c r="U69" s="10">
        <f t="shared" si="13"/>
        <v>0</v>
      </c>
      <c r="W69" s="17">
        <f t="shared" si="3"/>
        <v>0</v>
      </c>
    </row>
    <row r="70" spans="1:23" x14ac:dyDescent="0.2">
      <c r="A70" s="34">
        <f>+Jan!A70</f>
        <v>593300</v>
      </c>
      <c r="B70" s="35">
        <v>10970.65</v>
      </c>
      <c r="C70" s="35">
        <v>2034.85</v>
      </c>
      <c r="D70" s="35">
        <v>7542.62</v>
      </c>
      <c r="E70" s="35">
        <v>82.2</v>
      </c>
      <c r="F70" s="35"/>
      <c r="G70" s="35">
        <v>661.51</v>
      </c>
      <c r="H70" s="35">
        <v>1115.54</v>
      </c>
      <c r="I70" s="35"/>
      <c r="J70" s="10">
        <f t="shared" si="1"/>
        <v>22407.37</v>
      </c>
      <c r="K70" s="10"/>
      <c r="L70" s="10"/>
      <c r="M70" s="10"/>
      <c r="N70" s="10"/>
      <c r="O70" s="10"/>
      <c r="P70" s="10">
        <v>901.28</v>
      </c>
      <c r="Q70" s="10">
        <f t="shared" si="2"/>
        <v>23308.649999999998</v>
      </c>
      <c r="R70" s="10">
        <f>+'184.100'!AL70</f>
        <v>5.7773089634136618E-2</v>
      </c>
      <c r="T70" s="10"/>
      <c r="U70" s="10">
        <f t="shared" si="13"/>
        <v>23308.707773089631</v>
      </c>
      <c r="W70" s="17">
        <f t="shared" si="3"/>
        <v>15766.087773089632</v>
      </c>
    </row>
    <row r="71" spans="1:23" x14ac:dyDescent="0.2">
      <c r="A71" s="34">
        <v>593800</v>
      </c>
      <c r="B71" s="35"/>
      <c r="C71" s="35"/>
      <c r="D71" s="35"/>
      <c r="E71" s="35"/>
      <c r="F71" s="35"/>
      <c r="G71" s="35"/>
      <c r="H71" s="35"/>
      <c r="I71" s="35"/>
      <c r="J71" s="10">
        <f t="shared" si="1"/>
        <v>0</v>
      </c>
      <c r="K71" s="10">
        <v>-61.49</v>
      </c>
      <c r="L71" s="10"/>
      <c r="M71" s="10"/>
      <c r="N71" s="10"/>
      <c r="O71" s="10"/>
      <c r="P71" s="10"/>
      <c r="Q71" s="10">
        <f t="shared" si="2"/>
        <v>-61.49</v>
      </c>
      <c r="R71" s="10">
        <f>+'184.100'!AL71</f>
        <v>0</v>
      </c>
      <c r="T71" s="10"/>
      <c r="U71" s="10">
        <f t="shared" si="13"/>
        <v>-61.49</v>
      </c>
      <c r="W71" s="17">
        <f t="shared" si="3"/>
        <v>-61.49</v>
      </c>
    </row>
    <row r="72" spans="1:23" x14ac:dyDescent="0.2">
      <c r="A72" s="34">
        <f>+Jan!A72</f>
        <v>594000</v>
      </c>
      <c r="B72" s="35">
        <v>12903.88</v>
      </c>
      <c r="C72" s="35">
        <v>1600.92</v>
      </c>
      <c r="D72" s="35">
        <v>5985.97</v>
      </c>
      <c r="E72" s="35">
        <v>258.20999999999998</v>
      </c>
      <c r="F72" s="35"/>
      <c r="G72" s="35">
        <v>420.18</v>
      </c>
      <c r="H72" s="35">
        <v>998.52</v>
      </c>
      <c r="I72" s="35"/>
      <c r="J72" s="10">
        <f t="shared" si="1"/>
        <v>22167.68</v>
      </c>
      <c r="K72" s="10"/>
      <c r="L72" s="10"/>
      <c r="M72" s="10"/>
      <c r="N72" s="10"/>
      <c r="O72" s="10"/>
      <c r="P72" s="10">
        <v>633.6</v>
      </c>
      <c r="Q72" s="10">
        <f t="shared" si="2"/>
        <v>22801.279999999999</v>
      </c>
      <c r="R72" s="10">
        <f>+'184.100'!AL72</f>
        <v>0.12019940758738051</v>
      </c>
      <c r="T72" s="10">
        <f>+'163000'!AL15+'163000'!AL38</f>
        <v>61.371431432264892</v>
      </c>
      <c r="U72" s="10">
        <f t="shared" si="13"/>
        <v>22862.771630839852</v>
      </c>
      <c r="W72" s="17">
        <f t="shared" si="3"/>
        <v>16876.801630839851</v>
      </c>
    </row>
    <row r="73" spans="1:23" x14ac:dyDescent="0.2">
      <c r="A73" s="34">
        <f>+Jan!A73</f>
        <v>595000</v>
      </c>
      <c r="B73" s="35">
        <v>1139.46</v>
      </c>
      <c r="C73" s="35">
        <v>110.13</v>
      </c>
      <c r="D73" s="35">
        <v>192.87</v>
      </c>
      <c r="E73" s="35"/>
      <c r="F73" s="35"/>
      <c r="G73" s="35">
        <v>1.1499999999999999</v>
      </c>
      <c r="H73" s="35">
        <v>93.51</v>
      </c>
      <c r="I73" s="35"/>
      <c r="J73" s="10">
        <f t="shared" ref="J73:J115" si="14">SUM(B73:I73)</f>
        <v>1537.1200000000001</v>
      </c>
      <c r="K73" s="10"/>
      <c r="L73" s="10"/>
      <c r="M73" s="10"/>
      <c r="N73" s="10"/>
      <c r="O73" s="10"/>
      <c r="P73" s="10">
        <v>11.85</v>
      </c>
      <c r="Q73" s="10">
        <f t="shared" si="2"/>
        <v>1548.97</v>
      </c>
      <c r="R73" s="10">
        <f>+'184.100'!AL73</f>
        <v>2.678463924540758E-3</v>
      </c>
      <c r="T73" s="10">
        <f>+'163000'!AL16+'163000'!AL39</f>
        <v>0</v>
      </c>
      <c r="U73" s="10">
        <f t="shared" si="13"/>
        <v>1548.9726784639245</v>
      </c>
      <c r="W73" s="17">
        <f t="shared" ref="W73:W116" si="15">+U73-D73</f>
        <v>1356.1026784639243</v>
      </c>
    </row>
    <row r="74" spans="1:23" x14ac:dyDescent="0.2">
      <c r="A74" s="34">
        <f>+Jan!A74</f>
        <v>596000</v>
      </c>
      <c r="B74" s="35">
        <v>383.57</v>
      </c>
      <c r="C74" s="35">
        <v>45.78</v>
      </c>
      <c r="D74" s="35">
        <v>568.05999999999995</v>
      </c>
      <c r="E74" s="35"/>
      <c r="F74" s="35"/>
      <c r="G74" s="35">
        <v>1.04</v>
      </c>
      <c r="H74" s="35">
        <v>45.43</v>
      </c>
      <c r="I74" s="35"/>
      <c r="J74" s="10">
        <f t="shared" si="14"/>
        <v>1043.8799999999999</v>
      </c>
      <c r="K74" s="10"/>
      <c r="L74" s="10"/>
      <c r="M74" s="10"/>
      <c r="N74" s="10"/>
      <c r="O74" s="10"/>
      <c r="P74" s="10">
        <v>80.33</v>
      </c>
      <c r="Q74" s="10">
        <f t="shared" si="2"/>
        <v>1124.2099999999998</v>
      </c>
      <c r="R74" s="10">
        <f>+'184.100'!AL74</f>
        <v>5.7732154684894824E-3</v>
      </c>
      <c r="T74" s="10"/>
      <c r="U74" s="10">
        <f t="shared" si="13"/>
        <v>1124.2157732154683</v>
      </c>
      <c r="W74" s="17">
        <f>+U74-D74</f>
        <v>556.15577321546834</v>
      </c>
    </row>
    <row r="75" spans="1:23" x14ac:dyDescent="0.2">
      <c r="A75" s="34">
        <f>+Jan!A75</f>
        <v>597000</v>
      </c>
      <c r="B75" s="35"/>
      <c r="C75" s="35"/>
      <c r="D75" s="35">
        <v>27.24</v>
      </c>
      <c r="E75" s="35"/>
      <c r="F75" s="35"/>
      <c r="G75" s="35"/>
      <c r="H75" s="35"/>
      <c r="I75" s="35"/>
      <c r="J75" s="10">
        <f t="shared" si="14"/>
        <v>27.24</v>
      </c>
      <c r="K75" s="10"/>
      <c r="L75" s="10"/>
      <c r="M75" s="10"/>
      <c r="N75" s="10"/>
      <c r="O75" s="10"/>
      <c r="P75" s="10"/>
      <c r="Q75" s="10">
        <f t="shared" si="2"/>
        <v>27.24</v>
      </c>
      <c r="R75" s="10">
        <f>+'184.100'!AL75</f>
        <v>0</v>
      </c>
      <c r="T75" s="10">
        <f>+'163000'!AL17+'163000'!AL40</f>
        <v>0</v>
      </c>
      <c r="U75" s="10">
        <f t="shared" si="13"/>
        <v>27.24</v>
      </c>
      <c r="W75" s="17">
        <f t="shared" si="15"/>
        <v>0</v>
      </c>
    </row>
    <row r="76" spans="1:23" hidden="1" x14ac:dyDescent="0.2">
      <c r="A76" s="34">
        <f>+Jan!A76</f>
        <v>598000</v>
      </c>
      <c r="B76" s="35"/>
      <c r="C76" s="35"/>
      <c r="D76" s="35"/>
      <c r="E76" s="35"/>
      <c r="F76" s="35"/>
      <c r="G76" s="35"/>
      <c r="H76" s="35"/>
      <c r="I76" s="35"/>
      <c r="J76" s="10">
        <f t="shared" si="14"/>
        <v>0</v>
      </c>
      <c r="K76" s="10"/>
      <c r="L76" s="10"/>
      <c r="M76" s="10"/>
      <c r="N76" s="10"/>
      <c r="O76" s="10"/>
      <c r="P76" s="10"/>
      <c r="Q76" s="10">
        <f t="shared" si="2"/>
        <v>0</v>
      </c>
      <c r="R76" s="10">
        <f>+'184.100'!AL76</f>
        <v>0</v>
      </c>
      <c r="T76" s="10">
        <f>+'163000'!AL18+'163000'!AL41</f>
        <v>0</v>
      </c>
      <c r="U76" s="10">
        <f t="shared" si="13"/>
        <v>0</v>
      </c>
      <c r="W76" s="17">
        <f t="shared" si="15"/>
        <v>0</v>
      </c>
    </row>
    <row r="77" spans="1:23" x14ac:dyDescent="0.2">
      <c r="A77" s="34">
        <f>+Jan!A77</f>
        <v>903000</v>
      </c>
      <c r="B77" s="35">
        <v>75813.710000000006</v>
      </c>
      <c r="C77" s="35">
        <v>14203.68</v>
      </c>
      <c r="D77" s="35">
        <v>47863.28</v>
      </c>
      <c r="E77" s="35">
        <v>4704.8999999999996</v>
      </c>
      <c r="F77" s="35"/>
      <c r="G77" s="35">
        <v>4670.57</v>
      </c>
      <c r="H77" s="35">
        <v>7466.85</v>
      </c>
      <c r="I77" s="35"/>
      <c r="J77" s="10">
        <f t="shared" si="14"/>
        <v>154722.99000000002</v>
      </c>
      <c r="K77" s="10">
        <v>190.01</v>
      </c>
      <c r="L77" s="10"/>
      <c r="M77" s="10"/>
      <c r="N77" s="10"/>
      <c r="O77" s="10"/>
      <c r="P77" s="10">
        <v>5765.12</v>
      </c>
      <c r="Q77" s="10">
        <f t="shared" si="2"/>
        <v>160678.12000000002</v>
      </c>
      <c r="R77" s="10">
        <f>+'184.100'!AL77</f>
        <v>5.6049311983438127E-2</v>
      </c>
      <c r="S77" s="10">
        <v>-5.56</v>
      </c>
      <c r="T77" s="10"/>
      <c r="U77" s="10">
        <f t="shared" si="13"/>
        <v>160672.616049312</v>
      </c>
      <c r="W77" s="17">
        <f t="shared" si="15"/>
        <v>112809.336049312</v>
      </c>
    </row>
    <row r="78" spans="1:23" hidden="1" x14ac:dyDescent="0.2">
      <c r="A78" s="34">
        <f>+Jan!A78</f>
        <v>903220</v>
      </c>
      <c r="B78" s="35"/>
      <c r="C78" s="35"/>
      <c r="D78" s="35"/>
      <c r="E78" s="35"/>
      <c r="F78" s="35"/>
      <c r="G78" s="35"/>
      <c r="H78" s="35"/>
      <c r="I78" s="35"/>
      <c r="J78" s="10">
        <f t="shared" si="14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+'184.100'!AL78</f>
        <v>0</v>
      </c>
      <c r="T78" s="10"/>
      <c r="U78" s="10">
        <f t="shared" si="13"/>
        <v>0</v>
      </c>
      <c r="W78" s="17">
        <f t="shared" si="15"/>
        <v>0</v>
      </c>
    </row>
    <row r="79" spans="1:23" hidden="1" x14ac:dyDescent="0.2">
      <c r="A79" s="34">
        <f>+Jan!A79</f>
        <v>903230</v>
      </c>
      <c r="B79" s="35"/>
      <c r="C79" s="35"/>
      <c r="D79" s="35"/>
      <c r="E79" s="35"/>
      <c r="F79" s="35"/>
      <c r="G79" s="35"/>
      <c r="H79" s="35"/>
      <c r="I79" s="35"/>
      <c r="J79" s="10">
        <f t="shared" si="14"/>
        <v>0</v>
      </c>
      <c r="K79" s="10"/>
      <c r="L79" s="10"/>
      <c r="M79" s="10"/>
      <c r="N79" s="10"/>
      <c r="O79" s="10"/>
      <c r="P79" s="10"/>
      <c r="Q79" s="10">
        <f t="shared" si="2"/>
        <v>0</v>
      </c>
      <c r="R79" s="10">
        <f>+'184.100'!AL79</f>
        <v>0</v>
      </c>
      <c r="T79" s="10"/>
      <c r="U79" s="10">
        <f t="shared" si="13"/>
        <v>0</v>
      </c>
      <c r="W79" s="17">
        <f t="shared" si="15"/>
        <v>0</v>
      </c>
    </row>
    <row r="80" spans="1:23" hidden="1" x14ac:dyDescent="0.2">
      <c r="A80" s="34">
        <f>+Jan!A80</f>
        <v>903240</v>
      </c>
      <c r="B80" s="35"/>
      <c r="C80" s="35"/>
      <c r="D80" s="35"/>
      <c r="E80" s="35"/>
      <c r="F80" s="35"/>
      <c r="G80" s="35"/>
      <c r="H80" s="35"/>
      <c r="I80" s="35"/>
      <c r="J80" s="10">
        <f t="shared" si="14"/>
        <v>0</v>
      </c>
      <c r="K80" s="10"/>
      <c r="L80" s="10"/>
      <c r="M80" s="10"/>
      <c r="N80" s="10"/>
      <c r="O80" s="10"/>
      <c r="P80" s="10"/>
      <c r="Q80" s="10">
        <f t="shared" si="2"/>
        <v>0</v>
      </c>
      <c r="R80" s="10">
        <f>+'184.100'!AL80</f>
        <v>0</v>
      </c>
      <c r="T80" s="10"/>
      <c r="U80" s="10">
        <f t="shared" si="13"/>
        <v>0</v>
      </c>
      <c r="W80" s="17">
        <f t="shared" si="15"/>
        <v>0</v>
      </c>
    </row>
    <row r="81" spans="1:23" x14ac:dyDescent="0.2">
      <c r="A81" s="34">
        <f>+Jan!A81</f>
        <v>908000</v>
      </c>
      <c r="B81" s="35">
        <v>4016.48</v>
      </c>
      <c r="C81" s="35">
        <v>1681.2</v>
      </c>
      <c r="D81" s="35">
        <v>3520.92</v>
      </c>
      <c r="E81" s="35"/>
      <c r="F81" s="35"/>
      <c r="G81" s="35">
        <v>5028.8</v>
      </c>
      <c r="H81" s="35">
        <v>612.67999999999995</v>
      </c>
      <c r="I81" s="35"/>
      <c r="J81" s="10">
        <f t="shared" si="14"/>
        <v>14860.080000000002</v>
      </c>
      <c r="K81" s="10"/>
      <c r="L81" s="10"/>
      <c r="M81" s="10"/>
      <c r="N81" s="10"/>
      <c r="O81" s="10"/>
      <c r="P81" s="10">
        <v>458.17</v>
      </c>
      <c r="Q81" s="10">
        <f t="shared" si="2"/>
        <v>15318.250000000002</v>
      </c>
      <c r="R81" s="10">
        <f>+'184.100'!AL81</f>
        <v>4.3365028220077378E-3</v>
      </c>
      <c r="T81" s="10"/>
      <c r="U81" s="10">
        <f t="shared" si="13"/>
        <v>15318.254336502823</v>
      </c>
      <c r="W81" s="17">
        <f t="shared" si="15"/>
        <v>11797.334336502823</v>
      </c>
    </row>
    <row r="82" spans="1:23" hidden="1" x14ac:dyDescent="0.2">
      <c r="A82" s="34">
        <f>+Jan!A82</f>
        <v>912000</v>
      </c>
      <c r="B82" s="35"/>
      <c r="C82" s="35"/>
      <c r="D82" s="35"/>
      <c r="E82" s="35"/>
      <c r="F82" s="35"/>
      <c r="G82" s="35"/>
      <c r="H82" s="35"/>
      <c r="I82" s="35"/>
      <c r="J82" s="10">
        <f t="shared" si="14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+'184.100'!AL82</f>
        <v>0</v>
      </c>
      <c r="T82" s="10"/>
      <c r="U82" s="10">
        <f t="shared" si="13"/>
        <v>0</v>
      </c>
      <c r="W82" s="17">
        <f t="shared" si="15"/>
        <v>0</v>
      </c>
    </row>
    <row r="83" spans="1:23" hidden="1" x14ac:dyDescent="0.2">
      <c r="A83" s="34">
        <f>+Jan!A83</f>
        <v>913000</v>
      </c>
      <c r="B83" s="35"/>
      <c r="C83" s="35"/>
      <c r="D83" s="35"/>
      <c r="E83" s="35"/>
      <c r="F83" s="35"/>
      <c r="G83" s="35"/>
      <c r="H83" s="35"/>
      <c r="I83" s="35"/>
      <c r="J83" s="10">
        <f t="shared" si="14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+'184.100'!AL83</f>
        <v>0</v>
      </c>
      <c r="T83" s="10"/>
      <c r="U83" s="10">
        <f t="shared" si="13"/>
        <v>0</v>
      </c>
      <c r="W83" s="17">
        <f t="shared" si="15"/>
        <v>0</v>
      </c>
    </row>
    <row r="84" spans="1:23" hidden="1" x14ac:dyDescent="0.2">
      <c r="A84" s="34">
        <f>+Jan!A84</f>
        <v>913220</v>
      </c>
      <c r="B84" s="35"/>
      <c r="C84" s="35"/>
      <c r="D84" s="35"/>
      <c r="E84" s="35"/>
      <c r="F84" s="35"/>
      <c r="G84" s="35"/>
      <c r="H84" s="35"/>
      <c r="I84" s="35"/>
      <c r="J84" s="10">
        <f t="shared" si="14"/>
        <v>0</v>
      </c>
      <c r="K84" s="10"/>
      <c r="L84" s="10"/>
      <c r="M84" s="10"/>
      <c r="N84" s="10"/>
      <c r="O84" s="10"/>
      <c r="P84" s="10"/>
      <c r="Q84" s="10">
        <f t="shared" si="2"/>
        <v>0</v>
      </c>
      <c r="R84" s="10">
        <f>+'184.100'!AL84</f>
        <v>0</v>
      </c>
      <c r="T84" s="10"/>
      <c r="U84" s="10">
        <f t="shared" si="13"/>
        <v>0</v>
      </c>
      <c r="W84" s="17">
        <f t="shared" si="15"/>
        <v>0</v>
      </c>
    </row>
    <row r="85" spans="1:23" hidden="1" x14ac:dyDescent="0.2">
      <c r="A85" s="34">
        <f>+Jan!A85</f>
        <v>913230</v>
      </c>
      <c r="B85" s="35"/>
      <c r="C85" s="35"/>
      <c r="D85" s="35"/>
      <c r="E85" s="35"/>
      <c r="F85" s="35"/>
      <c r="G85" s="35"/>
      <c r="H85" s="35"/>
      <c r="I85" s="35"/>
      <c r="J85" s="10">
        <f t="shared" si="14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+'184.100'!AL85</f>
        <v>0</v>
      </c>
      <c r="T85" s="10"/>
      <c r="U85" s="10">
        <f t="shared" si="13"/>
        <v>0</v>
      </c>
      <c r="W85" s="17">
        <f t="shared" si="15"/>
        <v>0</v>
      </c>
    </row>
    <row r="86" spans="1:23" hidden="1" x14ac:dyDescent="0.2">
      <c r="A86" s="34">
        <f>+Jan!A86</f>
        <v>913240</v>
      </c>
      <c r="B86" s="35"/>
      <c r="C86" s="35"/>
      <c r="D86" s="35"/>
      <c r="E86" s="35"/>
      <c r="F86" s="35"/>
      <c r="G86" s="35"/>
      <c r="H86" s="35"/>
      <c r="I86" s="35"/>
      <c r="J86" s="10">
        <f t="shared" si="14"/>
        <v>0</v>
      </c>
      <c r="K86" s="10"/>
      <c r="L86" s="10"/>
      <c r="M86" s="10"/>
      <c r="N86" s="10"/>
      <c r="O86" s="10"/>
      <c r="P86" s="10"/>
      <c r="Q86" s="10">
        <f t="shared" si="2"/>
        <v>0</v>
      </c>
      <c r="R86" s="10">
        <f>+'184.100'!AL86</f>
        <v>0</v>
      </c>
      <c r="T86" s="10"/>
      <c r="U86" s="10">
        <f t="shared" si="13"/>
        <v>0</v>
      </c>
      <c r="W86" s="17">
        <f t="shared" si="15"/>
        <v>0</v>
      </c>
    </row>
    <row r="87" spans="1:23" x14ac:dyDescent="0.2">
      <c r="A87" s="34">
        <f>+Jan!A87</f>
        <v>920000</v>
      </c>
      <c r="B87" s="35">
        <v>78453.960000000006</v>
      </c>
      <c r="C87" s="35">
        <v>14964.76</v>
      </c>
      <c r="D87" s="35">
        <v>48295.49</v>
      </c>
      <c r="E87" s="35"/>
      <c r="F87" s="35"/>
      <c r="G87" s="35">
        <v>1539.71</v>
      </c>
      <c r="H87" s="35">
        <v>7804.23</v>
      </c>
      <c r="I87" s="35"/>
      <c r="J87" s="10">
        <f t="shared" si="14"/>
        <v>151058.15</v>
      </c>
      <c r="K87" s="10"/>
      <c r="L87" s="10"/>
      <c r="M87" s="10"/>
      <c r="N87" s="10"/>
      <c r="O87" s="10"/>
      <c r="P87" s="10">
        <v>6158.45</v>
      </c>
      <c r="Q87" s="10">
        <f t="shared" si="2"/>
        <v>157216.6</v>
      </c>
      <c r="R87" s="10">
        <f>+'184.100'!AL87</f>
        <v>1.3853878520722373E-2</v>
      </c>
      <c r="T87" s="10"/>
      <c r="U87" s="10">
        <f t="shared" si="13"/>
        <v>157216.61385387852</v>
      </c>
      <c r="W87" s="17">
        <f t="shared" si="15"/>
        <v>108921.12385387853</v>
      </c>
    </row>
    <row r="88" spans="1:23" hidden="1" x14ac:dyDescent="0.2">
      <c r="A88" s="34">
        <v>920100</v>
      </c>
      <c r="B88" s="35"/>
      <c r="C88" s="35"/>
      <c r="D88" s="35"/>
      <c r="E88" s="35"/>
      <c r="F88" s="35"/>
      <c r="G88" s="35"/>
      <c r="H88" s="35"/>
      <c r="I88" s="35"/>
      <c r="J88" s="10">
        <f t="shared" si="14"/>
        <v>0</v>
      </c>
      <c r="K88" s="10"/>
      <c r="L88" s="10"/>
      <c r="M88" s="10"/>
      <c r="N88" s="10"/>
      <c r="O88" s="10"/>
      <c r="P88" s="10"/>
      <c r="Q88" s="10">
        <f t="shared" ref="Q88:Q92" si="16">+J88-L88+M88-N88+O88+P88+K88</f>
        <v>0</v>
      </c>
      <c r="R88" s="10">
        <f>+'184.100'!AL88</f>
        <v>0</v>
      </c>
      <c r="T88" s="10"/>
      <c r="U88" s="10">
        <f t="shared" si="13"/>
        <v>0</v>
      </c>
      <c r="W88" s="17">
        <f t="shared" si="15"/>
        <v>0</v>
      </c>
    </row>
    <row r="89" spans="1:23" hidden="1" x14ac:dyDescent="0.2">
      <c r="A89" s="34">
        <f>+Jan!A89</f>
        <v>920220</v>
      </c>
      <c r="B89" s="35"/>
      <c r="C89" s="35"/>
      <c r="D89" s="35"/>
      <c r="E89" s="35"/>
      <c r="F89" s="35"/>
      <c r="G89" s="35"/>
      <c r="H89" s="35"/>
      <c r="I89" s="35"/>
      <c r="J89" s="10">
        <f t="shared" si="14"/>
        <v>0</v>
      </c>
      <c r="K89" s="10"/>
      <c r="L89" s="10"/>
      <c r="M89" s="10"/>
      <c r="N89" s="10"/>
      <c r="O89" s="10"/>
      <c r="P89" s="10"/>
      <c r="Q89" s="10">
        <f t="shared" si="16"/>
        <v>0</v>
      </c>
      <c r="R89" s="10">
        <f>+'184.100'!AL89</f>
        <v>0</v>
      </c>
      <c r="T89" s="10"/>
      <c r="U89" s="10">
        <f t="shared" si="13"/>
        <v>0</v>
      </c>
      <c r="W89" s="17">
        <f t="shared" si="15"/>
        <v>0</v>
      </c>
    </row>
    <row r="90" spans="1:23" hidden="1" x14ac:dyDescent="0.2">
      <c r="A90" s="34">
        <f>+Jan!A90</f>
        <v>920221</v>
      </c>
      <c r="B90" s="35"/>
      <c r="C90" s="35"/>
      <c r="D90" s="35"/>
      <c r="E90" s="35"/>
      <c r="F90" s="35"/>
      <c r="G90" s="35"/>
      <c r="H90" s="35"/>
      <c r="I90" s="35"/>
      <c r="J90" s="10">
        <f t="shared" si="14"/>
        <v>0</v>
      </c>
      <c r="K90" s="10"/>
      <c r="L90" s="10"/>
      <c r="M90" s="10"/>
      <c r="N90" s="10"/>
      <c r="O90" s="10"/>
      <c r="P90" s="10"/>
      <c r="Q90" s="10">
        <f t="shared" si="16"/>
        <v>0</v>
      </c>
      <c r="R90" s="10">
        <f>+'184.100'!AL90</f>
        <v>0</v>
      </c>
      <c r="T90" s="10"/>
      <c r="U90" s="10">
        <f t="shared" si="13"/>
        <v>0</v>
      </c>
      <c r="W90" s="17">
        <f t="shared" si="15"/>
        <v>0</v>
      </c>
    </row>
    <row r="91" spans="1:23" hidden="1" x14ac:dyDescent="0.2">
      <c r="A91" s="34">
        <f>+Jan!A91</f>
        <v>920230</v>
      </c>
      <c r="B91" s="35"/>
      <c r="C91" s="35"/>
      <c r="D91" s="35"/>
      <c r="E91" s="35"/>
      <c r="F91" s="35"/>
      <c r="G91" s="35"/>
      <c r="H91" s="35"/>
      <c r="I91" s="35"/>
      <c r="J91" s="10">
        <f t="shared" si="14"/>
        <v>0</v>
      </c>
      <c r="K91" s="10"/>
      <c r="L91" s="10"/>
      <c r="M91" s="10"/>
      <c r="N91" s="10"/>
      <c r="O91" s="10"/>
      <c r="P91" s="10"/>
      <c r="Q91" s="10">
        <f t="shared" si="16"/>
        <v>0</v>
      </c>
      <c r="R91" s="10">
        <f>+'184.100'!AL91</f>
        <v>0</v>
      </c>
      <c r="T91" s="10"/>
      <c r="U91" s="10">
        <f t="shared" si="13"/>
        <v>0</v>
      </c>
      <c r="W91" s="17">
        <f t="shared" si="15"/>
        <v>0</v>
      </c>
    </row>
    <row r="92" spans="1:23" hidden="1" x14ac:dyDescent="0.2">
      <c r="A92" s="34">
        <f>+Jan!A92</f>
        <v>920231</v>
      </c>
      <c r="B92" s="35"/>
      <c r="C92" s="35"/>
      <c r="D92" s="35"/>
      <c r="E92" s="35"/>
      <c r="F92" s="35"/>
      <c r="G92" s="35"/>
      <c r="H92" s="35"/>
      <c r="I92" s="35"/>
      <c r="J92" s="10">
        <f t="shared" si="14"/>
        <v>0</v>
      </c>
      <c r="K92" s="10"/>
      <c r="L92" s="10"/>
      <c r="M92" s="10"/>
      <c r="N92" s="10"/>
      <c r="O92" s="10"/>
      <c r="P92" s="10"/>
      <c r="Q92" s="10">
        <f t="shared" si="16"/>
        <v>0</v>
      </c>
      <c r="R92" s="10">
        <f>+'184.100'!AL92</f>
        <v>0</v>
      </c>
      <c r="T92" s="10"/>
      <c r="U92" s="10">
        <f t="shared" si="13"/>
        <v>0</v>
      </c>
      <c r="W92" s="17">
        <f t="shared" si="15"/>
        <v>0</v>
      </c>
    </row>
    <row r="93" spans="1:23" x14ac:dyDescent="0.2">
      <c r="A93" s="34">
        <f>+Jan!A93</f>
        <v>920240</v>
      </c>
      <c r="B93" s="35"/>
      <c r="C93" s="35"/>
      <c r="D93" s="35">
        <v>247.73</v>
      </c>
      <c r="E93" s="35"/>
      <c r="F93" s="35"/>
      <c r="G93" s="35"/>
      <c r="H93" s="35"/>
      <c r="I93" s="35"/>
      <c r="J93" s="10">
        <f t="shared" si="14"/>
        <v>247.73</v>
      </c>
      <c r="K93" s="10"/>
      <c r="L93" s="10"/>
      <c r="M93" s="10"/>
      <c r="N93" s="10"/>
      <c r="O93" s="10"/>
      <c r="P93" s="10">
        <v>18.71</v>
      </c>
      <c r="Q93" s="10">
        <f t="shared" si="2"/>
        <v>266.44</v>
      </c>
      <c r="R93" s="10">
        <f>+'184.100'!AL93</f>
        <v>0</v>
      </c>
      <c r="T93" s="10"/>
      <c r="U93" s="10">
        <f t="shared" si="13"/>
        <v>266.44</v>
      </c>
      <c r="W93" s="17">
        <f t="shared" si="15"/>
        <v>18.710000000000008</v>
      </c>
    </row>
    <row r="94" spans="1:23" hidden="1" x14ac:dyDescent="0.2">
      <c r="A94" s="34">
        <f>+Jan!A94</f>
        <v>920241</v>
      </c>
      <c r="B94" s="35"/>
      <c r="C94" s="35"/>
      <c r="D94" s="35"/>
      <c r="E94" s="35"/>
      <c r="F94" s="35"/>
      <c r="G94" s="35"/>
      <c r="H94" s="35"/>
      <c r="I94" s="35"/>
      <c r="J94" s="10">
        <f t="shared" si="14"/>
        <v>0</v>
      </c>
      <c r="K94" s="10"/>
      <c r="L94" s="10"/>
      <c r="M94" s="10"/>
      <c r="N94" s="10"/>
      <c r="O94" s="10"/>
      <c r="P94" s="10"/>
      <c r="Q94" s="10">
        <f t="shared" ref="Q94:Q99" si="17">+J94-L94+M94-N94+O94+P94+K94</f>
        <v>0</v>
      </c>
      <c r="R94" s="10">
        <f>+'184.100'!AL94</f>
        <v>0</v>
      </c>
      <c r="T94" s="10"/>
      <c r="U94" s="10">
        <f t="shared" si="13"/>
        <v>0</v>
      </c>
      <c r="W94" s="17">
        <f t="shared" si="15"/>
        <v>0</v>
      </c>
    </row>
    <row r="95" spans="1:23" x14ac:dyDescent="0.2">
      <c r="A95" s="34">
        <v>920250</v>
      </c>
      <c r="B95" s="35">
        <v>32.46</v>
      </c>
      <c r="C95" s="35">
        <v>8.66</v>
      </c>
      <c r="D95" s="35">
        <v>25.07</v>
      </c>
      <c r="E95" s="35"/>
      <c r="F95" s="35"/>
      <c r="G95" s="35"/>
      <c r="H95" s="35">
        <v>4.17</v>
      </c>
      <c r="I95" s="35"/>
      <c r="J95" s="10">
        <f t="shared" si="14"/>
        <v>70.36</v>
      </c>
      <c r="K95" s="10"/>
      <c r="L95" s="10"/>
      <c r="M95" s="10"/>
      <c r="N95" s="10"/>
      <c r="O95" s="10"/>
      <c r="P95" s="10">
        <v>3.56</v>
      </c>
      <c r="Q95" s="10">
        <f t="shared" si="17"/>
        <v>73.92</v>
      </c>
      <c r="R95" s="10">
        <f>+'184.100'!AL95</f>
        <v>0</v>
      </c>
      <c r="T95" s="10"/>
      <c r="U95" s="10">
        <f t="shared" si="13"/>
        <v>73.92</v>
      </c>
      <c r="W95" s="17">
        <f t="shared" si="15"/>
        <v>48.85</v>
      </c>
    </row>
    <row r="96" spans="1:23" x14ac:dyDescent="0.2">
      <c r="A96" s="34">
        <v>920260</v>
      </c>
      <c r="B96" s="35">
        <v>32.46</v>
      </c>
      <c r="C96" s="35">
        <v>8.65</v>
      </c>
      <c r="D96" s="35">
        <v>25.07</v>
      </c>
      <c r="E96" s="35"/>
      <c r="F96" s="35"/>
      <c r="G96" s="35"/>
      <c r="H96" s="35">
        <v>4.17</v>
      </c>
      <c r="I96" s="35"/>
      <c r="J96" s="10">
        <f t="shared" si="14"/>
        <v>70.350000000000009</v>
      </c>
      <c r="K96" s="10"/>
      <c r="L96" s="10"/>
      <c r="M96" s="10"/>
      <c r="N96" s="10"/>
      <c r="O96" s="10"/>
      <c r="P96" s="10">
        <v>3.56</v>
      </c>
      <c r="Q96" s="10">
        <f t="shared" si="17"/>
        <v>73.910000000000011</v>
      </c>
      <c r="R96" s="10">
        <f>+'184.100'!AL96</f>
        <v>0</v>
      </c>
      <c r="T96" s="10"/>
      <c r="U96" s="10">
        <f t="shared" si="13"/>
        <v>73.910000000000011</v>
      </c>
      <c r="W96" s="17">
        <f t="shared" si="15"/>
        <v>48.840000000000011</v>
      </c>
    </row>
    <row r="97" spans="1:23" hidden="1" x14ac:dyDescent="0.2">
      <c r="A97" s="34">
        <f>+Jan!A97</f>
        <v>921000</v>
      </c>
      <c r="B97" s="35"/>
      <c r="C97" s="35"/>
      <c r="D97" s="35"/>
      <c r="E97" s="35"/>
      <c r="F97" s="35"/>
      <c r="G97" s="35"/>
      <c r="H97" s="35"/>
      <c r="I97" s="35"/>
      <c r="J97" s="10">
        <f t="shared" si="14"/>
        <v>0</v>
      </c>
      <c r="K97" s="10"/>
      <c r="L97" s="10"/>
      <c r="M97" s="10"/>
      <c r="N97" s="10"/>
      <c r="O97" s="10"/>
      <c r="P97" s="10"/>
      <c r="Q97" s="10">
        <f t="shared" si="17"/>
        <v>0</v>
      </c>
      <c r="R97" s="10">
        <f>+'184.100'!AL97</f>
        <v>0</v>
      </c>
      <c r="T97" s="10">
        <f>+'163000'!AL19+'163000'!AL42</f>
        <v>0</v>
      </c>
      <c r="U97" s="10">
        <f t="shared" si="13"/>
        <v>0</v>
      </c>
      <c r="W97" s="17">
        <f t="shared" si="15"/>
        <v>0</v>
      </c>
    </row>
    <row r="98" spans="1:23" hidden="1" x14ac:dyDescent="0.2">
      <c r="A98" s="34">
        <f>+Jan!A98</f>
        <v>928000</v>
      </c>
      <c r="B98" s="35"/>
      <c r="C98" s="35"/>
      <c r="D98" s="35"/>
      <c r="E98" s="35"/>
      <c r="F98" s="35"/>
      <c r="G98" s="35"/>
      <c r="H98" s="35"/>
      <c r="I98" s="35"/>
      <c r="J98" s="10">
        <f t="shared" si="14"/>
        <v>0</v>
      </c>
      <c r="K98" s="10"/>
      <c r="L98" s="10"/>
      <c r="M98" s="10"/>
      <c r="N98" s="10"/>
      <c r="O98" s="10"/>
      <c r="P98" s="10"/>
      <c r="Q98" s="10">
        <f t="shared" si="17"/>
        <v>0</v>
      </c>
      <c r="R98" s="10">
        <f>+'184.100'!AL98</f>
        <v>0</v>
      </c>
      <c r="T98" s="10"/>
      <c r="U98" s="10">
        <f t="shared" si="13"/>
        <v>0</v>
      </c>
      <c r="W98" s="17">
        <f t="shared" si="15"/>
        <v>0</v>
      </c>
    </row>
    <row r="99" spans="1:23" hidden="1" x14ac:dyDescent="0.2">
      <c r="A99" s="34">
        <f>+Jan!A99</f>
        <v>928100</v>
      </c>
      <c r="B99" s="35"/>
      <c r="C99" s="35"/>
      <c r="D99" s="35"/>
      <c r="E99" s="35"/>
      <c r="F99" s="35"/>
      <c r="G99" s="35"/>
      <c r="H99" s="35"/>
      <c r="I99" s="35"/>
      <c r="J99" s="10">
        <f t="shared" si="14"/>
        <v>0</v>
      </c>
      <c r="K99" s="10"/>
      <c r="L99" s="10"/>
      <c r="M99" s="10"/>
      <c r="N99" s="10"/>
      <c r="O99" s="10"/>
      <c r="P99" s="10"/>
      <c r="Q99" s="10">
        <f t="shared" si="17"/>
        <v>0</v>
      </c>
      <c r="R99" s="10">
        <f>+'184.100'!AL100</f>
        <v>0</v>
      </c>
      <c r="T99" s="10"/>
      <c r="U99" s="10">
        <f t="shared" si="13"/>
        <v>0</v>
      </c>
      <c r="W99" s="17">
        <f t="shared" si="15"/>
        <v>0</v>
      </c>
    </row>
    <row r="100" spans="1:23" hidden="1" x14ac:dyDescent="0.2">
      <c r="A100" s="34">
        <f>+Jan!A100</f>
        <v>928300</v>
      </c>
      <c r="B100" s="35"/>
      <c r="C100" s="35"/>
      <c r="D100" s="35"/>
      <c r="E100" s="35"/>
      <c r="F100" s="35"/>
      <c r="G100" s="35"/>
      <c r="H100" s="35"/>
      <c r="I100" s="35"/>
      <c r="J100" s="10">
        <f t="shared" si="14"/>
        <v>0</v>
      </c>
      <c r="K100" s="10"/>
      <c r="L100" s="10"/>
      <c r="M100" s="10"/>
      <c r="N100" s="10"/>
      <c r="O100" s="10"/>
      <c r="P100" s="10"/>
      <c r="Q100" s="10">
        <f t="shared" ref="Q100:Q101" si="18">+J100-L100+M100-N100+O100+P100+K100</f>
        <v>0</v>
      </c>
      <c r="R100" s="10">
        <f>+'184.100'!AL100</f>
        <v>0</v>
      </c>
      <c r="T100" s="10"/>
      <c r="U100" s="10">
        <f t="shared" si="13"/>
        <v>0</v>
      </c>
      <c r="W100" s="17">
        <f t="shared" si="15"/>
        <v>0</v>
      </c>
    </row>
    <row r="101" spans="1:23" hidden="1" x14ac:dyDescent="0.2">
      <c r="A101" s="34">
        <v>928500</v>
      </c>
      <c r="B101" s="35"/>
      <c r="C101" s="35"/>
      <c r="D101" s="35"/>
      <c r="E101" s="35"/>
      <c r="F101" s="35"/>
      <c r="G101" s="35"/>
      <c r="H101" s="35"/>
      <c r="I101" s="35"/>
      <c r="J101" s="10">
        <f t="shared" si="14"/>
        <v>0</v>
      </c>
      <c r="K101" s="10"/>
      <c r="L101" s="10"/>
      <c r="M101" s="10"/>
      <c r="N101" s="10"/>
      <c r="O101" s="10"/>
      <c r="P101" s="10"/>
      <c r="Q101" s="10">
        <f t="shared" si="18"/>
        <v>0</v>
      </c>
      <c r="R101" s="10">
        <f>+'184.100'!AL101</f>
        <v>0</v>
      </c>
      <c r="T101" s="10"/>
      <c r="U101" s="10">
        <f t="shared" si="13"/>
        <v>0</v>
      </c>
      <c r="W101" s="17">
        <f t="shared" si="15"/>
        <v>0</v>
      </c>
    </row>
    <row r="102" spans="1:23" hidden="1" x14ac:dyDescent="0.2">
      <c r="A102" s="34">
        <v>928600</v>
      </c>
      <c r="B102" s="35"/>
      <c r="C102" s="35"/>
      <c r="D102" s="35"/>
      <c r="E102" s="35"/>
      <c r="F102" s="35"/>
      <c r="G102" s="35"/>
      <c r="H102" s="35"/>
      <c r="I102" s="35"/>
      <c r="J102" s="10">
        <f t="shared" si="14"/>
        <v>0</v>
      </c>
      <c r="K102" s="10"/>
      <c r="L102" s="10"/>
      <c r="M102" s="10"/>
      <c r="N102" s="10"/>
      <c r="O102" s="10"/>
      <c r="P102" s="10"/>
      <c r="Q102" s="10">
        <f t="shared" ref="Q102:Q106" si="19">+J102-L102+M102-N102+O102+P102+K102</f>
        <v>0</v>
      </c>
      <c r="R102" s="10">
        <f>+'184.100'!AL102</f>
        <v>0</v>
      </c>
      <c r="T102" s="10"/>
      <c r="U102" s="10">
        <f t="shared" si="13"/>
        <v>0</v>
      </c>
      <c r="W102" s="17">
        <f t="shared" si="15"/>
        <v>0</v>
      </c>
    </row>
    <row r="103" spans="1:23" hidden="1" x14ac:dyDescent="0.2">
      <c r="A103" s="34">
        <v>928610</v>
      </c>
      <c r="B103" s="35"/>
      <c r="C103" s="35"/>
      <c r="D103" s="35"/>
      <c r="E103" s="35"/>
      <c r="F103" s="35"/>
      <c r="G103" s="35"/>
      <c r="H103" s="35"/>
      <c r="I103" s="35"/>
      <c r="J103" s="10">
        <f t="shared" si="14"/>
        <v>0</v>
      </c>
      <c r="K103" s="10"/>
      <c r="L103" s="10"/>
      <c r="M103" s="10"/>
      <c r="N103" s="10"/>
      <c r="O103" s="10"/>
      <c r="P103" s="10"/>
      <c r="Q103" s="10">
        <f t="shared" si="19"/>
        <v>0</v>
      </c>
      <c r="R103" s="10">
        <f>+'184.100'!AL103</f>
        <v>0</v>
      </c>
      <c r="T103" s="10"/>
      <c r="U103" s="10">
        <f t="shared" si="13"/>
        <v>0</v>
      </c>
      <c r="W103" s="17">
        <f t="shared" si="15"/>
        <v>0</v>
      </c>
    </row>
    <row r="104" spans="1:23" hidden="1" x14ac:dyDescent="0.2">
      <c r="A104" s="34">
        <f>+Jan!A104</f>
        <v>930100</v>
      </c>
      <c r="B104" s="35"/>
      <c r="C104" s="35"/>
      <c r="D104" s="35"/>
      <c r="E104" s="35"/>
      <c r="F104" s="35"/>
      <c r="G104" s="35"/>
      <c r="H104" s="35"/>
      <c r="I104" s="35"/>
      <c r="J104" s="10">
        <f t="shared" si="14"/>
        <v>0</v>
      </c>
      <c r="K104" s="10"/>
      <c r="L104" s="10"/>
      <c r="M104" s="10"/>
      <c r="N104" s="10"/>
      <c r="O104" s="10"/>
      <c r="P104" s="10"/>
      <c r="Q104" s="10">
        <f t="shared" si="19"/>
        <v>0</v>
      </c>
      <c r="R104" s="10">
        <f>+'184.100'!AL104</f>
        <v>0</v>
      </c>
      <c r="T104" s="10"/>
      <c r="U104" s="10">
        <f t="shared" si="13"/>
        <v>0</v>
      </c>
      <c r="W104" s="17">
        <f t="shared" si="15"/>
        <v>0</v>
      </c>
    </row>
    <row r="105" spans="1:23" x14ac:dyDescent="0.2">
      <c r="A105" s="34">
        <f>+Jan!A105</f>
        <v>930200</v>
      </c>
      <c r="B105" s="35">
        <v>6477.37</v>
      </c>
      <c r="C105" s="35">
        <v>1217.77</v>
      </c>
      <c r="D105" s="35">
        <v>4827.62</v>
      </c>
      <c r="E105" s="35"/>
      <c r="F105" s="35"/>
      <c r="G105" s="35">
        <v>56.66</v>
      </c>
      <c r="H105" s="35">
        <v>768.47</v>
      </c>
      <c r="I105" s="35"/>
      <c r="J105" s="10">
        <f t="shared" si="14"/>
        <v>13347.889999999998</v>
      </c>
      <c r="K105" s="10"/>
      <c r="L105" s="10"/>
      <c r="M105" s="10"/>
      <c r="N105" s="10"/>
      <c r="O105" s="10"/>
      <c r="P105" s="10">
        <v>687.65</v>
      </c>
      <c r="Q105" s="10">
        <f t="shared" si="19"/>
        <v>14035.539999999997</v>
      </c>
      <c r="R105" s="10">
        <f>+'184.100'!AL105</f>
        <v>0</v>
      </c>
      <c r="S105" s="10">
        <v>0.21</v>
      </c>
      <c r="T105" s="10"/>
      <c r="U105" s="10">
        <f t="shared" si="13"/>
        <v>14035.749999999996</v>
      </c>
      <c r="W105" s="17">
        <f t="shared" si="15"/>
        <v>9208.1299999999974</v>
      </c>
    </row>
    <row r="106" spans="1:23" hidden="1" x14ac:dyDescent="0.2">
      <c r="A106" s="34">
        <f>+Jan!A106</f>
        <v>930220</v>
      </c>
      <c r="B106" s="35"/>
      <c r="C106" s="35"/>
      <c r="D106" s="35"/>
      <c r="E106" s="35"/>
      <c r="F106" s="35"/>
      <c r="G106" s="35"/>
      <c r="H106" s="35"/>
      <c r="I106" s="35"/>
      <c r="J106" s="10">
        <f t="shared" si="14"/>
        <v>0</v>
      </c>
      <c r="K106" s="10"/>
      <c r="L106" s="10"/>
      <c r="M106" s="10"/>
      <c r="N106" s="10"/>
      <c r="O106" s="10"/>
      <c r="P106" s="10"/>
      <c r="Q106" s="10">
        <f t="shared" si="19"/>
        <v>0</v>
      </c>
      <c r="R106" s="10">
        <f>+'184.100'!AL106</f>
        <v>0</v>
      </c>
      <c r="T106" s="10"/>
      <c r="U106" s="10">
        <f t="shared" si="13"/>
        <v>0</v>
      </c>
      <c r="W106" s="17">
        <f t="shared" si="15"/>
        <v>0</v>
      </c>
    </row>
    <row r="107" spans="1:23" hidden="1" x14ac:dyDescent="0.2">
      <c r="A107" s="34">
        <f>+Jan!A107</f>
        <v>930221</v>
      </c>
      <c r="B107" s="35"/>
      <c r="C107" s="35"/>
      <c r="D107" s="35"/>
      <c r="E107" s="35"/>
      <c r="F107" s="35"/>
      <c r="G107" s="35"/>
      <c r="H107" s="35"/>
      <c r="I107" s="35"/>
      <c r="J107" s="10">
        <f t="shared" si="14"/>
        <v>0</v>
      </c>
      <c r="K107" s="10"/>
      <c r="L107" s="10"/>
      <c r="M107" s="10"/>
      <c r="N107" s="10"/>
      <c r="O107" s="10"/>
      <c r="P107" s="10"/>
      <c r="Q107" s="10">
        <f t="shared" ref="Q107:Q116" si="20">+J107-L107+M107-N107+O107+P107+K107</f>
        <v>0</v>
      </c>
      <c r="R107" s="10">
        <f>+'184.100'!AL107</f>
        <v>0</v>
      </c>
      <c r="T107" s="10"/>
      <c r="U107" s="10">
        <f t="shared" ref="U107:U116" si="21">+Q107++T107+R107+S107</f>
        <v>0</v>
      </c>
      <c r="W107" s="17">
        <f t="shared" si="15"/>
        <v>0</v>
      </c>
    </row>
    <row r="108" spans="1:23" hidden="1" x14ac:dyDescent="0.2">
      <c r="A108" s="34">
        <f>+Jan!A108</f>
        <v>930230</v>
      </c>
      <c r="B108" s="35"/>
      <c r="C108" s="35"/>
      <c r="D108" s="35"/>
      <c r="E108" s="35"/>
      <c r="F108" s="35"/>
      <c r="G108" s="35"/>
      <c r="H108" s="35"/>
      <c r="I108" s="35"/>
      <c r="J108" s="10">
        <f t="shared" si="14"/>
        <v>0</v>
      </c>
      <c r="K108" s="10"/>
      <c r="L108" s="10"/>
      <c r="M108" s="10"/>
      <c r="N108" s="10"/>
      <c r="O108" s="10"/>
      <c r="P108" s="10"/>
      <c r="Q108" s="10">
        <f t="shared" si="20"/>
        <v>0</v>
      </c>
      <c r="R108" s="10">
        <f>+'184.100'!AL108</f>
        <v>0</v>
      </c>
      <c r="T108" s="10"/>
      <c r="U108" s="10">
        <f t="shared" si="21"/>
        <v>0</v>
      </c>
      <c r="W108" s="17">
        <f t="shared" si="15"/>
        <v>0</v>
      </c>
    </row>
    <row r="109" spans="1:23" hidden="1" x14ac:dyDescent="0.2">
      <c r="A109" s="34">
        <f>+Jan!A109</f>
        <v>930231</v>
      </c>
      <c r="B109" s="35"/>
      <c r="C109" s="35"/>
      <c r="D109" s="35"/>
      <c r="E109" s="35"/>
      <c r="F109" s="35"/>
      <c r="G109" s="35"/>
      <c r="H109" s="35"/>
      <c r="I109" s="35"/>
      <c r="J109" s="10">
        <f t="shared" si="14"/>
        <v>0</v>
      </c>
      <c r="K109" s="10"/>
      <c r="L109" s="10"/>
      <c r="M109" s="10"/>
      <c r="N109" s="10"/>
      <c r="O109" s="10"/>
      <c r="P109" s="10"/>
      <c r="Q109" s="10">
        <f t="shared" si="20"/>
        <v>0</v>
      </c>
      <c r="R109" s="10">
        <f>+'184.100'!AL109</f>
        <v>0</v>
      </c>
      <c r="T109" s="10"/>
      <c r="U109" s="10">
        <f t="shared" si="21"/>
        <v>0</v>
      </c>
      <c r="W109" s="17">
        <f t="shared" si="15"/>
        <v>0</v>
      </c>
    </row>
    <row r="110" spans="1:23" hidden="1" x14ac:dyDescent="0.2">
      <c r="A110" s="34">
        <f>+Jan!A110</f>
        <v>930240</v>
      </c>
      <c r="B110" s="35"/>
      <c r="C110" s="35"/>
      <c r="D110" s="35"/>
      <c r="E110" s="35"/>
      <c r="F110" s="35"/>
      <c r="G110" s="35"/>
      <c r="H110" s="35"/>
      <c r="I110" s="35"/>
      <c r="J110" s="10">
        <f t="shared" si="14"/>
        <v>0</v>
      </c>
      <c r="K110" s="10"/>
      <c r="L110" s="10"/>
      <c r="M110" s="10"/>
      <c r="N110" s="10"/>
      <c r="O110" s="10"/>
      <c r="P110" s="10"/>
      <c r="Q110" s="10">
        <f t="shared" si="20"/>
        <v>0</v>
      </c>
      <c r="R110" s="10">
        <f>+'184.100'!AL110</f>
        <v>0</v>
      </c>
      <c r="T110" s="10"/>
      <c r="U110" s="10">
        <f t="shared" si="21"/>
        <v>0</v>
      </c>
      <c r="W110" s="17">
        <f t="shared" si="15"/>
        <v>0</v>
      </c>
    </row>
    <row r="111" spans="1:23" hidden="1" x14ac:dyDescent="0.2">
      <c r="A111" s="34">
        <f>+Jan!A111</f>
        <v>930241</v>
      </c>
      <c r="B111" s="35"/>
      <c r="C111" s="35"/>
      <c r="D111" s="35"/>
      <c r="E111" s="35"/>
      <c r="F111" s="35"/>
      <c r="G111" s="35"/>
      <c r="H111" s="35"/>
      <c r="I111" s="35"/>
      <c r="J111" s="10">
        <f t="shared" si="14"/>
        <v>0</v>
      </c>
      <c r="K111" s="10"/>
      <c r="L111" s="10"/>
      <c r="M111" s="10"/>
      <c r="N111" s="10"/>
      <c r="O111" s="10"/>
      <c r="P111" s="10"/>
      <c r="Q111" s="10">
        <f t="shared" si="20"/>
        <v>0</v>
      </c>
      <c r="R111" s="10">
        <f>+'184.100'!AL111</f>
        <v>0</v>
      </c>
      <c r="T111" s="10"/>
      <c r="U111" s="10">
        <f t="shared" si="21"/>
        <v>0</v>
      </c>
      <c r="W111" s="17">
        <f t="shared" si="15"/>
        <v>0</v>
      </c>
    </row>
    <row r="112" spans="1:23" x14ac:dyDescent="0.2">
      <c r="A112" s="34">
        <f>+Jan!A112</f>
        <v>935000</v>
      </c>
      <c r="B112" s="35">
        <v>34424.699999999997</v>
      </c>
      <c r="C112" s="35">
        <v>4950.1000000000004</v>
      </c>
      <c r="D112" s="35">
        <v>14841</v>
      </c>
      <c r="E112" s="35">
        <v>302.72000000000003</v>
      </c>
      <c r="F112" s="35"/>
      <c r="G112" s="35">
        <v>100.52</v>
      </c>
      <c r="H112" s="35">
        <v>2460.62</v>
      </c>
      <c r="I112" s="35"/>
      <c r="J112" s="10">
        <f t="shared" si="14"/>
        <v>57079.659999999996</v>
      </c>
      <c r="K112" s="10"/>
      <c r="L112" s="10"/>
      <c r="M112" s="10"/>
      <c r="N112" s="10"/>
      <c r="O112" s="10"/>
      <c r="P112" s="10">
        <v>1663.06</v>
      </c>
      <c r="Q112" s="10">
        <f t="shared" si="20"/>
        <v>58742.719999999994</v>
      </c>
      <c r="R112" s="10">
        <f>+'184.100'!AL112</f>
        <v>3.4369052764671226E-2</v>
      </c>
      <c r="T112" s="10"/>
      <c r="U112" s="10">
        <f t="shared" si="21"/>
        <v>58742.75436905276</v>
      </c>
      <c r="W112" s="17">
        <f t="shared" si="15"/>
        <v>43901.75436905276</v>
      </c>
    </row>
    <row r="113" spans="1:24" hidden="1" x14ac:dyDescent="0.2">
      <c r="A113" s="34">
        <f>+Jan!A113</f>
        <v>935220</v>
      </c>
      <c r="B113" s="10"/>
      <c r="C113" s="10"/>
      <c r="D113" s="10"/>
      <c r="E113" s="10"/>
      <c r="F113" s="10"/>
      <c r="G113" s="10"/>
      <c r="H113" s="10"/>
      <c r="I113" s="10"/>
      <c r="J113" s="10">
        <f t="shared" si="14"/>
        <v>0</v>
      </c>
      <c r="K113" s="10"/>
      <c r="L113" s="10"/>
      <c r="M113" s="10"/>
      <c r="N113" s="10"/>
      <c r="O113" s="10"/>
      <c r="P113" s="10"/>
      <c r="Q113" s="10">
        <f t="shared" si="20"/>
        <v>0</v>
      </c>
      <c r="R113" s="10">
        <f>+'184.100'!AL113</f>
        <v>0</v>
      </c>
      <c r="T113" s="10"/>
      <c r="U113" s="10">
        <f t="shared" si="21"/>
        <v>0</v>
      </c>
      <c r="W113" s="17">
        <f t="shared" si="15"/>
        <v>0</v>
      </c>
    </row>
    <row r="114" spans="1:24" hidden="1" x14ac:dyDescent="0.2">
      <c r="A114" s="34">
        <f>+Jan!A114</f>
        <v>935230</v>
      </c>
      <c r="B114" s="10"/>
      <c r="C114" s="10"/>
      <c r="D114" s="10"/>
      <c r="E114" s="10"/>
      <c r="F114" s="10"/>
      <c r="G114" s="10"/>
      <c r="H114" s="10"/>
      <c r="I114" s="10"/>
      <c r="J114" s="10">
        <f t="shared" si="14"/>
        <v>0</v>
      </c>
      <c r="K114" s="10"/>
      <c r="L114" s="10"/>
      <c r="M114" s="10"/>
      <c r="N114" s="10"/>
      <c r="O114" s="10"/>
      <c r="P114" s="10"/>
      <c r="Q114" s="10">
        <f t="shared" si="20"/>
        <v>0</v>
      </c>
      <c r="R114" s="10">
        <f>+'184.100'!AL114</f>
        <v>0</v>
      </c>
      <c r="T114" s="10"/>
      <c r="U114" s="10">
        <f t="shared" si="21"/>
        <v>0</v>
      </c>
      <c r="W114" s="17">
        <f t="shared" si="15"/>
        <v>0</v>
      </c>
    </row>
    <row r="115" spans="1:24" hidden="1" x14ac:dyDescent="0.2">
      <c r="A115" s="34">
        <f>+Jan!A115</f>
        <v>935240</v>
      </c>
      <c r="B115" s="10"/>
      <c r="C115" s="10"/>
      <c r="D115" s="10"/>
      <c r="E115" s="10"/>
      <c r="F115" s="10"/>
      <c r="G115" s="10"/>
      <c r="H115" s="10"/>
      <c r="I115" s="10"/>
      <c r="J115" s="10">
        <f t="shared" si="14"/>
        <v>0</v>
      </c>
      <c r="K115" s="10"/>
      <c r="L115" s="10"/>
      <c r="M115" s="10"/>
      <c r="N115" s="10"/>
      <c r="O115" s="10"/>
      <c r="P115" s="10"/>
      <c r="Q115" s="10">
        <f t="shared" si="20"/>
        <v>0</v>
      </c>
      <c r="R115" s="10">
        <f>+'184.100'!AL115</f>
        <v>0</v>
      </c>
      <c r="T115" s="10"/>
      <c r="U115" s="10">
        <f t="shared" si="21"/>
        <v>0</v>
      </c>
      <c r="W115" s="17">
        <f t="shared" si="15"/>
        <v>0</v>
      </c>
    </row>
    <row r="116" spans="1:24" x14ac:dyDescent="0.2">
      <c r="A116" s="34">
        <f>+Jan!A116</f>
        <v>0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>
        <f t="shared" si="20"/>
        <v>0</v>
      </c>
      <c r="R116" s="10">
        <f>+'184.100'!AL116</f>
        <v>0</v>
      </c>
      <c r="T116" s="10"/>
      <c r="U116" s="10">
        <f t="shared" si="21"/>
        <v>0</v>
      </c>
      <c r="W116" s="17">
        <f t="shared" si="15"/>
        <v>0</v>
      </c>
    </row>
    <row r="117" spans="1:24" ht="15.75" thickBot="1" x14ac:dyDescent="0.25">
      <c r="A117" s="7"/>
      <c r="B117" s="19">
        <f t="shared" ref="B117:Q117" si="22">SUM(B8:B116)</f>
        <v>830153.4099999998</v>
      </c>
      <c r="C117" s="19">
        <f t="shared" si="22"/>
        <v>124500.94000000002</v>
      </c>
      <c r="D117" s="19">
        <f t="shared" si="22"/>
        <v>428816.54</v>
      </c>
      <c r="E117" s="19">
        <f t="shared" si="22"/>
        <v>17032.47</v>
      </c>
      <c r="F117" s="19">
        <f t="shared" si="22"/>
        <v>0</v>
      </c>
      <c r="G117" s="19">
        <f t="shared" si="22"/>
        <v>29331.480000000003</v>
      </c>
      <c r="H117" s="19">
        <f t="shared" si="22"/>
        <v>63178.359999999993</v>
      </c>
      <c r="I117" s="19">
        <f t="shared" si="22"/>
        <v>-0.45</v>
      </c>
      <c r="J117" s="19">
        <f t="shared" si="22"/>
        <v>1493012.75</v>
      </c>
      <c r="K117" s="19">
        <f>SUM(K8:K116)</f>
        <v>-7.9580786405131221E-13</v>
      </c>
      <c r="L117" s="19">
        <f t="shared" si="22"/>
        <v>0</v>
      </c>
      <c r="M117" s="19">
        <f t="shared" si="22"/>
        <v>0</v>
      </c>
      <c r="N117" s="19">
        <f t="shared" si="22"/>
        <v>0</v>
      </c>
      <c r="O117" s="19">
        <f t="shared" si="22"/>
        <v>0</v>
      </c>
      <c r="P117" s="19">
        <f t="shared" si="22"/>
        <v>48252.639999999992</v>
      </c>
      <c r="Q117" s="19">
        <f t="shared" si="22"/>
        <v>1541265.39</v>
      </c>
      <c r="R117" s="19">
        <f>SUM(R8:R115)</f>
        <v>-5.4123372450476381E-16</v>
      </c>
      <c r="S117" s="19">
        <f>SUM(S8:S115)</f>
        <v>0</v>
      </c>
      <c r="T117" s="19">
        <f>SUM(T8:T115)</f>
        <v>-1.8260948309034575E-12</v>
      </c>
      <c r="U117" s="19">
        <f>SUM(U8:U115)</f>
        <v>1541265.3900000001</v>
      </c>
      <c r="W117" s="19">
        <f t="shared" ref="W117" si="23">SUM(W8:W115)</f>
        <v>1112448.8500000001</v>
      </c>
      <c r="X117" s="17"/>
    </row>
    <row r="118" spans="1:24" ht="15.75" thickTop="1" x14ac:dyDescent="0.2">
      <c r="A118" s="7"/>
      <c r="C118" s="82"/>
      <c r="H118" s="83"/>
      <c r="I118" s="83"/>
      <c r="J118" s="2">
        <f>SUBTOTAL(9,J8:J112)</f>
        <v>1493012.75</v>
      </c>
      <c r="K118" s="10"/>
      <c r="L118" s="10" t="s">
        <v>11</v>
      </c>
      <c r="M118" s="10"/>
      <c r="N118" s="10"/>
      <c r="O118" s="10"/>
      <c r="P118" s="10"/>
      <c r="R118" s="10"/>
      <c r="T118" s="10"/>
    </row>
    <row r="119" spans="1:24" x14ac:dyDescent="0.2">
      <c r="A119" s="7"/>
      <c r="K119" s="10"/>
      <c r="P119" s="10"/>
      <c r="Q119" s="10">
        <f>SUM(Q8:Q34)+Q44+Q43+SUM(Q48:Q49)+Q45</f>
        <v>405396.23000000004</v>
      </c>
      <c r="R119" s="44" t="s">
        <v>38</v>
      </c>
      <c r="S119" s="44"/>
      <c r="T119" s="44"/>
      <c r="U119" s="10">
        <f>SUM(U8:U34)+U44+U43+SUM(U48:U49)+U45</f>
        <v>440315.9256488221</v>
      </c>
      <c r="W119" s="10">
        <f>SUM(W8:W34)+W44+W43+SUM(W48:W49)+W45</f>
        <v>305326.00564882212</v>
      </c>
    </row>
    <row r="120" spans="1:24" x14ac:dyDescent="0.2">
      <c r="A120" s="100"/>
      <c r="B120" s="102" t="s">
        <v>101</v>
      </c>
      <c r="C120" s="101"/>
      <c r="D120" s="101">
        <v>133</v>
      </c>
      <c r="E120" s="101"/>
      <c r="F120" s="101"/>
      <c r="G120" s="101"/>
      <c r="H120" s="101"/>
      <c r="I120" s="101"/>
      <c r="J120" s="101"/>
      <c r="K120" s="17"/>
      <c r="P120" s="10"/>
      <c r="Q120" s="10">
        <f>SUM(Q35:Q40)</f>
        <v>16948.7</v>
      </c>
      <c r="R120" s="44" t="s">
        <v>39</v>
      </c>
      <c r="S120" s="43"/>
      <c r="T120" s="44"/>
      <c r="U120" s="10">
        <f>SUM(U35:U40)</f>
        <v>16948.7</v>
      </c>
      <c r="W120" s="10">
        <f>SUM(W35:W40)</f>
        <v>16948.7</v>
      </c>
    </row>
    <row r="121" spans="1:24" x14ac:dyDescent="0.2">
      <c r="A121" s="9"/>
      <c r="B121" s="102" t="s">
        <v>102</v>
      </c>
      <c r="P121" s="10"/>
      <c r="Q121" s="10">
        <f>SUM(Q41:Q42)+Q46</f>
        <v>36356.71</v>
      </c>
      <c r="R121" s="44" t="s">
        <v>42</v>
      </c>
      <c r="S121" s="43"/>
      <c r="T121" s="44"/>
      <c r="U121" s="10">
        <f>SUM(U41:U42)+U46</f>
        <v>2.4110028210011514E-12</v>
      </c>
      <c r="W121" s="10">
        <f>SUM(W41:W42)+W46</f>
        <v>2.4110028210011514E-12</v>
      </c>
    </row>
    <row r="122" spans="1:24" x14ac:dyDescent="0.2">
      <c r="A122" s="9"/>
      <c r="P122" s="10"/>
      <c r="Q122" s="10">
        <f>SUM(Q50:Q56)</f>
        <v>0</v>
      </c>
      <c r="R122" s="44" t="s">
        <v>41</v>
      </c>
      <c r="S122" s="43"/>
      <c r="T122" s="44"/>
      <c r="U122" s="10">
        <f>SUM(U50:U56)</f>
        <v>5.35</v>
      </c>
      <c r="W122" s="10">
        <f>SUM(W50:W56)</f>
        <v>5.35</v>
      </c>
    </row>
    <row r="123" spans="1:24" x14ac:dyDescent="0.2">
      <c r="A123" s="9"/>
      <c r="P123" s="10"/>
      <c r="Q123" s="29">
        <f>SUM(Q57:Q116)</f>
        <v>1082563.75</v>
      </c>
      <c r="R123" s="44" t="s">
        <v>40</v>
      </c>
      <c r="S123" s="43"/>
      <c r="T123" s="44"/>
      <c r="U123" s="29">
        <f>SUM(U57:U116)</f>
        <v>1083995.4143511781</v>
      </c>
      <c r="W123" s="29">
        <f>SUM(W57:W116)</f>
        <v>790168.79435117776</v>
      </c>
    </row>
    <row r="124" spans="1:24" ht="15.75" thickBot="1" x14ac:dyDescent="0.25">
      <c r="A124" s="9"/>
      <c r="P124" s="10"/>
      <c r="Q124" s="30">
        <f>SUM(Q119:Q123)</f>
        <v>1541265.3900000001</v>
      </c>
      <c r="R124" s="44" t="s">
        <v>4</v>
      </c>
      <c r="S124" s="43"/>
      <c r="T124" s="44"/>
      <c r="U124" s="30">
        <f>SUM(U119:U123)</f>
        <v>1541265.3900000001</v>
      </c>
      <c r="W124" s="30">
        <f>SUM(W119:W123)</f>
        <v>1112448.8499999999</v>
      </c>
    </row>
    <row r="125" spans="1:24" ht="15.75" thickTop="1" x14ac:dyDescent="0.2">
      <c r="W125" s="10"/>
    </row>
    <row r="126" spans="1:24" x14ac:dyDescent="0.2">
      <c r="Q126" s="10">
        <f>+Q117-Q124</f>
        <v>0</v>
      </c>
      <c r="U126" s="10">
        <f>+U117-U124</f>
        <v>0</v>
      </c>
      <c r="W126" s="10">
        <f>+W117-W124</f>
        <v>0</v>
      </c>
    </row>
  </sheetData>
  <phoneticPr fontId="0" type="noConversion"/>
  <printOptions gridLines="1"/>
  <pageMargins left="0.15" right="0.14000000000000001" top="0.19" bottom="0.26" header="0.2" footer="0.35"/>
  <pageSetup scale="6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>
    <pageSetUpPr fitToPage="1"/>
  </sheetPr>
  <dimension ref="A1:AL141"/>
  <sheetViews>
    <sheetView zoomScale="85" zoomScaleNormal="85" workbookViewId="0">
      <pane xSplit="1" ySplit="7" topLeftCell="B8" activePane="bottomRight" state="frozen"/>
      <selection activeCell="B88" sqref="A88:XFD88"/>
      <selection pane="topRight" activeCell="B88" sqref="A88:XFD88"/>
      <selection pane="bottomLeft" activeCell="B88" sqref="A88:XFD88"/>
      <selection pane="bottomRight" activeCell="M112" sqref="M8:M112"/>
    </sheetView>
  </sheetViews>
  <sheetFormatPr defaultColWidth="14.28515625" defaultRowHeight="12.75" x14ac:dyDescent="0.2"/>
  <cols>
    <col min="1" max="1" width="9" style="61" bestFit="1" customWidth="1"/>
    <col min="2" max="2" width="11.5703125" style="61" bestFit="1" customWidth="1"/>
    <col min="3" max="4" width="11.5703125" style="65" bestFit="1" customWidth="1"/>
    <col min="5" max="5" width="11.5703125" style="25" bestFit="1" customWidth="1"/>
    <col min="6" max="11" width="11.5703125" style="65" bestFit="1" customWidth="1"/>
    <col min="12" max="12" width="11.7109375" style="65" bestFit="1" customWidth="1"/>
    <col min="13" max="13" width="13" style="65" bestFit="1" customWidth="1"/>
    <col min="14" max="14" width="13.28515625" style="65" bestFit="1" customWidth="1"/>
    <col min="15" max="15" width="9.140625" style="61" bestFit="1" customWidth="1"/>
    <col min="16" max="26" width="8.85546875" style="61" bestFit="1" customWidth="1"/>
    <col min="27" max="27" width="11.7109375" style="25" customWidth="1"/>
    <col min="28" max="38" width="11.7109375" style="61" bestFit="1" customWidth="1"/>
    <col min="39" max="16384" width="14.28515625" style="61"/>
  </cols>
  <sheetData>
    <row r="1" spans="1:38" x14ac:dyDescent="0.2">
      <c r="A1" s="58" t="s">
        <v>0</v>
      </c>
      <c r="B1" s="58"/>
      <c r="C1" s="59"/>
      <c r="D1" s="59"/>
      <c r="E1" s="60"/>
      <c r="F1" s="59"/>
      <c r="G1" s="59"/>
      <c r="H1" s="59"/>
      <c r="I1" s="59"/>
      <c r="J1" s="59"/>
      <c r="K1" s="59"/>
      <c r="L1" s="59"/>
      <c r="M1" s="59"/>
      <c r="N1" s="59"/>
    </row>
    <row r="2" spans="1:38" x14ac:dyDescent="0.2">
      <c r="A2" s="58" t="s">
        <v>43</v>
      </c>
      <c r="B2" s="58"/>
      <c r="C2" s="59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AA2" s="62">
        <f>+Jan!Q46</f>
        <v>485.39000000000004</v>
      </c>
      <c r="AB2" s="62">
        <f>+Feb!Q46</f>
        <v>0</v>
      </c>
      <c r="AC2" s="62">
        <f>+Mar!Q46</f>
        <v>0</v>
      </c>
      <c r="AD2" s="62">
        <f>+Apr!Q46</f>
        <v>0</v>
      </c>
      <c r="AE2" s="62">
        <f>+May!Q46</f>
        <v>51.21</v>
      </c>
      <c r="AF2" s="62">
        <f>+Jun!Q46</f>
        <v>0</v>
      </c>
      <c r="AG2" s="62">
        <f>+Jul!Q46</f>
        <v>0</v>
      </c>
      <c r="AH2" s="62">
        <f>+Aug!Q46</f>
        <v>474.34000000000003</v>
      </c>
      <c r="AI2" s="62">
        <f>+Sep!Q46</f>
        <v>0</v>
      </c>
      <c r="AJ2" s="62">
        <f>+Oct!Q46</f>
        <v>0</v>
      </c>
      <c r="AK2" s="62">
        <f>+Nov!Q46</f>
        <v>0</v>
      </c>
      <c r="AL2" s="62">
        <f>+Dec!Q46</f>
        <v>3.22</v>
      </c>
    </row>
    <row r="3" spans="1:38" x14ac:dyDescent="0.2">
      <c r="A3" s="58" t="s">
        <v>44</v>
      </c>
      <c r="B3" s="58"/>
      <c r="C3" s="59"/>
      <c r="D3" s="59"/>
      <c r="E3" s="60"/>
      <c r="F3" s="59"/>
      <c r="G3" s="59"/>
      <c r="H3" s="59"/>
      <c r="I3" s="59"/>
      <c r="J3" s="59"/>
      <c r="K3" s="59"/>
      <c r="L3" s="59"/>
      <c r="M3" s="59"/>
      <c r="N3" s="59"/>
      <c r="AA3" s="63" t="s">
        <v>46</v>
      </c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</row>
    <row r="4" spans="1:38" x14ac:dyDescent="0.2">
      <c r="A4" s="96">
        <f>+Jan!B3</f>
        <v>2021</v>
      </c>
      <c r="B4" s="58"/>
      <c r="C4" s="59"/>
      <c r="D4" s="59"/>
      <c r="E4" s="60"/>
      <c r="F4" s="59"/>
      <c r="G4" s="59"/>
      <c r="H4" s="59"/>
      <c r="I4" s="59"/>
      <c r="J4" s="59"/>
      <c r="K4" s="59"/>
      <c r="L4" s="59"/>
      <c r="M4" s="59"/>
      <c r="N4" s="59"/>
      <c r="O4" s="64" t="s">
        <v>65</v>
      </c>
      <c r="P4" s="64" t="s">
        <v>66</v>
      </c>
      <c r="Q4" s="64" t="s">
        <v>67</v>
      </c>
      <c r="R4" s="64" t="s">
        <v>68</v>
      </c>
      <c r="S4" s="64" t="s">
        <v>69</v>
      </c>
      <c r="T4" s="64" t="s">
        <v>70</v>
      </c>
      <c r="U4" s="64" t="s">
        <v>71</v>
      </c>
      <c r="V4" s="64" t="s">
        <v>72</v>
      </c>
      <c r="W4" s="64" t="s">
        <v>73</v>
      </c>
      <c r="X4" s="64" t="s">
        <v>74</v>
      </c>
      <c r="Y4" s="64" t="s">
        <v>75</v>
      </c>
      <c r="Z4" s="64" t="s">
        <v>76</v>
      </c>
      <c r="AA4" s="63" t="s">
        <v>48</v>
      </c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</row>
    <row r="5" spans="1:38" x14ac:dyDescent="0.2">
      <c r="O5" s="66" t="s">
        <v>47</v>
      </c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3" t="s">
        <v>50</v>
      </c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</row>
    <row r="6" spans="1:38" s="72" customFormat="1" ht="13.5" thickBot="1" x14ac:dyDescent="0.25">
      <c r="A6" s="67" t="s">
        <v>63</v>
      </c>
      <c r="B6" s="68" t="s">
        <v>22</v>
      </c>
      <c r="C6" s="68" t="s">
        <v>16</v>
      </c>
      <c r="D6" s="69" t="s">
        <v>18</v>
      </c>
      <c r="E6" s="68" t="s">
        <v>57</v>
      </c>
      <c r="F6" s="68" t="s">
        <v>17</v>
      </c>
      <c r="G6" s="68" t="s">
        <v>58</v>
      </c>
      <c r="H6" s="68" t="s">
        <v>59</v>
      </c>
      <c r="I6" s="68" t="s">
        <v>23</v>
      </c>
      <c r="J6" s="68" t="s">
        <v>60</v>
      </c>
      <c r="K6" s="68" t="s">
        <v>25</v>
      </c>
      <c r="L6" s="68" t="s">
        <v>26</v>
      </c>
      <c r="M6" s="68" t="s">
        <v>27</v>
      </c>
      <c r="N6" s="68" t="s">
        <v>4</v>
      </c>
      <c r="O6" s="70" t="s">
        <v>1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1" t="s">
        <v>65</v>
      </c>
      <c r="AB6" s="57" t="s">
        <v>66</v>
      </c>
      <c r="AC6" s="57" t="s">
        <v>67</v>
      </c>
      <c r="AD6" s="57" t="s">
        <v>68</v>
      </c>
      <c r="AE6" s="57" t="s">
        <v>69</v>
      </c>
      <c r="AF6" s="57" t="s">
        <v>70</v>
      </c>
      <c r="AG6" s="57" t="s">
        <v>71</v>
      </c>
      <c r="AH6" s="57" t="s">
        <v>72</v>
      </c>
      <c r="AI6" s="57" t="s">
        <v>73</v>
      </c>
      <c r="AJ6" s="57" t="s">
        <v>74</v>
      </c>
      <c r="AK6" s="57" t="s">
        <v>75</v>
      </c>
      <c r="AL6" s="57" t="s">
        <v>76</v>
      </c>
    </row>
    <row r="7" spans="1:38" x14ac:dyDescent="0.2">
      <c r="A7" s="73"/>
      <c r="B7" s="74"/>
      <c r="C7" s="74"/>
      <c r="D7" s="75"/>
      <c r="E7" s="74"/>
      <c r="F7" s="74"/>
      <c r="G7" s="74"/>
      <c r="H7" s="74"/>
      <c r="I7" s="74"/>
      <c r="J7" s="74"/>
      <c r="K7" s="74"/>
      <c r="L7" s="74"/>
      <c r="M7" s="74"/>
    </row>
    <row r="8" spans="1:38" x14ac:dyDescent="0.2">
      <c r="A8" s="73">
        <v>107100</v>
      </c>
      <c r="B8" s="25">
        <v>602.73</v>
      </c>
      <c r="C8" s="25">
        <v>322.38</v>
      </c>
      <c r="D8" s="25">
        <v>657.76</v>
      </c>
      <c r="E8" s="25">
        <v>333.4</v>
      </c>
      <c r="F8" s="25">
        <v>75.73</v>
      </c>
      <c r="G8" s="25">
        <v>925.08</v>
      </c>
      <c r="H8" s="25">
        <v>538.21</v>
      </c>
      <c r="I8" s="25">
        <v>471.09</v>
      </c>
      <c r="J8" s="25">
        <v>472.92</v>
      </c>
      <c r="K8" s="25">
        <v>874.29</v>
      </c>
      <c r="L8" s="25">
        <v>269.75</v>
      </c>
      <c r="M8" s="25">
        <v>524.13</v>
      </c>
      <c r="N8" s="25">
        <f>SUM(B8:M8)</f>
        <v>6067.47</v>
      </c>
      <c r="O8" s="26">
        <f t="shared" ref="O8:O26" si="0">+B8/$B$118</f>
        <v>3.3390499321835987E-3</v>
      </c>
      <c r="P8" s="26">
        <f t="shared" ref="P8:P26" si="1">+C8/$C$118</f>
        <v>1.9692305737615151E-3</v>
      </c>
      <c r="Q8" s="26">
        <f t="shared" ref="Q8:Q26" si="2">+D8/$D$118</f>
        <v>3.0860006874252324E-3</v>
      </c>
      <c r="R8" s="26">
        <f t="shared" ref="R8:R26" si="3">+E8/$E$118</f>
        <v>2.2081264484206755E-3</v>
      </c>
      <c r="S8" s="26">
        <f t="shared" ref="S8:S26" si="4">+F8/$F$118</f>
        <v>4.0751315861764953E-4</v>
      </c>
      <c r="T8" s="26">
        <f t="shared" ref="T8:T26" si="5">+G8/$G$118</f>
        <v>4.8839556344992645E-3</v>
      </c>
      <c r="U8" s="26">
        <f t="shared" ref="U8:U26" si="6">+H8/$H$118</f>
        <v>2.9902568995201235E-3</v>
      </c>
      <c r="V8" s="26">
        <f t="shared" ref="V8:V26" si="7">+I8/$I$118</f>
        <v>2.3917552906714537E-3</v>
      </c>
      <c r="W8" s="26">
        <f t="shared" ref="W8:W26" si="8">+J8/$J$118</f>
        <v>2.579038825408473E-3</v>
      </c>
      <c r="X8" s="26">
        <f t="shared" ref="X8:X26" si="9">+K8/$K$118</f>
        <v>4.5915500857557799E-3</v>
      </c>
      <c r="Y8" s="26">
        <f t="shared" ref="Y8:Y26" si="10">+L8/$L$118</f>
        <v>1.3223482591279043E-3</v>
      </c>
      <c r="Z8" s="26">
        <f t="shared" ref="Z8:Z26" si="11">+M8/$M$118</f>
        <v>2.8233544249520897E-3</v>
      </c>
      <c r="AA8" s="25">
        <f>+O8*$AA$2</f>
        <v>1.6207414465825971</v>
      </c>
      <c r="AB8" s="25">
        <f>+P8*$AB$2</f>
        <v>0</v>
      </c>
      <c r="AC8" s="25">
        <f>+Q8*$AC$2</f>
        <v>0</v>
      </c>
      <c r="AD8" s="25">
        <f>+R8*$AD$2</f>
        <v>0</v>
      </c>
      <c r="AE8" s="25">
        <f>+S8*$AE$2</f>
        <v>2.0868748852809833E-2</v>
      </c>
      <c r="AF8" s="25">
        <f>+T8*$AF$2</f>
        <v>0</v>
      </c>
      <c r="AG8" s="25">
        <f>+U8*$AG$2</f>
        <v>0</v>
      </c>
      <c r="AH8" s="25">
        <f>+V8*$AH$2</f>
        <v>1.1345052045770974</v>
      </c>
      <c r="AI8" s="25">
        <f>+W8*$AI$2</f>
        <v>0</v>
      </c>
      <c r="AJ8" s="25">
        <f>+X8*$AJ$2</f>
        <v>0</v>
      </c>
      <c r="AK8" s="25">
        <f>+Y8*$AK$2</f>
        <v>0</v>
      </c>
      <c r="AL8" s="25">
        <f>+Z8*$AL$2</f>
        <v>9.0912012483457295E-3</v>
      </c>
    </row>
    <row r="9" spans="1:38" x14ac:dyDescent="0.2">
      <c r="A9" s="73">
        <v>107200</v>
      </c>
      <c r="B9" s="25">
        <v>44239.61</v>
      </c>
      <c r="C9" s="25">
        <v>34934.47</v>
      </c>
      <c r="D9" s="25">
        <v>64367.94</v>
      </c>
      <c r="E9" s="25">
        <v>39148.769999999997</v>
      </c>
      <c r="F9" s="25">
        <v>48457.5</v>
      </c>
      <c r="G9" s="25">
        <v>50714.25</v>
      </c>
      <c r="H9" s="25">
        <v>45699.27</v>
      </c>
      <c r="I9" s="25">
        <v>48944.42</v>
      </c>
      <c r="J9" s="25">
        <v>45923.3</v>
      </c>
      <c r="K9" s="25">
        <v>59118.12</v>
      </c>
      <c r="L9" s="25">
        <v>64096.34</v>
      </c>
      <c r="M9" s="25">
        <v>50344.83</v>
      </c>
      <c r="N9" s="25">
        <f t="shared" ref="N9:N92" si="12">SUM(B9:M9)</f>
        <v>595988.81999999995</v>
      </c>
      <c r="O9" s="26">
        <f t="shared" si="0"/>
        <v>0.24508198823740124</v>
      </c>
      <c r="P9" s="26">
        <f t="shared" si="1"/>
        <v>0.21339421304719411</v>
      </c>
      <c r="Q9" s="26">
        <f t="shared" si="2"/>
        <v>0.30199389912452279</v>
      </c>
      <c r="R9" s="26">
        <f t="shared" si="3"/>
        <v>0.25928444649111543</v>
      </c>
      <c r="S9" s="26">
        <f t="shared" si="4"/>
        <v>0.26075622453076391</v>
      </c>
      <c r="T9" s="26">
        <f t="shared" si="5"/>
        <v>0.26774565122681748</v>
      </c>
      <c r="U9" s="26">
        <f t="shared" si="6"/>
        <v>0.25390192939657935</v>
      </c>
      <c r="V9" s="26">
        <f t="shared" si="7"/>
        <v>0.24849407859187353</v>
      </c>
      <c r="W9" s="26">
        <f t="shared" si="8"/>
        <v>0.25043976505726323</v>
      </c>
      <c r="X9" s="26">
        <f t="shared" si="9"/>
        <v>0.31047342295545016</v>
      </c>
      <c r="Y9" s="26">
        <f t="shared" si="10"/>
        <v>0.31420828031684989</v>
      </c>
      <c r="Z9" s="26">
        <f t="shared" si="11"/>
        <v>0.27119473900360735</v>
      </c>
      <c r="AA9" s="25">
        <f t="shared" ref="AA9:AA33" si="13">+O9*$AA$2</f>
        <v>118.96034627055219</v>
      </c>
      <c r="AB9" s="25">
        <f t="shared" ref="AB9:AB33" si="14">+P9*$AB$2</f>
        <v>0</v>
      </c>
      <c r="AC9" s="25">
        <f t="shared" ref="AC9:AC33" si="15">+Q9*$AC$2</f>
        <v>0</v>
      </c>
      <c r="AD9" s="25">
        <f t="shared" ref="AD9:AD33" si="16">+R9*$AD$2</f>
        <v>0</v>
      </c>
      <c r="AE9" s="25">
        <f t="shared" ref="AE9:AE33" si="17">+S9*$AE$2</f>
        <v>13.35332625822042</v>
      </c>
      <c r="AF9" s="25">
        <f t="shared" ref="AF9:AF33" si="18">+T9*$AF$2</f>
        <v>0</v>
      </c>
      <c r="AG9" s="25">
        <f t="shared" ref="AG9:AG33" si="19">+U9*$AG$2</f>
        <v>0</v>
      </c>
      <c r="AH9" s="25">
        <f t="shared" ref="AH9:AH33" si="20">+V9*$AH$2</f>
        <v>117.8706812392693</v>
      </c>
      <c r="AI9" s="25">
        <f t="shared" ref="AI9:AI33" si="21">+W9*$AI$2</f>
        <v>0</v>
      </c>
      <c r="AJ9" s="25">
        <f t="shared" ref="AJ9:AJ33" si="22">+X9*$AJ$2</f>
        <v>0</v>
      </c>
      <c r="AK9" s="25">
        <f t="shared" ref="AK9:AK33" si="23">+Y9*$AK$2</f>
        <v>0</v>
      </c>
      <c r="AL9" s="25">
        <f t="shared" ref="AL9:AL33" si="24">+Z9*$AL$2</f>
        <v>0.87324705959161575</v>
      </c>
    </row>
    <row r="10" spans="1:38" hidden="1" x14ac:dyDescent="0.2">
      <c r="A10" s="73">
        <v>107210</v>
      </c>
      <c r="B10" s="25"/>
      <c r="C10" s="25"/>
      <c r="D10" s="25"/>
      <c r="F10" s="25"/>
      <c r="G10" s="25"/>
      <c r="H10" s="25"/>
      <c r="I10" s="25"/>
      <c r="J10" s="25"/>
      <c r="K10" s="25"/>
      <c r="L10" s="25"/>
      <c r="M10" s="25"/>
      <c r="N10" s="25">
        <f t="shared" ref="N10" si="25">SUM(B10:M10)</f>
        <v>0</v>
      </c>
      <c r="O10" s="26">
        <f t="shared" si="0"/>
        <v>0</v>
      </c>
      <c r="P10" s="26">
        <f t="shared" si="1"/>
        <v>0</v>
      </c>
      <c r="Q10" s="26">
        <f t="shared" si="2"/>
        <v>0</v>
      </c>
      <c r="R10" s="26">
        <f t="shared" si="3"/>
        <v>0</v>
      </c>
      <c r="S10" s="26">
        <f t="shared" si="4"/>
        <v>0</v>
      </c>
      <c r="T10" s="26">
        <f t="shared" si="5"/>
        <v>0</v>
      </c>
      <c r="U10" s="26">
        <f t="shared" si="6"/>
        <v>0</v>
      </c>
      <c r="V10" s="26">
        <f t="shared" si="7"/>
        <v>0</v>
      </c>
      <c r="W10" s="26">
        <f t="shared" si="8"/>
        <v>0</v>
      </c>
      <c r="X10" s="26">
        <f t="shared" si="9"/>
        <v>0</v>
      </c>
      <c r="Y10" s="26">
        <f t="shared" si="10"/>
        <v>0</v>
      </c>
      <c r="Z10" s="26">
        <f t="shared" si="11"/>
        <v>0</v>
      </c>
      <c r="AA10" s="25">
        <f t="shared" ref="AA10" si="26">+O10*$AA$2</f>
        <v>0</v>
      </c>
      <c r="AB10" s="25">
        <f t="shared" ref="AB10" si="27">+P10*$AB$2</f>
        <v>0</v>
      </c>
      <c r="AC10" s="25">
        <f t="shared" ref="AC10" si="28">+Q10*$AC$2</f>
        <v>0</v>
      </c>
      <c r="AD10" s="25">
        <f t="shared" ref="AD10" si="29">+R10*$AD$2</f>
        <v>0</v>
      </c>
      <c r="AE10" s="25">
        <f t="shared" ref="AE10" si="30">+S10*$AE$2</f>
        <v>0</v>
      </c>
      <c r="AF10" s="25">
        <f t="shared" ref="AF10" si="31">+T10*$AF$2</f>
        <v>0</v>
      </c>
      <c r="AG10" s="25">
        <f t="shared" ref="AG10" si="32">+U10*$AG$2</f>
        <v>0</v>
      </c>
      <c r="AH10" s="25">
        <f t="shared" ref="AH10" si="33">+V10*$AH$2</f>
        <v>0</v>
      </c>
      <c r="AI10" s="25">
        <f t="shared" ref="AI10" si="34">+W10*$AI$2</f>
        <v>0</v>
      </c>
      <c r="AJ10" s="25">
        <f t="shared" ref="AJ10" si="35">+X10*$AJ$2</f>
        <v>0</v>
      </c>
      <c r="AK10" s="25">
        <f t="shared" ref="AK10" si="36">+Y10*$AK$2</f>
        <v>0</v>
      </c>
      <c r="AL10" s="25">
        <f t="shared" ref="AL10" si="37">+Z10*$AL$2</f>
        <v>0</v>
      </c>
    </row>
    <row r="11" spans="1:38" hidden="1" x14ac:dyDescent="0.2">
      <c r="A11" s="73">
        <v>107215</v>
      </c>
      <c r="B11" s="25"/>
      <c r="C11" s="25"/>
      <c r="D11" s="25"/>
      <c r="F11" s="25"/>
      <c r="G11" s="25"/>
      <c r="H11" s="25"/>
      <c r="I11" s="25"/>
      <c r="J11" s="25"/>
      <c r="K11" s="25"/>
      <c r="L11" s="25"/>
      <c r="M11" s="25"/>
      <c r="N11" s="25">
        <f t="shared" ref="N11:N14" si="38">SUM(B11:M11)</f>
        <v>0</v>
      </c>
      <c r="O11" s="26">
        <f t="shared" si="0"/>
        <v>0</v>
      </c>
      <c r="P11" s="26">
        <f t="shared" si="1"/>
        <v>0</v>
      </c>
      <c r="Q11" s="26">
        <f t="shared" si="2"/>
        <v>0</v>
      </c>
      <c r="R11" s="26">
        <f t="shared" si="3"/>
        <v>0</v>
      </c>
      <c r="S11" s="26">
        <f t="shared" si="4"/>
        <v>0</v>
      </c>
      <c r="T11" s="26">
        <f t="shared" si="5"/>
        <v>0</v>
      </c>
      <c r="U11" s="26">
        <f t="shared" si="6"/>
        <v>0</v>
      </c>
      <c r="V11" s="26">
        <f t="shared" si="7"/>
        <v>0</v>
      </c>
      <c r="W11" s="26">
        <f t="shared" si="8"/>
        <v>0</v>
      </c>
      <c r="X11" s="26">
        <f t="shared" si="9"/>
        <v>0</v>
      </c>
      <c r="Y11" s="26">
        <f t="shared" si="10"/>
        <v>0</v>
      </c>
      <c r="Z11" s="26">
        <f t="shared" si="11"/>
        <v>0</v>
      </c>
      <c r="AA11" s="25">
        <f t="shared" ref="AA11:AA14" si="39">+O11*$AA$2</f>
        <v>0</v>
      </c>
      <c r="AB11" s="25">
        <f t="shared" ref="AB11:AB14" si="40">+P11*$AB$2</f>
        <v>0</v>
      </c>
      <c r="AC11" s="25">
        <f t="shared" ref="AC11:AC14" si="41">+Q11*$AC$2</f>
        <v>0</v>
      </c>
      <c r="AD11" s="25">
        <f t="shared" ref="AD11:AD14" si="42">+R11*$AD$2</f>
        <v>0</v>
      </c>
      <c r="AE11" s="25">
        <f t="shared" ref="AE11:AE14" si="43">+S11*$AE$2</f>
        <v>0</v>
      </c>
      <c r="AF11" s="25">
        <f t="shared" ref="AF11:AF14" si="44">+T11*$AF$2</f>
        <v>0</v>
      </c>
      <c r="AG11" s="25">
        <f t="shared" ref="AG11:AG14" si="45">+U11*$AG$2</f>
        <v>0</v>
      </c>
      <c r="AH11" s="25">
        <f t="shared" ref="AH11:AH14" si="46">+V11*$AH$2</f>
        <v>0</v>
      </c>
      <c r="AI11" s="25">
        <f t="shared" ref="AI11:AI14" si="47">+W11*$AI$2</f>
        <v>0</v>
      </c>
      <c r="AJ11" s="25">
        <f t="shared" ref="AJ11:AJ14" si="48">+X11*$AJ$2</f>
        <v>0</v>
      </c>
      <c r="AK11" s="25">
        <f t="shared" ref="AK11:AK14" si="49">+Y11*$AK$2</f>
        <v>0</v>
      </c>
      <c r="AL11" s="25">
        <f t="shared" ref="AL11:AL14" si="50">+Z11*$AL$2</f>
        <v>0</v>
      </c>
    </row>
    <row r="12" spans="1:38" hidden="1" x14ac:dyDescent="0.2">
      <c r="A12" s="73">
        <v>107217</v>
      </c>
      <c r="B12" s="25"/>
      <c r="C12" s="25"/>
      <c r="D12" s="25"/>
      <c r="F12" s="25"/>
      <c r="G12" s="25"/>
      <c r="H12" s="25"/>
      <c r="I12" s="25"/>
      <c r="J12" s="25"/>
      <c r="K12" s="25"/>
      <c r="L12" s="25"/>
      <c r="M12" s="25"/>
      <c r="N12" s="25">
        <f t="shared" ref="N12:N13" si="51">SUM(B12:M12)</f>
        <v>0</v>
      </c>
      <c r="O12" s="26">
        <f t="shared" si="0"/>
        <v>0</v>
      </c>
      <c r="P12" s="26">
        <f t="shared" si="1"/>
        <v>0</v>
      </c>
      <c r="Q12" s="26">
        <f t="shared" si="2"/>
        <v>0</v>
      </c>
      <c r="R12" s="26">
        <f t="shared" si="3"/>
        <v>0</v>
      </c>
      <c r="S12" s="26">
        <f t="shared" si="4"/>
        <v>0</v>
      </c>
      <c r="T12" s="26">
        <f t="shared" si="5"/>
        <v>0</v>
      </c>
      <c r="U12" s="26">
        <f t="shared" si="6"/>
        <v>0</v>
      </c>
      <c r="V12" s="26">
        <f t="shared" si="7"/>
        <v>0</v>
      </c>
      <c r="W12" s="26">
        <f t="shared" si="8"/>
        <v>0</v>
      </c>
      <c r="X12" s="26">
        <f t="shared" si="9"/>
        <v>0</v>
      </c>
      <c r="Y12" s="26">
        <f t="shared" si="10"/>
        <v>0</v>
      </c>
      <c r="Z12" s="26">
        <f t="shared" si="11"/>
        <v>0</v>
      </c>
      <c r="AA12" s="25">
        <f t="shared" ref="AA12:AA13" si="52">+O12*$AA$2</f>
        <v>0</v>
      </c>
      <c r="AB12" s="25">
        <f t="shared" ref="AB12:AB13" si="53">+P12*$AB$2</f>
        <v>0</v>
      </c>
      <c r="AC12" s="25">
        <f t="shared" ref="AC12:AC13" si="54">+Q12*$AC$2</f>
        <v>0</v>
      </c>
      <c r="AD12" s="25">
        <f t="shared" ref="AD12:AD13" si="55">+R12*$AD$2</f>
        <v>0</v>
      </c>
      <c r="AE12" s="25">
        <f t="shared" ref="AE12:AE13" si="56">+S12*$AE$2</f>
        <v>0</v>
      </c>
      <c r="AF12" s="25">
        <f t="shared" ref="AF12:AF13" si="57">+T12*$AF$2</f>
        <v>0</v>
      </c>
      <c r="AG12" s="25">
        <f t="shared" ref="AG12:AG13" si="58">+U12*$AG$2</f>
        <v>0</v>
      </c>
      <c r="AH12" s="25">
        <f t="shared" ref="AH12:AH13" si="59">+V12*$AH$2</f>
        <v>0</v>
      </c>
      <c r="AI12" s="25">
        <f t="shared" ref="AI12:AI13" si="60">+W12*$AI$2</f>
        <v>0</v>
      </c>
      <c r="AJ12" s="25">
        <f t="shared" ref="AJ12:AJ13" si="61">+X12*$AJ$2</f>
        <v>0</v>
      </c>
      <c r="AK12" s="25">
        <f t="shared" ref="AK12:AK13" si="62">+Y12*$AK$2</f>
        <v>0</v>
      </c>
      <c r="AL12" s="25">
        <f t="shared" ref="AL12:AL13" si="63">+Z12*$AL$2</f>
        <v>0</v>
      </c>
    </row>
    <row r="13" spans="1:38" hidden="1" x14ac:dyDescent="0.2">
      <c r="A13" s="73">
        <v>107218</v>
      </c>
      <c r="B13" s="25"/>
      <c r="C13" s="25"/>
      <c r="D13" s="25"/>
      <c r="F13" s="25"/>
      <c r="G13" s="25"/>
      <c r="H13" s="25"/>
      <c r="I13" s="25"/>
      <c r="J13" s="25"/>
      <c r="K13" s="25"/>
      <c r="L13" s="25"/>
      <c r="M13" s="25"/>
      <c r="N13" s="25">
        <f t="shared" si="51"/>
        <v>0</v>
      </c>
      <c r="O13" s="26">
        <f t="shared" si="0"/>
        <v>0</v>
      </c>
      <c r="P13" s="26">
        <f t="shared" si="1"/>
        <v>0</v>
      </c>
      <c r="Q13" s="26">
        <f t="shared" si="2"/>
        <v>0</v>
      </c>
      <c r="R13" s="26">
        <f t="shared" si="3"/>
        <v>0</v>
      </c>
      <c r="S13" s="26">
        <f t="shared" si="4"/>
        <v>0</v>
      </c>
      <c r="T13" s="26">
        <f t="shared" si="5"/>
        <v>0</v>
      </c>
      <c r="U13" s="26">
        <f t="shared" si="6"/>
        <v>0</v>
      </c>
      <c r="V13" s="26">
        <f t="shared" si="7"/>
        <v>0</v>
      </c>
      <c r="W13" s="26">
        <f t="shared" si="8"/>
        <v>0</v>
      </c>
      <c r="X13" s="26">
        <f t="shared" si="9"/>
        <v>0</v>
      </c>
      <c r="Y13" s="26">
        <f t="shared" si="10"/>
        <v>0</v>
      </c>
      <c r="Z13" s="26">
        <f t="shared" si="11"/>
        <v>0</v>
      </c>
      <c r="AA13" s="25">
        <f t="shared" si="52"/>
        <v>0</v>
      </c>
      <c r="AB13" s="25">
        <f t="shared" si="53"/>
        <v>0</v>
      </c>
      <c r="AC13" s="25">
        <f t="shared" si="54"/>
        <v>0</v>
      </c>
      <c r="AD13" s="25">
        <f t="shared" si="55"/>
        <v>0</v>
      </c>
      <c r="AE13" s="25">
        <f t="shared" si="56"/>
        <v>0</v>
      </c>
      <c r="AF13" s="25">
        <f t="shared" si="57"/>
        <v>0</v>
      </c>
      <c r="AG13" s="25">
        <f t="shared" si="58"/>
        <v>0</v>
      </c>
      <c r="AH13" s="25">
        <f t="shared" si="59"/>
        <v>0</v>
      </c>
      <c r="AI13" s="25">
        <f t="shared" si="60"/>
        <v>0</v>
      </c>
      <c r="AJ13" s="25">
        <f t="shared" si="61"/>
        <v>0</v>
      </c>
      <c r="AK13" s="25">
        <f t="shared" si="62"/>
        <v>0</v>
      </c>
      <c r="AL13" s="25">
        <f t="shared" si="63"/>
        <v>0</v>
      </c>
    </row>
    <row r="14" spans="1:38" hidden="1" x14ac:dyDescent="0.2">
      <c r="A14" s="73">
        <v>107230</v>
      </c>
      <c r="B14" s="25"/>
      <c r="C14" s="25"/>
      <c r="D14" s="25"/>
      <c r="F14" s="25"/>
      <c r="G14" s="25"/>
      <c r="H14" s="25"/>
      <c r="I14" s="25"/>
      <c r="J14" s="25"/>
      <c r="K14" s="25"/>
      <c r="L14" s="25"/>
      <c r="M14" s="25"/>
      <c r="N14" s="25">
        <f t="shared" si="38"/>
        <v>0</v>
      </c>
      <c r="O14" s="26">
        <f t="shared" si="0"/>
        <v>0</v>
      </c>
      <c r="P14" s="26">
        <f t="shared" si="1"/>
        <v>0</v>
      </c>
      <c r="Q14" s="26">
        <f t="shared" si="2"/>
        <v>0</v>
      </c>
      <c r="R14" s="26">
        <f t="shared" si="3"/>
        <v>0</v>
      </c>
      <c r="S14" s="26">
        <f t="shared" si="4"/>
        <v>0</v>
      </c>
      <c r="T14" s="26">
        <f t="shared" si="5"/>
        <v>0</v>
      </c>
      <c r="U14" s="26">
        <f t="shared" si="6"/>
        <v>0</v>
      </c>
      <c r="V14" s="26">
        <f t="shared" si="7"/>
        <v>0</v>
      </c>
      <c r="W14" s="26">
        <f t="shared" si="8"/>
        <v>0</v>
      </c>
      <c r="X14" s="26">
        <f t="shared" si="9"/>
        <v>0</v>
      </c>
      <c r="Y14" s="26">
        <f t="shared" si="10"/>
        <v>0</v>
      </c>
      <c r="Z14" s="26">
        <f t="shared" si="11"/>
        <v>0</v>
      </c>
      <c r="AA14" s="25">
        <f t="shared" si="39"/>
        <v>0</v>
      </c>
      <c r="AB14" s="25">
        <f t="shared" si="40"/>
        <v>0</v>
      </c>
      <c r="AC14" s="25">
        <f t="shared" si="41"/>
        <v>0</v>
      </c>
      <c r="AD14" s="25">
        <f t="shared" si="42"/>
        <v>0</v>
      </c>
      <c r="AE14" s="25">
        <f t="shared" si="43"/>
        <v>0</v>
      </c>
      <c r="AF14" s="25">
        <f t="shared" si="44"/>
        <v>0</v>
      </c>
      <c r="AG14" s="25">
        <f t="shared" si="45"/>
        <v>0</v>
      </c>
      <c r="AH14" s="25">
        <f t="shared" si="46"/>
        <v>0</v>
      </c>
      <c r="AI14" s="25">
        <f t="shared" si="47"/>
        <v>0</v>
      </c>
      <c r="AJ14" s="25">
        <f t="shared" si="48"/>
        <v>0</v>
      </c>
      <c r="AK14" s="25">
        <f t="shared" si="49"/>
        <v>0</v>
      </c>
      <c r="AL14" s="25">
        <f t="shared" si="50"/>
        <v>0</v>
      </c>
    </row>
    <row r="15" spans="1:38" hidden="1" x14ac:dyDescent="0.2">
      <c r="A15" s="73">
        <v>107235</v>
      </c>
      <c r="B15" s="25"/>
      <c r="C15" s="25"/>
      <c r="D15" s="25"/>
      <c r="F15" s="25"/>
      <c r="G15" s="25"/>
      <c r="H15" s="25"/>
      <c r="I15" s="25"/>
      <c r="J15" s="25"/>
      <c r="K15" s="25"/>
      <c r="L15" s="25"/>
      <c r="M15" s="25"/>
      <c r="N15" s="25">
        <f>SUM(B15:M15)</f>
        <v>0</v>
      </c>
      <c r="O15" s="26">
        <f t="shared" si="0"/>
        <v>0</v>
      </c>
      <c r="P15" s="26">
        <f t="shared" si="1"/>
        <v>0</v>
      </c>
      <c r="Q15" s="26">
        <f t="shared" si="2"/>
        <v>0</v>
      </c>
      <c r="R15" s="26">
        <f t="shared" si="3"/>
        <v>0</v>
      </c>
      <c r="S15" s="26">
        <f t="shared" si="4"/>
        <v>0</v>
      </c>
      <c r="T15" s="26">
        <f t="shared" si="5"/>
        <v>0</v>
      </c>
      <c r="U15" s="26">
        <f t="shared" si="6"/>
        <v>0</v>
      </c>
      <c r="V15" s="26">
        <f t="shared" si="7"/>
        <v>0</v>
      </c>
      <c r="W15" s="26">
        <f t="shared" si="8"/>
        <v>0</v>
      </c>
      <c r="X15" s="26">
        <f t="shared" si="9"/>
        <v>0</v>
      </c>
      <c r="Y15" s="26">
        <f t="shared" si="10"/>
        <v>0</v>
      </c>
      <c r="Z15" s="26">
        <f t="shared" si="11"/>
        <v>0</v>
      </c>
      <c r="AA15" s="25">
        <f>+O15*$AA$2</f>
        <v>0</v>
      </c>
      <c r="AB15" s="25">
        <f>+P15*$AB$2</f>
        <v>0</v>
      </c>
      <c r="AC15" s="25">
        <f>+Q15*$AC$2</f>
        <v>0</v>
      </c>
      <c r="AD15" s="25">
        <f>+R15*$AD$2</f>
        <v>0</v>
      </c>
      <c r="AE15" s="25">
        <f>+S15*$AE$2</f>
        <v>0</v>
      </c>
      <c r="AF15" s="25">
        <f>+T15*$AF$2</f>
        <v>0</v>
      </c>
      <c r="AG15" s="25">
        <f>+U15*$AG$2</f>
        <v>0</v>
      </c>
      <c r="AH15" s="25">
        <f>+V15*$AH$2</f>
        <v>0</v>
      </c>
      <c r="AI15" s="25">
        <f>+W15*$AI$2</f>
        <v>0</v>
      </c>
      <c r="AJ15" s="25">
        <f>+X15*$AJ$2</f>
        <v>0</v>
      </c>
      <c r="AK15" s="25">
        <f>+Y15*$AK$2</f>
        <v>0</v>
      </c>
      <c r="AL15" s="25">
        <f>+Z15*$AL$2</f>
        <v>0</v>
      </c>
    </row>
    <row r="16" spans="1:38" hidden="1" x14ac:dyDescent="0.2">
      <c r="A16" s="73">
        <v>107240</v>
      </c>
      <c r="B16" s="25"/>
      <c r="C16" s="25"/>
      <c r="D16" s="25"/>
      <c r="F16" s="25"/>
      <c r="G16" s="25"/>
      <c r="H16" s="25"/>
      <c r="I16" s="25"/>
      <c r="J16" s="25"/>
      <c r="K16" s="25"/>
      <c r="L16" s="25"/>
      <c r="M16" s="25"/>
      <c r="N16" s="25">
        <f>SUM(B16:M16)</f>
        <v>0</v>
      </c>
      <c r="O16" s="26">
        <f t="shared" si="0"/>
        <v>0</v>
      </c>
      <c r="P16" s="26">
        <f t="shared" si="1"/>
        <v>0</v>
      </c>
      <c r="Q16" s="26">
        <f t="shared" si="2"/>
        <v>0</v>
      </c>
      <c r="R16" s="26">
        <f t="shared" si="3"/>
        <v>0</v>
      </c>
      <c r="S16" s="26">
        <f t="shared" si="4"/>
        <v>0</v>
      </c>
      <c r="T16" s="26">
        <f t="shared" si="5"/>
        <v>0</v>
      </c>
      <c r="U16" s="26">
        <f t="shared" si="6"/>
        <v>0</v>
      </c>
      <c r="V16" s="26">
        <f t="shared" si="7"/>
        <v>0</v>
      </c>
      <c r="W16" s="26">
        <f t="shared" si="8"/>
        <v>0</v>
      </c>
      <c r="X16" s="26">
        <f t="shared" si="9"/>
        <v>0</v>
      </c>
      <c r="Y16" s="26">
        <f t="shared" si="10"/>
        <v>0</v>
      </c>
      <c r="Z16" s="26">
        <f t="shared" si="11"/>
        <v>0</v>
      </c>
      <c r="AA16" s="25">
        <f>+O16*$AA$2</f>
        <v>0</v>
      </c>
      <c r="AB16" s="25">
        <f>+P16*$AB$2</f>
        <v>0</v>
      </c>
      <c r="AC16" s="25">
        <f>+Q16*$AC$2</f>
        <v>0</v>
      </c>
      <c r="AD16" s="25">
        <f>+R16*$AD$2</f>
        <v>0</v>
      </c>
      <c r="AE16" s="25">
        <f>+S16*$AE$2</f>
        <v>0</v>
      </c>
      <c r="AF16" s="25">
        <f>+T16*$AF$2</f>
        <v>0</v>
      </c>
      <c r="AG16" s="25">
        <f>+U16*$AG$2</f>
        <v>0</v>
      </c>
      <c r="AH16" s="25">
        <f>+V16*$AH$2</f>
        <v>0</v>
      </c>
      <c r="AI16" s="25">
        <f>+W16*$AI$2</f>
        <v>0</v>
      </c>
      <c r="AJ16" s="25">
        <f>+X16*$AJ$2</f>
        <v>0</v>
      </c>
      <c r="AK16" s="25">
        <f>+Y16*$AK$2</f>
        <v>0</v>
      </c>
      <c r="AL16" s="25">
        <f>+Z16*$AL$2</f>
        <v>0</v>
      </c>
    </row>
    <row r="17" spans="1:38" hidden="1" x14ac:dyDescent="0.2">
      <c r="A17" s="73">
        <v>107245</v>
      </c>
      <c r="B17" s="25"/>
      <c r="C17" s="25"/>
      <c r="D17" s="25"/>
      <c r="F17" s="25"/>
      <c r="G17" s="25"/>
      <c r="H17" s="25"/>
      <c r="I17" s="25"/>
      <c r="J17" s="25"/>
      <c r="K17" s="25"/>
      <c r="L17" s="25"/>
      <c r="M17" s="25"/>
      <c r="N17" s="25">
        <f t="shared" si="12"/>
        <v>0</v>
      </c>
      <c r="O17" s="26">
        <f t="shared" si="0"/>
        <v>0</v>
      </c>
      <c r="P17" s="26">
        <f t="shared" si="1"/>
        <v>0</v>
      </c>
      <c r="Q17" s="26">
        <f t="shared" si="2"/>
        <v>0</v>
      </c>
      <c r="R17" s="26">
        <f t="shared" si="3"/>
        <v>0</v>
      </c>
      <c r="S17" s="26">
        <f t="shared" si="4"/>
        <v>0</v>
      </c>
      <c r="T17" s="26">
        <f t="shared" si="5"/>
        <v>0</v>
      </c>
      <c r="U17" s="26">
        <f t="shared" si="6"/>
        <v>0</v>
      </c>
      <c r="V17" s="26">
        <f t="shared" si="7"/>
        <v>0</v>
      </c>
      <c r="W17" s="26">
        <f t="shared" si="8"/>
        <v>0</v>
      </c>
      <c r="X17" s="26">
        <f t="shared" si="9"/>
        <v>0</v>
      </c>
      <c r="Y17" s="26">
        <f t="shared" si="10"/>
        <v>0</v>
      </c>
      <c r="Z17" s="26">
        <f t="shared" si="11"/>
        <v>0</v>
      </c>
      <c r="AA17" s="25">
        <f t="shared" si="13"/>
        <v>0</v>
      </c>
      <c r="AB17" s="25">
        <f t="shared" si="14"/>
        <v>0</v>
      </c>
      <c r="AC17" s="25">
        <f t="shared" si="15"/>
        <v>0</v>
      </c>
      <c r="AD17" s="25">
        <f t="shared" si="16"/>
        <v>0</v>
      </c>
      <c r="AE17" s="25">
        <f t="shared" si="17"/>
        <v>0</v>
      </c>
      <c r="AF17" s="25">
        <f t="shared" si="18"/>
        <v>0</v>
      </c>
      <c r="AG17" s="25">
        <f t="shared" si="19"/>
        <v>0</v>
      </c>
      <c r="AH17" s="25">
        <f t="shared" si="20"/>
        <v>0</v>
      </c>
      <c r="AI17" s="25">
        <f t="shared" si="21"/>
        <v>0</v>
      </c>
      <c r="AJ17" s="25">
        <f t="shared" si="22"/>
        <v>0</v>
      </c>
      <c r="AK17" s="25">
        <f t="shared" si="23"/>
        <v>0</v>
      </c>
      <c r="AL17" s="25">
        <f t="shared" si="24"/>
        <v>0</v>
      </c>
    </row>
    <row r="18" spans="1:38" hidden="1" x14ac:dyDescent="0.2">
      <c r="A18" s="73">
        <v>107250</v>
      </c>
      <c r="B18" s="25"/>
      <c r="C18" s="25"/>
      <c r="D18" s="25"/>
      <c r="F18" s="25"/>
      <c r="G18" s="25"/>
      <c r="H18" s="25"/>
      <c r="I18" s="25"/>
      <c r="J18" s="25"/>
      <c r="K18" s="25"/>
      <c r="L18" s="25"/>
      <c r="M18" s="25"/>
      <c r="N18" s="25">
        <f t="shared" ref="N18:N21" si="64">SUM(B18:M18)</f>
        <v>0</v>
      </c>
      <c r="O18" s="26">
        <f t="shared" si="0"/>
        <v>0</v>
      </c>
      <c r="P18" s="26">
        <f t="shared" si="1"/>
        <v>0</v>
      </c>
      <c r="Q18" s="26">
        <f t="shared" si="2"/>
        <v>0</v>
      </c>
      <c r="R18" s="26">
        <f t="shared" si="3"/>
        <v>0</v>
      </c>
      <c r="S18" s="26">
        <f t="shared" si="4"/>
        <v>0</v>
      </c>
      <c r="T18" s="26">
        <f t="shared" si="5"/>
        <v>0</v>
      </c>
      <c r="U18" s="26">
        <f t="shared" si="6"/>
        <v>0</v>
      </c>
      <c r="V18" s="26">
        <f t="shared" si="7"/>
        <v>0</v>
      </c>
      <c r="W18" s="26">
        <f t="shared" si="8"/>
        <v>0</v>
      </c>
      <c r="X18" s="26">
        <f t="shared" si="9"/>
        <v>0</v>
      </c>
      <c r="Y18" s="26">
        <f t="shared" si="10"/>
        <v>0</v>
      </c>
      <c r="Z18" s="26">
        <f t="shared" si="11"/>
        <v>0</v>
      </c>
      <c r="AA18" s="25">
        <f t="shared" ref="AA18:AA21" si="65">+O18*$AA$2</f>
        <v>0</v>
      </c>
      <c r="AB18" s="25">
        <f t="shared" ref="AB18:AB21" si="66">+P18*$AB$2</f>
        <v>0</v>
      </c>
      <c r="AC18" s="25">
        <f t="shared" ref="AC18:AC21" si="67">+Q18*$AC$2</f>
        <v>0</v>
      </c>
      <c r="AD18" s="25">
        <f t="shared" ref="AD18:AD21" si="68">+R18*$AD$2</f>
        <v>0</v>
      </c>
      <c r="AE18" s="25">
        <f t="shared" ref="AE18:AE21" si="69">+S18*$AE$2</f>
        <v>0</v>
      </c>
      <c r="AF18" s="25">
        <f t="shared" ref="AF18:AF21" si="70">+T18*$AF$2</f>
        <v>0</v>
      </c>
      <c r="AG18" s="25">
        <f t="shared" ref="AG18:AG21" si="71">+U18*$AG$2</f>
        <v>0</v>
      </c>
      <c r="AH18" s="25">
        <f t="shared" ref="AH18:AH21" si="72">+V18*$AH$2</f>
        <v>0</v>
      </c>
      <c r="AI18" s="25">
        <f t="shared" ref="AI18:AI21" si="73">+W18*$AI$2</f>
        <v>0</v>
      </c>
      <c r="AJ18" s="25">
        <f t="shared" ref="AJ18:AJ21" si="74">+X18*$AJ$2</f>
        <v>0</v>
      </c>
      <c r="AK18" s="25">
        <f t="shared" ref="AK18:AK21" si="75">+Y18*$AK$2</f>
        <v>0</v>
      </c>
      <c r="AL18" s="25">
        <f t="shared" ref="AL18:AL21" si="76">+Z18*$AL$2</f>
        <v>0</v>
      </c>
    </row>
    <row r="19" spans="1:38" hidden="1" x14ac:dyDescent="0.2">
      <c r="A19" s="73">
        <v>107255</v>
      </c>
      <c r="B19" s="25"/>
      <c r="C19" s="25"/>
      <c r="D19" s="25"/>
      <c r="F19" s="25"/>
      <c r="G19" s="25"/>
      <c r="H19" s="25"/>
      <c r="I19" s="25"/>
      <c r="J19" s="25"/>
      <c r="K19" s="25"/>
      <c r="L19" s="25"/>
      <c r="M19" s="25"/>
      <c r="N19" s="25">
        <f t="shared" si="64"/>
        <v>0</v>
      </c>
      <c r="O19" s="26">
        <f t="shared" si="0"/>
        <v>0</v>
      </c>
      <c r="P19" s="26">
        <f t="shared" si="1"/>
        <v>0</v>
      </c>
      <c r="Q19" s="26">
        <f t="shared" si="2"/>
        <v>0</v>
      </c>
      <c r="R19" s="26">
        <f t="shared" si="3"/>
        <v>0</v>
      </c>
      <c r="S19" s="26">
        <f t="shared" si="4"/>
        <v>0</v>
      </c>
      <c r="T19" s="26">
        <f t="shared" si="5"/>
        <v>0</v>
      </c>
      <c r="U19" s="26">
        <f t="shared" si="6"/>
        <v>0</v>
      </c>
      <c r="V19" s="26">
        <f t="shared" si="7"/>
        <v>0</v>
      </c>
      <c r="W19" s="26">
        <f t="shared" si="8"/>
        <v>0</v>
      </c>
      <c r="X19" s="26">
        <f t="shared" si="9"/>
        <v>0</v>
      </c>
      <c r="Y19" s="26">
        <f t="shared" si="10"/>
        <v>0</v>
      </c>
      <c r="Z19" s="26">
        <f t="shared" si="11"/>
        <v>0</v>
      </c>
      <c r="AA19" s="25">
        <f t="shared" si="65"/>
        <v>0</v>
      </c>
      <c r="AB19" s="25">
        <f t="shared" si="66"/>
        <v>0</v>
      </c>
      <c r="AC19" s="25">
        <f t="shared" si="67"/>
        <v>0</v>
      </c>
      <c r="AD19" s="25">
        <f t="shared" si="68"/>
        <v>0</v>
      </c>
      <c r="AE19" s="25">
        <f t="shared" si="69"/>
        <v>0</v>
      </c>
      <c r="AF19" s="25">
        <f t="shared" si="70"/>
        <v>0</v>
      </c>
      <c r="AG19" s="25">
        <f t="shared" si="71"/>
        <v>0</v>
      </c>
      <c r="AH19" s="25">
        <f t="shared" si="72"/>
        <v>0</v>
      </c>
      <c r="AI19" s="25">
        <f t="shared" si="73"/>
        <v>0</v>
      </c>
      <c r="AJ19" s="25">
        <f t="shared" si="74"/>
        <v>0</v>
      </c>
      <c r="AK19" s="25">
        <f t="shared" si="75"/>
        <v>0</v>
      </c>
      <c r="AL19" s="25">
        <f t="shared" si="76"/>
        <v>0</v>
      </c>
    </row>
    <row r="20" spans="1:38" hidden="1" x14ac:dyDescent="0.2">
      <c r="A20" s="73">
        <v>107260</v>
      </c>
      <c r="B20" s="25"/>
      <c r="C20" s="25"/>
      <c r="D20" s="25"/>
      <c r="F20" s="25"/>
      <c r="G20" s="25"/>
      <c r="H20" s="25"/>
      <c r="I20" s="25"/>
      <c r="J20" s="25"/>
      <c r="K20" s="25"/>
      <c r="L20" s="25"/>
      <c r="M20" s="25"/>
      <c r="N20" s="25">
        <f t="shared" si="64"/>
        <v>0</v>
      </c>
      <c r="O20" s="26">
        <f t="shared" si="0"/>
        <v>0</v>
      </c>
      <c r="P20" s="26">
        <f t="shared" si="1"/>
        <v>0</v>
      </c>
      <c r="Q20" s="26">
        <f t="shared" si="2"/>
        <v>0</v>
      </c>
      <c r="R20" s="26">
        <f t="shared" si="3"/>
        <v>0</v>
      </c>
      <c r="S20" s="26">
        <f t="shared" si="4"/>
        <v>0</v>
      </c>
      <c r="T20" s="26">
        <f t="shared" si="5"/>
        <v>0</v>
      </c>
      <c r="U20" s="26">
        <f t="shared" si="6"/>
        <v>0</v>
      </c>
      <c r="V20" s="26">
        <f t="shared" si="7"/>
        <v>0</v>
      </c>
      <c r="W20" s="26">
        <f t="shared" si="8"/>
        <v>0</v>
      </c>
      <c r="X20" s="26">
        <f t="shared" si="9"/>
        <v>0</v>
      </c>
      <c r="Y20" s="26">
        <f t="shared" si="10"/>
        <v>0</v>
      </c>
      <c r="Z20" s="26">
        <f t="shared" si="11"/>
        <v>0</v>
      </c>
      <c r="AA20" s="25">
        <f t="shared" si="65"/>
        <v>0</v>
      </c>
      <c r="AB20" s="25">
        <f t="shared" si="66"/>
        <v>0</v>
      </c>
      <c r="AC20" s="25">
        <f t="shared" si="67"/>
        <v>0</v>
      </c>
      <c r="AD20" s="25">
        <f t="shared" si="68"/>
        <v>0</v>
      </c>
      <c r="AE20" s="25">
        <f t="shared" si="69"/>
        <v>0</v>
      </c>
      <c r="AF20" s="25">
        <f t="shared" si="70"/>
        <v>0</v>
      </c>
      <c r="AG20" s="25">
        <f t="shared" si="71"/>
        <v>0</v>
      </c>
      <c r="AH20" s="25">
        <f t="shared" si="72"/>
        <v>0</v>
      </c>
      <c r="AI20" s="25">
        <f t="shared" si="73"/>
        <v>0</v>
      </c>
      <c r="AJ20" s="25">
        <f t="shared" si="74"/>
        <v>0</v>
      </c>
      <c r="AK20" s="25">
        <f t="shared" si="75"/>
        <v>0</v>
      </c>
      <c r="AL20" s="25">
        <f t="shared" si="76"/>
        <v>0</v>
      </c>
    </row>
    <row r="21" spans="1:38" hidden="1" x14ac:dyDescent="0.2">
      <c r="A21" s="73">
        <v>107265</v>
      </c>
      <c r="B21" s="25"/>
      <c r="C21" s="25"/>
      <c r="D21" s="25"/>
      <c r="F21" s="25"/>
      <c r="G21" s="25"/>
      <c r="H21" s="25"/>
      <c r="I21" s="25"/>
      <c r="J21" s="25"/>
      <c r="K21" s="25"/>
      <c r="L21" s="25"/>
      <c r="M21" s="25"/>
      <c r="N21" s="25">
        <f t="shared" si="64"/>
        <v>0</v>
      </c>
      <c r="O21" s="26">
        <f t="shared" si="0"/>
        <v>0</v>
      </c>
      <c r="P21" s="26">
        <f t="shared" si="1"/>
        <v>0</v>
      </c>
      <c r="Q21" s="26">
        <f t="shared" si="2"/>
        <v>0</v>
      </c>
      <c r="R21" s="26">
        <f t="shared" si="3"/>
        <v>0</v>
      </c>
      <c r="S21" s="26">
        <f t="shared" si="4"/>
        <v>0</v>
      </c>
      <c r="T21" s="26">
        <f t="shared" si="5"/>
        <v>0</v>
      </c>
      <c r="U21" s="26">
        <f t="shared" si="6"/>
        <v>0</v>
      </c>
      <c r="V21" s="26">
        <f t="shared" si="7"/>
        <v>0</v>
      </c>
      <c r="W21" s="26">
        <f t="shared" si="8"/>
        <v>0</v>
      </c>
      <c r="X21" s="26">
        <f t="shared" si="9"/>
        <v>0</v>
      </c>
      <c r="Y21" s="26">
        <f t="shared" si="10"/>
        <v>0</v>
      </c>
      <c r="Z21" s="26">
        <f t="shared" si="11"/>
        <v>0</v>
      </c>
      <c r="AA21" s="25">
        <f t="shared" si="65"/>
        <v>0</v>
      </c>
      <c r="AB21" s="25">
        <f t="shared" si="66"/>
        <v>0</v>
      </c>
      <c r="AC21" s="25">
        <f t="shared" si="67"/>
        <v>0</v>
      </c>
      <c r="AD21" s="25">
        <f t="shared" si="68"/>
        <v>0</v>
      </c>
      <c r="AE21" s="25">
        <f t="shared" si="69"/>
        <v>0</v>
      </c>
      <c r="AF21" s="25">
        <f t="shared" si="70"/>
        <v>0</v>
      </c>
      <c r="AG21" s="25">
        <f t="shared" si="71"/>
        <v>0</v>
      </c>
      <c r="AH21" s="25">
        <f t="shared" si="72"/>
        <v>0</v>
      </c>
      <c r="AI21" s="25">
        <f t="shared" si="73"/>
        <v>0</v>
      </c>
      <c r="AJ21" s="25">
        <f t="shared" si="74"/>
        <v>0</v>
      </c>
      <c r="AK21" s="25">
        <f t="shared" si="75"/>
        <v>0</v>
      </c>
      <c r="AL21" s="25">
        <f t="shared" si="76"/>
        <v>0</v>
      </c>
    </row>
    <row r="22" spans="1:38" hidden="1" x14ac:dyDescent="0.2">
      <c r="A22" s="73">
        <v>107267</v>
      </c>
      <c r="B22" s="25"/>
      <c r="C22" s="25"/>
      <c r="D22" s="25"/>
      <c r="F22" s="25"/>
      <c r="G22" s="25"/>
      <c r="H22" s="25"/>
      <c r="I22" s="25"/>
      <c r="J22" s="25"/>
      <c r="K22" s="25"/>
      <c r="L22" s="25"/>
      <c r="M22" s="25"/>
      <c r="N22" s="25">
        <f t="shared" ref="N22:N23" si="77">SUM(B22:M22)</f>
        <v>0</v>
      </c>
      <c r="O22" s="26">
        <f t="shared" si="0"/>
        <v>0</v>
      </c>
      <c r="P22" s="26">
        <f t="shared" si="1"/>
        <v>0</v>
      </c>
      <c r="Q22" s="26">
        <f t="shared" si="2"/>
        <v>0</v>
      </c>
      <c r="R22" s="26">
        <f t="shared" si="3"/>
        <v>0</v>
      </c>
      <c r="S22" s="26">
        <f t="shared" si="4"/>
        <v>0</v>
      </c>
      <c r="T22" s="26">
        <f t="shared" si="5"/>
        <v>0</v>
      </c>
      <c r="U22" s="26">
        <f t="shared" si="6"/>
        <v>0</v>
      </c>
      <c r="V22" s="26">
        <f t="shared" si="7"/>
        <v>0</v>
      </c>
      <c r="W22" s="26">
        <f t="shared" si="8"/>
        <v>0</v>
      </c>
      <c r="X22" s="26">
        <f t="shared" si="9"/>
        <v>0</v>
      </c>
      <c r="Y22" s="26">
        <f t="shared" si="10"/>
        <v>0</v>
      </c>
      <c r="Z22" s="26">
        <f t="shared" si="11"/>
        <v>0</v>
      </c>
      <c r="AA22" s="25">
        <f t="shared" ref="AA22:AA23" si="78">+O22*$AA$2</f>
        <v>0</v>
      </c>
      <c r="AB22" s="25">
        <f t="shared" ref="AB22:AB23" si="79">+P22*$AB$2</f>
        <v>0</v>
      </c>
      <c r="AC22" s="25">
        <f t="shared" ref="AC22:AC23" si="80">+Q22*$AC$2</f>
        <v>0</v>
      </c>
      <c r="AD22" s="25">
        <f t="shared" ref="AD22:AD23" si="81">+R22*$AD$2</f>
        <v>0</v>
      </c>
      <c r="AE22" s="25">
        <f t="shared" ref="AE22:AE23" si="82">+S22*$AE$2</f>
        <v>0</v>
      </c>
      <c r="AF22" s="25">
        <f t="shared" ref="AF22:AF23" si="83">+T22*$AF$2</f>
        <v>0</v>
      </c>
      <c r="AG22" s="25">
        <f t="shared" ref="AG22:AG23" si="84">+U22*$AG$2</f>
        <v>0</v>
      </c>
      <c r="AH22" s="25">
        <f t="shared" ref="AH22:AH23" si="85">+V22*$AH$2</f>
        <v>0</v>
      </c>
      <c r="AI22" s="25">
        <f t="shared" ref="AI22:AI23" si="86">+W22*$AI$2</f>
        <v>0</v>
      </c>
      <c r="AJ22" s="25">
        <f t="shared" ref="AJ22:AJ23" si="87">+X22*$AJ$2</f>
        <v>0</v>
      </c>
      <c r="AK22" s="25">
        <f t="shared" ref="AK22:AK23" si="88">+Y22*$AK$2</f>
        <v>0</v>
      </c>
      <c r="AL22" s="25">
        <f t="shared" ref="AL22:AL23" si="89">+Z22*$AL$2</f>
        <v>0</v>
      </c>
    </row>
    <row r="23" spans="1:38" hidden="1" x14ac:dyDescent="0.2">
      <c r="A23" s="73">
        <v>107270</v>
      </c>
      <c r="B23" s="25"/>
      <c r="C23" s="25"/>
      <c r="D23" s="25"/>
      <c r="F23" s="25"/>
      <c r="G23" s="25"/>
      <c r="H23" s="25"/>
      <c r="I23" s="25"/>
      <c r="J23" s="25"/>
      <c r="K23" s="25"/>
      <c r="L23" s="25"/>
      <c r="M23" s="25"/>
      <c r="N23" s="25">
        <f t="shared" si="77"/>
        <v>0</v>
      </c>
      <c r="O23" s="26">
        <f t="shared" si="0"/>
        <v>0</v>
      </c>
      <c r="P23" s="26">
        <f t="shared" si="1"/>
        <v>0</v>
      </c>
      <c r="Q23" s="26">
        <f t="shared" si="2"/>
        <v>0</v>
      </c>
      <c r="R23" s="26">
        <f t="shared" si="3"/>
        <v>0</v>
      </c>
      <c r="S23" s="26">
        <f t="shared" si="4"/>
        <v>0</v>
      </c>
      <c r="T23" s="26">
        <f t="shared" si="5"/>
        <v>0</v>
      </c>
      <c r="U23" s="26">
        <f t="shared" si="6"/>
        <v>0</v>
      </c>
      <c r="V23" s="26">
        <f t="shared" si="7"/>
        <v>0</v>
      </c>
      <c r="W23" s="26">
        <f t="shared" si="8"/>
        <v>0</v>
      </c>
      <c r="X23" s="26">
        <f t="shared" si="9"/>
        <v>0</v>
      </c>
      <c r="Y23" s="26">
        <f t="shared" si="10"/>
        <v>0</v>
      </c>
      <c r="Z23" s="26">
        <f t="shared" si="11"/>
        <v>0</v>
      </c>
      <c r="AA23" s="25">
        <f t="shared" si="78"/>
        <v>0</v>
      </c>
      <c r="AB23" s="25">
        <f t="shared" si="79"/>
        <v>0</v>
      </c>
      <c r="AC23" s="25">
        <f t="shared" si="80"/>
        <v>0</v>
      </c>
      <c r="AD23" s="25">
        <f t="shared" si="81"/>
        <v>0</v>
      </c>
      <c r="AE23" s="25">
        <f t="shared" si="82"/>
        <v>0</v>
      </c>
      <c r="AF23" s="25">
        <f t="shared" si="83"/>
        <v>0</v>
      </c>
      <c r="AG23" s="25">
        <f t="shared" si="84"/>
        <v>0</v>
      </c>
      <c r="AH23" s="25">
        <f t="shared" si="85"/>
        <v>0</v>
      </c>
      <c r="AI23" s="25">
        <f t="shared" si="86"/>
        <v>0</v>
      </c>
      <c r="AJ23" s="25">
        <f t="shared" si="87"/>
        <v>0</v>
      </c>
      <c r="AK23" s="25">
        <f t="shared" si="88"/>
        <v>0</v>
      </c>
      <c r="AL23" s="25">
        <f t="shared" si="89"/>
        <v>0</v>
      </c>
    </row>
    <row r="24" spans="1:38" hidden="1" x14ac:dyDescent="0.2">
      <c r="A24" s="73">
        <v>107275</v>
      </c>
      <c r="B24" s="25"/>
      <c r="C24" s="25"/>
      <c r="D24" s="25"/>
      <c r="F24" s="25"/>
      <c r="G24" s="25"/>
      <c r="H24" s="25"/>
      <c r="I24" s="25"/>
      <c r="J24" s="25"/>
      <c r="K24" s="25"/>
      <c r="L24" s="25"/>
      <c r="M24" s="25"/>
      <c r="N24" s="25">
        <f t="shared" si="12"/>
        <v>0</v>
      </c>
      <c r="O24" s="26">
        <f t="shared" si="0"/>
        <v>0</v>
      </c>
      <c r="P24" s="26">
        <f t="shared" si="1"/>
        <v>0</v>
      </c>
      <c r="Q24" s="26">
        <f t="shared" si="2"/>
        <v>0</v>
      </c>
      <c r="R24" s="26">
        <f t="shared" si="3"/>
        <v>0</v>
      </c>
      <c r="S24" s="26">
        <f t="shared" si="4"/>
        <v>0</v>
      </c>
      <c r="T24" s="26">
        <f t="shared" si="5"/>
        <v>0</v>
      </c>
      <c r="U24" s="26">
        <f t="shared" si="6"/>
        <v>0</v>
      </c>
      <c r="V24" s="26">
        <f t="shared" si="7"/>
        <v>0</v>
      </c>
      <c r="W24" s="26">
        <f t="shared" si="8"/>
        <v>0</v>
      </c>
      <c r="X24" s="26">
        <f t="shared" si="9"/>
        <v>0</v>
      </c>
      <c r="Y24" s="26">
        <f t="shared" si="10"/>
        <v>0</v>
      </c>
      <c r="Z24" s="26">
        <f t="shared" si="11"/>
        <v>0</v>
      </c>
      <c r="AA24" s="25">
        <f t="shared" si="13"/>
        <v>0</v>
      </c>
      <c r="AB24" s="25">
        <f t="shared" si="14"/>
        <v>0</v>
      </c>
      <c r="AC24" s="25">
        <f t="shared" si="15"/>
        <v>0</v>
      </c>
      <c r="AD24" s="25">
        <f t="shared" si="16"/>
        <v>0</v>
      </c>
      <c r="AE24" s="25">
        <f t="shared" si="17"/>
        <v>0</v>
      </c>
      <c r="AF24" s="25">
        <f t="shared" si="18"/>
        <v>0</v>
      </c>
      <c r="AG24" s="25">
        <f t="shared" si="19"/>
        <v>0</v>
      </c>
      <c r="AH24" s="25">
        <f t="shared" si="20"/>
        <v>0</v>
      </c>
      <c r="AI24" s="25">
        <f>+W24*$AI$2</f>
        <v>0</v>
      </c>
      <c r="AJ24" s="25">
        <f t="shared" si="22"/>
        <v>0</v>
      </c>
      <c r="AK24" s="25">
        <f t="shared" si="23"/>
        <v>0</v>
      </c>
      <c r="AL24" s="25">
        <f t="shared" si="24"/>
        <v>0</v>
      </c>
    </row>
    <row r="25" spans="1:38" hidden="1" x14ac:dyDescent="0.2">
      <c r="A25" s="73">
        <v>107280</v>
      </c>
      <c r="B25" s="25"/>
      <c r="C25" s="25"/>
      <c r="D25" s="25"/>
      <c r="F25" s="25"/>
      <c r="G25" s="25"/>
      <c r="H25" s="25"/>
      <c r="I25" s="97"/>
      <c r="J25" s="25"/>
      <c r="K25" s="25"/>
      <c r="L25" s="25"/>
      <c r="M25" s="25"/>
      <c r="N25" s="25">
        <f>SUM(B25:M25)</f>
        <v>0</v>
      </c>
      <c r="O25" s="26">
        <f t="shared" si="0"/>
        <v>0</v>
      </c>
      <c r="P25" s="26">
        <f t="shared" si="1"/>
        <v>0</v>
      </c>
      <c r="Q25" s="26">
        <f t="shared" si="2"/>
        <v>0</v>
      </c>
      <c r="R25" s="26">
        <f t="shared" si="3"/>
        <v>0</v>
      </c>
      <c r="S25" s="26">
        <f t="shared" si="4"/>
        <v>0</v>
      </c>
      <c r="T25" s="26">
        <f t="shared" si="5"/>
        <v>0</v>
      </c>
      <c r="U25" s="26">
        <f t="shared" si="6"/>
        <v>0</v>
      </c>
      <c r="V25" s="26">
        <f t="shared" si="7"/>
        <v>0</v>
      </c>
      <c r="W25" s="26">
        <f t="shared" si="8"/>
        <v>0</v>
      </c>
      <c r="X25" s="26">
        <f t="shared" si="9"/>
        <v>0</v>
      </c>
      <c r="Y25" s="26">
        <f t="shared" si="10"/>
        <v>0</v>
      </c>
      <c r="Z25" s="26">
        <f t="shared" si="11"/>
        <v>0</v>
      </c>
      <c r="AA25" s="25">
        <f t="shared" si="13"/>
        <v>0</v>
      </c>
      <c r="AB25" s="25">
        <f t="shared" si="14"/>
        <v>0</v>
      </c>
      <c r="AC25" s="25">
        <f t="shared" si="15"/>
        <v>0</v>
      </c>
      <c r="AD25" s="25">
        <f t="shared" si="16"/>
        <v>0</v>
      </c>
      <c r="AE25" s="25">
        <f t="shared" si="17"/>
        <v>0</v>
      </c>
      <c r="AF25" s="25">
        <f t="shared" si="18"/>
        <v>0</v>
      </c>
      <c r="AG25" s="25">
        <f t="shared" si="19"/>
        <v>0</v>
      </c>
      <c r="AH25" s="25">
        <f t="shared" si="20"/>
        <v>0</v>
      </c>
      <c r="AI25" s="25">
        <f t="shared" si="21"/>
        <v>0</v>
      </c>
      <c r="AJ25" s="25">
        <f t="shared" si="22"/>
        <v>0</v>
      </c>
      <c r="AK25" s="25">
        <f t="shared" si="23"/>
        <v>0</v>
      </c>
      <c r="AL25" s="25">
        <f t="shared" si="24"/>
        <v>0</v>
      </c>
    </row>
    <row r="26" spans="1:38" hidden="1" x14ac:dyDescent="0.2">
      <c r="A26" s="73">
        <v>107285</v>
      </c>
      <c r="B26" s="25"/>
      <c r="C26" s="25"/>
      <c r="D26" s="25"/>
      <c r="F26" s="25"/>
      <c r="G26" s="25"/>
      <c r="H26" s="25"/>
      <c r="I26" s="25"/>
      <c r="J26" s="25"/>
      <c r="K26" s="25"/>
      <c r="L26" s="25"/>
      <c r="M26" s="25"/>
      <c r="N26" s="25">
        <f>SUM(B26:M26)</f>
        <v>0</v>
      </c>
      <c r="O26" s="26">
        <f t="shared" si="0"/>
        <v>0</v>
      </c>
      <c r="P26" s="26">
        <f t="shared" si="1"/>
        <v>0</v>
      </c>
      <c r="Q26" s="26">
        <f t="shared" si="2"/>
        <v>0</v>
      </c>
      <c r="R26" s="26">
        <f t="shared" si="3"/>
        <v>0</v>
      </c>
      <c r="S26" s="26">
        <f t="shared" si="4"/>
        <v>0</v>
      </c>
      <c r="T26" s="26">
        <f t="shared" si="5"/>
        <v>0</v>
      </c>
      <c r="U26" s="26">
        <f t="shared" si="6"/>
        <v>0</v>
      </c>
      <c r="V26" s="26">
        <f t="shared" si="7"/>
        <v>0</v>
      </c>
      <c r="W26" s="26">
        <f t="shared" si="8"/>
        <v>0</v>
      </c>
      <c r="X26" s="26">
        <f t="shared" si="9"/>
        <v>0</v>
      </c>
      <c r="Y26" s="26">
        <f t="shared" si="10"/>
        <v>0</v>
      </c>
      <c r="Z26" s="26">
        <f t="shared" si="11"/>
        <v>0</v>
      </c>
      <c r="AA26" s="25">
        <f t="shared" ref="AA26" si="90">+O26*$AA$2</f>
        <v>0</v>
      </c>
      <c r="AB26" s="25">
        <f t="shared" ref="AB26" si="91">+P26*$AB$2</f>
        <v>0</v>
      </c>
      <c r="AC26" s="25">
        <f t="shared" ref="AC26" si="92">+Q26*$AC$2</f>
        <v>0</v>
      </c>
      <c r="AD26" s="25">
        <f t="shared" ref="AD26" si="93">+R26*$AD$2</f>
        <v>0</v>
      </c>
      <c r="AE26" s="25">
        <f t="shared" ref="AE26" si="94">+S26*$AE$2</f>
        <v>0</v>
      </c>
      <c r="AF26" s="25">
        <f t="shared" ref="AF26" si="95">+T26*$AF$2</f>
        <v>0</v>
      </c>
      <c r="AG26" s="25">
        <f t="shared" ref="AG26" si="96">+U26*$AG$2</f>
        <v>0</v>
      </c>
      <c r="AH26" s="25">
        <f t="shared" ref="AH26" si="97">+V26*$AH$2</f>
        <v>0</v>
      </c>
      <c r="AI26" s="25">
        <f t="shared" ref="AI26" si="98">+W26*$AI$2</f>
        <v>0</v>
      </c>
      <c r="AJ26" s="25">
        <f t="shared" ref="AJ26" si="99">+X26*$AJ$2</f>
        <v>0</v>
      </c>
      <c r="AK26" s="25">
        <f t="shared" ref="AK26" si="100">+Y26*$AK$2</f>
        <v>0</v>
      </c>
      <c r="AL26" s="25">
        <f t="shared" ref="AL26" si="101">+Z26*$AL$2</f>
        <v>0</v>
      </c>
    </row>
    <row r="27" spans="1:38" hidden="1" x14ac:dyDescent="0.2">
      <c r="A27" s="73">
        <v>107290</v>
      </c>
      <c r="B27" s="25"/>
      <c r="C27" s="25"/>
      <c r="D27" s="25"/>
      <c r="F27" s="25"/>
      <c r="G27" s="25"/>
      <c r="H27" s="25"/>
      <c r="I27" s="25"/>
      <c r="J27" s="25"/>
      <c r="K27" s="25"/>
      <c r="L27" s="25"/>
      <c r="M27" s="25"/>
      <c r="N27" s="25">
        <f>SUM(B27:M27)</f>
        <v>0</v>
      </c>
      <c r="O27" s="26">
        <f t="shared" ref="O27" si="102">+B27/$B$118</f>
        <v>0</v>
      </c>
      <c r="P27" s="26">
        <f t="shared" ref="P27" si="103">+C27/$C$118</f>
        <v>0</v>
      </c>
      <c r="Q27" s="26">
        <f t="shared" ref="Q27" si="104">+D27/$D$118</f>
        <v>0</v>
      </c>
      <c r="R27" s="26">
        <f t="shared" ref="R27" si="105">+E27/$E$118</f>
        <v>0</v>
      </c>
      <c r="S27" s="26">
        <f t="shared" ref="S27" si="106">+F27/$F$118</f>
        <v>0</v>
      </c>
      <c r="T27" s="26">
        <f t="shared" ref="T27" si="107">+G27/$G$118</f>
        <v>0</v>
      </c>
      <c r="U27" s="26">
        <f t="shared" ref="U27" si="108">+H27/$H$118</f>
        <v>0</v>
      </c>
      <c r="V27" s="26">
        <f t="shared" ref="V27" si="109">+I27/$I$118</f>
        <v>0</v>
      </c>
      <c r="W27" s="26">
        <f t="shared" ref="W27" si="110">+J27/$J$118</f>
        <v>0</v>
      </c>
      <c r="X27" s="26">
        <f t="shared" ref="X27" si="111">+K27/$K$118</f>
        <v>0</v>
      </c>
      <c r="Y27" s="26">
        <f t="shared" ref="Y27" si="112">+L27/$L$118</f>
        <v>0</v>
      </c>
      <c r="Z27" s="26">
        <f t="shared" ref="Z27" si="113">+M27/$M$118</f>
        <v>0</v>
      </c>
      <c r="AA27" s="25">
        <f t="shared" ref="AA27" si="114">+O27*$AA$2</f>
        <v>0</v>
      </c>
      <c r="AB27" s="25">
        <f t="shared" ref="AB27" si="115">+P27*$AB$2</f>
        <v>0</v>
      </c>
      <c r="AC27" s="25">
        <f t="shared" ref="AC27" si="116">+Q27*$AC$2</f>
        <v>0</v>
      </c>
      <c r="AD27" s="25">
        <f t="shared" ref="AD27" si="117">+R27*$AD$2</f>
        <v>0</v>
      </c>
      <c r="AE27" s="25">
        <f t="shared" ref="AE27" si="118">+S27*$AE$2</f>
        <v>0</v>
      </c>
      <c r="AF27" s="25">
        <f t="shared" ref="AF27" si="119">+T27*$AF$2</f>
        <v>0</v>
      </c>
      <c r="AG27" s="25">
        <f t="shared" ref="AG27" si="120">+U27*$AG$2</f>
        <v>0</v>
      </c>
      <c r="AH27" s="25">
        <f t="shared" ref="AH27" si="121">+V27*$AH$2</f>
        <v>0</v>
      </c>
      <c r="AI27" s="25">
        <f t="shared" ref="AI27" si="122">+W27*$AI$2</f>
        <v>0</v>
      </c>
      <c r="AJ27" s="25">
        <f t="shared" ref="AJ27" si="123">+X27*$AJ$2</f>
        <v>0</v>
      </c>
      <c r="AK27" s="25">
        <f t="shared" ref="AK27" si="124">+Y27*$AK$2</f>
        <v>0</v>
      </c>
      <c r="AL27" s="25">
        <f t="shared" ref="AL27" si="125">+Z27*$AL$2</f>
        <v>0</v>
      </c>
    </row>
    <row r="28" spans="1:38" hidden="1" x14ac:dyDescent="0.2">
      <c r="A28" s="73">
        <v>107295</v>
      </c>
      <c r="B28" s="25"/>
      <c r="C28" s="25"/>
      <c r="D28" s="25"/>
      <c r="F28" s="25"/>
      <c r="G28" s="25"/>
      <c r="H28" s="25"/>
      <c r="I28" s="25"/>
      <c r="J28" s="25"/>
      <c r="K28" s="25"/>
      <c r="L28" s="25"/>
      <c r="M28" s="25"/>
      <c r="N28" s="25">
        <f t="shared" ref="N28:N31" si="126">SUM(B28:M28)</f>
        <v>0</v>
      </c>
      <c r="O28" s="26">
        <f t="shared" ref="O28:O59" si="127">+B28/$B$118</f>
        <v>0</v>
      </c>
      <c r="P28" s="26">
        <f t="shared" ref="P28:P59" si="128">+C28/$C$118</f>
        <v>0</v>
      </c>
      <c r="Q28" s="26">
        <f t="shared" ref="Q28:Q59" si="129">+D28/$D$118</f>
        <v>0</v>
      </c>
      <c r="R28" s="26">
        <f t="shared" ref="R28:R59" si="130">+E28/$E$118</f>
        <v>0</v>
      </c>
      <c r="S28" s="26">
        <f t="shared" ref="S28:S59" si="131">+F28/$F$118</f>
        <v>0</v>
      </c>
      <c r="T28" s="26">
        <f t="shared" ref="T28:T59" si="132">+G28/$G$118</f>
        <v>0</v>
      </c>
      <c r="U28" s="26">
        <f t="shared" ref="U28:U59" si="133">+H28/$H$118</f>
        <v>0</v>
      </c>
      <c r="V28" s="26">
        <f t="shared" ref="V28:V59" si="134">+I28/$I$118</f>
        <v>0</v>
      </c>
      <c r="W28" s="26">
        <f t="shared" ref="W28:W59" si="135">+J28/$J$118</f>
        <v>0</v>
      </c>
      <c r="X28" s="26">
        <f t="shared" ref="X28:X59" si="136">+K28/$K$118</f>
        <v>0</v>
      </c>
      <c r="Y28" s="26">
        <f t="shared" ref="Y28:Y59" si="137">+L28/$L$118</f>
        <v>0</v>
      </c>
      <c r="Z28" s="26">
        <f t="shared" ref="Z28:Z59" si="138">+M28/$M$118</f>
        <v>0</v>
      </c>
      <c r="AA28" s="25">
        <f t="shared" ref="AA28:AA31" si="139">+O28*$AA$2</f>
        <v>0</v>
      </c>
      <c r="AB28" s="25">
        <f t="shared" ref="AB28:AB31" si="140">+P28*$AB$2</f>
        <v>0</v>
      </c>
      <c r="AC28" s="25">
        <f t="shared" ref="AC28:AC31" si="141">+Q28*$AC$2</f>
        <v>0</v>
      </c>
      <c r="AD28" s="25">
        <f t="shared" ref="AD28:AD31" si="142">+R28*$AD$2</f>
        <v>0</v>
      </c>
      <c r="AE28" s="25">
        <f t="shared" ref="AE28:AE31" si="143">+S28*$AE$2</f>
        <v>0</v>
      </c>
      <c r="AF28" s="25">
        <f t="shared" ref="AF28:AF31" si="144">+T28*$AF$2</f>
        <v>0</v>
      </c>
      <c r="AG28" s="25">
        <f t="shared" ref="AG28:AG31" si="145">+U28*$AG$2</f>
        <v>0</v>
      </c>
      <c r="AH28" s="25">
        <f t="shared" ref="AH28:AH31" si="146">+V28*$AH$2</f>
        <v>0</v>
      </c>
      <c r="AI28" s="25">
        <f t="shared" ref="AI28:AI31" si="147">+W28*$AI$2</f>
        <v>0</v>
      </c>
      <c r="AJ28" s="25">
        <f t="shared" ref="AJ28:AJ31" si="148">+X28*$AJ$2</f>
        <v>0</v>
      </c>
      <c r="AK28" s="25">
        <f t="shared" ref="AK28:AK31" si="149">+Y28*$AK$2</f>
        <v>0</v>
      </c>
      <c r="AL28" s="25">
        <f t="shared" ref="AL28:AL31" si="150">+Z28*$AL$2</f>
        <v>0</v>
      </c>
    </row>
    <row r="29" spans="1:38" hidden="1" x14ac:dyDescent="0.2">
      <c r="A29" s="73">
        <v>107297</v>
      </c>
      <c r="B29" s="25"/>
      <c r="C29" s="25"/>
      <c r="D29" s="25"/>
      <c r="F29" s="25"/>
      <c r="G29" s="25"/>
      <c r="H29" s="25"/>
      <c r="I29" s="25"/>
      <c r="J29" s="25"/>
      <c r="K29" s="25"/>
      <c r="L29" s="25"/>
      <c r="M29" s="25"/>
      <c r="N29" s="25">
        <f t="shared" ref="N29" si="151">SUM(B29:M29)</f>
        <v>0</v>
      </c>
      <c r="O29" s="26">
        <f t="shared" si="127"/>
        <v>0</v>
      </c>
      <c r="P29" s="26">
        <f t="shared" si="128"/>
        <v>0</v>
      </c>
      <c r="Q29" s="26">
        <f t="shared" si="129"/>
        <v>0</v>
      </c>
      <c r="R29" s="26">
        <f t="shared" si="130"/>
        <v>0</v>
      </c>
      <c r="S29" s="26">
        <f t="shared" si="131"/>
        <v>0</v>
      </c>
      <c r="T29" s="26">
        <f t="shared" si="132"/>
        <v>0</v>
      </c>
      <c r="U29" s="26">
        <f t="shared" si="133"/>
        <v>0</v>
      </c>
      <c r="V29" s="26">
        <f t="shared" si="134"/>
        <v>0</v>
      </c>
      <c r="W29" s="26">
        <f t="shared" si="135"/>
        <v>0</v>
      </c>
      <c r="X29" s="26">
        <f t="shared" si="136"/>
        <v>0</v>
      </c>
      <c r="Y29" s="26">
        <f t="shared" si="137"/>
        <v>0</v>
      </c>
      <c r="Z29" s="26">
        <f t="shared" si="138"/>
        <v>0</v>
      </c>
      <c r="AA29" s="25">
        <f t="shared" ref="AA29" si="152">+O29*$AA$2</f>
        <v>0</v>
      </c>
      <c r="AB29" s="25">
        <f t="shared" ref="AB29" si="153">+P29*$AB$2</f>
        <v>0</v>
      </c>
      <c r="AC29" s="25">
        <f t="shared" ref="AC29" si="154">+Q29*$AC$2</f>
        <v>0</v>
      </c>
      <c r="AD29" s="25">
        <f t="shared" ref="AD29" si="155">+R29*$AD$2</f>
        <v>0</v>
      </c>
      <c r="AE29" s="25">
        <f t="shared" ref="AE29" si="156">+S29*$AE$2</f>
        <v>0</v>
      </c>
      <c r="AF29" s="25">
        <f t="shared" ref="AF29" si="157">+T29*$AF$2</f>
        <v>0</v>
      </c>
      <c r="AG29" s="25">
        <f t="shared" ref="AG29" si="158">+U29*$AG$2</f>
        <v>0</v>
      </c>
      <c r="AH29" s="25">
        <f t="shared" ref="AH29" si="159">+V29*$AH$2</f>
        <v>0</v>
      </c>
      <c r="AI29" s="25">
        <f t="shared" ref="AI29" si="160">+W29*$AI$2</f>
        <v>0</v>
      </c>
      <c r="AJ29" s="25">
        <f t="shared" ref="AJ29" si="161">+X29*$AJ$2</f>
        <v>0</v>
      </c>
      <c r="AK29" s="25">
        <f t="shared" ref="AK29" si="162">+Y29*$AK$2</f>
        <v>0</v>
      </c>
      <c r="AL29" s="25">
        <f t="shared" ref="AL29" si="163">+Z29*$AL$2</f>
        <v>0</v>
      </c>
    </row>
    <row r="30" spans="1:38" hidden="1" x14ac:dyDescent="0.2">
      <c r="A30" s="73">
        <v>107310</v>
      </c>
      <c r="B30" s="25"/>
      <c r="C30" s="25"/>
      <c r="D30" s="25"/>
      <c r="F30" s="25"/>
      <c r="G30" s="25"/>
      <c r="H30" s="25"/>
      <c r="I30" s="25"/>
      <c r="J30" s="25"/>
      <c r="K30" s="25"/>
      <c r="L30" s="25"/>
      <c r="M30" s="25"/>
      <c r="N30" s="25">
        <f t="shared" ref="N30" si="164">SUM(B30:M30)</f>
        <v>0</v>
      </c>
      <c r="O30" s="26">
        <f t="shared" si="127"/>
        <v>0</v>
      </c>
      <c r="P30" s="26">
        <f t="shared" si="128"/>
        <v>0</v>
      </c>
      <c r="Q30" s="26">
        <f t="shared" si="129"/>
        <v>0</v>
      </c>
      <c r="R30" s="26">
        <f t="shared" si="130"/>
        <v>0</v>
      </c>
      <c r="S30" s="26">
        <f t="shared" si="131"/>
        <v>0</v>
      </c>
      <c r="T30" s="26">
        <f t="shared" si="132"/>
        <v>0</v>
      </c>
      <c r="U30" s="26">
        <f t="shared" si="133"/>
        <v>0</v>
      </c>
      <c r="V30" s="26">
        <f t="shared" si="134"/>
        <v>0</v>
      </c>
      <c r="W30" s="26">
        <f t="shared" si="135"/>
        <v>0</v>
      </c>
      <c r="X30" s="26">
        <f t="shared" si="136"/>
        <v>0</v>
      </c>
      <c r="Y30" s="26">
        <f t="shared" si="137"/>
        <v>0</v>
      </c>
      <c r="Z30" s="26">
        <f t="shared" si="138"/>
        <v>0</v>
      </c>
      <c r="AA30" s="25">
        <f t="shared" ref="AA30" si="165">+O30*$AA$2</f>
        <v>0</v>
      </c>
      <c r="AB30" s="25">
        <f t="shared" ref="AB30" si="166">+P30*$AB$2</f>
        <v>0</v>
      </c>
      <c r="AC30" s="25">
        <f t="shared" ref="AC30" si="167">+Q30*$AC$2</f>
        <v>0</v>
      </c>
      <c r="AD30" s="25">
        <f t="shared" ref="AD30" si="168">+R30*$AD$2</f>
        <v>0</v>
      </c>
      <c r="AE30" s="25">
        <f t="shared" ref="AE30" si="169">+S30*$AE$2</f>
        <v>0</v>
      </c>
      <c r="AF30" s="25">
        <f t="shared" ref="AF30" si="170">+T30*$AF$2</f>
        <v>0</v>
      </c>
      <c r="AG30" s="25">
        <f t="shared" ref="AG30" si="171">+U30*$AG$2</f>
        <v>0</v>
      </c>
      <c r="AH30" s="25">
        <f t="shared" ref="AH30" si="172">+V30*$AH$2</f>
        <v>0</v>
      </c>
      <c r="AI30" s="25">
        <f t="shared" ref="AI30" si="173">+W30*$AI$2</f>
        <v>0</v>
      </c>
      <c r="AJ30" s="25">
        <f t="shared" ref="AJ30" si="174">+X30*$AJ$2</f>
        <v>0</v>
      </c>
      <c r="AK30" s="25">
        <f t="shared" ref="AK30" si="175">+Y30*$AK$2</f>
        <v>0</v>
      </c>
      <c r="AL30" s="25">
        <f t="shared" ref="AL30" si="176">+Z30*$AL$2</f>
        <v>0</v>
      </c>
    </row>
    <row r="31" spans="1:38" hidden="1" x14ac:dyDescent="0.2">
      <c r="A31" s="73">
        <v>107400</v>
      </c>
      <c r="B31" s="25"/>
      <c r="C31" s="25"/>
      <c r="D31" s="25"/>
      <c r="F31" s="25"/>
      <c r="G31" s="25"/>
      <c r="H31" s="25"/>
      <c r="I31" s="25"/>
      <c r="J31" s="25"/>
      <c r="K31" s="25"/>
      <c r="L31" s="25"/>
      <c r="M31" s="25"/>
      <c r="N31" s="25">
        <f t="shared" si="126"/>
        <v>0</v>
      </c>
      <c r="O31" s="26">
        <f t="shared" si="127"/>
        <v>0</v>
      </c>
      <c r="P31" s="26">
        <f t="shared" si="128"/>
        <v>0</v>
      </c>
      <c r="Q31" s="26">
        <f t="shared" si="129"/>
        <v>0</v>
      </c>
      <c r="R31" s="26">
        <f t="shared" si="130"/>
        <v>0</v>
      </c>
      <c r="S31" s="26">
        <f t="shared" si="131"/>
        <v>0</v>
      </c>
      <c r="T31" s="26">
        <f t="shared" si="132"/>
        <v>0</v>
      </c>
      <c r="U31" s="26">
        <f t="shared" si="133"/>
        <v>0</v>
      </c>
      <c r="V31" s="26">
        <f t="shared" si="134"/>
        <v>0</v>
      </c>
      <c r="W31" s="26">
        <f t="shared" si="135"/>
        <v>0</v>
      </c>
      <c r="X31" s="26">
        <f t="shared" si="136"/>
        <v>0</v>
      </c>
      <c r="Y31" s="26">
        <f t="shared" si="137"/>
        <v>0</v>
      </c>
      <c r="Z31" s="26">
        <f t="shared" si="138"/>
        <v>0</v>
      </c>
      <c r="AA31" s="25">
        <f t="shared" si="139"/>
        <v>0</v>
      </c>
      <c r="AB31" s="25">
        <f t="shared" si="140"/>
        <v>0</v>
      </c>
      <c r="AC31" s="25">
        <f t="shared" si="141"/>
        <v>0</v>
      </c>
      <c r="AD31" s="25">
        <f t="shared" si="142"/>
        <v>0</v>
      </c>
      <c r="AE31" s="25">
        <f t="shared" si="143"/>
        <v>0</v>
      </c>
      <c r="AF31" s="25">
        <f t="shared" si="144"/>
        <v>0</v>
      </c>
      <c r="AG31" s="25">
        <f t="shared" si="145"/>
        <v>0</v>
      </c>
      <c r="AH31" s="25">
        <f t="shared" si="146"/>
        <v>0</v>
      </c>
      <c r="AI31" s="25">
        <f t="shared" si="147"/>
        <v>0</v>
      </c>
      <c r="AJ31" s="25">
        <f t="shared" si="148"/>
        <v>0</v>
      </c>
      <c r="AK31" s="25">
        <f t="shared" si="149"/>
        <v>0</v>
      </c>
      <c r="AL31" s="25">
        <f t="shared" si="150"/>
        <v>0</v>
      </c>
    </row>
    <row r="32" spans="1:38" x14ac:dyDescent="0.2">
      <c r="A32" s="73">
        <v>107500</v>
      </c>
      <c r="B32" s="25">
        <v>1821.59</v>
      </c>
      <c r="C32" s="25">
        <v>1943.33</v>
      </c>
      <c r="D32" s="25">
        <v>3983.72</v>
      </c>
      <c r="E32" s="25">
        <v>2630.42</v>
      </c>
      <c r="F32" s="25">
        <v>2797.35</v>
      </c>
      <c r="G32" s="25">
        <v>3600.45</v>
      </c>
      <c r="H32" s="25">
        <v>616.04999999999995</v>
      </c>
      <c r="I32" s="25">
        <v>1198.47</v>
      </c>
      <c r="J32" s="25">
        <v>1462.45</v>
      </c>
      <c r="K32" s="25">
        <v>1648.98</v>
      </c>
      <c r="L32" s="25">
        <v>2215.13</v>
      </c>
      <c r="M32" s="25">
        <v>1357.31</v>
      </c>
      <c r="N32" s="25">
        <f>SUM(B32:M32)</f>
        <v>25275.250000000004</v>
      </c>
      <c r="O32" s="26">
        <f t="shared" si="127"/>
        <v>1.009138414541556E-2</v>
      </c>
      <c r="P32" s="26">
        <f t="shared" si="128"/>
        <v>1.187066459119041E-2</v>
      </c>
      <c r="Q32" s="26">
        <f t="shared" si="129"/>
        <v>1.8690347024005179E-2</v>
      </c>
      <c r="R32" s="26">
        <f t="shared" si="130"/>
        <v>1.7421415634237294E-2</v>
      </c>
      <c r="S32" s="26">
        <f t="shared" si="131"/>
        <v>1.5052910791748076E-2</v>
      </c>
      <c r="T32" s="26">
        <f t="shared" si="132"/>
        <v>1.900855932917464E-2</v>
      </c>
      <c r="U32" s="26">
        <f t="shared" si="133"/>
        <v>3.4227304638512323E-3</v>
      </c>
      <c r="V32" s="26">
        <f t="shared" si="134"/>
        <v>6.0847119726825383E-3</v>
      </c>
      <c r="W32" s="26">
        <f t="shared" si="135"/>
        <v>7.9753770832669824E-3</v>
      </c>
      <c r="X32" s="26">
        <f t="shared" si="136"/>
        <v>8.660026147399108E-3</v>
      </c>
      <c r="Y32" s="26">
        <f t="shared" si="137"/>
        <v>1.0858844482824818E-2</v>
      </c>
      <c r="Z32" s="26">
        <f t="shared" si="138"/>
        <v>7.3114822554170168E-3</v>
      </c>
      <c r="AA32" s="25">
        <f t="shared" si="13"/>
        <v>4.8982569503432591</v>
      </c>
      <c r="AB32" s="25">
        <f t="shared" si="14"/>
        <v>0</v>
      </c>
      <c r="AC32" s="25">
        <f t="shared" si="15"/>
        <v>0</v>
      </c>
      <c r="AD32" s="25">
        <f t="shared" si="16"/>
        <v>0</v>
      </c>
      <c r="AE32" s="25">
        <f t="shared" si="17"/>
        <v>0.77085956164541902</v>
      </c>
      <c r="AF32" s="25">
        <f t="shared" si="18"/>
        <v>0</v>
      </c>
      <c r="AG32" s="25">
        <f t="shared" si="19"/>
        <v>0</v>
      </c>
      <c r="AH32" s="25">
        <f t="shared" si="20"/>
        <v>2.8862222771222354</v>
      </c>
      <c r="AI32" s="25">
        <f t="shared" si="21"/>
        <v>0</v>
      </c>
      <c r="AJ32" s="25">
        <f t="shared" si="22"/>
        <v>0</v>
      </c>
      <c r="AK32" s="25">
        <f t="shared" si="23"/>
        <v>0</v>
      </c>
      <c r="AL32" s="25">
        <f t="shared" si="24"/>
        <v>2.3542972862442797E-2</v>
      </c>
    </row>
    <row r="33" spans="1:38" x14ac:dyDescent="0.2">
      <c r="A33" s="73">
        <v>108800</v>
      </c>
      <c r="B33" s="25">
        <v>18399.060000000001</v>
      </c>
      <c r="C33" s="25">
        <v>9814.31</v>
      </c>
      <c r="D33" s="25">
        <v>30134.02</v>
      </c>
      <c r="E33" s="25">
        <v>16940.71</v>
      </c>
      <c r="F33" s="25">
        <v>20694.45</v>
      </c>
      <c r="G33" s="25">
        <v>27583.45</v>
      </c>
      <c r="H33" s="25">
        <v>22420.77</v>
      </c>
      <c r="I33" s="25">
        <v>25585.89</v>
      </c>
      <c r="J33" s="25">
        <v>19758.599999999999</v>
      </c>
      <c r="K33" s="25">
        <v>25268.42</v>
      </c>
      <c r="L33" s="25">
        <v>32181.4</v>
      </c>
      <c r="M33" s="25">
        <v>22925.91</v>
      </c>
      <c r="N33" s="25">
        <f t="shared" si="12"/>
        <v>271706.99</v>
      </c>
      <c r="O33" s="26">
        <f t="shared" si="127"/>
        <v>0.10192852528535491</v>
      </c>
      <c r="P33" s="26">
        <f t="shared" si="128"/>
        <v>5.9949870687925344E-2</v>
      </c>
      <c r="Q33" s="26">
        <f t="shared" si="129"/>
        <v>0.14137923624860999</v>
      </c>
      <c r="R33" s="26">
        <f t="shared" si="130"/>
        <v>0.11219924956816024</v>
      </c>
      <c r="S33" s="26">
        <f t="shared" si="131"/>
        <v>0.11135957593232559</v>
      </c>
      <c r="T33" s="26">
        <f t="shared" si="132"/>
        <v>0.1456266982816932</v>
      </c>
      <c r="U33" s="26">
        <f t="shared" si="133"/>
        <v>0.12456822092687574</v>
      </c>
      <c r="V33" s="26">
        <f t="shared" si="134"/>
        <v>0.12990126679411118</v>
      </c>
      <c r="W33" s="26">
        <f t="shared" si="135"/>
        <v>0.10775225521381175</v>
      </c>
      <c r="X33" s="26">
        <f t="shared" si="136"/>
        <v>0.13270335474260608</v>
      </c>
      <c r="Y33" s="26">
        <f t="shared" si="137"/>
        <v>0.15775725029211765</v>
      </c>
      <c r="Z33" s="26">
        <f t="shared" si="138"/>
        <v>0.1234960209195302</v>
      </c>
      <c r="AA33" s="25">
        <f t="shared" si="13"/>
        <v>49.475086888258424</v>
      </c>
      <c r="AB33" s="25">
        <f t="shared" si="14"/>
        <v>0</v>
      </c>
      <c r="AC33" s="25">
        <f t="shared" si="15"/>
        <v>0</v>
      </c>
      <c r="AD33" s="25">
        <f t="shared" si="16"/>
        <v>0</v>
      </c>
      <c r="AE33" s="25">
        <f t="shared" si="17"/>
        <v>5.7027238834943939</v>
      </c>
      <c r="AF33" s="25">
        <f t="shared" si="18"/>
        <v>0</v>
      </c>
      <c r="AG33" s="25">
        <f t="shared" si="19"/>
        <v>0</v>
      </c>
      <c r="AH33" s="25">
        <f t="shared" si="20"/>
        <v>61.617366891118699</v>
      </c>
      <c r="AI33" s="25">
        <f t="shared" si="21"/>
        <v>0</v>
      </c>
      <c r="AJ33" s="25">
        <f t="shared" si="22"/>
        <v>0</v>
      </c>
      <c r="AK33" s="25">
        <f t="shared" si="23"/>
        <v>0</v>
      </c>
      <c r="AL33" s="25">
        <f t="shared" si="24"/>
        <v>0.39765718736088729</v>
      </c>
    </row>
    <row r="34" spans="1:38" x14ac:dyDescent="0.2">
      <c r="A34" s="73">
        <v>108810</v>
      </c>
      <c r="B34" s="25"/>
      <c r="C34" s="25">
        <v>81.5</v>
      </c>
      <c r="D34" s="25"/>
      <c r="E34" s="25">
        <v>2.3199999999999998</v>
      </c>
      <c r="F34" s="25"/>
      <c r="G34" s="25">
        <v>16.61</v>
      </c>
      <c r="H34" s="25"/>
      <c r="I34" s="25"/>
      <c r="J34" s="25"/>
      <c r="K34" s="25"/>
      <c r="L34" s="25"/>
      <c r="M34" s="25"/>
      <c r="N34" s="25">
        <f t="shared" si="12"/>
        <v>100.42999999999999</v>
      </c>
      <c r="O34" s="26">
        <f t="shared" si="127"/>
        <v>0</v>
      </c>
      <c r="P34" s="26">
        <f t="shared" si="128"/>
        <v>4.9783575830251092E-4</v>
      </c>
      <c r="Q34" s="26">
        <f t="shared" si="129"/>
        <v>0</v>
      </c>
      <c r="R34" s="26">
        <f t="shared" si="130"/>
        <v>1.5365486983611181E-5</v>
      </c>
      <c r="S34" s="26">
        <f t="shared" si="131"/>
        <v>0</v>
      </c>
      <c r="T34" s="26">
        <f t="shared" si="132"/>
        <v>8.769241913027282E-5</v>
      </c>
      <c r="U34" s="26">
        <f t="shared" si="133"/>
        <v>0</v>
      </c>
      <c r="V34" s="26">
        <f t="shared" si="134"/>
        <v>0</v>
      </c>
      <c r="W34" s="26">
        <f t="shared" si="135"/>
        <v>0</v>
      </c>
      <c r="X34" s="26">
        <f t="shared" si="136"/>
        <v>0</v>
      </c>
      <c r="Y34" s="26">
        <f t="shared" si="137"/>
        <v>0</v>
      </c>
      <c r="Z34" s="26">
        <f t="shared" si="138"/>
        <v>0</v>
      </c>
      <c r="AA34" s="25">
        <f t="shared" ref="AA34:AA112" si="177">+O34*$AA$2</f>
        <v>0</v>
      </c>
      <c r="AB34" s="25">
        <f t="shared" ref="AB34:AB112" si="178">+P34*$AB$2</f>
        <v>0</v>
      </c>
      <c r="AC34" s="25">
        <f t="shared" ref="AC34:AC112" si="179">+Q34*$AC$2</f>
        <v>0</v>
      </c>
      <c r="AD34" s="25">
        <f t="shared" ref="AD34:AD112" si="180">+R34*$AD$2</f>
        <v>0</v>
      </c>
      <c r="AE34" s="25">
        <f t="shared" ref="AE34:AE112" si="181">+S34*$AE$2</f>
        <v>0</v>
      </c>
      <c r="AF34" s="25">
        <f t="shared" ref="AF34:AF112" si="182">+T34*$AF$2</f>
        <v>0</v>
      </c>
      <c r="AG34" s="25">
        <f t="shared" ref="AG34:AG112" si="183">+U34*$AG$2</f>
        <v>0</v>
      </c>
      <c r="AH34" s="25">
        <f t="shared" ref="AH34:AH112" si="184">+V34*$AH$2</f>
        <v>0</v>
      </c>
      <c r="AI34" s="25">
        <f t="shared" ref="AI34:AI112" si="185">+W34*$AI$2</f>
        <v>0</v>
      </c>
      <c r="AJ34" s="25">
        <f t="shared" ref="AJ34:AJ112" si="186">+X34*$AJ$2</f>
        <v>0</v>
      </c>
      <c r="AK34" s="25">
        <f t="shared" ref="AK34:AK112" si="187">+Y34*$AK$2</f>
        <v>0</v>
      </c>
      <c r="AL34" s="25">
        <f t="shared" ref="AL34:AL112" si="188">+Z34*$AL$2</f>
        <v>0</v>
      </c>
    </row>
    <row r="35" spans="1:38" x14ac:dyDescent="0.2">
      <c r="A35" s="73">
        <v>142200</v>
      </c>
      <c r="B35" s="25"/>
      <c r="C35" s="25"/>
      <c r="D35" s="25"/>
      <c r="F35" s="25"/>
      <c r="G35" s="25"/>
      <c r="H35" s="25"/>
      <c r="I35" s="25"/>
      <c r="J35" s="25"/>
      <c r="K35" s="25"/>
      <c r="L35" s="25"/>
      <c r="M35" s="25"/>
      <c r="N35" s="25">
        <f t="shared" si="12"/>
        <v>0</v>
      </c>
      <c r="O35" s="26">
        <f t="shared" si="127"/>
        <v>0</v>
      </c>
      <c r="P35" s="26">
        <f t="shared" si="128"/>
        <v>0</v>
      </c>
      <c r="Q35" s="26">
        <f t="shared" si="129"/>
        <v>0</v>
      </c>
      <c r="R35" s="26">
        <f t="shared" si="130"/>
        <v>0</v>
      </c>
      <c r="S35" s="26">
        <f t="shared" si="131"/>
        <v>0</v>
      </c>
      <c r="T35" s="26">
        <f t="shared" si="132"/>
        <v>0</v>
      </c>
      <c r="U35" s="26">
        <f t="shared" si="133"/>
        <v>0</v>
      </c>
      <c r="V35" s="26">
        <f t="shared" si="134"/>
        <v>0</v>
      </c>
      <c r="W35" s="26">
        <f t="shared" si="135"/>
        <v>0</v>
      </c>
      <c r="X35" s="26">
        <f t="shared" si="136"/>
        <v>0</v>
      </c>
      <c r="Y35" s="26">
        <f t="shared" si="137"/>
        <v>0</v>
      </c>
      <c r="Z35" s="26">
        <f t="shared" si="138"/>
        <v>0</v>
      </c>
      <c r="AA35" s="25">
        <f t="shared" si="177"/>
        <v>0</v>
      </c>
      <c r="AB35" s="25">
        <f t="shared" si="178"/>
        <v>0</v>
      </c>
      <c r="AC35" s="25">
        <f t="shared" si="179"/>
        <v>0</v>
      </c>
      <c r="AD35" s="25">
        <f t="shared" si="180"/>
        <v>0</v>
      </c>
      <c r="AE35" s="25">
        <f t="shared" si="181"/>
        <v>0</v>
      </c>
      <c r="AF35" s="25">
        <f t="shared" si="182"/>
        <v>0</v>
      </c>
      <c r="AG35" s="25">
        <f t="shared" si="183"/>
        <v>0</v>
      </c>
      <c r="AH35" s="25">
        <f t="shared" si="184"/>
        <v>0</v>
      </c>
      <c r="AI35" s="25">
        <f t="shared" si="185"/>
        <v>0</v>
      </c>
      <c r="AJ35" s="25">
        <f t="shared" si="186"/>
        <v>0</v>
      </c>
      <c r="AK35" s="25">
        <f t="shared" si="187"/>
        <v>0</v>
      </c>
      <c r="AL35" s="25">
        <f t="shared" si="188"/>
        <v>0</v>
      </c>
    </row>
    <row r="36" spans="1:38" x14ac:dyDescent="0.2">
      <c r="A36" s="73">
        <v>143000</v>
      </c>
      <c r="B36" s="25"/>
      <c r="C36" s="25"/>
      <c r="D36" s="25"/>
      <c r="F36" s="25"/>
      <c r="G36" s="25"/>
      <c r="H36" s="25"/>
      <c r="I36" s="25"/>
      <c r="J36" s="25"/>
      <c r="K36" s="25"/>
      <c r="L36" s="25"/>
      <c r="M36" s="25"/>
      <c r="N36" s="25">
        <f t="shared" ref="N36" si="189">SUM(B36:M36)</f>
        <v>0</v>
      </c>
      <c r="O36" s="26">
        <f t="shared" si="127"/>
        <v>0</v>
      </c>
      <c r="P36" s="26">
        <f t="shared" si="128"/>
        <v>0</v>
      </c>
      <c r="Q36" s="26">
        <f t="shared" si="129"/>
        <v>0</v>
      </c>
      <c r="R36" s="26">
        <f t="shared" si="130"/>
        <v>0</v>
      </c>
      <c r="S36" s="26">
        <f t="shared" si="131"/>
        <v>0</v>
      </c>
      <c r="T36" s="26">
        <f t="shared" si="132"/>
        <v>0</v>
      </c>
      <c r="U36" s="26">
        <f t="shared" si="133"/>
        <v>0</v>
      </c>
      <c r="V36" s="26">
        <f t="shared" si="134"/>
        <v>0</v>
      </c>
      <c r="W36" s="26">
        <f t="shared" si="135"/>
        <v>0</v>
      </c>
      <c r="X36" s="26">
        <f t="shared" si="136"/>
        <v>0</v>
      </c>
      <c r="Y36" s="26">
        <f t="shared" si="137"/>
        <v>0</v>
      </c>
      <c r="Z36" s="26">
        <f t="shared" si="138"/>
        <v>0</v>
      </c>
      <c r="AA36" s="25">
        <f t="shared" ref="AA36" si="190">+O36*$AA$2</f>
        <v>0</v>
      </c>
      <c r="AB36" s="25">
        <f t="shared" ref="AB36" si="191">+P36*$AB$2</f>
        <v>0</v>
      </c>
      <c r="AC36" s="25">
        <f t="shared" ref="AC36" si="192">+Q36*$AC$2</f>
        <v>0</v>
      </c>
      <c r="AD36" s="25">
        <f t="shared" ref="AD36" si="193">+R36*$AD$2</f>
        <v>0</v>
      </c>
      <c r="AE36" s="25">
        <f t="shared" ref="AE36" si="194">+S36*$AE$2</f>
        <v>0</v>
      </c>
      <c r="AF36" s="25">
        <f t="shared" ref="AF36" si="195">+T36*$AF$2</f>
        <v>0</v>
      </c>
      <c r="AG36" s="25">
        <f t="shared" ref="AG36" si="196">+U36*$AG$2</f>
        <v>0</v>
      </c>
      <c r="AH36" s="25">
        <f t="shared" ref="AH36" si="197">+V36*$AH$2</f>
        <v>0</v>
      </c>
      <c r="AI36" s="25">
        <f t="shared" ref="AI36" si="198">+W36*$AI$2</f>
        <v>0</v>
      </c>
      <c r="AJ36" s="25">
        <f t="shared" ref="AJ36" si="199">+X36*$AJ$2</f>
        <v>0</v>
      </c>
      <c r="AK36" s="25">
        <f t="shared" ref="AK36" si="200">+Y36*$AK$2</f>
        <v>0</v>
      </c>
      <c r="AL36" s="25">
        <f t="shared" ref="AL36" si="201">+Z36*$AL$2</f>
        <v>0</v>
      </c>
    </row>
    <row r="37" spans="1:38" x14ac:dyDescent="0.2">
      <c r="A37" s="73">
        <v>143100</v>
      </c>
      <c r="B37" s="25"/>
      <c r="C37" s="25"/>
      <c r="D37" s="25"/>
      <c r="F37" s="25"/>
      <c r="G37" s="25"/>
      <c r="H37" s="25"/>
      <c r="I37" s="25"/>
      <c r="J37" s="25"/>
      <c r="K37" s="25"/>
      <c r="L37" s="25"/>
      <c r="M37" s="25"/>
      <c r="N37" s="25">
        <f t="shared" si="12"/>
        <v>0</v>
      </c>
      <c r="O37" s="26">
        <f t="shared" si="127"/>
        <v>0</v>
      </c>
      <c r="P37" s="26">
        <f t="shared" si="128"/>
        <v>0</v>
      </c>
      <c r="Q37" s="26">
        <f t="shared" si="129"/>
        <v>0</v>
      </c>
      <c r="R37" s="26">
        <f t="shared" si="130"/>
        <v>0</v>
      </c>
      <c r="S37" s="26">
        <f t="shared" si="131"/>
        <v>0</v>
      </c>
      <c r="T37" s="26">
        <f t="shared" si="132"/>
        <v>0</v>
      </c>
      <c r="U37" s="26">
        <f t="shared" si="133"/>
        <v>0</v>
      </c>
      <c r="V37" s="26">
        <f t="shared" si="134"/>
        <v>0</v>
      </c>
      <c r="W37" s="26">
        <f t="shared" si="135"/>
        <v>0</v>
      </c>
      <c r="X37" s="26">
        <f t="shared" si="136"/>
        <v>0</v>
      </c>
      <c r="Y37" s="26">
        <f t="shared" si="137"/>
        <v>0</v>
      </c>
      <c r="Z37" s="26">
        <f t="shared" si="138"/>
        <v>0</v>
      </c>
      <c r="AA37" s="25">
        <f t="shared" si="177"/>
        <v>0</v>
      </c>
      <c r="AB37" s="25">
        <f t="shared" si="178"/>
        <v>0</v>
      </c>
      <c r="AC37" s="25">
        <f t="shared" si="179"/>
        <v>0</v>
      </c>
      <c r="AD37" s="25">
        <f t="shared" si="180"/>
        <v>0</v>
      </c>
      <c r="AE37" s="25">
        <f t="shared" si="181"/>
        <v>0</v>
      </c>
      <c r="AF37" s="25">
        <f t="shared" si="182"/>
        <v>0</v>
      </c>
      <c r="AG37" s="25">
        <f t="shared" si="183"/>
        <v>0</v>
      </c>
      <c r="AH37" s="25">
        <f t="shared" si="184"/>
        <v>0</v>
      </c>
      <c r="AI37" s="25">
        <f t="shared" si="185"/>
        <v>0</v>
      </c>
      <c r="AJ37" s="25">
        <f t="shared" si="186"/>
        <v>0</v>
      </c>
      <c r="AK37" s="25">
        <f t="shared" si="187"/>
        <v>0</v>
      </c>
      <c r="AL37" s="25">
        <f t="shared" si="188"/>
        <v>0</v>
      </c>
    </row>
    <row r="38" spans="1:38" x14ac:dyDescent="0.2">
      <c r="A38" s="73">
        <v>143600</v>
      </c>
      <c r="B38" s="25"/>
      <c r="C38" s="25">
        <v>27552.86</v>
      </c>
      <c r="D38" s="25"/>
      <c r="F38" s="25"/>
      <c r="G38" s="25"/>
      <c r="H38" s="25"/>
      <c r="I38" s="25"/>
      <c r="J38" s="25">
        <v>16648.53</v>
      </c>
      <c r="K38" s="25"/>
      <c r="L38" s="25"/>
      <c r="M38" s="25"/>
      <c r="N38" s="25">
        <f t="shared" si="12"/>
        <v>44201.39</v>
      </c>
      <c r="O38" s="26">
        <f t="shared" si="127"/>
        <v>0</v>
      </c>
      <c r="P38" s="26">
        <f t="shared" si="128"/>
        <v>0.16830428161353278</v>
      </c>
      <c r="Q38" s="26">
        <f t="shared" si="129"/>
        <v>0</v>
      </c>
      <c r="R38" s="26">
        <f t="shared" si="130"/>
        <v>0</v>
      </c>
      <c r="S38" s="26">
        <f t="shared" si="131"/>
        <v>0</v>
      </c>
      <c r="T38" s="26">
        <f t="shared" si="132"/>
        <v>0</v>
      </c>
      <c r="U38" s="26">
        <f t="shared" si="133"/>
        <v>0</v>
      </c>
      <c r="V38" s="26">
        <f t="shared" si="134"/>
        <v>0</v>
      </c>
      <c r="W38" s="26">
        <f t="shared" si="135"/>
        <v>9.0791688353162744E-2</v>
      </c>
      <c r="X38" s="26">
        <f t="shared" si="136"/>
        <v>0</v>
      </c>
      <c r="Y38" s="26">
        <f t="shared" si="137"/>
        <v>0</v>
      </c>
      <c r="Z38" s="26">
        <f t="shared" si="138"/>
        <v>0</v>
      </c>
      <c r="AA38" s="25">
        <f t="shared" si="177"/>
        <v>0</v>
      </c>
      <c r="AB38" s="25">
        <f t="shared" si="178"/>
        <v>0</v>
      </c>
      <c r="AC38" s="25">
        <f t="shared" si="179"/>
        <v>0</v>
      </c>
      <c r="AD38" s="25">
        <f t="shared" si="180"/>
        <v>0</v>
      </c>
      <c r="AE38" s="25">
        <f t="shared" si="181"/>
        <v>0</v>
      </c>
      <c r="AF38" s="25">
        <f t="shared" si="182"/>
        <v>0</v>
      </c>
      <c r="AG38" s="25">
        <f t="shared" si="183"/>
        <v>0</v>
      </c>
      <c r="AH38" s="25">
        <f t="shared" si="184"/>
        <v>0</v>
      </c>
      <c r="AI38" s="25">
        <f t="shared" si="185"/>
        <v>0</v>
      </c>
      <c r="AJ38" s="25">
        <f t="shared" si="186"/>
        <v>0</v>
      </c>
      <c r="AK38" s="25">
        <f t="shared" si="187"/>
        <v>0</v>
      </c>
      <c r="AL38" s="25">
        <f t="shared" si="188"/>
        <v>0</v>
      </c>
    </row>
    <row r="39" spans="1:38" x14ac:dyDescent="0.2">
      <c r="A39" s="73">
        <v>143700</v>
      </c>
      <c r="B39" s="25"/>
      <c r="C39" s="25"/>
      <c r="D39" s="25"/>
      <c r="F39" s="25"/>
      <c r="G39" s="25"/>
      <c r="H39" s="25"/>
      <c r="I39" s="25"/>
      <c r="J39" s="25"/>
      <c r="K39" s="25"/>
      <c r="L39" s="25"/>
      <c r="M39" s="25"/>
      <c r="N39" s="25">
        <f t="shared" ref="N39" si="202">SUM(B39:M39)</f>
        <v>0</v>
      </c>
      <c r="O39" s="26">
        <f t="shared" si="127"/>
        <v>0</v>
      </c>
      <c r="P39" s="26">
        <f t="shared" si="128"/>
        <v>0</v>
      </c>
      <c r="Q39" s="26">
        <f t="shared" si="129"/>
        <v>0</v>
      </c>
      <c r="R39" s="26">
        <f t="shared" si="130"/>
        <v>0</v>
      </c>
      <c r="S39" s="26">
        <f t="shared" si="131"/>
        <v>0</v>
      </c>
      <c r="T39" s="26">
        <f t="shared" si="132"/>
        <v>0</v>
      </c>
      <c r="U39" s="26">
        <f t="shared" si="133"/>
        <v>0</v>
      </c>
      <c r="V39" s="26">
        <f t="shared" si="134"/>
        <v>0</v>
      </c>
      <c r="W39" s="26">
        <f t="shared" si="135"/>
        <v>0</v>
      </c>
      <c r="X39" s="26">
        <f t="shared" si="136"/>
        <v>0</v>
      </c>
      <c r="Y39" s="26">
        <f t="shared" si="137"/>
        <v>0</v>
      </c>
      <c r="Z39" s="26">
        <f t="shared" si="138"/>
        <v>0</v>
      </c>
      <c r="AA39" s="25">
        <f t="shared" ref="AA39" si="203">+O39*$AA$2</f>
        <v>0</v>
      </c>
      <c r="AB39" s="25">
        <f t="shared" ref="AB39" si="204">+P39*$AB$2</f>
        <v>0</v>
      </c>
      <c r="AC39" s="25">
        <f t="shared" ref="AC39" si="205">+Q39*$AC$2</f>
        <v>0</v>
      </c>
      <c r="AD39" s="25">
        <f t="shared" ref="AD39" si="206">+R39*$AD$2</f>
        <v>0</v>
      </c>
      <c r="AE39" s="25">
        <f t="shared" ref="AE39" si="207">+S39*$AE$2</f>
        <v>0</v>
      </c>
      <c r="AF39" s="25">
        <f t="shared" ref="AF39" si="208">+T39*$AF$2</f>
        <v>0</v>
      </c>
      <c r="AG39" s="25">
        <f t="shared" ref="AG39" si="209">+U39*$AG$2</f>
        <v>0</v>
      </c>
      <c r="AH39" s="25">
        <f t="shared" ref="AH39" si="210">+V39*$AH$2</f>
        <v>0</v>
      </c>
      <c r="AI39" s="25">
        <f t="shared" ref="AI39" si="211">+W39*$AI$2</f>
        <v>0</v>
      </c>
      <c r="AJ39" s="25">
        <f t="shared" ref="AJ39" si="212">+X39*$AJ$2</f>
        <v>0</v>
      </c>
      <c r="AK39" s="25">
        <f t="shared" ref="AK39" si="213">+Y39*$AK$2</f>
        <v>0</v>
      </c>
      <c r="AL39" s="25">
        <f t="shared" ref="AL39" si="214">+Z39*$AL$2</f>
        <v>0</v>
      </c>
    </row>
    <row r="40" spans="1:38" x14ac:dyDescent="0.2">
      <c r="A40" s="73">
        <v>146000</v>
      </c>
      <c r="B40" s="25"/>
      <c r="C40" s="25"/>
      <c r="D40" s="25"/>
      <c r="F40" s="25"/>
      <c r="G40" s="25"/>
      <c r="H40" s="25"/>
      <c r="I40" s="25"/>
      <c r="J40" s="25"/>
      <c r="K40" s="25"/>
      <c r="L40" s="25"/>
      <c r="M40" s="25"/>
      <c r="N40" s="25">
        <f t="shared" si="12"/>
        <v>0</v>
      </c>
      <c r="O40" s="26">
        <f t="shared" si="127"/>
        <v>0</v>
      </c>
      <c r="P40" s="26">
        <f t="shared" si="128"/>
        <v>0</v>
      </c>
      <c r="Q40" s="26">
        <f t="shared" si="129"/>
        <v>0</v>
      </c>
      <c r="R40" s="26">
        <f t="shared" si="130"/>
        <v>0</v>
      </c>
      <c r="S40" s="26">
        <f t="shared" si="131"/>
        <v>0</v>
      </c>
      <c r="T40" s="26">
        <f t="shared" si="132"/>
        <v>0</v>
      </c>
      <c r="U40" s="26">
        <f t="shared" si="133"/>
        <v>0</v>
      </c>
      <c r="V40" s="26">
        <f t="shared" si="134"/>
        <v>0</v>
      </c>
      <c r="W40" s="26">
        <f t="shared" si="135"/>
        <v>0</v>
      </c>
      <c r="X40" s="26">
        <f t="shared" si="136"/>
        <v>0</v>
      </c>
      <c r="Y40" s="26">
        <f t="shared" si="137"/>
        <v>0</v>
      </c>
      <c r="Z40" s="26">
        <f t="shared" si="138"/>
        <v>0</v>
      </c>
      <c r="AA40" s="25">
        <f t="shared" si="177"/>
        <v>0</v>
      </c>
      <c r="AB40" s="25">
        <f t="shared" si="178"/>
        <v>0</v>
      </c>
      <c r="AC40" s="25">
        <f t="shared" si="179"/>
        <v>0</v>
      </c>
      <c r="AD40" s="25">
        <f t="shared" si="180"/>
        <v>0</v>
      </c>
      <c r="AE40" s="25">
        <f t="shared" si="181"/>
        <v>0</v>
      </c>
      <c r="AF40" s="25">
        <f t="shared" si="182"/>
        <v>0</v>
      </c>
      <c r="AG40" s="25">
        <f t="shared" si="183"/>
        <v>0</v>
      </c>
      <c r="AH40" s="25">
        <f t="shared" si="184"/>
        <v>0</v>
      </c>
      <c r="AI40" s="25">
        <f t="shared" si="185"/>
        <v>0</v>
      </c>
      <c r="AJ40" s="25">
        <f t="shared" si="186"/>
        <v>0</v>
      </c>
      <c r="AK40" s="25">
        <f t="shared" si="187"/>
        <v>0</v>
      </c>
      <c r="AL40" s="25">
        <f t="shared" si="188"/>
        <v>0</v>
      </c>
    </row>
    <row r="41" spans="1:38" x14ac:dyDescent="0.2">
      <c r="A41" s="73">
        <v>163000</v>
      </c>
      <c r="B41" s="25">
        <v>238.46</v>
      </c>
      <c r="C41" s="25">
        <v>254.28</v>
      </c>
      <c r="D41" s="25">
        <v>303.41000000000003</v>
      </c>
      <c r="E41" s="25">
        <v>539.02</v>
      </c>
      <c r="F41" s="25">
        <v>691</v>
      </c>
      <c r="G41" s="25">
        <v>558.5</v>
      </c>
      <c r="H41" s="25">
        <v>392.65</v>
      </c>
      <c r="I41" s="25">
        <v>50.07</v>
      </c>
      <c r="J41" s="25">
        <v>223.61</v>
      </c>
      <c r="K41" s="25">
        <v>232.57</v>
      </c>
      <c r="L41" s="25">
        <v>197.13</v>
      </c>
      <c r="M41" s="25">
        <v>281.37</v>
      </c>
      <c r="N41" s="25">
        <f t="shared" si="12"/>
        <v>3962.0700000000006</v>
      </c>
      <c r="O41" s="26">
        <f t="shared" si="127"/>
        <v>1.321039017185972E-3</v>
      </c>
      <c r="P41" s="26">
        <f t="shared" si="128"/>
        <v>1.553247565903834E-3</v>
      </c>
      <c r="Q41" s="26">
        <f t="shared" si="129"/>
        <v>1.423503205685493E-3</v>
      </c>
      <c r="R41" s="26">
        <f t="shared" si="130"/>
        <v>3.5699589628905596E-3</v>
      </c>
      <c r="S41" s="26">
        <f t="shared" si="131"/>
        <v>3.7183625063356108E-3</v>
      </c>
      <c r="T41" s="26">
        <f t="shared" si="132"/>
        <v>2.9485981989318105E-3</v>
      </c>
      <c r="U41" s="26">
        <f t="shared" si="133"/>
        <v>2.1815357789646724E-3</v>
      </c>
      <c r="V41" s="26">
        <f t="shared" si="134"/>
        <v>2.5420872318223628E-4</v>
      </c>
      <c r="W41" s="26">
        <f t="shared" si="135"/>
        <v>1.219442763574365E-3</v>
      </c>
      <c r="X41" s="26">
        <f t="shared" si="136"/>
        <v>1.2213988532914957E-3</v>
      </c>
      <c r="Y41" s="26">
        <f t="shared" si="137"/>
        <v>9.6635593075767841E-4</v>
      </c>
      <c r="Z41" s="26">
        <f t="shared" si="138"/>
        <v>1.5156683161596733E-3</v>
      </c>
      <c r="AA41" s="25">
        <f t="shared" si="177"/>
        <v>0.641219128551899</v>
      </c>
      <c r="AB41" s="25">
        <f t="shared" si="178"/>
        <v>0</v>
      </c>
      <c r="AC41" s="25">
        <f t="shared" si="179"/>
        <v>0</v>
      </c>
      <c r="AD41" s="25">
        <f t="shared" si="180"/>
        <v>0</v>
      </c>
      <c r="AE41" s="25">
        <f t="shared" si="181"/>
        <v>0.19041734394944662</v>
      </c>
      <c r="AF41" s="25">
        <f t="shared" si="182"/>
        <v>0</v>
      </c>
      <c r="AG41" s="25">
        <f t="shared" si="183"/>
        <v>0</v>
      </c>
      <c r="AH41" s="25">
        <f t="shared" si="184"/>
        <v>0.12058136575426197</v>
      </c>
      <c r="AI41" s="25">
        <f t="shared" si="185"/>
        <v>0</v>
      </c>
      <c r="AJ41" s="25">
        <f t="shared" si="186"/>
        <v>0</v>
      </c>
      <c r="AK41" s="25">
        <f t="shared" si="187"/>
        <v>0</v>
      </c>
      <c r="AL41" s="25">
        <f t="shared" si="188"/>
        <v>4.8804519780341485E-3</v>
      </c>
    </row>
    <row r="42" spans="1:38" x14ac:dyDescent="0.2">
      <c r="A42" s="73">
        <v>163200</v>
      </c>
      <c r="B42" s="25"/>
      <c r="C42" s="25"/>
      <c r="D42" s="25"/>
      <c r="F42" s="25"/>
      <c r="G42" s="25"/>
      <c r="H42" s="25"/>
      <c r="I42" s="25"/>
      <c r="J42" s="25"/>
      <c r="K42" s="25"/>
      <c r="L42" s="25"/>
      <c r="M42" s="25"/>
      <c r="N42" s="25">
        <f t="shared" si="12"/>
        <v>0</v>
      </c>
      <c r="O42" s="26">
        <f t="shared" si="127"/>
        <v>0</v>
      </c>
      <c r="P42" s="26">
        <f t="shared" si="128"/>
        <v>0</v>
      </c>
      <c r="Q42" s="26">
        <f t="shared" si="129"/>
        <v>0</v>
      </c>
      <c r="R42" s="26">
        <f t="shared" si="130"/>
        <v>0</v>
      </c>
      <c r="S42" s="26">
        <f t="shared" si="131"/>
        <v>0</v>
      </c>
      <c r="T42" s="26">
        <f t="shared" si="132"/>
        <v>0</v>
      </c>
      <c r="U42" s="26">
        <f t="shared" si="133"/>
        <v>0</v>
      </c>
      <c r="V42" s="26">
        <f t="shared" si="134"/>
        <v>0</v>
      </c>
      <c r="W42" s="26">
        <f t="shared" si="135"/>
        <v>0</v>
      </c>
      <c r="X42" s="26">
        <f t="shared" si="136"/>
        <v>0</v>
      </c>
      <c r="Y42" s="26">
        <f t="shared" si="137"/>
        <v>0</v>
      </c>
      <c r="Z42" s="26">
        <f t="shared" si="138"/>
        <v>0</v>
      </c>
      <c r="AA42" s="25">
        <f t="shared" si="177"/>
        <v>0</v>
      </c>
      <c r="AB42" s="25">
        <f t="shared" si="178"/>
        <v>0</v>
      </c>
      <c r="AC42" s="25">
        <f t="shared" si="179"/>
        <v>0</v>
      </c>
      <c r="AD42" s="25">
        <f t="shared" si="180"/>
        <v>0</v>
      </c>
      <c r="AE42" s="25">
        <f t="shared" si="181"/>
        <v>0</v>
      </c>
      <c r="AF42" s="25">
        <f t="shared" si="182"/>
        <v>0</v>
      </c>
      <c r="AG42" s="25">
        <f t="shared" si="183"/>
        <v>0</v>
      </c>
      <c r="AH42" s="25">
        <f t="shared" si="184"/>
        <v>0</v>
      </c>
      <c r="AI42" s="25">
        <f t="shared" si="185"/>
        <v>0</v>
      </c>
      <c r="AJ42" s="25">
        <f t="shared" si="186"/>
        <v>0</v>
      </c>
      <c r="AK42" s="25">
        <f t="shared" si="187"/>
        <v>0</v>
      </c>
      <c r="AL42" s="25">
        <f t="shared" si="188"/>
        <v>0</v>
      </c>
    </row>
    <row r="43" spans="1:38" x14ac:dyDescent="0.2">
      <c r="A43" s="73">
        <v>183200</v>
      </c>
      <c r="B43" s="25"/>
      <c r="C43" s="25"/>
      <c r="D43" s="25"/>
      <c r="F43" s="25"/>
      <c r="G43" s="25"/>
      <c r="H43" s="25"/>
      <c r="I43" s="25"/>
      <c r="J43" s="25"/>
      <c r="K43" s="25"/>
      <c r="L43" s="25"/>
      <c r="M43" s="25"/>
      <c r="N43" s="25">
        <f t="shared" si="12"/>
        <v>0</v>
      </c>
      <c r="O43" s="26">
        <f t="shared" si="127"/>
        <v>0</v>
      </c>
      <c r="P43" s="26">
        <f t="shared" si="128"/>
        <v>0</v>
      </c>
      <c r="Q43" s="26">
        <f t="shared" si="129"/>
        <v>0</v>
      </c>
      <c r="R43" s="26">
        <f t="shared" si="130"/>
        <v>0</v>
      </c>
      <c r="S43" s="26">
        <f t="shared" si="131"/>
        <v>0</v>
      </c>
      <c r="T43" s="26">
        <f t="shared" si="132"/>
        <v>0</v>
      </c>
      <c r="U43" s="26">
        <f t="shared" si="133"/>
        <v>0</v>
      </c>
      <c r="V43" s="26">
        <f t="shared" si="134"/>
        <v>0</v>
      </c>
      <c r="W43" s="26">
        <f t="shared" si="135"/>
        <v>0</v>
      </c>
      <c r="X43" s="26">
        <f t="shared" si="136"/>
        <v>0</v>
      </c>
      <c r="Y43" s="26">
        <f t="shared" si="137"/>
        <v>0</v>
      </c>
      <c r="Z43" s="26">
        <f t="shared" si="138"/>
        <v>0</v>
      </c>
      <c r="AA43" s="25">
        <f t="shared" si="177"/>
        <v>0</v>
      </c>
      <c r="AB43" s="25">
        <f t="shared" si="178"/>
        <v>0</v>
      </c>
      <c r="AC43" s="25">
        <f t="shared" si="179"/>
        <v>0</v>
      </c>
      <c r="AD43" s="25">
        <f t="shared" si="180"/>
        <v>0</v>
      </c>
      <c r="AE43" s="25">
        <f t="shared" si="181"/>
        <v>0</v>
      </c>
      <c r="AF43" s="25">
        <f t="shared" si="182"/>
        <v>0</v>
      </c>
      <c r="AG43" s="25">
        <f t="shared" si="183"/>
        <v>0</v>
      </c>
      <c r="AH43" s="25">
        <f t="shared" si="184"/>
        <v>0</v>
      </c>
      <c r="AI43" s="25">
        <f t="shared" si="185"/>
        <v>0</v>
      </c>
      <c r="AJ43" s="25">
        <f t="shared" si="186"/>
        <v>0</v>
      </c>
      <c r="AK43" s="25">
        <f t="shared" si="187"/>
        <v>0</v>
      </c>
      <c r="AL43" s="25">
        <f t="shared" si="188"/>
        <v>0</v>
      </c>
    </row>
    <row r="44" spans="1:38" x14ac:dyDescent="0.2">
      <c r="A44" s="73">
        <v>183300</v>
      </c>
      <c r="B44" s="25"/>
      <c r="C44" s="25"/>
      <c r="D44" s="25"/>
      <c r="F44" s="25"/>
      <c r="G44" s="25"/>
      <c r="H44" s="25"/>
      <c r="I44" s="25"/>
      <c r="J44" s="25"/>
      <c r="K44" s="25"/>
      <c r="L44" s="25"/>
      <c r="M44" s="25"/>
      <c r="N44" s="25">
        <f t="shared" ref="N44" si="215">SUM(B44:M44)</f>
        <v>0</v>
      </c>
      <c r="O44" s="26">
        <f t="shared" si="127"/>
        <v>0</v>
      </c>
      <c r="P44" s="26">
        <f t="shared" si="128"/>
        <v>0</v>
      </c>
      <c r="Q44" s="26">
        <f t="shared" si="129"/>
        <v>0</v>
      </c>
      <c r="R44" s="26">
        <f t="shared" si="130"/>
        <v>0</v>
      </c>
      <c r="S44" s="26">
        <f t="shared" si="131"/>
        <v>0</v>
      </c>
      <c r="T44" s="26">
        <f t="shared" si="132"/>
        <v>0</v>
      </c>
      <c r="U44" s="26">
        <f t="shared" si="133"/>
        <v>0</v>
      </c>
      <c r="V44" s="26">
        <f t="shared" si="134"/>
        <v>0</v>
      </c>
      <c r="W44" s="26">
        <f t="shared" si="135"/>
        <v>0</v>
      </c>
      <c r="X44" s="26">
        <f t="shared" si="136"/>
        <v>0</v>
      </c>
      <c r="Y44" s="26">
        <f t="shared" si="137"/>
        <v>0</v>
      </c>
      <c r="Z44" s="26">
        <f t="shared" si="138"/>
        <v>0</v>
      </c>
      <c r="AA44" s="25">
        <f t="shared" ref="AA44" si="216">+O44*$AA$2</f>
        <v>0</v>
      </c>
      <c r="AB44" s="25">
        <f t="shared" ref="AB44" si="217">+P44*$AB$2</f>
        <v>0</v>
      </c>
      <c r="AC44" s="25">
        <f t="shared" ref="AC44" si="218">+Q44*$AC$2</f>
        <v>0</v>
      </c>
      <c r="AD44" s="25">
        <f t="shared" ref="AD44" si="219">+R44*$AD$2</f>
        <v>0</v>
      </c>
      <c r="AE44" s="25">
        <f t="shared" ref="AE44" si="220">+S44*$AE$2</f>
        <v>0</v>
      </c>
      <c r="AF44" s="25">
        <f t="shared" ref="AF44" si="221">+T44*$AF$2</f>
        <v>0</v>
      </c>
      <c r="AG44" s="25">
        <f t="shared" ref="AG44" si="222">+U44*$AG$2</f>
        <v>0</v>
      </c>
      <c r="AH44" s="25">
        <f t="shared" ref="AH44" si="223">+V44*$AH$2</f>
        <v>0</v>
      </c>
      <c r="AI44" s="25">
        <f t="shared" ref="AI44" si="224">+W44*$AI$2</f>
        <v>0</v>
      </c>
      <c r="AJ44" s="25">
        <f t="shared" ref="AJ44" si="225">+X44*$AJ$2</f>
        <v>0</v>
      </c>
      <c r="AK44" s="25">
        <f t="shared" ref="AK44" si="226">+Y44*$AK$2</f>
        <v>0</v>
      </c>
      <c r="AL44" s="25">
        <f t="shared" ref="AL44" si="227">+Z44*$AL$2</f>
        <v>0</v>
      </c>
    </row>
    <row r="45" spans="1:38" x14ac:dyDescent="0.2">
      <c r="A45" s="73">
        <v>183400</v>
      </c>
      <c r="B45" s="25"/>
      <c r="C45" s="25"/>
      <c r="D45" s="25"/>
      <c r="F45" s="25"/>
      <c r="G45" s="25"/>
      <c r="H45" s="25"/>
      <c r="I45" s="25"/>
      <c r="J45" s="25"/>
      <c r="K45" s="25"/>
      <c r="L45" s="25"/>
      <c r="M45" s="25"/>
      <c r="N45" s="25">
        <f t="shared" ref="N45" si="228">SUM(B45:M45)</f>
        <v>0</v>
      </c>
      <c r="O45" s="26">
        <f t="shared" si="127"/>
        <v>0</v>
      </c>
      <c r="P45" s="26">
        <f t="shared" si="128"/>
        <v>0</v>
      </c>
      <c r="Q45" s="26">
        <f t="shared" si="129"/>
        <v>0</v>
      </c>
      <c r="R45" s="26">
        <f t="shared" si="130"/>
        <v>0</v>
      </c>
      <c r="S45" s="26">
        <f t="shared" si="131"/>
        <v>0</v>
      </c>
      <c r="T45" s="26">
        <f t="shared" si="132"/>
        <v>0</v>
      </c>
      <c r="U45" s="26">
        <f t="shared" si="133"/>
        <v>0</v>
      </c>
      <c r="V45" s="26">
        <f t="shared" si="134"/>
        <v>0</v>
      </c>
      <c r="W45" s="26">
        <f t="shared" si="135"/>
        <v>0</v>
      </c>
      <c r="X45" s="26">
        <f t="shared" si="136"/>
        <v>0</v>
      </c>
      <c r="Y45" s="26">
        <f t="shared" si="137"/>
        <v>0</v>
      </c>
      <c r="Z45" s="26">
        <f t="shared" si="138"/>
        <v>0</v>
      </c>
      <c r="AA45" s="25">
        <f t="shared" ref="AA45" si="229">+O45*$AA$2</f>
        <v>0</v>
      </c>
      <c r="AB45" s="25">
        <f t="shared" ref="AB45" si="230">+P45*$AB$2</f>
        <v>0</v>
      </c>
      <c r="AC45" s="25">
        <f t="shared" ref="AC45" si="231">+Q45*$AC$2</f>
        <v>0</v>
      </c>
      <c r="AD45" s="25">
        <f t="shared" ref="AD45" si="232">+R45*$AD$2</f>
        <v>0</v>
      </c>
      <c r="AE45" s="25">
        <f t="shared" ref="AE45" si="233">+S45*$AE$2</f>
        <v>0</v>
      </c>
      <c r="AF45" s="25">
        <f t="shared" ref="AF45" si="234">+T45*$AF$2</f>
        <v>0</v>
      </c>
      <c r="AG45" s="25">
        <f t="shared" ref="AG45" si="235">+U45*$AG$2</f>
        <v>0</v>
      </c>
      <c r="AH45" s="25">
        <f t="shared" ref="AH45" si="236">+V45*$AH$2</f>
        <v>0</v>
      </c>
      <c r="AI45" s="25">
        <f t="shared" ref="AI45" si="237">+W45*$AI$2</f>
        <v>0</v>
      </c>
      <c r="AJ45" s="25">
        <f t="shared" ref="AJ45" si="238">+X45*$AJ$2</f>
        <v>0</v>
      </c>
      <c r="AK45" s="25">
        <f t="shared" ref="AK45" si="239">+Y45*$AK$2</f>
        <v>0</v>
      </c>
      <c r="AL45" s="25">
        <f t="shared" ref="AL45" si="240">+Z45*$AL$2</f>
        <v>0</v>
      </c>
    </row>
    <row r="46" spans="1:38" x14ac:dyDescent="0.2">
      <c r="A46" s="73">
        <v>184100</v>
      </c>
      <c r="B46" s="25"/>
      <c r="C46" s="25"/>
      <c r="D46" s="25"/>
      <c r="F46" s="25"/>
      <c r="G46" s="25"/>
      <c r="H46" s="25"/>
      <c r="I46" s="25"/>
      <c r="J46" s="25"/>
      <c r="K46" s="25"/>
      <c r="L46" s="25"/>
      <c r="M46" s="25"/>
      <c r="N46" s="25">
        <f>SUM(B46:M46)</f>
        <v>0</v>
      </c>
      <c r="O46" s="26">
        <f t="shared" si="127"/>
        <v>0</v>
      </c>
      <c r="P46" s="26">
        <f t="shared" si="128"/>
        <v>0</v>
      </c>
      <c r="Q46" s="26">
        <f t="shared" si="129"/>
        <v>0</v>
      </c>
      <c r="R46" s="26">
        <f t="shared" si="130"/>
        <v>0</v>
      </c>
      <c r="S46" s="26">
        <f t="shared" si="131"/>
        <v>0</v>
      </c>
      <c r="T46" s="26">
        <f t="shared" si="132"/>
        <v>0</v>
      </c>
      <c r="U46" s="26">
        <f t="shared" si="133"/>
        <v>0</v>
      </c>
      <c r="V46" s="26">
        <f t="shared" si="134"/>
        <v>0</v>
      </c>
      <c r="W46" s="26">
        <f t="shared" si="135"/>
        <v>0</v>
      </c>
      <c r="X46" s="26">
        <f t="shared" si="136"/>
        <v>0</v>
      </c>
      <c r="Y46" s="26">
        <f t="shared" si="137"/>
        <v>0</v>
      </c>
      <c r="Z46" s="26">
        <f t="shared" si="138"/>
        <v>0</v>
      </c>
      <c r="AA46" s="25">
        <f>+O46*$AA$2</f>
        <v>0</v>
      </c>
      <c r="AB46" s="25">
        <f>+P46*$AB$2</f>
        <v>0</v>
      </c>
      <c r="AC46" s="25">
        <f>+Q46*$AC$2</f>
        <v>0</v>
      </c>
      <c r="AD46" s="25">
        <f>+R46*$AD$2</f>
        <v>0</v>
      </c>
      <c r="AE46" s="25">
        <f>+S46*$AE$2</f>
        <v>0</v>
      </c>
      <c r="AF46" s="25">
        <f>+T46*$AF$2</f>
        <v>0</v>
      </c>
      <c r="AG46" s="25">
        <f>+U46*$AG$2</f>
        <v>0</v>
      </c>
      <c r="AH46" s="25">
        <f>+V46*$AH$2</f>
        <v>0</v>
      </c>
      <c r="AI46" s="25">
        <f>+W46*$AI$2</f>
        <v>0</v>
      </c>
      <c r="AJ46" s="25">
        <f>+X46*$AJ$2</f>
        <v>0</v>
      </c>
      <c r="AK46" s="25">
        <f>+Y46*$AK$2</f>
        <v>0</v>
      </c>
      <c r="AL46" s="25">
        <f>+Z46*$AL$2</f>
        <v>0</v>
      </c>
    </row>
    <row r="47" spans="1:38" x14ac:dyDescent="0.2">
      <c r="A47" s="73">
        <v>242300</v>
      </c>
      <c r="B47" s="25"/>
      <c r="C47" s="25"/>
      <c r="D47" s="25"/>
      <c r="F47" s="25"/>
      <c r="G47" s="25"/>
      <c r="H47" s="25"/>
      <c r="I47" s="25"/>
      <c r="J47" s="25"/>
      <c r="K47" s="25"/>
      <c r="L47" s="25"/>
      <c r="M47" s="25"/>
      <c r="N47" s="25">
        <f t="shared" ref="N47" si="241">SUM(B47:M47)</f>
        <v>0</v>
      </c>
      <c r="O47" s="26">
        <f t="shared" si="127"/>
        <v>0</v>
      </c>
      <c r="P47" s="26">
        <f t="shared" si="128"/>
        <v>0</v>
      </c>
      <c r="Q47" s="26">
        <f t="shared" si="129"/>
        <v>0</v>
      </c>
      <c r="R47" s="26">
        <f t="shared" si="130"/>
        <v>0</v>
      </c>
      <c r="S47" s="26">
        <f t="shared" si="131"/>
        <v>0</v>
      </c>
      <c r="T47" s="26">
        <f t="shared" si="132"/>
        <v>0</v>
      </c>
      <c r="U47" s="26">
        <f t="shared" si="133"/>
        <v>0</v>
      </c>
      <c r="V47" s="26">
        <f t="shared" si="134"/>
        <v>0</v>
      </c>
      <c r="W47" s="26">
        <f t="shared" si="135"/>
        <v>0</v>
      </c>
      <c r="X47" s="26">
        <f t="shared" si="136"/>
        <v>0</v>
      </c>
      <c r="Y47" s="26">
        <f t="shared" si="137"/>
        <v>0</v>
      </c>
      <c r="Z47" s="26">
        <f t="shared" si="138"/>
        <v>0</v>
      </c>
      <c r="AA47" s="25">
        <f t="shared" ref="AA47" si="242">+O47*$AA$2</f>
        <v>0</v>
      </c>
      <c r="AB47" s="25">
        <f t="shared" ref="AB47" si="243">+P47*$AB$2</f>
        <v>0</v>
      </c>
      <c r="AC47" s="25">
        <f t="shared" ref="AC47" si="244">+Q47*$AC$2</f>
        <v>0</v>
      </c>
      <c r="AD47" s="25">
        <f t="shared" ref="AD47" si="245">+R47*$AD$2</f>
        <v>0</v>
      </c>
      <c r="AE47" s="25">
        <f t="shared" ref="AE47" si="246">+S47*$AE$2</f>
        <v>0</v>
      </c>
      <c r="AF47" s="25">
        <f t="shared" ref="AF47" si="247">+T47*$AF$2</f>
        <v>0</v>
      </c>
      <c r="AG47" s="25">
        <f t="shared" ref="AG47" si="248">+U47*$AG$2</f>
        <v>0</v>
      </c>
      <c r="AH47" s="25">
        <f t="shared" ref="AH47" si="249">+V47*$AH$2</f>
        <v>0</v>
      </c>
      <c r="AI47" s="25">
        <f t="shared" ref="AI47" si="250">+W47*$AI$2</f>
        <v>0</v>
      </c>
      <c r="AJ47" s="25">
        <f t="shared" ref="AJ47" si="251">+X47*$AJ$2</f>
        <v>0</v>
      </c>
      <c r="AK47" s="25">
        <f t="shared" ref="AK47" si="252">+Y47*$AK$2</f>
        <v>0</v>
      </c>
      <c r="AL47" s="25">
        <f t="shared" ref="AL47" si="253">+Z47*$AL$2</f>
        <v>0</v>
      </c>
    </row>
    <row r="48" spans="1:38" x14ac:dyDescent="0.2">
      <c r="A48" s="73">
        <v>253350</v>
      </c>
      <c r="B48" s="25"/>
      <c r="C48" s="25"/>
      <c r="D48" s="25"/>
      <c r="F48" s="25"/>
      <c r="G48" s="25"/>
      <c r="H48" s="25"/>
      <c r="I48" s="25"/>
      <c r="J48" s="25"/>
      <c r="K48" s="25"/>
      <c r="L48" s="25"/>
      <c r="M48" s="25"/>
      <c r="N48" s="25">
        <f t="shared" ref="N48:N49" si="254">SUM(B48:M48)</f>
        <v>0</v>
      </c>
      <c r="O48" s="26">
        <f t="shared" si="127"/>
        <v>0</v>
      </c>
      <c r="P48" s="26">
        <f t="shared" si="128"/>
        <v>0</v>
      </c>
      <c r="Q48" s="26">
        <f t="shared" si="129"/>
        <v>0</v>
      </c>
      <c r="R48" s="26">
        <f t="shared" si="130"/>
        <v>0</v>
      </c>
      <c r="S48" s="26">
        <f t="shared" si="131"/>
        <v>0</v>
      </c>
      <c r="T48" s="26">
        <f t="shared" si="132"/>
        <v>0</v>
      </c>
      <c r="U48" s="26">
        <f t="shared" si="133"/>
        <v>0</v>
      </c>
      <c r="V48" s="26">
        <f t="shared" si="134"/>
        <v>0</v>
      </c>
      <c r="W48" s="26">
        <f t="shared" si="135"/>
        <v>0</v>
      </c>
      <c r="X48" s="26">
        <f t="shared" si="136"/>
        <v>0</v>
      </c>
      <c r="Y48" s="26">
        <f t="shared" si="137"/>
        <v>0</v>
      </c>
      <c r="Z48" s="26">
        <f t="shared" si="138"/>
        <v>0</v>
      </c>
      <c r="AA48" s="25">
        <f t="shared" ref="AA48:AA49" si="255">+O48*$AA$2</f>
        <v>0</v>
      </c>
      <c r="AB48" s="25">
        <f t="shared" ref="AB48:AB49" si="256">+P48*$AB$2</f>
        <v>0</v>
      </c>
      <c r="AC48" s="25">
        <f t="shared" ref="AC48:AC49" si="257">+Q48*$AC$2</f>
        <v>0</v>
      </c>
      <c r="AD48" s="25">
        <f t="shared" ref="AD48:AD49" si="258">+R48*$AD$2</f>
        <v>0</v>
      </c>
      <c r="AE48" s="25">
        <f t="shared" ref="AE48:AE49" si="259">+S48*$AE$2</f>
        <v>0</v>
      </c>
      <c r="AF48" s="25">
        <f t="shared" ref="AF48:AF49" si="260">+T48*$AF$2</f>
        <v>0</v>
      </c>
      <c r="AG48" s="25">
        <f t="shared" ref="AG48:AG49" si="261">+U48*$AG$2</f>
        <v>0</v>
      </c>
      <c r="AH48" s="25">
        <f t="shared" ref="AH48:AH49" si="262">+V48*$AH$2</f>
        <v>0</v>
      </c>
      <c r="AI48" s="25">
        <f t="shared" ref="AI48:AI49" si="263">+W48*$AI$2</f>
        <v>0</v>
      </c>
      <c r="AJ48" s="25">
        <f t="shared" ref="AJ48:AJ49" si="264">+X48*$AJ$2</f>
        <v>0</v>
      </c>
      <c r="AK48" s="25">
        <f t="shared" ref="AK48:AK49" si="265">+Y48*$AK$2</f>
        <v>0</v>
      </c>
      <c r="AL48" s="25">
        <f t="shared" ref="AL48:AL49" si="266">+Z48*$AL$2</f>
        <v>0</v>
      </c>
    </row>
    <row r="49" spans="1:38" x14ac:dyDescent="0.2">
      <c r="A49" s="73">
        <v>253351</v>
      </c>
      <c r="B49" s="25"/>
      <c r="C49" s="25"/>
      <c r="D49" s="25"/>
      <c r="F49" s="25"/>
      <c r="G49" s="25"/>
      <c r="H49" s="25"/>
      <c r="I49" s="25"/>
      <c r="J49" s="25"/>
      <c r="K49" s="25"/>
      <c r="L49" s="25"/>
      <c r="M49" s="25"/>
      <c r="N49" s="25">
        <f t="shared" si="254"/>
        <v>0</v>
      </c>
      <c r="O49" s="26">
        <f t="shared" si="127"/>
        <v>0</v>
      </c>
      <c r="P49" s="26">
        <f t="shared" si="128"/>
        <v>0</v>
      </c>
      <c r="Q49" s="26">
        <f t="shared" si="129"/>
        <v>0</v>
      </c>
      <c r="R49" s="26">
        <f t="shared" si="130"/>
        <v>0</v>
      </c>
      <c r="S49" s="26">
        <f t="shared" si="131"/>
        <v>0</v>
      </c>
      <c r="T49" s="26">
        <f t="shared" si="132"/>
        <v>0</v>
      </c>
      <c r="U49" s="26">
        <f t="shared" si="133"/>
        <v>0</v>
      </c>
      <c r="V49" s="26">
        <f t="shared" si="134"/>
        <v>0</v>
      </c>
      <c r="W49" s="26">
        <f t="shared" si="135"/>
        <v>0</v>
      </c>
      <c r="X49" s="26">
        <f t="shared" si="136"/>
        <v>0</v>
      </c>
      <c r="Y49" s="26">
        <f t="shared" si="137"/>
        <v>0</v>
      </c>
      <c r="Z49" s="26">
        <f t="shared" si="138"/>
        <v>0</v>
      </c>
      <c r="AA49" s="25">
        <f t="shared" si="255"/>
        <v>0</v>
      </c>
      <c r="AB49" s="25">
        <f t="shared" si="256"/>
        <v>0</v>
      </c>
      <c r="AC49" s="25">
        <f t="shared" si="257"/>
        <v>0</v>
      </c>
      <c r="AD49" s="25">
        <f t="shared" si="258"/>
        <v>0</v>
      </c>
      <c r="AE49" s="25">
        <f t="shared" si="259"/>
        <v>0</v>
      </c>
      <c r="AF49" s="25">
        <f t="shared" si="260"/>
        <v>0</v>
      </c>
      <c r="AG49" s="25">
        <f t="shared" si="261"/>
        <v>0</v>
      </c>
      <c r="AH49" s="25">
        <f t="shared" si="262"/>
        <v>0</v>
      </c>
      <c r="AI49" s="25">
        <f t="shared" si="263"/>
        <v>0</v>
      </c>
      <c r="AJ49" s="25">
        <f t="shared" si="264"/>
        <v>0</v>
      </c>
      <c r="AK49" s="25">
        <f t="shared" si="265"/>
        <v>0</v>
      </c>
      <c r="AL49" s="25">
        <f t="shared" si="266"/>
        <v>0</v>
      </c>
    </row>
    <row r="50" spans="1:38" x14ac:dyDescent="0.2">
      <c r="A50" s="73">
        <v>416000</v>
      </c>
      <c r="B50" s="25"/>
      <c r="C50" s="25"/>
      <c r="D50" s="25"/>
      <c r="F50" s="25"/>
      <c r="G50" s="25"/>
      <c r="H50" s="25"/>
      <c r="I50" s="25"/>
      <c r="J50" s="25"/>
      <c r="K50" s="25"/>
      <c r="L50" s="25"/>
      <c r="M50" s="25"/>
      <c r="N50" s="25">
        <f t="shared" si="12"/>
        <v>0</v>
      </c>
      <c r="O50" s="26">
        <f t="shared" si="127"/>
        <v>0</v>
      </c>
      <c r="P50" s="26">
        <f t="shared" si="128"/>
        <v>0</v>
      </c>
      <c r="Q50" s="26">
        <f t="shared" si="129"/>
        <v>0</v>
      </c>
      <c r="R50" s="26">
        <f t="shared" si="130"/>
        <v>0</v>
      </c>
      <c r="S50" s="26">
        <f t="shared" si="131"/>
        <v>0</v>
      </c>
      <c r="T50" s="26">
        <f t="shared" si="132"/>
        <v>0</v>
      </c>
      <c r="U50" s="26">
        <f t="shared" si="133"/>
        <v>0</v>
      </c>
      <c r="V50" s="26">
        <f t="shared" si="134"/>
        <v>0</v>
      </c>
      <c r="W50" s="26">
        <f t="shared" si="135"/>
        <v>0</v>
      </c>
      <c r="X50" s="26">
        <f t="shared" si="136"/>
        <v>0</v>
      </c>
      <c r="Y50" s="26">
        <f t="shared" si="137"/>
        <v>0</v>
      </c>
      <c r="Z50" s="26">
        <f t="shared" si="138"/>
        <v>0</v>
      </c>
      <c r="AA50" s="25">
        <f t="shared" si="177"/>
        <v>0</v>
      </c>
      <c r="AB50" s="25">
        <f t="shared" si="178"/>
        <v>0</v>
      </c>
      <c r="AC50" s="25">
        <f t="shared" si="179"/>
        <v>0</v>
      </c>
      <c r="AD50" s="25">
        <f t="shared" si="180"/>
        <v>0</v>
      </c>
      <c r="AE50" s="25">
        <f t="shared" si="181"/>
        <v>0</v>
      </c>
      <c r="AF50" s="25">
        <f t="shared" si="182"/>
        <v>0</v>
      </c>
      <c r="AG50" s="25">
        <f t="shared" si="183"/>
        <v>0</v>
      </c>
      <c r="AH50" s="25">
        <f t="shared" si="184"/>
        <v>0</v>
      </c>
      <c r="AI50" s="25">
        <f t="shared" si="185"/>
        <v>0</v>
      </c>
      <c r="AJ50" s="25">
        <f t="shared" si="186"/>
        <v>0</v>
      </c>
      <c r="AK50" s="25">
        <f t="shared" si="187"/>
        <v>0</v>
      </c>
      <c r="AL50" s="25">
        <f t="shared" si="188"/>
        <v>0</v>
      </c>
    </row>
    <row r="51" spans="1:38" x14ac:dyDescent="0.2">
      <c r="A51" s="73">
        <v>416100</v>
      </c>
      <c r="B51" s="25"/>
      <c r="C51" s="25"/>
      <c r="D51" s="25"/>
      <c r="F51" s="25"/>
      <c r="G51" s="25"/>
      <c r="H51" s="25"/>
      <c r="I51" s="25"/>
      <c r="J51" s="25"/>
      <c r="K51" s="25"/>
      <c r="L51" s="25"/>
      <c r="M51" s="25"/>
      <c r="N51" s="25">
        <f t="shared" si="12"/>
        <v>0</v>
      </c>
      <c r="O51" s="26">
        <f t="shared" si="127"/>
        <v>0</v>
      </c>
      <c r="P51" s="26">
        <f t="shared" si="128"/>
        <v>0</v>
      </c>
      <c r="Q51" s="26">
        <f t="shared" si="129"/>
        <v>0</v>
      </c>
      <c r="R51" s="26">
        <f t="shared" si="130"/>
        <v>0</v>
      </c>
      <c r="S51" s="26">
        <f t="shared" si="131"/>
        <v>0</v>
      </c>
      <c r="T51" s="26">
        <f t="shared" si="132"/>
        <v>0</v>
      </c>
      <c r="U51" s="26">
        <f t="shared" si="133"/>
        <v>0</v>
      </c>
      <c r="V51" s="26">
        <f t="shared" si="134"/>
        <v>0</v>
      </c>
      <c r="W51" s="26">
        <f t="shared" si="135"/>
        <v>0</v>
      </c>
      <c r="X51" s="26">
        <f t="shared" si="136"/>
        <v>0</v>
      </c>
      <c r="Y51" s="26">
        <f t="shared" si="137"/>
        <v>0</v>
      </c>
      <c r="Z51" s="26">
        <f t="shared" si="138"/>
        <v>0</v>
      </c>
      <c r="AA51" s="25">
        <f t="shared" si="177"/>
        <v>0</v>
      </c>
      <c r="AB51" s="25">
        <f t="shared" si="178"/>
        <v>0</v>
      </c>
      <c r="AC51" s="25">
        <f t="shared" si="179"/>
        <v>0</v>
      </c>
      <c r="AD51" s="25">
        <f t="shared" si="180"/>
        <v>0</v>
      </c>
      <c r="AE51" s="25">
        <f t="shared" si="181"/>
        <v>0</v>
      </c>
      <c r="AF51" s="25">
        <f t="shared" si="182"/>
        <v>0</v>
      </c>
      <c r="AG51" s="25">
        <f t="shared" si="183"/>
        <v>0</v>
      </c>
      <c r="AH51" s="25">
        <f t="shared" si="184"/>
        <v>0</v>
      </c>
      <c r="AI51" s="25">
        <f t="shared" si="185"/>
        <v>0</v>
      </c>
      <c r="AJ51" s="25">
        <f t="shared" si="186"/>
        <v>0</v>
      </c>
      <c r="AK51" s="25">
        <f t="shared" si="187"/>
        <v>0</v>
      </c>
      <c r="AL51" s="25">
        <f t="shared" si="188"/>
        <v>0</v>
      </c>
    </row>
    <row r="52" spans="1:38" x14ac:dyDescent="0.2">
      <c r="A52" s="73">
        <v>416600</v>
      </c>
      <c r="B52" s="25"/>
      <c r="C52" s="25"/>
      <c r="D52" s="25"/>
      <c r="F52" s="25"/>
      <c r="G52" s="25"/>
      <c r="H52" s="25"/>
      <c r="I52" s="25"/>
      <c r="J52" s="25"/>
      <c r="K52" s="25"/>
      <c r="L52" s="25"/>
      <c r="M52" s="25"/>
      <c r="N52" s="25">
        <f t="shared" si="12"/>
        <v>0</v>
      </c>
      <c r="O52" s="26">
        <f t="shared" si="127"/>
        <v>0</v>
      </c>
      <c r="P52" s="26">
        <f t="shared" si="128"/>
        <v>0</v>
      </c>
      <c r="Q52" s="26">
        <f t="shared" si="129"/>
        <v>0</v>
      </c>
      <c r="R52" s="26">
        <f t="shared" si="130"/>
        <v>0</v>
      </c>
      <c r="S52" s="26">
        <f t="shared" si="131"/>
        <v>0</v>
      </c>
      <c r="T52" s="26">
        <f t="shared" si="132"/>
        <v>0</v>
      </c>
      <c r="U52" s="26">
        <f t="shared" si="133"/>
        <v>0</v>
      </c>
      <c r="V52" s="26">
        <f t="shared" si="134"/>
        <v>0</v>
      </c>
      <c r="W52" s="26">
        <f t="shared" si="135"/>
        <v>0</v>
      </c>
      <c r="X52" s="26">
        <f t="shared" si="136"/>
        <v>0</v>
      </c>
      <c r="Y52" s="26">
        <f t="shared" si="137"/>
        <v>0</v>
      </c>
      <c r="Z52" s="26">
        <f t="shared" si="138"/>
        <v>0</v>
      </c>
      <c r="AA52" s="25">
        <f t="shared" si="177"/>
        <v>0</v>
      </c>
      <c r="AB52" s="25">
        <f t="shared" si="178"/>
        <v>0</v>
      </c>
      <c r="AC52" s="25">
        <f t="shared" si="179"/>
        <v>0</v>
      </c>
      <c r="AD52" s="25">
        <f t="shared" si="180"/>
        <v>0</v>
      </c>
      <c r="AE52" s="25">
        <f t="shared" si="181"/>
        <v>0</v>
      </c>
      <c r="AF52" s="25">
        <f t="shared" si="182"/>
        <v>0</v>
      </c>
      <c r="AG52" s="25">
        <f t="shared" si="183"/>
        <v>0</v>
      </c>
      <c r="AH52" s="25">
        <f t="shared" si="184"/>
        <v>0</v>
      </c>
      <c r="AI52" s="25">
        <f t="shared" si="185"/>
        <v>0</v>
      </c>
      <c r="AJ52" s="25">
        <f t="shared" si="186"/>
        <v>0</v>
      </c>
      <c r="AK52" s="25">
        <f t="shared" si="187"/>
        <v>0</v>
      </c>
      <c r="AL52" s="25">
        <f t="shared" si="188"/>
        <v>0</v>
      </c>
    </row>
    <row r="53" spans="1:38" x14ac:dyDescent="0.2">
      <c r="A53" s="73">
        <v>416700</v>
      </c>
      <c r="B53" s="25"/>
      <c r="C53" s="25"/>
      <c r="D53" s="25"/>
      <c r="F53" s="25"/>
      <c r="G53" s="25"/>
      <c r="H53" s="25"/>
      <c r="I53" s="25"/>
      <c r="J53" s="25"/>
      <c r="K53" s="25"/>
      <c r="L53" s="25"/>
      <c r="M53" s="25"/>
      <c r="N53" s="25">
        <f t="shared" si="12"/>
        <v>0</v>
      </c>
      <c r="O53" s="26">
        <f t="shared" si="127"/>
        <v>0</v>
      </c>
      <c r="P53" s="26">
        <f t="shared" si="128"/>
        <v>0</v>
      </c>
      <c r="Q53" s="26">
        <f t="shared" si="129"/>
        <v>0</v>
      </c>
      <c r="R53" s="26">
        <f t="shared" si="130"/>
        <v>0</v>
      </c>
      <c r="S53" s="26">
        <f t="shared" si="131"/>
        <v>0</v>
      </c>
      <c r="T53" s="26">
        <f t="shared" si="132"/>
        <v>0</v>
      </c>
      <c r="U53" s="26">
        <f t="shared" si="133"/>
        <v>0</v>
      </c>
      <c r="V53" s="26">
        <f t="shared" si="134"/>
        <v>0</v>
      </c>
      <c r="W53" s="26">
        <f t="shared" si="135"/>
        <v>0</v>
      </c>
      <c r="X53" s="26">
        <f t="shared" si="136"/>
        <v>0</v>
      </c>
      <c r="Y53" s="26">
        <f t="shared" si="137"/>
        <v>0</v>
      </c>
      <c r="Z53" s="26">
        <f t="shared" si="138"/>
        <v>0</v>
      </c>
      <c r="AA53" s="25">
        <f t="shared" si="177"/>
        <v>0</v>
      </c>
      <c r="AB53" s="25">
        <f t="shared" si="178"/>
        <v>0</v>
      </c>
      <c r="AC53" s="25">
        <f t="shared" si="179"/>
        <v>0</v>
      </c>
      <c r="AD53" s="25">
        <f t="shared" si="180"/>
        <v>0</v>
      </c>
      <c r="AE53" s="25">
        <f t="shared" si="181"/>
        <v>0</v>
      </c>
      <c r="AF53" s="25">
        <f t="shared" si="182"/>
        <v>0</v>
      </c>
      <c r="AG53" s="25">
        <f t="shared" si="183"/>
        <v>0</v>
      </c>
      <c r="AH53" s="25">
        <f t="shared" si="184"/>
        <v>0</v>
      </c>
      <c r="AI53" s="25">
        <f t="shared" si="185"/>
        <v>0</v>
      </c>
      <c r="AJ53" s="25">
        <f t="shared" si="186"/>
        <v>0</v>
      </c>
      <c r="AK53" s="25">
        <f t="shared" si="187"/>
        <v>0</v>
      </c>
      <c r="AL53" s="25">
        <f t="shared" si="188"/>
        <v>0</v>
      </c>
    </row>
    <row r="54" spans="1:38" x14ac:dyDescent="0.2">
      <c r="A54" s="73">
        <v>417102</v>
      </c>
      <c r="B54" s="25"/>
      <c r="C54" s="25"/>
      <c r="D54" s="25"/>
      <c r="F54" s="25"/>
      <c r="G54" s="25"/>
      <c r="H54" s="25"/>
      <c r="I54" s="25"/>
      <c r="J54" s="25"/>
      <c r="K54" s="25"/>
      <c r="L54" s="25"/>
      <c r="M54" s="25"/>
      <c r="N54" s="25">
        <f t="shared" si="12"/>
        <v>0</v>
      </c>
      <c r="O54" s="26">
        <f t="shared" si="127"/>
        <v>0</v>
      </c>
      <c r="P54" s="26">
        <f t="shared" si="128"/>
        <v>0</v>
      </c>
      <c r="Q54" s="26">
        <f t="shared" si="129"/>
        <v>0</v>
      </c>
      <c r="R54" s="26">
        <f t="shared" si="130"/>
        <v>0</v>
      </c>
      <c r="S54" s="26">
        <f t="shared" si="131"/>
        <v>0</v>
      </c>
      <c r="T54" s="26">
        <f t="shared" si="132"/>
        <v>0</v>
      </c>
      <c r="U54" s="26">
        <f t="shared" si="133"/>
        <v>0</v>
      </c>
      <c r="V54" s="26">
        <f t="shared" si="134"/>
        <v>0</v>
      </c>
      <c r="W54" s="26">
        <f t="shared" si="135"/>
        <v>0</v>
      </c>
      <c r="X54" s="26">
        <f t="shared" si="136"/>
        <v>0</v>
      </c>
      <c r="Y54" s="26">
        <f t="shared" si="137"/>
        <v>0</v>
      </c>
      <c r="Z54" s="26">
        <f t="shared" si="138"/>
        <v>0</v>
      </c>
      <c r="AA54" s="25">
        <f t="shared" si="177"/>
        <v>0</v>
      </c>
      <c r="AB54" s="25">
        <f t="shared" si="178"/>
        <v>0</v>
      </c>
      <c r="AC54" s="25">
        <f t="shared" si="179"/>
        <v>0</v>
      </c>
      <c r="AD54" s="25">
        <f t="shared" si="180"/>
        <v>0</v>
      </c>
      <c r="AE54" s="25">
        <f t="shared" si="181"/>
        <v>0</v>
      </c>
      <c r="AF54" s="25">
        <f t="shared" si="182"/>
        <v>0</v>
      </c>
      <c r="AG54" s="25">
        <f t="shared" si="183"/>
        <v>0</v>
      </c>
      <c r="AH54" s="25">
        <f t="shared" si="184"/>
        <v>0</v>
      </c>
      <c r="AI54" s="25">
        <f t="shared" si="185"/>
        <v>0</v>
      </c>
      <c r="AJ54" s="25">
        <f t="shared" si="186"/>
        <v>0</v>
      </c>
      <c r="AK54" s="25">
        <f t="shared" si="187"/>
        <v>0</v>
      </c>
      <c r="AL54" s="25">
        <f t="shared" si="188"/>
        <v>0</v>
      </c>
    </row>
    <row r="55" spans="1:38" x14ac:dyDescent="0.2">
      <c r="A55" s="73">
        <v>417106</v>
      </c>
      <c r="B55" s="25"/>
      <c r="C55" s="25"/>
      <c r="D55" s="25"/>
      <c r="F55" s="25"/>
      <c r="G55" s="25"/>
      <c r="H55" s="25"/>
      <c r="I55" s="25"/>
      <c r="J55" s="25"/>
      <c r="K55" s="25"/>
      <c r="L55" s="25"/>
      <c r="M55" s="25"/>
      <c r="N55" s="25">
        <f t="shared" si="12"/>
        <v>0</v>
      </c>
      <c r="O55" s="26">
        <f t="shared" si="127"/>
        <v>0</v>
      </c>
      <c r="P55" s="26">
        <f t="shared" si="128"/>
        <v>0</v>
      </c>
      <c r="Q55" s="26">
        <f t="shared" si="129"/>
        <v>0</v>
      </c>
      <c r="R55" s="26">
        <f t="shared" si="130"/>
        <v>0</v>
      </c>
      <c r="S55" s="26">
        <f t="shared" si="131"/>
        <v>0</v>
      </c>
      <c r="T55" s="26">
        <f t="shared" si="132"/>
        <v>0</v>
      </c>
      <c r="U55" s="26">
        <f t="shared" si="133"/>
        <v>0</v>
      </c>
      <c r="V55" s="26">
        <f t="shared" si="134"/>
        <v>0</v>
      </c>
      <c r="W55" s="26">
        <f t="shared" si="135"/>
        <v>0</v>
      </c>
      <c r="X55" s="26">
        <f t="shared" si="136"/>
        <v>0</v>
      </c>
      <c r="Y55" s="26">
        <f t="shared" si="137"/>
        <v>0</v>
      </c>
      <c r="Z55" s="26">
        <f t="shared" si="138"/>
        <v>0</v>
      </c>
      <c r="AA55" s="25">
        <f t="shared" si="177"/>
        <v>0</v>
      </c>
      <c r="AB55" s="25">
        <f t="shared" si="178"/>
        <v>0</v>
      </c>
      <c r="AC55" s="25">
        <f t="shared" si="179"/>
        <v>0</v>
      </c>
      <c r="AD55" s="25">
        <f t="shared" si="180"/>
        <v>0</v>
      </c>
      <c r="AE55" s="25">
        <f t="shared" si="181"/>
        <v>0</v>
      </c>
      <c r="AF55" s="25">
        <f t="shared" si="182"/>
        <v>0</v>
      </c>
      <c r="AG55" s="25">
        <f t="shared" si="183"/>
        <v>0</v>
      </c>
      <c r="AH55" s="25">
        <f t="shared" si="184"/>
        <v>0</v>
      </c>
      <c r="AI55" s="25">
        <f t="shared" si="185"/>
        <v>0</v>
      </c>
      <c r="AJ55" s="25">
        <f t="shared" si="186"/>
        <v>0</v>
      </c>
      <c r="AK55" s="25">
        <f t="shared" si="187"/>
        <v>0</v>
      </c>
      <c r="AL55" s="25">
        <f t="shared" si="188"/>
        <v>0</v>
      </c>
    </row>
    <row r="56" spans="1:38" x14ac:dyDescent="0.2">
      <c r="A56" s="73">
        <v>417107</v>
      </c>
      <c r="B56" s="25"/>
      <c r="C56" s="25"/>
      <c r="D56" s="25"/>
      <c r="F56" s="25"/>
      <c r="G56" s="25"/>
      <c r="H56" s="25"/>
      <c r="I56" s="25"/>
      <c r="J56" s="25"/>
      <c r="K56" s="25"/>
      <c r="L56" s="25"/>
      <c r="M56" s="25"/>
      <c r="N56" s="25">
        <f t="shared" si="12"/>
        <v>0</v>
      </c>
      <c r="O56" s="26">
        <f t="shared" si="127"/>
        <v>0</v>
      </c>
      <c r="P56" s="26">
        <f t="shared" si="128"/>
        <v>0</v>
      </c>
      <c r="Q56" s="26">
        <f t="shared" si="129"/>
        <v>0</v>
      </c>
      <c r="R56" s="26">
        <f t="shared" si="130"/>
        <v>0</v>
      </c>
      <c r="S56" s="26">
        <f t="shared" si="131"/>
        <v>0</v>
      </c>
      <c r="T56" s="26">
        <f t="shared" si="132"/>
        <v>0</v>
      </c>
      <c r="U56" s="26">
        <f t="shared" si="133"/>
        <v>0</v>
      </c>
      <c r="V56" s="26">
        <f t="shared" si="134"/>
        <v>0</v>
      </c>
      <c r="W56" s="26">
        <f t="shared" si="135"/>
        <v>0</v>
      </c>
      <c r="X56" s="26">
        <f t="shared" si="136"/>
        <v>0</v>
      </c>
      <c r="Y56" s="26">
        <f t="shared" si="137"/>
        <v>0</v>
      </c>
      <c r="Z56" s="26">
        <f t="shared" si="138"/>
        <v>0</v>
      </c>
      <c r="AA56" s="25">
        <f t="shared" si="177"/>
        <v>0</v>
      </c>
      <c r="AB56" s="25">
        <f t="shared" si="178"/>
        <v>0</v>
      </c>
      <c r="AC56" s="25">
        <f t="shared" si="179"/>
        <v>0</v>
      </c>
      <c r="AD56" s="25">
        <f t="shared" si="180"/>
        <v>0</v>
      </c>
      <c r="AE56" s="25">
        <f t="shared" si="181"/>
        <v>0</v>
      </c>
      <c r="AF56" s="25">
        <f t="shared" si="182"/>
        <v>0</v>
      </c>
      <c r="AG56" s="25">
        <f t="shared" si="183"/>
        <v>0</v>
      </c>
      <c r="AH56" s="25">
        <f t="shared" si="184"/>
        <v>0</v>
      </c>
      <c r="AI56" s="25">
        <f t="shared" si="185"/>
        <v>0</v>
      </c>
      <c r="AJ56" s="25">
        <f t="shared" si="186"/>
        <v>0</v>
      </c>
      <c r="AK56" s="25">
        <f t="shared" si="187"/>
        <v>0</v>
      </c>
      <c r="AL56" s="25">
        <f t="shared" si="188"/>
        <v>0</v>
      </c>
    </row>
    <row r="57" spans="1:38" x14ac:dyDescent="0.2">
      <c r="A57" s="73">
        <v>426500</v>
      </c>
      <c r="B57" s="25"/>
      <c r="C57" s="25"/>
      <c r="D57" s="25"/>
      <c r="F57" s="25"/>
      <c r="G57" s="25"/>
      <c r="H57" s="25"/>
      <c r="I57" s="25"/>
      <c r="J57" s="25"/>
      <c r="K57" s="25"/>
      <c r="L57" s="25"/>
      <c r="M57" s="25"/>
      <c r="N57" s="25">
        <f t="shared" ref="N57" si="267">SUM(B57:M57)</f>
        <v>0</v>
      </c>
      <c r="O57" s="26">
        <f t="shared" si="127"/>
        <v>0</v>
      </c>
      <c r="P57" s="26">
        <f t="shared" si="128"/>
        <v>0</v>
      </c>
      <c r="Q57" s="26">
        <f t="shared" si="129"/>
        <v>0</v>
      </c>
      <c r="R57" s="26">
        <f t="shared" si="130"/>
        <v>0</v>
      </c>
      <c r="S57" s="26">
        <f t="shared" si="131"/>
        <v>0</v>
      </c>
      <c r="T57" s="26">
        <f t="shared" si="132"/>
        <v>0</v>
      </c>
      <c r="U57" s="26">
        <f t="shared" si="133"/>
        <v>0</v>
      </c>
      <c r="V57" s="26">
        <f t="shared" si="134"/>
        <v>0</v>
      </c>
      <c r="W57" s="26">
        <f t="shared" si="135"/>
        <v>0</v>
      </c>
      <c r="X57" s="26">
        <f t="shared" si="136"/>
        <v>0</v>
      </c>
      <c r="Y57" s="26">
        <f t="shared" si="137"/>
        <v>0</v>
      </c>
      <c r="Z57" s="26">
        <f t="shared" si="138"/>
        <v>0</v>
      </c>
      <c r="AA57" s="25">
        <f t="shared" ref="AA57" si="268">+O57*$AA$2</f>
        <v>0</v>
      </c>
      <c r="AB57" s="25">
        <f t="shared" ref="AB57" si="269">+P57*$AB$2</f>
        <v>0</v>
      </c>
      <c r="AC57" s="25">
        <f t="shared" ref="AC57" si="270">+Q57*$AC$2</f>
        <v>0</v>
      </c>
      <c r="AD57" s="25">
        <f t="shared" ref="AD57" si="271">+R57*$AD$2</f>
        <v>0</v>
      </c>
      <c r="AE57" s="25">
        <f t="shared" ref="AE57" si="272">+S57*$AE$2</f>
        <v>0</v>
      </c>
      <c r="AF57" s="25">
        <f t="shared" ref="AF57" si="273">+T57*$AF$2</f>
        <v>0</v>
      </c>
      <c r="AG57" s="25">
        <f t="shared" ref="AG57" si="274">+U57*$AG$2</f>
        <v>0</v>
      </c>
      <c r="AH57" s="25">
        <f t="shared" ref="AH57" si="275">+V57*$AH$2</f>
        <v>0</v>
      </c>
      <c r="AI57" s="25">
        <f t="shared" ref="AI57" si="276">+W57*$AI$2</f>
        <v>0</v>
      </c>
      <c r="AJ57" s="25">
        <f t="shared" ref="AJ57" si="277">+X57*$AJ$2</f>
        <v>0</v>
      </c>
      <c r="AK57" s="25">
        <f t="shared" ref="AK57" si="278">+Y57*$AK$2</f>
        <v>0</v>
      </c>
      <c r="AL57" s="25">
        <f t="shared" ref="AL57" si="279">+Z57*$AL$2</f>
        <v>0</v>
      </c>
    </row>
    <row r="58" spans="1:38" x14ac:dyDescent="0.2">
      <c r="A58" s="73">
        <v>582000</v>
      </c>
      <c r="B58" s="25"/>
      <c r="C58" s="25"/>
      <c r="D58" s="25"/>
      <c r="F58" s="25"/>
      <c r="G58" s="25"/>
      <c r="H58" s="25"/>
      <c r="I58" s="25"/>
      <c r="J58" s="25"/>
      <c r="K58" s="25"/>
      <c r="L58" s="25"/>
      <c r="M58" s="25"/>
      <c r="N58" s="25">
        <f t="shared" si="12"/>
        <v>0</v>
      </c>
      <c r="O58" s="26">
        <f t="shared" si="127"/>
        <v>0</v>
      </c>
      <c r="P58" s="26">
        <f t="shared" si="128"/>
        <v>0</v>
      </c>
      <c r="Q58" s="26">
        <f t="shared" si="129"/>
        <v>0</v>
      </c>
      <c r="R58" s="26">
        <f t="shared" si="130"/>
        <v>0</v>
      </c>
      <c r="S58" s="26">
        <f t="shared" si="131"/>
        <v>0</v>
      </c>
      <c r="T58" s="26">
        <f t="shared" si="132"/>
        <v>0</v>
      </c>
      <c r="U58" s="26">
        <f t="shared" si="133"/>
        <v>0</v>
      </c>
      <c r="V58" s="26">
        <f t="shared" si="134"/>
        <v>0</v>
      </c>
      <c r="W58" s="26">
        <f t="shared" si="135"/>
        <v>0</v>
      </c>
      <c r="X58" s="26">
        <f t="shared" si="136"/>
        <v>0</v>
      </c>
      <c r="Y58" s="26">
        <f t="shared" si="137"/>
        <v>0</v>
      </c>
      <c r="Z58" s="26">
        <f t="shared" si="138"/>
        <v>0</v>
      </c>
      <c r="AA58" s="25">
        <f t="shared" si="177"/>
        <v>0</v>
      </c>
      <c r="AB58" s="25">
        <f t="shared" si="178"/>
        <v>0</v>
      </c>
      <c r="AC58" s="25">
        <f t="shared" si="179"/>
        <v>0</v>
      </c>
      <c r="AD58" s="25">
        <f t="shared" si="180"/>
        <v>0</v>
      </c>
      <c r="AE58" s="25">
        <f t="shared" si="181"/>
        <v>0</v>
      </c>
      <c r="AF58" s="25">
        <f t="shared" si="182"/>
        <v>0</v>
      </c>
      <c r="AG58" s="25">
        <f t="shared" si="183"/>
        <v>0</v>
      </c>
      <c r="AH58" s="25">
        <f t="shared" si="184"/>
        <v>0</v>
      </c>
      <c r="AI58" s="25">
        <f t="shared" si="185"/>
        <v>0</v>
      </c>
      <c r="AJ58" s="25">
        <f t="shared" si="186"/>
        <v>0</v>
      </c>
      <c r="AK58" s="25">
        <f t="shared" si="187"/>
        <v>0</v>
      </c>
      <c r="AL58" s="25">
        <f t="shared" si="188"/>
        <v>0</v>
      </c>
    </row>
    <row r="59" spans="1:38" x14ac:dyDescent="0.2">
      <c r="A59" s="73">
        <v>582200</v>
      </c>
      <c r="B59" s="25">
        <v>35.06</v>
      </c>
      <c r="C59" s="25">
        <v>10.029999999999999</v>
      </c>
      <c r="D59" s="25"/>
      <c r="F59" s="25"/>
      <c r="G59" s="25"/>
      <c r="H59" s="25"/>
      <c r="I59" s="25">
        <v>33.11</v>
      </c>
      <c r="J59" s="25"/>
      <c r="K59" s="25"/>
      <c r="L59" s="25">
        <v>5.71</v>
      </c>
      <c r="M59" s="25"/>
      <c r="N59" s="25">
        <f t="shared" si="12"/>
        <v>83.91</v>
      </c>
      <c r="O59" s="26">
        <f t="shared" si="127"/>
        <v>1.9422807994020039E-4</v>
      </c>
      <c r="P59" s="26">
        <f t="shared" si="128"/>
        <v>6.1267394549376495E-5</v>
      </c>
      <c r="Q59" s="26">
        <f t="shared" si="129"/>
        <v>0</v>
      </c>
      <c r="R59" s="26">
        <f t="shared" si="130"/>
        <v>0</v>
      </c>
      <c r="S59" s="26">
        <f t="shared" si="131"/>
        <v>0</v>
      </c>
      <c r="T59" s="26">
        <f t="shared" si="132"/>
        <v>0</v>
      </c>
      <c r="U59" s="26">
        <f t="shared" si="133"/>
        <v>0</v>
      </c>
      <c r="V59" s="26">
        <f t="shared" si="134"/>
        <v>1.6810167414747039E-4</v>
      </c>
      <c r="W59" s="26">
        <f t="shared" si="135"/>
        <v>0</v>
      </c>
      <c r="X59" s="26">
        <f t="shared" si="136"/>
        <v>0</v>
      </c>
      <c r="Y59" s="26">
        <f t="shared" si="137"/>
        <v>2.79911346047093E-5</v>
      </c>
      <c r="Z59" s="26">
        <f t="shared" si="138"/>
        <v>0</v>
      </c>
      <c r="AA59" s="25">
        <f t="shared" si="177"/>
        <v>9.4276367722173876E-2</v>
      </c>
      <c r="AB59" s="25">
        <f t="shared" si="178"/>
        <v>0</v>
      </c>
      <c r="AC59" s="25">
        <f t="shared" si="179"/>
        <v>0</v>
      </c>
      <c r="AD59" s="25">
        <f t="shared" si="180"/>
        <v>0</v>
      </c>
      <c r="AE59" s="25">
        <f t="shared" si="181"/>
        <v>0</v>
      </c>
      <c r="AF59" s="25">
        <f t="shared" si="182"/>
        <v>0</v>
      </c>
      <c r="AG59" s="25">
        <f t="shared" si="183"/>
        <v>0</v>
      </c>
      <c r="AH59" s="25">
        <f t="shared" si="184"/>
        <v>7.9737348115111115E-2</v>
      </c>
      <c r="AI59" s="25">
        <f t="shared" si="185"/>
        <v>0</v>
      </c>
      <c r="AJ59" s="25">
        <f t="shared" si="186"/>
        <v>0</v>
      </c>
      <c r="AK59" s="25">
        <f t="shared" si="187"/>
        <v>0</v>
      </c>
      <c r="AL59" s="25">
        <f t="shared" si="188"/>
        <v>0</v>
      </c>
    </row>
    <row r="60" spans="1:38" x14ac:dyDescent="0.2">
      <c r="A60" s="73">
        <v>583000</v>
      </c>
      <c r="B60" s="25">
        <v>5608.34</v>
      </c>
      <c r="C60" s="25">
        <v>10548.45</v>
      </c>
      <c r="D60" s="25">
        <v>5822.34</v>
      </c>
      <c r="E60" s="25">
        <v>5788.71</v>
      </c>
      <c r="F60" s="25">
        <v>3539.04</v>
      </c>
      <c r="G60" s="25">
        <v>3228.74</v>
      </c>
      <c r="H60" s="25">
        <v>4909.45</v>
      </c>
      <c r="I60" s="25">
        <v>4679.34</v>
      </c>
      <c r="J60" s="25">
        <v>6593.48</v>
      </c>
      <c r="K60" s="25">
        <v>6773.13</v>
      </c>
      <c r="L60" s="25">
        <v>3480.03</v>
      </c>
      <c r="M60" s="25">
        <v>4742.3</v>
      </c>
      <c r="N60" s="25">
        <f t="shared" si="12"/>
        <v>65713.349999999991</v>
      </c>
      <c r="O60" s="26">
        <f t="shared" ref="O60:O92" si="280">+B60/$B$118</f>
        <v>3.1069512545688058E-2</v>
      </c>
      <c r="P60" s="26">
        <f t="shared" ref="P60:P92" si="281">+C60/$C$118</f>
        <v>6.4434301897743823E-2</v>
      </c>
      <c r="Q60" s="26">
        <f t="shared" ref="Q60:Q92" si="282">+D60/$D$118</f>
        <v>2.7316567201446467E-2</v>
      </c>
      <c r="R60" s="26">
        <f t="shared" ref="R60:R92" si="283">+E60/$E$118</f>
        <v>3.8338943171077534E-2</v>
      </c>
      <c r="S60" s="26">
        <f t="shared" ref="S60:S92" si="284">+F60/$F$118</f>
        <v>1.9044042900755398E-2</v>
      </c>
      <c r="T60" s="26">
        <f t="shared" ref="T60:T92" si="285">+G60/$G$118</f>
        <v>1.7046118082039558E-2</v>
      </c>
      <c r="U60" s="26">
        <f t="shared" ref="U60:U92" si="286">+H60/$H$118</f>
        <v>2.727655884385104E-2</v>
      </c>
      <c r="V60" s="26">
        <f t="shared" ref="V60:V92" si="287">+I60/$I$118</f>
        <v>2.375732068575126E-2</v>
      </c>
      <c r="W60" s="26">
        <f t="shared" ref="W60:W92" si="288">+J60/$J$118</f>
        <v>3.5957119416717961E-2</v>
      </c>
      <c r="X60" s="26">
        <f t="shared" ref="X60:X92" si="289">+K60/$K$118</f>
        <v>3.5570766716232653E-2</v>
      </c>
      <c r="Y60" s="26">
        <f t="shared" ref="Y60:Y92" si="290">+L60/$L$118</f>
        <v>1.7059542584663134E-2</v>
      </c>
      <c r="Z60" s="26">
        <f t="shared" ref="Z60:Z92" si="291">+M60/$M$118</f>
        <v>2.5545558715300204E-2</v>
      </c>
      <c r="AA60" s="25">
        <f t="shared" si="177"/>
        <v>15.080830694551528</v>
      </c>
      <c r="AB60" s="25">
        <f t="shared" si="178"/>
        <v>0</v>
      </c>
      <c r="AC60" s="25">
        <f t="shared" si="179"/>
        <v>0</v>
      </c>
      <c r="AD60" s="25">
        <f t="shared" si="180"/>
        <v>0</v>
      </c>
      <c r="AE60" s="25">
        <f t="shared" si="181"/>
        <v>0.97524543694768395</v>
      </c>
      <c r="AF60" s="25">
        <f t="shared" si="182"/>
        <v>0</v>
      </c>
      <c r="AG60" s="25">
        <f t="shared" si="183"/>
        <v>0</v>
      </c>
      <c r="AH60" s="25">
        <f t="shared" si="184"/>
        <v>11.269047494079253</v>
      </c>
      <c r="AI60" s="25">
        <f t="shared" si="185"/>
        <v>0</v>
      </c>
      <c r="AJ60" s="25">
        <f t="shared" si="186"/>
        <v>0</v>
      </c>
      <c r="AK60" s="25">
        <f t="shared" si="187"/>
        <v>0</v>
      </c>
      <c r="AL60" s="25">
        <f t="shared" si="188"/>
        <v>8.2256699063266658E-2</v>
      </c>
    </row>
    <row r="61" spans="1:38" x14ac:dyDescent="0.2">
      <c r="A61" s="73">
        <v>586000</v>
      </c>
      <c r="B61" s="25">
        <v>9194.67</v>
      </c>
      <c r="C61" s="25">
        <v>8450.48</v>
      </c>
      <c r="D61" s="25">
        <v>13540.23</v>
      </c>
      <c r="E61" s="25">
        <v>11625.19</v>
      </c>
      <c r="F61" s="25">
        <v>15041.61</v>
      </c>
      <c r="G61" s="25">
        <v>14294.03</v>
      </c>
      <c r="H61" s="25">
        <v>11537.91</v>
      </c>
      <c r="I61" s="25">
        <v>19109.240000000002</v>
      </c>
      <c r="J61" s="25">
        <v>11079.29</v>
      </c>
      <c r="K61" s="25">
        <v>9301.1200000000008</v>
      </c>
      <c r="L61" s="25">
        <v>11084.35</v>
      </c>
      <c r="M61" s="25">
        <v>10526.72</v>
      </c>
      <c r="N61" s="25">
        <f t="shared" si="12"/>
        <v>144784.84000000003</v>
      </c>
      <c r="O61" s="26">
        <f t="shared" si="280"/>
        <v>5.0937338841522024E-2</v>
      </c>
      <c r="P61" s="26">
        <f t="shared" si="281"/>
        <v>5.1619032132763219E-2</v>
      </c>
      <c r="Q61" s="26">
        <f t="shared" si="282"/>
        <v>6.3526452030977482E-2</v>
      </c>
      <c r="R61" s="26">
        <f t="shared" si="283"/>
        <v>7.6994269666813303E-2</v>
      </c>
      <c r="S61" s="26">
        <f t="shared" si="284"/>
        <v>8.0940895309584357E-2</v>
      </c>
      <c r="T61" s="26">
        <f t="shared" si="285"/>
        <v>7.5465266093961092E-2</v>
      </c>
      <c r="U61" s="26">
        <f t="shared" si="286"/>
        <v>6.4103816323632462E-2</v>
      </c>
      <c r="V61" s="26">
        <f t="shared" si="287"/>
        <v>9.7018883590631461E-2</v>
      </c>
      <c r="W61" s="26">
        <f t="shared" si="288"/>
        <v>6.0420195948489901E-2</v>
      </c>
      <c r="X61" s="26">
        <f t="shared" si="289"/>
        <v>4.8847131196313356E-2</v>
      </c>
      <c r="Y61" s="26">
        <f t="shared" si="290"/>
        <v>5.4336870902926361E-2</v>
      </c>
      <c r="Z61" s="26">
        <f t="shared" si="291"/>
        <v>5.6704751668921187E-2</v>
      </c>
      <c r="AA61" s="25">
        <f t="shared" si="177"/>
        <v>24.724474900286378</v>
      </c>
      <c r="AB61" s="25">
        <f t="shared" si="178"/>
        <v>0</v>
      </c>
      <c r="AC61" s="25">
        <f t="shared" si="179"/>
        <v>0</v>
      </c>
      <c r="AD61" s="25">
        <f t="shared" si="180"/>
        <v>0</v>
      </c>
      <c r="AE61" s="25">
        <f t="shared" si="181"/>
        <v>4.1449832488038147</v>
      </c>
      <c r="AF61" s="25">
        <f t="shared" si="182"/>
        <v>0</v>
      </c>
      <c r="AG61" s="25">
        <f t="shared" si="183"/>
        <v>0</v>
      </c>
      <c r="AH61" s="25">
        <f t="shared" si="184"/>
        <v>46.019937242380131</v>
      </c>
      <c r="AI61" s="25">
        <f t="shared" si="185"/>
        <v>0</v>
      </c>
      <c r="AJ61" s="25">
        <f t="shared" si="186"/>
        <v>0</v>
      </c>
      <c r="AK61" s="25">
        <f t="shared" si="187"/>
        <v>0</v>
      </c>
      <c r="AL61" s="25">
        <f t="shared" si="188"/>
        <v>0.18258930037392623</v>
      </c>
    </row>
    <row r="62" spans="1:38" x14ac:dyDescent="0.2">
      <c r="A62" s="73">
        <v>588000</v>
      </c>
      <c r="B62" s="25">
        <v>4434.03</v>
      </c>
      <c r="C62" s="25">
        <v>3529.93</v>
      </c>
      <c r="D62" s="25">
        <v>3393.82</v>
      </c>
      <c r="E62" s="25">
        <v>3553.55</v>
      </c>
      <c r="F62" s="25">
        <v>3439.81</v>
      </c>
      <c r="G62" s="25">
        <v>3892.1</v>
      </c>
      <c r="H62" s="25">
        <v>4621.46</v>
      </c>
      <c r="I62" s="25">
        <v>3390.06</v>
      </c>
      <c r="J62" s="25">
        <v>3667.11</v>
      </c>
      <c r="K62" s="25">
        <v>3837.01</v>
      </c>
      <c r="L62" s="25">
        <v>5519.25</v>
      </c>
      <c r="M62" s="25">
        <v>3606.11</v>
      </c>
      <c r="N62" s="25">
        <f t="shared" si="12"/>
        <v>46884.24</v>
      </c>
      <c r="O62" s="26">
        <f t="shared" si="280"/>
        <v>2.4563979843047534E-2</v>
      </c>
      <c r="P62" s="26">
        <f t="shared" si="281"/>
        <v>2.1562274580426775E-2</v>
      </c>
      <c r="Q62" s="26">
        <f t="shared" si="282"/>
        <v>1.5922723870404863E-2</v>
      </c>
      <c r="R62" s="26">
        <f t="shared" si="283"/>
        <v>2.3535356151125654E-2</v>
      </c>
      <c r="S62" s="26">
        <f t="shared" si="284"/>
        <v>1.8510073130127782E-2</v>
      </c>
      <c r="T62" s="26">
        <f t="shared" si="285"/>
        <v>2.0548324172000896E-2</v>
      </c>
      <c r="U62" s="26">
        <f t="shared" si="286"/>
        <v>2.5676506662559724E-2</v>
      </c>
      <c r="V62" s="26">
        <f t="shared" si="287"/>
        <v>1.7211560297806509E-2</v>
      </c>
      <c r="W62" s="26">
        <f t="shared" si="288"/>
        <v>1.9998348699660971E-2</v>
      </c>
      <c r="X62" s="26">
        <f t="shared" si="289"/>
        <v>2.0151006639153812E-2</v>
      </c>
      <c r="Y62" s="26">
        <f t="shared" si="290"/>
        <v>2.7056054232406618E-2</v>
      </c>
      <c r="Z62" s="26">
        <f t="shared" si="291"/>
        <v>1.942519341645008E-2</v>
      </c>
      <c r="AA62" s="25">
        <f t="shared" si="177"/>
        <v>11.923110176016843</v>
      </c>
      <c r="AB62" s="25">
        <f t="shared" si="178"/>
        <v>0</v>
      </c>
      <c r="AC62" s="25">
        <f t="shared" si="179"/>
        <v>0</v>
      </c>
      <c r="AD62" s="25">
        <f t="shared" si="180"/>
        <v>0</v>
      </c>
      <c r="AE62" s="25">
        <f t="shared" si="181"/>
        <v>0.94790084499384375</v>
      </c>
      <c r="AF62" s="25">
        <f t="shared" si="182"/>
        <v>0</v>
      </c>
      <c r="AG62" s="25">
        <f t="shared" si="183"/>
        <v>0</v>
      </c>
      <c r="AH62" s="25">
        <f t="shared" si="184"/>
        <v>8.1641315116615409</v>
      </c>
      <c r="AI62" s="25">
        <f t="shared" si="185"/>
        <v>0</v>
      </c>
      <c r="AJ62" s="25">
        <f t="shared" si="186"/>
        <v>0</v>
      </c>
      <c r="AK62" s="25">
        <f t="shared" si="187"/>
        <v>0</v>
      </c>
      <c r="AL62" s="25">
        <f t="shared" si="188"/>
        <v>6.2549122800969262E-2</v>
      </c>
    </row>
    <row r="63" spans="1:38" x14ac:dyDescent="0.2">
      <c r="A63" s="73">
        <v>588200</v>
      </c>
      <c r="B63" s="25"/>
      <c r="C63" s="25"/>
      <c r="D63" s="25"/>
      <c r="F63" s="25"/>
      <c r="G63" s="25"/>
      <c r="H63" s="25"/>
      <c r="I63" s="25"/>
      <c r="J63" s="25"/>
      <c r="K63" s="25"/>
      <c r="L63" s="25"/>
      <c r="M63" s="25"/>
      <c r="N63" s="25">
        <f t="shared" si="12"/>
        <v>0</v>
      </c>
      <c r="O63" s="26">
        <f t="shared" si="280"/>
        <v>0</v>
      </c>
      <c r="P63" s="26">
        <f t="shared" si="281"/>
        <v>0</v>
      </c>
      <c r="Q63" s="26">
        <f t="shared" si="282"/>
        <v>0</v>
      </c>
      <c r="R63" s="26">
        <f t="shared" si="283"/>
        <v>0</v>
      </c>
      <c r="S63" s="26">
        <f t="shared" si="284"/>
        <v>0</v>
      </c>
      <c r="T63" s="26">
        <f t="shared" si="285"/>
        <v>0</v>
      </c>
      <c r="U63" s="26">
        <f t="shared" si="286"/>
        <v>0</v>
      </c>
      <c r="V63" s="26">
        <f t="shared" si="287"/>
        <v>0</v>
      </c>
      <c r="W63" s="26">
        <f t="shared" si="288"/>
        <v>0</v>
      </c>
      <c r="X63" s="26">
        <f t="shared" si="289"/>
        <v>0</v>
      </c>
      <c r="Y63" s="26">
        <f t="shared" si="290"/>
        <v>0</v>
      </c>
      <c r="Z63" s="26">
        <f t="shared" si="291"/>
        <v>0</v>
      </c>
      <c r="AA63" s="25">
        <f t="shared" si="177"/>
        <v>0</v>
      </c>
      <c r="AB63" s="25">
        <f t="shared" si="178"/>
        <v>0</v>
      </c>
      <c r="AC63" s="25">
        <f t="shared" si="179"/>
        <v>0</v>
      </c>
      <c r="AD63" s="25">
        <f t="shared" si="180"/>
        <v>0</v>
      </c>
      <c r="AE63" s="25">
        <f t="shared" si="181"/>
        <v>0</v>
      </c>
      <c r="AF63" s="25">
        <f t="shared" si="182"/>
        <v>0</v>
      </c>
      <c r="AG63" s="25">
        <f t="shared" si="183"/>
        <v>0</v>
      </c>
      <c r="AH63" s="25">
        <f t="shared" si="184"/>
        <v>0</v>
      </c>
      <c r="AI63" s="25">
        <f t="shared" si="185"/>
        <v>0</v>
      </c>
      <c r="AJ63" s="25">
        <f t="shared" si="186"/>
        <v>0</v>
      </c>
      <c r="AK63" s="25">
        <f t="shared" si="187"/>
        <v>0</v>
      </c>
      <c r="AL63" s="25">
        <f t="shared" si="188"/>
        <v>0</v>
      </c>
    </row>
    <row r="64" spans="1:38" x14ac:dyDescent="0.2">
      <c r="A64" s="73">
        <v>588210</v>
      </c>
      <c r="B64" s="25"/>
      <c r="C64" s="25"/>
      <c r="D64" s="25"/>
      <c r="F64" s="25"/>
      <c r="G64" s="25"/>
      <c r="H64" s="25"/>
      <c r="I64" s="25"/>
      <c r="J64" s="25"/>
      <c r="K64" s="25"/>
      <c r="L64" s="25"/>
      <c r="M64" s="25"/>
      <c r="N64" s="25">
        <f t="shared" si="12"/>
        <v>0</v>
      </c>
      <c r="O64" s="26">
        <f t="shared" si="280"/>
        <v>0</v>
      </c>
      <c r="P64" s="26">
        <f t="shared" si="281"/>
        <v>0</v>
      </c>
      <c r="Q64" s="26">
        <f t="shared" si="282"/>
        <v>0</v>
      </c>
      <c r="R64" s="26">
        <f t="shared" si="283"/>
        <v>0</v>
      </c>
      <c r="S64" s="26">
        <f t="shared" si="284"/>
        <v>0</v>
      </c>
      <c r="T64" s="26">
        <f t="shared" si="285"/>
        <v>0</v>
      </c>
      <c r="U64" s="26">
        <f t="shared" si="286"/>
        <v>0</v>
      </c>
      <c r="V64" s="26">
        <f t="shared" si="287"/>
        <v>0</v>
      </c>
      <c r="W64" s="26">
        <f t="shared" si="288"/>
        <v>0</v>
      </c>
      <c r="X64" s="26">
        <f t="shared" si="289"/>
        <v>0</v>
      </c>
      <c r="Y64" s="26">
        <f t="shared" si="290"/>
        <v>0</v>
      </c>
      <c r="Z64" s="26">
        <f t="shared" si="291"/>
        <v>0</v>
      </c>
      <c r="AA64" s="25">
        <f t="shared" si="177"/>
        <v>0</v>
      </c>
      <c r="AB64" s="25">
        <f t="shared" si="178"/>
        <v>0</v>
      </c>
      <c r="AC64" s="25">
        <f t="shared" si="179"/>
        <v>0</v>
      </c>
      <c r="AD64" s="25">
        <f t="shared" si="180"/>
        <v>0</v>
      </c>
      <c r="AE64" s="25">
        <f t="shared" si="181"/>
        <v>0</v>
      </c>
      <c r="AF64" s="25">
        <f t="shared" si="182"/>
        <v>0</v>
      </c>
      <c r="AG64" s="25">
        <f t="shared" si="183"/>
        <v>0</v>
      </c>
      <c r="AH64" s="25">
        <f t="shared" si="184"/>
        <v>0</v>
      </c>
      <c r="AI64" s="25">
        <f t="shared" si="185"/>
        <v>0</v>
      </c>
      <c r="AJ64" s="25">
        <f t="shared" si="186"/>
        <v>0</v>
      </c>
      <c r="AK64" s="25">
        <f t="shared" si="187"/>
        <v>0</v>
      </c>
      <c r="AL64" s="25">
        <f t="shared" si="188"/>
        <v>0</v>
      </c>
    </row>
    <row r="65" spans="1:38" x14ac:dyDescent="0.2">
      <c r="A65" s="73">
        <v>592000</v>
      </c>
      <c r="B65" s="25">
        <v>3881.59</v>
      </c>
      <c r="C65" s="25">
        <v>4763.16</v>
      </c>
      <c r="D65" s="25">
        <v>7975.79</v>
      </c>
      <c r="E65" s="25">
        <v>5178.72</v>
      </c>
      <c r="F65" s="25">
        <v>6456.49</v>
      </c>
      <c r="G65" s="25">
        <v>5514.44</v>
      </c>
      <c r="H65" s="25">
        <v>5045.22</v>
      </c>
      <c r="I65" s="25">
        <v>5833.81</v>
      </c>
      <c r="J65" s="25">
        <v>4306.93</v>
      </c>
      <c r="K65" s="25">
        <v>4111.1000000000004</v>
      </c>
      <c r="L65" s="25">
        <v>3691.42</v>
      </c>
      <c r="M65" s="25">
        <v>3431.46</v>
      </c>
      <c r="N65" s="25">
        <f>SUM(B65:M65)</f>
        <v>60190.13</v>
      </c>
      <c r="O65" s="26">
        <f t="shared" si="280"/>
        <v>2.1503530314178048E-2</v>
      </c>
      <c r="P65" s="26">
        <f t="shared" si="281"/>
        <v>2.9095354239462426E-2</v>
      </c>
      <c r="Q65" s="26">
        <f t="shared" si="282"/>
        <v>3.7419869591886541E-2</v>
      </c>
      <c r="R65" s="26">
        <f t="shared" si="283"/>
        <v>3.4298946013692627E-2</v>
      </c>
      <c r="S65" s="26">
        <f t="shared" si="284"/>
        <v>3.4743227696860793E-2</v>
      </c>
      <c r="T65" s="26">
        <f t="shared" si="285"/>
        <v>2.9113460791615992E-2</v>
      </c>
      <c r="U65" s="26">
        <f t="shared" si="286"/>
        <v>2.8030887413085816E-2</v>
      </c>
      <c r="V65" s="26">
        <f t="shared" si="287"/>
        <v>2.9618641729334171E-2</v>
      </c>
      <c r="W65" s="26">
        <f t="shared" si="288"/>
        <v>2.3487565948398282E-2</v>
      </c>
      <c r="X65" s="26">
        <f t="shared" si="289"/>
        <v>2.1590458037436765E-2</v>
      </c>
      <c r="Y65" s="26">
        <f t="shared" si="290"/>
        <v>1.8095802820055341E-2</v>
      </c>
      <c r="Z65" s="26">
        <f t="shared" si="291"/>
        <v>1.8484398479472836E-2</v>
      </c>
      <c r="AA65" s="25">
        <f t="shared" si="177"/>
        <v>10.437598579198884</v>
      </c>
      <c r="AB65" s="25">
        <f t="shared" si="178"/>
        <v>0</v>
      </c>
      <c r="AC65" s="25">
        <f t="shared" si="179"/>
        <v>0</v>
      </c>
      <c r="AD65" s="25">
        <f t="shared" si="180"/>
        <v>0</v>
      </c>
      <c r="AE65" s="25">
        <f t="shared" si="181"/>
        <v>1.7792006903562412</v>
      </c>
      <c r="AF65" s="25">
        <f t="shared" si="182"/>
        <v>0</v>
      </c>
      <c r="AG65" s="25">
        <f t="shared" si="183"/>
        <v>0</v>
      </c>
      <c r="AH65" s="25">
        <f t="shared" si="184"/>
        <v>14.049306517892372</v>
      </c>
      <c r="AI65" s="25">
        <f t="shared" si="185"/>
        <v>0</v>
      </c>
      <c r="AJ65" s="25">
        <f t="shared" si="186"/>
        <v>0</v>
      </c>
      <c r="AK65" s="25">
        <f t="shared" si="187"/>
        <v>0</v>
      </c>
      <c r="AL65" s="25">
        <f t="shared" si="188"/>
        <v>5.9519763103902536E-2</v>
      </c>
    </row>
    <row r="66" spans="1:38" x14ac:dyDescent="0.2">
      <c r="A66" s="73">
        <v>592100</v>
      </c>
      <c r="B66" s="25">
        <v>252.75</v>
      </c>
      <c r="C66" s="25">
        <v>352.99</v>
      </c>
      <c r="D66" s="25">
        <v>238.24</v>
      </c>
      <c r="E66" s="25">
        <v>207.15</v>
      </c>
      <c r="F66" s="25">
        <v>418.42</v>
      </c>
      <c r="G66" s="25">
        <v>221.79</v>
      </c>
      <c r="H66" s="25">
        <v>390.95</v>
      </c>
      <c r="I66" s="25">
        <v>371.39</v>
      </c>
      <c r="J66" s="25">
        <v>489.5</v>
      </c>
      <c r="K66" s="25">
        <v>190.51</v>
      </c>
      <c r="L66" s="25">
        <v>257.79000000000002</v>
      </c>
      <c r="M66" s="25">
        <v>345.17</v>
      </c>
      <c r="N66" s="25">
        <f t="shared" ref="N66:N81" si="292">SUM(B66:M66)</f>
        <v>3736.6499999999996</v>
      </c>
      <c r="O66" s="26">
        <f t="shared" si="280"/>
        <v>1.4002038563857855E-3</v>
      </c>
      <c r="P66" s="26">
        <f t="shared" si="281"/>
        <v>2.156209132800041E-3</v>
      </c>
      <c r="Q66" s="26">
        <f t="shared" si="282"/>
        <v>1.1177462961751816E-3</v>
      </c>
      <c r="R66" s="26">
        <f t="shared" si="283"/>
        <v>1.3719657882133862E-3</v>
      </c>
      <c r="S66" s="26">
        <f t="shared" si="284"/>
        <v>2.2515734296685188E-3</v>
      </c>
      <c r="T66" s="26">
        <f t="shared" si="285"/>
        <v>1.1709392919267436E-3</v>
      </c>
      <c r="U66" s="26">
        <f t="shared" si="286"/>
        <v>2.1720906985514803E-3</v>
      </c>
      <c r="V66" s="26">
        <f t="shared" si="287"/>
        <v>1.8855717535979774E-3</v>
      </c>
      <c r="W66" s="26">
        <f t="shared" si="288"/>
        <v>2.6694567898110622E-3</v>
      </c>
      <c r="X66" s="26">
        <f t="shared" si="289"/>
        <v>1.0005103647958158E-3</v>
      </c>
      <c r="Y66" s="26">
        <f t="shared" si="290"/>
        <v>1.2637188423376552E-3</v>
      </c>
      <c r="Z66" s="26">
        <f t="shared" si="291"/>
        <v>1.8593426189317782E-3</v>
      </c>
      <c r="AA66" s="25">
        <f t="shared" si="177"/>
        <v>0.67964494985109647</v>
      </c>
      <c r="AB66" s="25">
        <f t="shared" si="178"/>
        <v>0</v>
      </c>
      <c r="AC66" s="25">
        <f t="shared" si="179"/>
        <v>0</v>
      </c>
      <c r="AD66" s="25">
        <f t="shared" si="180"/>
        <v>0</v>
      </c>
      <c r="AE66" s="25">
        <f t="shared" si="181"/>
        <v>0.11530307533332486</v>
      </c>
      <c r="AF66" s="25">
        <f t="shared" si="182"/>
        <v>0</v>
      </c>
      <c r="AG66" s="25">
        <f t="shared" si="183"/>
        <v>0</v>
      </c>
      <c r="AH66" s="25">
        <f t="shared" si="184"/>
        <v>0.89440210560166467</v>
      </c>
      <c r="AI66" s="25">
        <f t="shared" si="185"/>
        <v>0</v>
      </c>
      <c r="AJ66" s="25">
        <f t="shared" si="186"/>
        <v>0</v>
      </c>
      <c r="AK66" s="25">
        <f t="shared" si="187"/>
        <v>0</v>
      </c>
      <c r="AL66" s="25">
        <f t="shared" si="188"/>
        <v>5.9870832329603262E-3</v>
      </c>
    </row>
    <row r="67" spans="1:38" x14ac:dyDescent="0.2">
      <c r="A67" s="73">
        <v>592200</v>
      </c>
      <c r="B67" s="25">
        <v>208.48</v>
      </c>
      <c r="C67" s="25">
        <v>146.59</v>
      </c>
      <c r="D67" s="25">
        <v>743.11</v>
      </c>
      <c r="E67" s="25">
        <v>628.03</v>
      </c>
      <c r="F67" s="25">
        <v>379.82</v>
      </c>
      <c r="G67" s="25">
        <v>340.98</v>
      </c>
      <c r="H67" s="25">
        <v>138.47</v>
      </c>
      <c r="I67" s="25">
        <v>56.92</v>
      </c>
      <c r="J67" s="25">
        <v>132.75</v>
      </c>
      <c r="K67" s="25">
        <v>37.86</v>
      </c>
      <c r="L67" s="25">
        <v>128.99</v>
      </c>
      <c r="M67" s="25">
        <v>183.75</v>
      </c>
      <c r="N67" s="25">
        <f t="shared" si="292"/>
        <v>3125.75</v>
      </c>
      <c r="O67" s="26">
        <f t="shared" si="280"/>
        <v>1.1549535112930112E-3</v>
      </c>
      <c r="P67" s="26">
        <f t="shared" si="281"/>
        <v>8.9543243938116658E-4</v>
      </c>
      <c r="Q67" s="26">
        <f t="shared" si="282"/>
        <v>3.4864357377045797E-3</v>
      </c>
      <c r="R67" s="26">
        <f t="shared" si="283"/>
        <v>4.1594770647919522E-3</v>
      </c>
      <c r="S67" s="26">
        <f t="shared" si="284"/>
        <v>2.0438617180266161E-3</v>
      </c>
      <c r="T67" s="26">
        <f t="shared" si="285"/>
        <v>1.8002023525009289E-3</v>
      </c>
      <c r="U67" s="26">
        <f t="shared" si="286"/>
        <v>7.6932957930278415E-4</v>
      </c>
      <c r="V67" s="26">
        <f t="shared" si="287"/>
        <v>2.8898662918979209E-4</v>
      </c>
      <c r="W67" s="26">
        <f t="shared" si="288"/>
        <v>7.2394359315100824E-4</v>
      </c>
      <c r="X67" s="26">
        <f t="shared" si="289"/>
        <v>1.9883115012949231E-4</v>
      </c>
      <c r="Y67" s="26">
        <f t="shared" si="290"/>
        <v>6.3232512305804779E-4</v>
      </c>
      <c r="Z67" s="26">
        <f t="shared" si="291"/>
        <v>9.8981431245100744E-4</v>
      </c>
      <c r="AA67" s="25">
        <f t="shared" si="177"/>
        <v>0.56060288484651477</v>
      </c>
      <c r="AB67" s="25">
        <f t="shared" si="178"/>
        <v>0</v>
      </c>
      <c r="AC67" s="25">
        <f t="shared" si="179"/>
        <v>0</v>
      </c>
      <c r="AD67" s="25">
        <f t="shared" si="180"/>
        <v>0</v>
      </c>
      <c r="AE67" s="25">
        <f t="shared" si="181"/>
        <v>0.10466615858014301</v>
      </c>
      <c r="AF67" s="25">
        <f t="shared" si="182"/>
        <v>0</v>
      </c>
      <c r="AG67" s="25">
        <f t="shared" si="183"/>
        <v>0</v>
      </c>
      <c r="AH67" s="25">
        <f t="shared" si="184"/>
        <v>0.137077917689886</v>
      </c>
      <c r="AI67" s="25">
        <f t="shared" si="185"/>
        <v>0</v>
      </c>
      <c r="AJ67" s="25">
        <f t="shared" si="186"/>
        <v>0</v>
      </c>
      <c r="AK67" s="25">
        <f t="shared" si="187"/>
        <v>0</v>
      </c>
      <c r="AL67" s="25">
        <f t="shared" si="188"/>
        <v>3.1872020860922441E-3</v>
      </c>
    </row>
    <row r="68" spans="1:38" x14ac:dyDescent="0.2">
      <c r="A68" s="73">
        <v>593000</v>
      </c>
      <c r="B68" s="25">
        <v>75769.63</v>
      </c>
      <c r="C68" s="25">
        <v>52667.23</v>
      </c>
      <c r="D68" s="25">
        <v>68779.67</v>
      </c>
      <c r="E68" s="25">
        <v>52866.14</v>
      </c>
      <c r="F68" s="25">
        <v>69766.679999999993</v>
      </c>
      <c r="G68" s="25">
        <v>65106.98</v>
      </c>
      <c r="H68" s="25">
        <v>72586.27</v>
      </c>
      <c r="I68" s="25">
        <v>74726.28</v>
      </c>
      <c r="J68" s="25">
        <v>59857.01</v>
      </c>
      <c r="K68" s="25">
        <v>67050.710000000006</v>
      </c>
      <c r="L68" s="25">
        <v>70310</v>
      </c>
      <c r="M68" s="25">
        <v>70362.45</v>
      </c>
      <c r="N68" s="25">
        <f t="shared" si="292"/>
        <v>799849.04999999993</v>
      </c>
      <c r="O68" s="26">
        <f t="shared" si="280"/>
        <v>0.41975441393837432</v>
      </c>
      <c r="P68" s="26">
        <f t="shared" si="281"/>
        <v>0.3217132562545123</v>
      </c>
      <c r="Q68" s="26">
        <f t="shared" si="282"/>
        <v>0.32269233291912036</v>
      </c>
      <c r="R68" s="26">
        <f t="shared" si="283"/>
        <v>0.35013533881196829</v>
      </c>
      <c r="S68" s="26">
        <f t="shared" si="284"/>
        <v>0.3754237439992974</v>
      </c>
      <c r="T68" s="26">
        <f t="shared" si="285"/>
        <v>0.34373200351994526</v>
      </c>
      <c r="U68" s="26">
        <f t="shared" si="286"/>
        <v>0.40328421002569731</v>
      </c>
      <c r="V68" s="26">
        <f t="shared" si="287"/>
        <v>0.37939029812179503</v>
      </c>
      <c r="W68" s="26">
        <f t="shared" si="288"/>
        <v>0.32642635702204015</v>
      </c>
      <c r="X68" s="26">
        <f t="shared" si="289"/>
        <v>0.35213338051503046</v>
      </c>
      <c r="Y68" s="26">
        <f t="shared" si="290"/>
        <v>0.34466841927445024</v>
      </c>
      <c r="Z68" s="26">
        <f t="shared" si="291"/>
        <v>0.37902454459384155</v>
      </c>
      <c r="AA68" s="25">
        <f t="shared" si="177"/>
        <v>203.74459498154752</v>
      </c>
      <c r="AB68" s="25">
        <f t="shared" si="178"/>
        <v>0</v>
      </c>
      <c r="AC68" s="25">
        <f t="shared" si="179"/>
        <v>0</v>
      </c>
      <c r="AD68" s="25">
        <f t="shared" si="180"/>
        <v>0</v>
      </c>
      <c r="AE68" s="25">
        <f t="shared" si="181"/>
        <v>19.225449930204022</v>
      </c>
      <c r="AF68" s="25">
        <f t="shared" si="182"/>
        <v>0</v>
      </c>
      <c r="AG68" s="25">
        <f t="shared" si="183"/>
        <v>0</v>
      </c>
      <c r="AH68" s="25">
        <f t="shared" si="184"/>
        <v>179.95999401109228</v>
      </c>
      <c r="AI68" s="25">
        <f t="shared" si="185"/>
        <v>0</v>
      </c>
      <c r="AJ68" s="25">
        <f t="shared" si="186"/>
        <v>0</v>
      </c>
      <c r="AK68" s="25">
        <f t="shared" si="187"/>
        <v>0</v>
      </c>
      <c r="AL68" s="25">
        <f t="shared" si="188"/>
        <v>1.2204590335921699</v>
      </c>
    </row>
    <row r="69" spans="1:38" x14ac:dyDescent="0.2">
      <c r="A69" s="73">
        <v>593200</v>
      </c>
      <c r="B69" s="25"/>
      <c r="C69" s="25"/>
      <c r="D69" s="25"/>
      <c r="F69" s="25"/>
      <c r="G69" s="25"/>
      <c r="H69" s="25"/>
      <c r="I69" s="25"/>
      <c r="K69" s="25"/>
      <c r="L69" s="25"/>
      <c r="M69" s="25"/>
      <c r="N69" s="25">
        <f t="shared" si="292"/>
        <v>0</v>
      </c>
      <c r="O69" s="26">
        <f t="shared" si="280"/>
        <v>0</v>
      </c>
      <c r="P69" s="26">
        <f t="shared" si="281"/>
        <v>0</v>
      </c>
      <c r="Q69" s="26">
        <f t="shared" si="282"/>
        <v>0</v>
      </c>
      <c r="R69" s="26">
        <f t="shared" si="283"/>
        <v>0</v>
      </c>
      <c r="S69" s="26">
        <f t="shared" si="284"/>
        <v>0</v>
      </c>
      <c r="T69" s="26">
        <f t="shared" si="285"/>
        <v>0</v>
      </c>
      <c r="U69" s="26">
        <f t="shared" si="286"/>
        <v>0</v>
      </c>
      <c r="V69" s="26">
        <f t="shared" si="287"/>
        <v>0</v>
      </c>
      <c r="W69" s="26">
        <f t="shared" si="288"/>
        <v>0</v>
      </c>
      <c r="X69" s="26">
        <f t="shared" si="289"/>
        <v>0</v>
      </c>
      <c r="Y69" s="26">
        <f t="shared" si="290"/>
        <v>0</v>
      </c>
      <c r="Z69" s="26">
        <f t="shared" si="291"/>
        <v>0</v>
      </c>
      <c r="AA69" s="25">
        <f t="shared" si="177"/>
        <v>0</v>
      </c>
      <c r="AB69" s="25">
        <f t="shared" si="178"/>
        <v>0</v>
      </c>
      <c r="AC69" s="25">
        <f t="shared" si="179"/>
        <v>0</v>
      </c>
      <c r="AD69" s="25">
        <f t="shared" si="180"/>
        <v>0</v>
      </c>
      <c r="AE69" s="25">
        <f t="shared" si="181"/>
        <v>0</v>
      </c>
      <c r="AF69" s="25">
        <f t="shared" si="182"/>
        <v>0</v>
      </c>
      <c r="AG69" s="25">
        <f t="shared" si="183"/>
        <v>0</v>
      </c>
      <c r="AH69" s="25">
        <f t="shared" si="184"/>
        <v>0</v>
      </c>
      <c r="AI69" s="25">
        <f t="shared" si="185"/>
        <v>0</v>
      </c>
      <c r="AJ69" s="25">
        <f t="shared" si="186"/>
        <v>0</v>
      </c>
      <c r="AK69" s="25">
        <f t="shared" si="187"/>
        <v>0</v>
      </c>
      <c r="AL69" s="25">
        <f t="shared" si="188"/>
        <v>0</v>
      </c>
    </row>
    <row r="70" spans="1:38" x14ac:dyDescent="0.2">
      <c r="A70" s="73">
        <v>593300</v>
      </c>
      <c r="B70" s="25">
        <v>3575.3</v>
      </c>
      <c r="C70" s="25">
        <v>1929.58</v>
      </c>
      <c r="D70" s="25">
        <v>3025.44</v>
      </c>
      <c r="E70" s="25">
        <v>1786.34</v>
      </c>
      <c r="F70" s="25">
        <v>2442.9499999999998</v>
      </c>
      <c r="G70" s="25">
        <v>1779.69</v>
      </c>
      <c r="H70" s="25">
        <v>2534.5300000000002</v>
      </c>
      <c r="I70" s="25">
        <v>2684.06</v>
      </c>
      <c r="J70" s="25">
        <v>2035.71</v>
      </c>
      <c r="K70" s="25">
        <v>1754.63</v>
      </c>
      <c r="L70" s="25">
        <v>1852.27</v>
      </c>
      <c r="M70" s="25">
        <v>3330.76</v>
      </c>
      <c r="N70" s="25">
        <f t="shared" si="292"/>
        <v>28731.260000000002</v>
      </c>
      <c r="O70" s="26">
        <f t="shared" si="280"/>
        <v>1.9806721454940057E-2</v>
      </c>
      <c r="P70" s="26">
        <f t="shared" si="281"/>
        <v>1.1786673895771276E-2</v>
      </c>
      <c r="Q70" s="26">
        <f t="shared" si="282"/>
        <v>1.4194402091589326E-2</v>
      </c>
      <c r="R70" s="26">
        <f t="shared" si="283"/>
        <v>1.1831027594096549E-2</v>
      </c>
      <c r="S70" s="26">
        <f t="shared" si="284"/>
        <v>1.3145837459989262E-2</v>
      </c>
      <c r="T70" s="26">
        <f t="shared" si="285"/>
        <v>9.3958652258853258E-3</v>
      </c>
      <c r="U70" s="26">
        <f t="shared" si="286"/>
        <v>1.408167038802835E-2</v>
      </c>
      <c r="V70" s="26">
        <f t="shared" si="287"/>
        <v>1.3627151299071561E-2</v>
      </c>
      <c r="W70" s="26">
        <f t="shared" si="288"/>
        <v>1.1101613649818749E-2</v>
      </c>
      <c r="X70" s="26">
        <f t="shared" si="289"/>
        <v>9.2148732422533321E-3</v>
      </c>
      <c r="Y70" s="26">
        <f t="shared" si="290"/>
        <v>9.0800593510096134E-3</v>
      </c>
      <c r="Z70" s="26">
        <f t="shared" si="291"/>
        <v>1.7941953302526899E-2</v>
      </c>
      <c r="AA70" s="25">
        <f t="shared" si="177"/>
        <v>9.6139845270133559</v>
      </c>
      <c r="AB70" s="25">
        <f t="shared" si="178"/>
        <v>0</v>
      </c>
      <c r="AC70" s="25">
        <f t="shared" si="179"/>
        <v>0</v>
      </c>
      <c r="AD70" s="25">
        <f t="shared" si="180"/>
        <v>0</v>
      </c>
      <c r="AE70" s="25">
        <f t="shared" si="181"/>
        <v>0.6731983363260502</v>
      </c>
      <c r="AF70" s="25">
        <f t="shared" si="182"/>
        <v>0</v>
      </c>
      <c r="AG70" s="25">
        <f t="shared" si="183"/>
        <v>0</v>
      </c>
      <c r="AH70" s="25">
        <f t="shared" si="184"/>
        <v>6.4639029472016052</v>
      </c>
      <c r="AI70" s="25">
        <f t="shared" si="185"/>
        <v>0</v>
      </c>
      <c r="AJ70" s="25">
        <f t="shared" si="186"/>
        <v>0</v>
      </c>
      <c r="AK70" s="25">
        <f t="shared" si="187"/>
        <v>0</v>
      </c>
      <c r="AL70" s="25">
        <f t="shared" si="188"/>
        <v>5.7773089634136618E-2</v>
      </c>
    </row>
    <row r="71" spans="1:38" x14ac:dyDescent="0.2">
      <c r="A71" s="73">
        <v>593800</v>
      </c>
      <c r="B71" s="25">
        <v>667.67</v>
      </c>
      <c r="C71" s="25">
        <v>37.53</v>
      </c>
      <c r="D71" s="25">
        <v>255.9</v>
      </c>
      <c r="E71" s="25">
        <v>21.91</v>
      </c>
      <c r="F71" s="25">
        <v>181.12</v>
      </c>
      <c r="G71" s="25"/>
      <c r="H71" s="25">
        <v>214.89</v>
      </c>
      <c r="I71" s="25">
        <v>35.340000000000003</v>
      </c>
      <c r="J71" s="25"/>
      <c r="K71" s="25"/>
      <c r="L71" s="25"/>
      <c r="M71" s="25"/>
      <c r="N71" s="25">
        <f t="shared" ref="N71" si="293">SUM(B71:M71)</f>
        <v>1414.36</v>
      </c>
      <c r="O71" s="26">
        <f t="shared" si="280"/>
        <v>3.6988095303386644E-3</v>
      </c>
      <c r="P71" s="26">
        <f t="shared" si="281"/>
        <v>2.2924878538764705E-4</v>
      </c>
      <c r="Q71" s="26">
        <f t="shared" si="282"/>
        <v>1.2006013985528415E-3</v>
      </c>
      <c r="R71" s="26">
        <f t="shared" si="283"/>
        <v>1.4511112922884525E-4</v>
      </c>
      <c r="S71" s="26">
        <f t="shared" si="284"/>
        <v>9.7463070498915471E-4</v>
      </c>
      <c r="T71" s="26">
        <f t="shared" si="285"/>
        <v>0</v>
      </c>
      <c r="U71" s="26">
        <f t="shared" si="286"/>
        <v>1.1939137235240506E-3</v>
      </c>
      <c r="V71" s="26">
        <f t="shared" si="287"/>
        <v>1.7942353259956523E-4</v>
      </c>
      <c r="W71" s="26">
        <f t="shared" si="288"/>
        <v>0</v>
      </c>
      <c r="X71" s="26">
        <f t="shared" si="289"/>
        <v>0</v>
      </c>
      <c r="Y71" s="26">
        <f t="shared" si="290"/>
        <v>0</v>
      </c>
      <c r="Z71" s="26">
        <f t="shared" si="291"/>
        <v>0</v>
      </c>
      <c r="AA71" s="25">
        <f t="shared" ref="AA71" si="294">+O71*$AA$2</f>
        <v>1.7953651579310845</v>
      </c>
      <c r="AB71" s="25">
        <f t="shared" ref="AB71" si="295">+P71*$AB$2</f>
        <v>0</v>
      </c>
      <c r="AC71" s="25">
        <f t="shared" ref="AC71" si="296">+Q71*$AC$2</f>
        <v>0</v>
      </c>
      <c r="AD71" s="25">
        <f t="shared" ref="AD71" si="297">+R71*$AD$2</f>
        <v>0</v>
      </c>
      <c r="AE71" s="25">
        <f t="shared" ref="AE71" si="298">+S71*$AE$2</f>
        <v>4.9910838402494613E-2</v>
      </c>
      <c r="AF71" s="25">
        <f t="shared" ref="AF71" si="299">+T71*$AF$2</f>
        <v>0</v>
      </c>
      <c r="AG71" s="25">
        <f t="shared" ref="AG71" si="300">+U71*$AG$2</f>
        <v>0</v>
      </c>
      <c r="AH71" s="25">
        <f t="shared" ref="AH71" si="301">+V71*$AH$2</f>
        <v>8.5107758453277782E-2</v>
      </c>
      <c r="AI71" s="25">
        <f t="shared" ref="AI71" si="302">+W71*$AI$2</f>
        <v>0</v>
      </c>
      <c r="AJ71" s="25">
        <f t="shared" ref="AJ71" si="303">+X71*$AJ$2</f>
        <v>0</v>
      </c>
      <c r="AK71" s="25">
        <f t="shared" ref="AK71" si="304">+Y71*$AK$2</f>
        <v>0</v>
      </c>
      <c r="AL71" s="25">
        <f t="shared" ref="AL71" si="305">+Z71*$AL$2</f>
        <v>0</v>
      </c>
    </row>
    <row r="72" spans="1:38" x14ac:dyDescent="0.2">
      <c r="A72" s="73">
        <v>594000</v>
      </c>
      <c r="B72" s="25">
        <v>3585.33</v>
      </c>
      <c r="C72" s="25">
        <v>1758.75</v>
      </c>
      <c r="D72" s="25">
        <v>3063.34</v>
      </c>
      <c r="E72" s="25">
        <v>3167.21</v>
      </c>
      <c r="F72" s="25">
        <v>2570.98</v>
      </c>
      <c r="G72" s="25">
        <v>2899.76</v>
      </c>
      <c r="H72" s="25">
        <v>1999.8</v>
      </c>
      <c r="I72" s="25">
        <v>3906.67</v>
      </c>
      <c r="J72" s="25">
        <v>4815.9799999999996</v>
      </c>
      <c r="K72" s="25">
        <v>2793.93</v>
      </c>
      <c r="L72" s="25">
        <v>2543.4899999999998</v>
      </c>
      <c r="M72" s="25">
        <v>6929.79</v>
      </c>
      <c r="N72" s="25">
        <f t="shared" si="292"/>
        <v>40035.030000000006</v>
      </c>
      <c r="O72" s="26">
        <f t="shared" si="280"/>
        <v>1.9862286419053011E-2</v>
      </c>
      <c r="P72" s="26">
        <f t="shared" si="281"/>
        <v>1.074317349588394E-2</v>
      </c>
      <c r="Q72" s="26">
        <f t="shared" si="282"/>
        <v>1.4372216835650103E-2</v>
      </c>
      <c r="R72" s="26">
        <f t="shared" si="283"/>
        <v>2.0976605185070333E-2</v>
      </c>
      <c r="S72" s="26">
        <f t="shared" si="284"/>
        <v>1.3834783844484413E-2</v>
      </c>
      <c r="T72" s="26">
        <f t="shared" si="285"/>
        <v>1.5309269674726065E-2</v>
      </c>
      <c r="U72" s="26">
        <f t="shared" si="286"/>
        <v>1.1110748123706996E-2</v>
      </c>
      <c r="V72" s="26">
        <f t="shared" si="287"/>
        <v>1.9834423658764668E-2</v>
      </c>
      <c r="W72" s="26">
        <f t="shared" si="288"/>
        <v>2.6263637406729885E-2</v>
      </c>
      <c r="X72" s="26">
        <f t="shared" si="289"/>
        <v>1.4673014138438786E-2</v>
      </c>
      <c r="Y72" s="26">
        <f t="shared" si="290"/>
        <v>1.246850629697584E-2</v>
      </c>
      <c r="Z72" s="26">
        <f t="shared" si="291"/>
        <v>3.7329008567509474E-2</v>
      </c>
      <c r="AA72" s="25">
        <f t="shared" si="177"/>
        <v>9.6409552049441416</v>
      </c>
      <c r="AB72" s="25">
        <f t="shared" si="178"/>
        <v>0</v>
      </c>
      <c r="AC72" s="25">
        <f t="shared" si="179"/>
        <v>0</v>
      </c>
      <c r="AD72" s="25">
        <f t="shared" si="180"/>
        <v>0</v>
      </c>
      <c r="AE72" s="25">
        <f t="shared" si="181"/>
        <v>0.70847928067604682</v>
      </c>
      <c r="AF72" s="25">
        <f t="shared" si="182"/>
        <v>0</v>
      </c>
      <c r="AG72" s="25">
        <f t="shared" si="183"/>
        <v>0</v>
      </c>
      <c r="AH72" s="25">
        <f t="shared" si="184"/>
        <v>9.4082605182984338</v>
      </c>
      <c r="AI72" s="25">
        <f t="shared" si="185"/>
        <v>0</v>
      </c>
      <c r="AJ72" s="25">
        <f t="shared" si="186"/>
        <v>0</v>
      </c>
      <c r="AK72" s="25">
        <f t="shared" si="187"/>
        <v>0</v>
      </c>
      <c r="AL72" s="25">
        <f t="shared" si="188"/>
        <v>0.12019940758738051</v>
      </c>
    </row>
    <row r="73" spans="1:38" x14ac:dyDescent="0.2">
      <c r="A73" s="73">
        <v>595000</v>
      </c>
      <c r="B73" s="25"/>
      <c r="C73" s="25">
        <v>300.37</v>
      </c>
      <c r="D73" s="25"/>
      <c r="E73" s="25">
        <v>34.89</v>
      </c>
      <c r="F73" s="25"/>
      <c r="G73" s="25">
        <v>725.5</v>
      </c>
      <c r="H73" s="25">
        <v>210.84</v>
      </c>
      <c r="I73" s="25"/>
      <c r="J73" s="25">
        <v>167.22</v>
      </c>
      <c r="K73" s="25">
        <v>15.3</v>
      </c>
      <c r="L73" s="25"/>
      <c r="M73" s="25">
        <v>154.41999999999999</v>
      </c>
      <c r="N73" s="25">
        <f t="shared" si="292"/>
        <v>1608.54</v>
      </c>
      <c r="O73" s="26">
        <f t="shared" si="280"/>
        <v>0</v>
      </c>
      <c r="P73" s="26">
        <f t="shared" si="281"/>
        <v>1.8347843769487755E-3</v>
      </c>
      <c r="Q73" s="26">
        <f t="shared" si="282"/>
        <v>0</v>
      </c>
      <c r="R73" s="26">
        <f t="shared" si="283"/>
        <v>2.3107837968025608E-4</v>
      </c>
      <c r="S73" s="26">
        <f t="shared" si="284"/>
        <v>0</v>
      </c>
      <c r="T73" s="26">
        <f t="shared" si="285"/>
        <v>3.8302739361235965E-3</v>
      </c>
      <c r="U73" s="26">
        <f t="shared" si="286"/>
        <v>1.1714122084220337E-3</v>
      </c>
      <c r="V73" s="26">
        <f t="shared" si="287"/>
        <v>0</v>
      </c>
      <c r="W73" s="26">
        <f t="shared" si="288"/>
        <v>9.1192352276242257E-4</v>
      </c>
      <c r="X73" s="26">
        <f t="shared" si="289"/>
        <v>8.0351732619683903E-5</v>
      </c>
      <c r="Y73" s="26">
        <f t="shared" si="290"/>
        <v>0</v>
      </c>
      <c r="Z73" s="26">
        <f t="shared" si="291"/>
        <v>8.318210945778751E-4</v>
      </c>
      <c r="AA73" s="25">
        <f t="shared" si="177"/>
        <v>0</v>
      </c>
      <c r="AB73" s="25">
        <f t="shared" si="178"/>
        <v>0</v>
      </c>
      <c r="AC73" s="25">
        <f t="shared" si="179"/>
        <v>0</v>
      </c>
      <c r="AD73" s="25">
        <f t="shared" si="180"/>
        <v>0</v>
      </c>
      <c r="AE73" s="25">
        <f t="shared" si="181"/>
        <v>0</v>
      </c>
      <c r="AF73" s="25">
        <f t="shared" si="182"/>
        <v>0</v>
      </c>
      <c r="AG73" s="25">
        <f t="shared" si="183"/>
        <v>0</v>
      </c>
      <c r="AH73" s="25">
        <f t="shared" si="184"/>
        <v>0</v>
      </c>
      <c r="AI73" s="25">
        <f t="shared" si="185"/>
        <v>0</v>
      </c>
      <c r="AJ73" s="25">
        <f t="shared" si="186"/>
        <v>0</v>
      </c>
      <c r="AK73" s="25">
        <f t="shared" si="187"/>
        <v>0</v>
      </c>
      <c r="AL73" s="25">
        <f t="shared" si="188"/>
        <v>2.678463924540758E-3</v>
      </c>
    </row>
    <row r="74" spans="1:38" x14ac:dyDescent="0.2">
      <c r="A74" s="73">
        <v>596000</v>
      </c>
      <c r="B74" s="25">
        <v>1100.26</v>
      </c>
      <c r="C74" s="25">
        <v>489.68</v>
      </c>
      <c r="D74" s="25">
        <v>1207.8499999999999</v>
      </c>
      <c r="E74" s="25">
        <v>841.6</v>
      </c>
      <c r="F74" s="25">
        <v>944.99</v>
      </c>
      <c r="G74" s="25">
        <v>279.36</v>
      </c>
      <c r="H74" s="25">
        <v>539.11</v>
      </c>
      <c r="I74" s="25">
        <v>523.83000000000004</v>
      </c>
      <c r="J74" s="25">
        <v>581.46</v>
      </c>
      <c r="K74" s="25">
        <v>773.84</v>
      </c>
      <c r="L74" s="25">
        <v>627.92999999999995</v>
      </c>
      <c r="M74" s="25">
        <v>332.84</v>
      </c>
      <c r="N74" s="25">
        <f t="shared" si="292"/>
        <v>8242.75</v>
      </c>
      <c r="O74" s="26">
        <f t="shared" si="280"/>
        <v>6.0953048270109772E-3</v>
      </c>
      <c r="P74" s="26">
        <f t="shared" si="281"/>
        <v>2.9911682714794299E-3</v>
      </c>
      <c r="Q74" s="26">
        <f t="shared" si="282"/>
        <v>5.6668479845332137E-3</v>
      </c>
      <c r="R74" s="26">
        <f t="shared" si="283"/>
        <v>5.5739628643996422E-3</v>
      </c>
      <c r="S74" s="26">
        <f t="shared" si="284"/>
        <v>5.085116331204181E-3</v>
      </c>
      <c r="T74" s="26">
        <f t="shared" si="285"/>
        <v>1.4748798439634567E-3</v>
      </c>
      <c r="U74" s="26">
        <f t="shared" si="286"/>
        <v>2.9952572362094603E-3</v>
      </c>
      <c r="V74" s="26">
        <f t="shared" si="287"/>
        <v>2.6595197815967812E-3</v>
      </c>
      <c r="W74" s="26">
        <f t="shared" si="288"/>
        <v>3.1709547395373655E-3</v>
      </c>
      <c r="X74" s="26">
        <f t="shared" si="289"/>
        <v>4.0640120764977904E-3</v>
      </c>
      <c r="Y74" s="26">
        <f t="shared" si="290"/>
        <v>3.078191445242576E-3</v>
      </c>
      <c r="Z74" s="26">
        <f t="shared" si="291"/>
        <v>1.7929240585371061E-3</v>
      </c>
      <c r="AA74" s="25">
        <f t="shared" si="177"/>
        <v>2.9586000099828587</v>
      </c>
      <c r="AB74" s="25">
        <f t="shared" si="178"/>
        <v>0</v>
      </c>
      <c r="AC74" s="25">
        <f t="shared" si="179"/>
        <v>0</v>
      </c>
      <c r="AD74" s="25">
        <f t="shared" si="180"/>
        <v>0</v>
      </c>
      <c r="AE74" s="25">
        <f t="shared" si="181"/>
        <v>0.26040880732096611</v>
      </c>
      <c r="AF74" s="25">
        <f t="shared" si="182"/>
        <v>0</v>
      </c>
      <c r="AG74" s="25">
        <f t="shared" si="183"/>
        <v>0</v>
      </c>
      <c r="AH74" s="25">
        <f t="shared" si="184"/>
        <v>1.2615166132026172</v>
      </c>
      <c r="AI74" s="25">
        <f t="shared" si="185"/>
        <v>0</v>
      </c>
      <c r="AJ74" s="25">
        <f t="shared" si="186"/>
        <v>0</v>
      </c>
      <c r="AK74" s="25">
        <f t="shared" si="187"/>
        <v>0</v>
      </c>
      <c r="AL74" s="25">
        <f t="shared" si="188"/>
        <v>5.7732154684894824E-3</v>
      </c>
    </row>
    <row r="75" spans="1:38" x14ac:dyDescent="0.2">
      <c r="A75" s="73">
        <v>597000</v>
      </c>
      <c r="B75" s="25"/>
      <c r="C75" s="25"/>
      <c r="D75" s="25"/>
      <c r="F75" s="25"/>
      <c r="G75" s="25"/>
      <c r="H75" s="25"/>
      <c r="I75" s="25"/>
      <c r="J75" s="25"/>
      <c r="K75" s="25"/>
      <c r="L75" s="25"/>
      <c r="M75" s="25"/>
      <c r="N75" s="25">
        <f t="shared" si="292"/>
        <v>0</v>
      </c>
      <c r="O75" s="26">
        <f t="shared" si="280"/>
        <v>0</v>
      </c>
      <c r="P75" s="26">
        <f t="shared" si="281"/>
        <v>0</v>
      </c>
      <c r="Q75" s="26">
        <f t="shared" si="282"/>
        <v>0</v>
      </c>
      <c r="R75" s="26">
        <f t="shared" si="283"/>
        <v>0</v>
      </c>
      <c r="S75" s="26">
        <f t="shared" si="284"/>
        <v>0</v>
      </c>
      <c r="T75" s="26">
        <f t="shared" si="285"/>
        <v>0</v>
      </c>
      <c r="U75" s="26">
        <f t="shared" si="286"/>
        <v>0</v>
      </c>
      <c r="V75" s="26">
        <f t="shared" si="287"/>
        <v>0</v>
      </c>
      <c r="W75" s="26">
        <f t="shared" si="288"/>
        <v>0</v>
      </c>
      <c r="X75" s="26">
        <f t="shared" si="289"/>
        <v>0</v>
      </c>
      <c r="Y75" s="26">
        <f t="shared" si="290"/>
        <v>0</v>
      </c>
      <c r="Z75" s="26">
        <f t="shared" si="291"/>
        <v>0</v>
      </c>
      <c r="AA75" s="25">
        <f t="shared" si="177"/>
        <v>0</v>
      </c>
      <c r="AB75" s="25">
        <f t="shared" si="178"/>
        <v>0</v>
      </c>
      <c r="AC75" s="25">
        <f t="shared" si="179"/>
        <v>0</v>
      </c>
      <c r="AD75" s="25">
        <f t="shared" si="180"/>
        <v>0</v>
      </c>
      <c r="AE75" s="25">
        <f t="shared" si="181"/>
        <v>0</v>
      </c>
      <c r="AF75" s="25">
        <f t="shared" si="182"/>
        <v>0</v>
      </c>
      <c r="AG75" s="25">
        <f t="shared" si="183"/>
        <v>0</v>
      </c>
      <c r="AH75" s="25">
        <f t="shared" si="184"/>
        <v>0</v>
      </c>
      <c r="AI75" s="25">
        <f t="shared" si="185"/>
        <v>0</v>
      </c>
      <c r="AJ75" s="25">
        <f t="shared" si="186"/>
        <v>0</v>
      </c>
      <c r="AK75" s="25">
        <f t="shared" si="187"/>
        <v>0</v>
      </c>
      <c r="AL75" s="25">
        <f t="shared" si="188"/>
        <v>0</v>
      </c>
    </row>
    <row r="76" spans="1:38" x14ac:dyDescent="0.2">
      <c r="A76" s="73">
        <v>598000</v>
      </c>
      <c r="B76" s="25"/>
      <c r="C76" s="25"/>
      <c r="D76" s="25"/>
      <c r="F76" s="25"/>
      <c r="G76" s="25"/>
      <c r="H76" s="25"/>
      <c r="I76" s="25"/>
      <c r="J76" s="25"/>
      <c r="K76" s="25"/>
      <c r="L76" s="25"/>
      <c r="M76" s="25"/>
      <c r="N76" s="25">
        <f t="shared" si="292"/>
        <v>0</v>
      </c>
      <c r="O76" s="26">
        <f t="shared" si="280"/>
        <v>0</v>
      </c>
      <c r="P76" s="26">
        <f t="shared" si="281"/>
        <v>0</v>
      </c>
      <c r="Q76" s="26">
        <f t="shared" si="282"/>
        <v>0</v>
      </c>
      <c r="R76" s="26">
        <f t="shared" si="283"/>
        <v>0</v>
      </c>
      <c r="S76" s="26">
        <f t="shared" si="284"/>
        <v>0</v>
      </c>
      <c r="T76" s="26">
        <f t="shared" si="285"/>
        <v>0</v>
      </c>
      <c r="U76" s="26">
        <f t="shared" si="286"/>
        <v>0</v>
      </c>
      <c r="V76" s="26">
        <f t="shared" si="287"/>
        <v>0</v>
      </c>
      <c r="W76" s="26">
        <f t="shared" si="288"/>
        <v>0</v>
      </c>
      <c r="X76" s="26">
        <f t="shared" si="289"/>
        <v>0</v>
      </c>
      <c r="Y76" s="26">
        <f t="shared" si="290"/>
        <v>0</v>
      </c>
      <c r="Z76" s="26">
        <f t="shared" si="291"/>
        <v>0</v>
      </c>
      <c r="AA76" s="25">
        <f t="shared" si="177"/>
        <v>0</v>
      </c>
      <c r="AB76" s="25">
        <f t="shared" si="178"/>
        <v>0</v>
      </c>
      <c r="AC76" s="25">
        <f t="shared" si="179"/>
        <v>0</v>
      </c>
      <c r="AD76" s="25">
        <f t="shared" si="180"/>
        <v>0</v>
      </c>
      <c r="AE76" s="25">
        <f t="shared" si="181"/>
        <v>0</v>
      </c>
      <c r="AF76" s="25">
        <f t="shared" si="182"/>
        <v>0</v>
      </c>
      <c r="AG76" s="25">
        <f t="shared" si="183"/>
        <v>0</v>
      </c>
      <c r="AH76" s="25">
        <f t="shared" si="184"/>
        <v>0</v>
      </c>
      <c r="AI76" s="25">
        <f t="shared" si="185"/>
        <v>0</v>
      </c>
      <c r="AJ76" s="25">
        <f t="shared" si="186"/>
        <v>0</v>
      </c>
      <c r="AK76" s="25">
        <f t="shared" si="187"/>
        <v>0</v>
      </c>
      <c r="AL76" s="25">
        <f t="shared" si="188"/>
        <v>0</v>
      </c>
    </row>
    <row r="77" spans="1:38" x14ac:dyDescent="0.2">
      <c r="A77" s="73">
        <v>903000</v>
      </c>
      <c r="B77" s="25">
        <v>3018.78</v>
      </c>
      <c r="C77" s="25">
        <v>1800.03</v>
      </c>
      <c r="D77" s="25">
        <v>3251.39</v>
      </c>
      <c r="E77" s="25">
        <v>2773.76</v>
      </c>
      <c r="F77" s="25">
        <v>4714.53</v>
      </c>
      <c r="G77" s="25">
        <v>5043.7</v>
      </c>
      <c r="H77" s="25">
        <v>3444.43</v>
      </c>
      <c r="I77" s="25">
        <v>2972.57</v>
      </c>
      <c r="J77" s="25">
        <v>2180.79</v>
      </c>
      <c r="K77" s="25">
        <v>2655.73</v>
      </c>
      <c r="L77" s="25">
        <v>2939.16</v>
      </c>
      <c r="M77" s="25">
        <v>3231.38</v>
      </c>
      <c r="N77" s="25">
        <f t="shared" si="292"/>
        <v>38026.25</v>
      </c>
      <c r="O77" s="26">
        <f t="shared" si="280"/>
        <v>1.6723669228804281E-2</v>
      </c>
      <c r="P77" s="26">
        <f t="shared" si="281"/>
        <v>1.0995328834567714E-2</v>
      </c>
      <c r="Q77" s="26">
        <f t="shared" si="282"/>
        <v>1.5254487617197041E-2</v>
      </c>
      <c r="R77" s="26">
        <f t="shared" si="283"/>
        <v>1.8370764299854032E-2</v>
      </c>
      <c r="S77" s="26">
        <f t="shared" si="284"/>
        <v>2.5369510256142442E-2</v>
      </c>
      <c r="T77" s="26">
        <f t="shared" si="285"/>
        <v>2.6628191111821617E-2</v>
      </c>
      <c r="U77" s="26">
        <f t="shared" si="286"/>
        <v>1.9137010780948139E-2</v>
      </c>
      <c r="V77" s="26">
        <f t="shared" si="287"/>
        <v>1.5091935775310967E-2</v>
      </c>
      <c r="W77" s="26">
        <f t="shared" si="288"/>
        <v>1.1892798105520054E-2</v>
      </c>
      <c r="X77" s="26">
        <f t="shared" si="289"/>
        <v>1.3947222671246611E-2</v>
      </c>
      <c r="Y77" s="26">
        <f t="shared" si="290"/>
        <v>1.4408130154952256E-2</v>
      </c>
      <c r="Z77" s="26">
        <f t="shared" si="291"/>
        <v>1.7406618628396934E-2</v>
      </c>
      <c r="AA77" s="25">
        <f t="shared" si="177"/>
        <v>8.1175018069693099</v>
      </c>
      <c r="AB77" s="25">
        <f t="shared" si="178"/>
        <v>0</v>
      </c>
      <c r="AC77" s="25">
        <f t="shared" si="179"/>
        <v>0</v>
      </c>
      <c r="AD77" s="25">
        <f t="shared" si="180"/>
        <v>0</v>
      </c>
      <c r="AE77" s="25">
        <f t="shared" si="181"/>
        <v>1.2991726202170544</v>
      </c>
      <c r="AF77" s="25">
        <f t="shared" si="182"/>
        <v>0</v>
      </c>
      <c r="AG77" s="25">
        <f t="shared" si="183"/>
        <v>0</v>
      </c>
      <c r="AH77" s="25">
        <f t="shared" si="184"/>
        <v>7.1587088156610044</v>
      </c>
      <c r="AI77" s="25">
        <f t="shared" si="185"/>
        <v>0</v>
      </c>
      <c r="AJ77" s="25">
        <f t="shared" si="186"/>
        <v>0</v>
      </c>
      <c r="AK77" s="25">
        <f t="shared" si="187"/>
        <v>0</v>
      </c>
      <c r="AL77" s="25">
        <f t="shared" si="188"/>
        <v>5.6049311983438127E-2</v>
      </c>
    </row>
    <row r="78" spans="1:38" x14ac:dyDescent="0.2">
      <c r="A78" s="73">
        <v>903220</v>
      </c>
      <c r="B78" s="25"/>
      <c r="C78" s="25"/>
      <c r="D78" s="25"/>
      <c r="F78" s="25"/>
      <c r="G78" s="25"/>
      <c r="H78" s="25"/>
      <c r="I78" s="25"/>
      <c r="J78" s="25"/>
      <c r="K78" s="25"/>
      <c r="L78" s="25"/>
      <c r="M78" s="25"/>
      <c r="N78" s="25">
        <f t="shared" si="292"/>
        <v>0</v>
      </c>
      <c r="O78" s="26">
        <f t="shared" si="280"/>
        <v>0</v>
      </c>
      <c r="P78" s="26">
        <f t="shared" si="281"/>
        <v>0</v>
      </c>
      <c r="Q78" s="26">
        <f t="shared" si="282"/>
        <v>0</v>
      </c>
      <c r="R78" s="26">
        <f t="shared" si="283"/>
        <v>0</v>
      </c>
      <c r="S78" s="26">
        <f t="shared" si="284"/>
        <v>0</v>
      </c>
      <c r="T78" s="26">
        <f t="shared" si="285"/>
        <v>0</v>
      </c>
      <c r="U78" s="26">
        <f t="shared" si="286"/>
        <v>0</v>
      </c>
      <c r="V78" s="26">
        <f t="shared" si="287"/>
        <v>0</v>
      </c>
      <c r="W78" s="26">
        <f t="shared" si="288"/>
        <v>0</v>
      </c>
      <c r="X78" s="26">
        <f t="shared" si="289"/>
        <v>0</v>
      </c>
      <c r="Y78" s="26">
        <f t="shared" si="290"/>
        <v>0</v>
      </c>
      <c r="Z78" s="26">
        <f t="shared" si="291"/>
        <v>0</v>
      </c>
      <c r="AA78" s="25">
        <f t="shared" si="177"/>
        <v>0</v>
      </c>
      <c r="AB78" s="25">
        <f t="shared" si="178"/>
        <v>0</v>
      </c>
      <c r="AC78" s="25">
        <f t="shared" si="179"/>
        <v>0</v>
      </c>
      <c r="AD78" s="25">
        <f t="shared" si="180"/>
        <v>0</v>
      </c>
      <c r="AE78" s="25">
        <f t="shared" si="181"/>
        <v>0</v>
      </c>
      <c r="AF78" s="25">
        <f t="shared" si="182"/>
        <v>0</v>
      </c>
      <c r="AG78" s="25">
        <f t="shared" si="183"/>
        <v>0</v>
      </c>
      <c r="AH78" s="25">
        <f t="shared" si="184"/>
        <v>0</v>
      </c>
      <c r="AI78" s="25">
        <f t="shared" si="185"/>
        <v>0</v>
      </c>
      <c r="AJ78" s="25">
        <f t="shared" si="186"/>
        <v>0</v>
      </c>
      <c r="AK78" s="25">
        <f t="shared" si="187"/>
        <v>0</v>
      </c>
      <c r="AL78" s="25">
        <f t="shared" si="188"/>
        <v>0</v>
      </c>
    </row>
    <row r="79" spans="1:38" x14ac:dyDescent="0.2">
      <c r="A79" s="73">
        <v>903230</v>
      </c>
      <c r="B79" s="25"/>
      <c r="C79" s="25"/>
      <c r="D79" s="25"/>
      <c r="F79" s="25"/>
      <c r="G79" s="25"/>
      <c r="H79" s="25"/>
      <c r="I79" s="25"/>
      <c r="J79" s="25"/>
      <c r="K79" s="25"/>
      <c r="L79" s="25"/>
      <c r="M79" s="25"/>
      <c r="N79" s="25">
        <f t="shared" si="292"/>
        <v>0</v>
      </c>
      <c r="O79" s="26">
        <f t="shared" si="280"/>
        <v>0</v>
      </c>
      <c r="P79" s="26">
        <f t="shared" si="281"/>
        <v>0</v>
      </c>
      <c r="Q79" s="26">
        <f t="shared" si="282"/>
        <v>0</v>
      </c>
      <c r="R79" s="26">
        <f t="shared" si="283"/>
        <v>0</v>
      </c>
      <c r="S79" s="26">
        <f t="shared" si="284"/>
        <v>0</v>
      </c>
      <c r="T79" s="26">
        <f t="shared" si="285"/>
        <v>0</v>
      </c>
      <c r="U79" s="26">
        <f t="shared" si="286"/>
        <v>0</v>
      </c>
      <c r="V79" s="26">
        <f t="shared" si="287"/>
        <v>0</v>
      </c>
      <c r="W79" s="26">
        <f t="shared" si="288"/>
        <v>0</v>
      </c>
      <c r="X79" s="26">
        <f t="shared" si="289"/>
        <v>0</v>
      </c>
      <c r="Y79" s="26">
        <f t="shared" si="290"/>
        <v>0</v>
      </c>
      <c r="Z79" s="26">
        <f t="shared" si="291"/>
        <v>0</v>
      </c>
      <c r="AA79" s="25">
        <f t="shared" si="177"/>
        <v>0</v>
      </c>
      <c r="AB79" s="25">
        <f t="shared" si="178"/>
        <v>0</v>
      </c>
      <c r="AC79" s="25">
        <f t="shared" si="179"/>
        <v>0</v>
      </c>
      <c r="AD79" s="25">
        <f t="shared" si="180"/>
        <v>0</v>
      </c>
      <c r="AE79" s="25">
        <f t="shared" si="181"/>
        <v>0</v>
      </c>
      <c r="AF79" s="25">
        <f t="shared" si="182"/>
        <v>0</v>
      </c>
      <c r="AG79" s="25">
        <f t="shared" si="183"/>
        <v>0</v>
      </c>
      <c r="AH79" s="25">
        <f t="shared" si="184"/>
        <v>0</v>
      </c>
      <c r="AI79" s="25">
        <f t="shared" si="185"/>
        <v>0</v>
      </c>
      <c r="AJ79" s="25">
        <f t="shared" si="186"/>
        <v>0</v>
      </c>
      <c r="AK79" s="25">
        <f t="shared" si="187"/>
        <v>0</v>
      </c>
      <c r="AL79" s="25">
        <f t="shared" si="188"/>
        <v>0</v>
      </c>
    </row>
    <row r="80" spans="1:38" x14ac:dyDescent="0.2">
      <c r="A80" s="73">
        <v>903240</v>
      </c>
      <c r="B80" s="25"/>
      <c r="C80" s="25"/>
      <c r="D80" s="25"/>
      <c r="F80" s="25"/>
      <c r="G80" s="25"/>
      <c r="H80" s="25"/>
      <c r="I80" s="25"/>
      <c r="J80" s="25"/>
      <c r="K80" s="25"/>
      <c r="L80" s="25"/>
      <c r="M80" s="25"/>
      <c r="N80" s="25">
        <f t="shared" si="292"/>
        <v>0</v>
      </c>
      <c r="O80" s="26">
        <f t="shared" si="280"/>
        <v>0</v>
      </c>
      <c r="P80" s="26">
        <f t="shared" si="281"/>
        <v>0</v>
      </c>
      <c r="Q80" s="26">
        <f t="shared" si="282"/>
        <v>0</v>
      </c>
      <c r="R80" s="26">
        <f t="shared" si="283"/>
        <v>0</v>
      </c>
      <c r="S80" s="26">
        <f t="shared" si="284"/>
        <v>0</v>
      </c>
      <c r="T80" s="26">
        <f t="shared" si="285"/>
        <v>0</v>
      </c>
      <c r="U80" s="26">
        <f t="shared" si="286"/>
        <v>0</v>
      </c>
      <c r="V80" s="26">
        <f t="shared" si="287"/>
        <v>0</v>
      </c>
      <c r="W80" s="26">
        <f t="shared" si="288"/>
        <v>0</v>
      </c>
      <c r="X80" s="26">
        <f t="shared" si="289"/>
        <v>0</v>
      </c>
      <c r="Y80" s="26">
        <f t="shared" si="290"/>
        <v>0</v>
      </c>
      <c r="Z80" s="26">
        <f t="shared" si="291"/>
        <v>0</v>
      </c>
      <c r="AA80" s="25">
        <f t="shared" si="177"/>
        <v>0</v>
      </c>
      <c r="AB80" s="25">
        <f t="shared" si="178"/>
        <v>0</v>
      </c>
      <c r="AC80" s="25">
        <f t="shared" si="179"/>
        <v>0</v>
      </c>
      <c r="AD80" s="25">
        <f t="shared" si="180"/>
        <v>0</v>
      </c>
      <c r="AE80" s="25">
        <f t="shared" si="181"/>
        <v>0</v>
      </c>
      <c r="AF80" s="25">
        <f t="shared" si="182"/>
        <v>0</v>
      </c>
      <c r="AG80" s="25">
        <f t="shared" si="183"/>
        <v>0</v>
      </c>
      <c r="AH80" s="25">
        <f t="shared" si="184"/>
        <v>0</v>
      </c>
      <c r="AI80" s="25">
        <f t="shared" si="185"/>
        <v>0</v>
      </c>
      <c r="AJ80" s="25">
        <f t="shared" si="186"/>
        <v>0</v>
      </c>
      <c r="AK80" s="25">
        <f t="shared" si="187"/>
        <v>0</v>
      </c>
      <c r="AL80" s="25">
        <f t="shared" si="188"/>
        <v>0</v>
      </c>
    </row>
    <row r="81" spans="1:38" x14ac:dyDescent="0.2">
      <c r="A81" s="73">
        <v>908000</v>
      </c>
      <c r="B81" s="25">
        <v>276.18</v>
      </c>
      <c r="C81" s="25">
        <v>210.73</v>
      </c>
      <c r="D81" s="25">
        <v>254.71</v>
      </c>
      <c r="E81" s="25">
        <v>322.14999999999998</v>
      </c>
      <c r="F81" s="25">
        <v>254.11</v>
      </c>
      <c r="G81" s="25">
        <v>223.77</v>
      </c>
      <c r="H81" s="25">
        <v>250.92</v>
      </c>
      <c r="I81" s="25">
        <v>266.52</v>
      </c>
      <c r="J81" s="25">
        <v>423.92</v>
      </c>
      <c r="K81" s="25">
        <v>260.92</v>
      </c>
      <c r="L81" s="25">
        <v>319.70999999999998</v>
      </c>
      <c r="M81" s="25">
        <v>250.01</v>
      </c>
      <c r="N81" s="25">
        <f t="shared" si="292"/>
        <v>3313.6500000000005</v>
      </c>
      <c r="O81" s="26">
        <f t="shared" si="280"/>
        <v>1.5300031693635066E-3</v>
      </c>
      <c r="P81" s="26">
        <f t="shared" si="281"/>
        <v>1.2872261269581365E-3</v>
      </c>
      <c r="Q81" s="26">
        <f t="shared" si="282"/>
        <v>1.1950182970902471E-3</v>
      </c>
      <c r="R81" s="26">
        <f t="shared" si="283"/>
        <v>2.13361708265963E-3</v>
      </c>
      <c r="S81" s="26">
        <f t="shared" si="284"/>
        <v>1.3673995607596848E-3</v>
      </c>
      <c r="T81" s="26">
        <f t="shared" si="285"/>
        <v>1.1813926928826702E-3</v>
      </c>
      <c r="U81" s="26">
        <f t="shared" si="286"/>
        <v>1.3940938689871783E-3</v>
      </c>
      <c r="V81" s="26">
        <f t="shared" si="287"/>
        <v>1.3531397823552946E-3</v>
      </c>
      <c r="W81" s="26">
        <f t="shared" si="288"/>
        <v>2.3118204746408692E-3</v>
      </c>
      <c r="X81" s="26">
        <f t="shared" si="289"/>
        <v>1.370285887263263E-3</v>
      </c>
      <c r="Y81" s="26">
        <f t="shared" si="290"/>
        <v>1.5672584316062364E-3</v>
      </c>
      <c r="Z81" s="26">
        <f t="shared" si="291"/>
        <v>1.3467400068347011E-3</v>
      </c>
      <c r="AA81" s="25">
        <f t="shared" si="177"/>
        <v>0.7426482383773525</v>
      </c>
      <c r="AB81" s="25">
        <f t="shared" si="178"/>
        <v>0</v>
      </c>
      <c r="AC81" s="25">
        <f t="shared" si="179"/>
        <v>0</v>
      </c>
      <c r="AD81" s="25">
        <f t="shared" si="180"/>
        <v>0</v>
      </c>
      <c r="AE81" s="25">
        <f t="shared" si="181"/>
        <v>7.0024531506503465E-2</v>
      </c>
      <c r="AF81" s="25">
        <f t="shared" si="182"/>
        <v>0</v>
      </c>
      <c r="AG81" s="25">
        <f t="shared" si="183"/>
        <v>0</v>
      </c>
      <c r="AH81" s="25">
        <f t="shared" si="184"/>
        <v>0.64184832436241046</v>
      </c>
      <c r="AI81" s="25">
        <f t="shared" si="185"/>
        <v>0</v>
      </c>
      <c r="AJ81" s="25">
        <f t="shared" si="186"/>
        <v>0</v>
      </c>
      <c r="AK81" s="25">
        <f t="shared" si="187"/>
        <v>0</v>
      </c>
      <c r="AL81" s="25">
        <f t="shared" si="188"/>
        <v>4.3365028220077378E-3</v>
      </c>
    </row>
    <row r="82" spans="1:38" x14ac:dyDescent="0.2">
      <c r="A82" s="73">
        <v>912000</v>
      </c>
      <c r="B82" s="25"/>
      <c r="C82" s="25"/>
      <c r="D82" s="25"/>
      <c r="F82" s="25"/>
      <c r="G82" s="25"/>
      <c r="H82" s="25"/>
      <c r="I82" s="25"/>
      <c r="J82" s="25"/>
      <c r="K82" s="25"/>
      <c r="L82" s="25"/>
      <c r="M82" s="25"/>
      <c r="N82" s="25">
        <f t="shared" si="12"/>
        <v>0</v>
      </c>
      <c r="O82" s="26">
        <f t="shared" si="280"/>
        <v>0</v>
      </c>
      <c r="P82" s="26">
        <f t="shared" si="281"/>
        <v>0</v>
      </c>
      <c r="Q82" s="26">
        <f t="shared" si="282"/>
        <v>0</v>
      </c>
      <c r="R82" s="26">
        <f t="shared" si="283"/>
        <v>0</v>
      </c>
      <c r="S82" s="26">
        <f t="shared" si="284"/>
        <v>0</v>
      </c>
      <c r="T82" s="26">
        <f t="shared" si="285"/>
        <v>0</v>
      </c>
      <c r="U82" s="26">
        <f t="shared" si="286"/>
        <v>0</v>
      </c>
      <c r="V82" s="26">
        <f t="shared" si="287"/>
        <v>0</v>
      </c>
      <c r="W82" s="26">
        <f t="shared" si="288"/>
        <v>0</v>
      </c>
      <c r="X82" s="26">
        <f t="shared" si="289"/>
        <v>0</v>
      </c>
      <c r="Y82" s="26">
        <f t="shared" si="290"/>
        <v>0</v>
      </c>
      <c r="Z82" s="26">
        <f t="shared" si="291"/>
        <v>0</v>
      </c>
      <c r="AA82" s="25">
        <f t="shared" si="177"/>
        <v>0</v>
      </c>
      <c r="AB82" s="25">
        <f t="shared" si="178"/>
        <v>0</v>
      </c>
      <c r="AC82" s="25">
        <f t="shared" si="179"/>
        <v>0</v>
      </c>
      <c r="AD82" s="25">
        <f t="shared" si="180"/>
        <v>0</v>
      </c>
      <c r="AE82" s="25">
        <f t="shared" si="181"/>
        <v>0</v>
      </c>
      <c r="AF82" s="25">
        <f t="shared" si="182"/>
        <v>0</v>
      </c>
      <c r="AG82" s="25">
        <f t="shared" si="183"/>
        <v>0</v>
      </c>
      <c r="AH82" s="25">
        <f t="shared" si="184"/>
        <v>0</v>
      </c>
      <c r="AI82" s="25">
        <f t="shared" si="185"/>
        <v>0</v>
      </c>
      <c r="AJ82" s="25">
        <f t="shared" si="186"/>
        <v>0</v>
      </c>
      <c r="AK82" s="25">
        <f t="shared" si="187"/>
        <v>0</v>
      </c>
      <c r="AL82" s="25">
        <f t="shared" si="188"/>
        <v>0</v>
      </c>
    </row>
    <row r="83" spans="1:38" x14ac:dyDescent="0.2">
      <c r="A83" s="73">
        <v>913000</v>
      </c>
      <c r="B83" s="25"/>
      <c r="C83" s="25"/>
      <c r="D83" s="25"/>
      <c r="F83" s="25"/>
      <c r="G83" s="25"/>
      <c r="H83" s="25"/>
      <c r="I83" s="25"/>
      <c r="J83" s="25"/>
      <c r="K83" s="25"/>
      <c r="L83" s="25"/>
      <c r="M83" s="25"/>
      <c r="N83" s="25">
        <f t="shared" si="12"/>
        <v>0</v>
      </c>
      <c r="O83" s="26">
        <f t="shared" si="280"/>
        <v>0</v>
      </c>
      <c r="P83" s="26">
        <f t="shared" si="281"/>
        <v>0</v>
      </c>
      <c r="Q83" s="26">
        <f t="shared" si="282"/>
        <v>0</v>
      </c>
      <c r="R83" s="26">
        <f t="shared" si="283"/>
        <v>0</v>
      </c>
      <c r="S83" s="26">
        <f t="shared" si="284"/>
        <v>0</v>
      </c>
      <c r="T83" s="26">
        <f t="shared" si="285"/>
        <v>0</v>
      </c>
      <c r="U83" s="26">
        <f t="shared" si="286"/>
        <v>0</v>
      </c>
      <c r="V83" s="26">
        <f t="shared" si="287"/>
        <v>0</v>
      </c>
      <c r="W83" s="26">
        <f t="shared" si="288"/>
        <v>0</v>
      </c>
      <c r="X83" s="26">
        <f t="shared" si="289"/>
        <v>0</v>
      </c>
      <c r="Y83" s="26">
        <f t="shared" si="290"/>
        <v>0</v>
      </c>
      <c r="Z83" s="26">
        <f t="shared" si="291"/>
        <v>0</v>
      </c>
      <c r="AA83" s="25">
        <f t="shared" si="177"/>
        <v>0</v>
      </c>
      <c r="AB83" s="25">
        <f t="shared" si="178"/>
        <v>0</v>
      </c>
      <c r="AC83" s="25">
        <f t="shared" si="179"/>
        <v>0</v>
      </c>
      <c r="AD83" s="25">
        <f t="shared" si="180"/>
        <v>0</v>
      </c>
      <c r="AE83" s="25">
        <f t="shared" si="181"/>
        <v>0</v>
      </c>
      <c r="AF83" s="25">
        <f t="shared" si="182"/>
        <v>0</v>
      </c>
      <c r="AG83" s="25">
        <f t="shared" si="183"/>
        <v>0</v>
      </c>
      <c r="AH83" s="25">
        <f t="shared" si="184"/>
        <v>0</v>
      </c>
      <c r="AI83" s="25">
        <f t="shared" si="185"/>
        <v>0</v>
      </c>
      <c r="AJ83" s="25">
        <f t="shared" si="186"/>
        <v>0</v>
      </c>
      <c r="AK83" s="25">
        <f t="shared" si="187"/>
        <v>0</v>
      </c>
      <c r="AL83" s="25">
        <f t="shared" si="188"/>
        <v>0</v>
      </c>
    </row>
    <row r="84" spans="1:38" x14ac:dyDescent="0.2">
      <c r="A84" s="73">
        <v>913220</v>
      </c>
      <c r="B84" s="25"/>
      <c r="C84" s="25"/>
      <c r="D84" s="25"/>
      <c r="F84" s="25"/>
      <c r="G84" s="25"/>
      <c r="H84" s="25"/>
      <c r="I84" s="25"/>
      <c r="J84" s="25"/>
      <c r="K84" s="25"/>
      <c r="L84" s="25"/>
      <c r="M84" s="25"/>
      <c r="N84" s="25">
        <f t="shared" si="12"/>
        <v>0</v>
      </c>
      <c r="O84" s="26">
        <f t="shared" si="280"/>
        <v>0</v>
      </c>
      <c r="P84" s="26">
        <f t="shared" si="281"/>
        <v>0</v>
      </c>
      <c r="Q84" s="26">
        <f t="shared" si="282"/>
        <v>0</v>
      </c>
      <c r="R84" s="26">
        <f t="shared" si="283"/>
        <v>0</v>
      </c>
      <c r="S84" s="26">
        <f t="shared" si="284"/>
        <v>0</v>
      </c>
      <c r="T84" s="26">
        <f t="shared" si="285"/>
        <v>0</v>
      </c>
      <c r="U84" s="26">
        <f t="shared" si="286"/>
        <v>0</v>
      </c>
      <c r="V84" s="26">
        <f t="shared" si="287"/>
        <v>0</v>
      </c>
      <c r="W84" s="26">
        <f t="shared" si="288"/>
        <v>0</v>
      </c>
      <c r="X84" s="26">
        <f t="shared" si="289"/>
        <v>0</v>
      </c>
      <c r="Y84" s="26">
        <f t="shared" si="290"/>
        <v>0</v>
      </c>
      <c r="Z84" s="26">
        <f t="shared" si="291"/>
        <v>0</v>
      </c>
      <c r="AA84" s="25">
        <f t="shared" si="177"/>
        <v>0</v>
      </c>
      <c r="AB84" s="25">
        <f t="shared" si="178"/>
        <v>0</v>
      </c>
      <c r="AC84" s="25">
        <f t="shared" si="179"/>
        <v>0</v>
      </c>
      <c r="AD84" s="25">
        <f t="shared" si="180"/>
        <v>0</v>
      </c>
      <c r="AE84" s="25">
        <f t="shared" si="181"/>
        <v>0</v>
      </c>
      <c r="AF84" s="25">
        <f t="shared" si="182"/>
        <v>0</v>
      </c>
      <c r="AG84" s="25">
        <f t="shared" si="183"/>
        <v>0</v>
      </c>
      <c r="AH84" s="25">
        <f t="shared" si="184"/>
        <v>0</v>
      </c>
      <c r="AI84" s="25">
        <f t="shared" si="185"/>
        <v>0</v>
      </c>
      <c r="AJ84" s="25">
        <f t="shared" si="186"/>
        <v>0</v>
      </c>
      <c r="AK84" s="25">
        <f t="shared" si="187"/>
        <v>0</v>
      </c>
      <c r="AL84" s="25">
        <f t="shared" si="188"/>
        <v>0</v>
      </c>
    </row>
    <row r="85" spans="1:38" x14ac:dyDescent="0.2">
      <c r="A85" s="73">
        <v>913230</v>
      </c>
      <c r="B85" s="25"/>
      <c r="C85" s="25"/>
      <c r="D85" s="25"/>
      <c r="F85" s="25"/>
      <c r="G85" s="25"/>
      <c r="H85" s="25"/>
      <c r="I85" s="25"/>
      <c r="J85" s="25"/>
      <c r="K85" s="25"/>
      <c r="L85" s="25"/>
      <c r="M85" s="25"/>
      <c r="N85" s="25">
        <f t="shared" si="12"/>
        <v>0</v>
      </c>
      <c r="O85" s="26">
        <f t="shared" si="280"/>
        <v>0</v>
      </c>
      <c r="P85" s="26">
        <f t="shared" si="281"/>
        <v>0</v>
      </c>
      <c r="Q85" s="26">
        <f t="shared" si="282"/>
        <v>0</v>
      </c>
      <c r="R85" s="26">
        <f t="shared" si="283"/>
        <v>0</v>
      </c>
      <c r="S85" s="26">
        <f t="shared" si="284"/>
        <v>0</v>
      </c>
      <c r="T85" s="26">
        <f t="shared" si="285"/>
        <v>0</v>
      </c>
      <c r="U85" s="26">
        <f t="shared" si="286"/>
        <v>0</v>
      </c>
      <c r="V85" s="26">
        <f t="shared" si="287"/>
        <v>0</v>
      </c>
      <c r="W85" s="26">
        <f t="shared" si="288"/>
        <v>0</v>
      </c>
      <c r="X85" s="26">
        <f t="shared" si="289"/>
        <v>0</v>
      </c>
      <c r="Y85" s="26">
        <f t="shared" si="290"/>
        <v>0</v>
      </c>
      <c r="Z85" s="26">
        <f t="shared" si="291"/>
        <v>0</v>
      </c>
      <c r="AA85" s="25">
        <f t="shared" si="177"/>
        <v>0</v>
      </c>
      <c r="AB85" s="25">
        <f t="shared" si="178"/>
        <v>0</v>
      </c>
      <c r="AC85" s="25">
        <f t="shared" si="179"/>
        <v>0</v>
      </c>
      <c r="AD85" s="25">
        <f t="shared" si="180"/>
        <v>0</v>
      </c>
      <c r="AE85" s="25">
        <f t="shared" si="181"/>
        <v>0</v>
      </c>
      <c r="AF85" s="25">
        <f t="shared" si="182"/>
        <v>0</v>
      </c>
      <c r="AG85" s="25">
        <f t="shared" si="183"/>
        <v>0</v>
      </c>
      <c r="AH85" s="25">
        <f t="shared" si="184"/>
        <v>0</v>
      </c>
      <c r="AI85" s="25">
        <f t="shared" si="185"/>
        <v>0</v>
      </c>
      <c r="AJ85" s="25">
        <f t="shared" si="186"/>
        <v>0</v>
      </c>
      <c r="AK85" s="25">
        <f t="shared" si="187"/>
        <v>0</v>
      </c>
      <c r="AL85" s="25">
        <f t="shared" si="188"/>
        <v>0</v>
      </c>
    </row>
    <row r="86" spans="1:38" x14ac:dyDescent="0.2">
      <c r="A86" s="73">
        <v>913240</v>
      </c>
      <c r="B86" s="25"/>
      <c r="C86" s="25"/>
      <c r="D86" s="25"/>
      <c r="F86" s="25"/>
      <c r="G86" s="25"/>
      <c r="H86" s="25"/>
      <c r="I86" s="25"/>
      <c r="J86" s="25"/>
      <c r="K86" s="25"/>
      <c r="L86" s="25"/>
      <c r="M86" s="25"/>
      <c r="N86" s="25">
        <f t="shared" si="12"/>
        <v>0</v>
      </c>
      <c r="O86" s="26">
        <f t="shared" si="280"/>
        <v>0</v>
      </c>
      <c r="P86" s="26">
        <f t="shared" si="281"/>
        <v>0</v>
      </c>
      <c r="Q86" s="26">
        <f t="shared" si="282"/>
        <v>0</v>
      </c>
      <c r="R86" s="26">
        <f t="shared" si="283"/>
        <v>0</v>
      </c>
      <c r="S86" s="26">
        <f t="shared" si="284"/>
        <v>0</v>
      </c>
      <c r="T86" s="26">
        <f t="shared" si="285"/>
        <v>0</v>
      </c>
      <c r="U86" s="26">
        <f t="shared" si="286"/>
        <v>0</v>
      </c>
      <c r="V86" s="26">
        <f t="shared" si="287"/>
        <v>0</v>
      </c>
      <c r="W86" s="26">
        <f t="shared" si="288"/>
        <v>0</v>
      </c>
      <c r="X86" s="26">
        <f t="shared" si="289"/>
        <v>0</v>
      </c>
      <c r="Y86" s="26">
        <f t="shared" si="290"/>
        <v>0</v>
      </c>
      <c r="Z86" s="26">
        <f t="shared" si="291"/>
        <v>0</v>
      </c>
      <c r="AA86" s="25">
        <f t="shared" si="177"/>
        <v>0</v>
      </c>
      <c r="AB86" s="25">
        <f t="shared" si="178"/>
        <v>0</v>
      </c>
      <c r="AC86" s="25">
        <f t="shared" si="179"/>
        <v>0</v>
      </c>
      <c r="AD86" s="25">
        <f t="shared" si="180"/>
        <v>0</v>
      </c>
      <c r="AE86" s="25">
        <f t="shared" si="181"/>
        <v>0</v>
      </c>
      <c r="AF86" s="25">
        <f t="shared" si="182"/>
        <v>0</v>
      </c>
      <c r="AG86" s="25">
        <f t="shared" si="183"/>
        <v>0</v>
      </c>
      <c r="AH86" s="25">
        <f t="shared" si="184"/>
        <v>0</v>
      </c>
      <c r="AI86" s="25">
        <f t="shared" si="185"/>
        <v>0</v>
      </c>
      <c r="AJ86" s="25">
        <f t="shared" si="186"/>
        <v>0</v>
      </c>
      <c r="AK86" s="25">
        <f t="shared" si="187"/>
        <v>0</v>
      </c>
      <c r="AL86" s="25">
        <f t="shared" si="188"/>
        <v>0</v>
      </c>
    </row>
    <row r="87" spans="1:38" x14ac:dyDescent="0.2">
      <c r="A87" s="73">
        <v>920000</v>
      </c>
      <c r="B87" s="25">
        <v>762.67</v>
      </c>
      <c r="C87" s="25">
        <v>622.34</v>
      </c>
      <c r="D87" s="25">
        <v>753.69</v>
      </c>
      <c r="E87" s="25">
        <v>457.64</v>
      </c>
      <c r="F87" s="25">
        <v>984.72</v>
      </c>
      <c r="G87" s="25">
        <v>490.16</v>
      </c>
      <c r="H87" s="25">
        <v>529.6</v>
      </c>
      <c r="I87" s="25">
        <v>698.31</v>
      </c>
      <c r="J87" s="25">
        <v>678.53</v>
      </c>
      <c r="K87" s="25">
        <v>754.47</v>
      </c>
      <c r="L87" s="25">
        <v>723.79</v>
      </c>
      <c r="M87" s="25">
        <v>798.71</v>
      </c>
      <c r="N87" s="25">
        <f t="shared" si="12"/>
        <v>8254.6299999999992</v>
      </c>
      <c r="O87" s="26">
        <f t="shared" si="280"/>
        <v>4.2250978245291669E-3</v>
      </c>
      <c r="P87" s="26">
        <f t="shared" si="281"/>
        <v>3.8015105008832473E-3</v>
      </c>
      <c r="Q87" s="26">
        <f t="shared" si="282"/>
        <v>3.5360737322207543E-3</v>
      </c>
      <c r="R87" s="26">
        <f t="shared" si="283"/>
        <v>3.0309747686119918E-3</v>
      </c>
      <c r="S87" s="26">
        <f t="shared" si="284"/>
        <v>5.2989087224874134E-3</v>
      </c>
      <c r="T87" s="26">
        <f t="shared" si="285"/>
        <v>2.5877974810893756E-3</v>
      </c>
      <c r="U87" s="26">
        <f t="shared" si="286"/>
        <v>2.9424203451921317E-3</v>
      </c>
      <c r="V87" s="26">
        <f t="shared" si="287"/>
        <v>3.5453663568082165E-3</v>
      </c>
      <c r="W87" s="26">
        <f t="shared" si="288"/>
        <v>3.700319745843718E-3</v>
      </c>
      <c r="X87" s="26">
        <f t="shared" si="289"/>
        <v>3.9622857326518249E-3</v>
      </c>
      <c r="Y87" s="26">
        <f t="shared" si="290"/>
        <v>3.5481091620915136E-3</v>
      </c>
      <c r="Z87" s="26">
        <f t="shared" si="291"/>
        <v>4.3024467455659542E-3</v>
      </c>
      <c r="AA87" s="25">
        <f t="shared" si="177"/>
        <v>2.0508202330482126</v>
      </c>
      <c r="AB87" s="25">
        <f t="shared" si="178"/>
        <v>0</v>
      </c>
      <c r="AC87" s="25">
        <f t="shared" si="179"/>
        <v>0</v>
      </c>
      <c r="AD87" s="25">
        <f t="shared" si="180"/>
        <v>0</v>
      </c>
      <c r="AE87" s="25">
        <f t="shared" si="181"/>
        <v>0.27135711567858045</v>
      </c>
      <c r="AF87" s="25">
        <f t="shared" si="182"/>
        <v>0</v>
      </c>
      <c r="AG87" s="25">
        <f t="shared" si="183"/>
        <v>0</v>
      </c>
      <c r="AH87" s="25">
        <f t="shared" si="184"/>
        <v>1.6817090776884096</v>
      </c>
      <c r="AI87" s="25">
        <f t="shared" si="185"/>
        <v>0</v>
      </c>
      <c r="AJ87" s="25">
        <f t="shared" si="186"/>
        <v>0</v>
      </c>
      <c r="AK87" s="25">
        <f t="shared" si="187"/>
        <v>0</v>
      </c>
      <c r="AL87" s="25">
        <f t="shared" si="188"/>
        <v>1.3853878520722373E-2</v>
      </c>
    </row>
    <row r="88" spans="1:38" hidden="1" x14ac:dyDescent="0.2">
      <c r="A88" s="73">
        <v>920100</v>
      </c>
      <c r="B88" s="25"/>
      <c r="C88" s="25"/>
      <c r="D88" s="25"/>
      <c r="F88" s="25"/>
      <c r="G88" s="25"/>
      <c r="H88" s="25"/>
      <c r="I88" s="25"/>
      <c r="J88" s="25"/>
      <c r="K88" s="25"/>
      <c r="L88" s="25"/>
      <c r="M88" s="25"/>
      <c r="N88" s="25">
        <f t="shared" ref="N88" si="306">SUM(B88:M88)</f>
        <v>0</v>
      </c>
      <c r="O88" s="26">
        <f t="shared" si="280"/>
        <v>0</v>
      </c>
      <c r="P88" s="26">
        <f t="shared" si="281"/>
        <v>0</v>
      </c>
      <c r="Q88" s="26">
        <f t="shared" si="282"/>
        <v>0</v>
      </c>
      <c r="R88" s="26">
        <f t="shared" si="283"/>
        <v>0</v>
      </c>
      <c r="S88" s="26">
        <f t="shared" si="284"/>
        <v>0</v>
      </c>
      <c r="T88" s="26">
        <f t="shared" si="285"/>
        <v>0</v>
      </c>
      <c r="U88" s="26">
        <f t="shared" si="286"/>
        <v>0</v>
      </c>
      <c r="V88" s="26">
        <f t="shared" si="287"/>
        <v>0</v>
      </c>
      <c r="W88" s="26">
        <f t="shared" si="288"/>
        <v>0</v>
      </c>
      <c r="X88" s="26">
        <f t="shared" si="289"/>
        <v>0</v>
      </c>
      <c r="Y88" s="26">
        <f t="shared" si="290"/>
        <v>0</v>
      </c>
      <c r="Z88" s="26">
        <f t="shared" si="291"/>
        <v>0</v>
      </c>
      <c r="AA88" s="25">
        <f t="shared" ref="AA88" si="307">+O88*$AA$2</f>
        <v>0</v>
      </c>
      <c r="AB88" s="25">
        <f t="shared" ref="AB88" si="308">+P88*$AB$2</f>
        <v>0</v>
      </c>
      <c r="AC88" s="25">
        <f t="shared" ref="AC88" si="309">+Q88*$AC$2</f>
        <v>0</v>
      </c>
      <c r="AD88" s="25">
        <f t="shared" ref="AD88" si="310">+R88*$AD$2</f>
        <v>0</v>
      </c>
      <c r="AE88" s="25">
        <f t="shared" ref="AE88" si="311">+S88*$AE$2</f>
        <v>0</v>
      </c>
      <c r="AF88" s="25">
        <f t="shared" ref="AF88" si="312">+T88*$AF$2</f>
        <v>0</v>
      </c>
      <c r="AG88" s="25">
        <f t="shared" ref="AG88" si="313">+U88*$AG$2</f>
        <v>0</v>
      </c>
      <c r="AH88" s="25">
        <f t="shared" ref="AH88" si="314">+V88*$AH$2</f>
        <v>0</v>
      </c>
      <c r="AI88" s="25">
        <f t="shared" ref="AI88" si="315">+W88*$AI$2</f>
        <v>0</v>
      </c>
      <c r="AJ88" s="25">
        <f t="shared" ref="AJ88" si="316">+X88*$AJ$2</f>
        <v>0</v>
      </c>
      <c r="AK88" s="25">
        <f t="shared" ref="AK88" si="317">+Y88*$AK$2</f>
        <v>0</v>
      </c>
      <c r="AL88" s="25">
        <f t="shared" ref="AL88" si="318">+Z88*$AL$2</f>
        <v>0</v>
      </c>
    </row>
    <row r="89" spans="1:38" hidden="1" x14ac:dyDescent="0.2">
      <c r="A89" s="73">
        <v>920220</v>
      </c>
      <c r="B89" s="25"/>
      <c r="C89" s="25"/>
      <c r="D89" s="25"/>
      <c r="F89" s="25"/>
      <c r="G89" s="25"/>
      <c r="H89" s="25"/>
      <c r="I89" s="25"/>
      <c r="J89" s="25"/>
      <c r="K89" s="25"/>
      <c r="L89" s="25"/>
      <c r="M89" s="25"/>
      <c r="N89" s="25">
        <f t="shared" si="12"/>
        <v>0</v>
      </c>
      <c r="O89" s="26">
        <f t="shared" si="280"/>
        <v>0</v>
      </c>
      <c r="P89" s="26">
        <f t="shared" si="281"/>
        <v>0</v>
      </c>
      <c r="Q89" s="26">
        <f t="shared" si="282"/>
        <v>0</v>
      </c>
      <c r="R89" s="26">
        <f t="shared" si="283"/>
        <v>0</v>
      </c>
      <c r="S89" s="26">
        <f t="shared" si="284"/>
        <v>0</v>
      </c>
      <c r="T89" s="26">
        <f t="shared" si="285"/>
        <v>0</v>
      </c>
      <c r="U89" s="26">
        <f t="shared" si="286"/>
        <v>0</v>
      </c>
      <c r="V89" s="26">
        <f t="shared" si="287"/>
        <v>0</v>
      </c>
      <c r="W89" s="26">
        <f t="shared" si="288"/>
        <v>0</v>
      </c>
      <c r="X89" s="26">
        <f t="shared" si="289"/>
        <v>0</v>
      </c>
      <c r="Y89" s="26">
        <f t="shared" si="290"/>
        <v>0</v>
      </c>
      <c r="Z89" s="26">
        <f t="shared" si="291"/>
        <v>0</v>
      </c>
      <c r="AA89" s="25">
        <f t="shared" si="177"/>
        <v>0</v>
      </c>
      <c r="AB89" s="25">
        <f t="shared" si="178"/>
        <v>0</v>
      </c>
      <c r="AC89" s="25">
        <f t="shared" si="179"/>
        <v>0</v>
      </c>
      <c r="AD89" s="25">
        <f t="shared" si="180"/>
        <v>0</v>
      </c>
      <c r="AE89" s="25">
        <f t="shared" si="181"/>
        <v>0</v>
      </c>
      <c r="AF89" s="25">
        <f t="shared" si="182"/>
        <v>0</v>
      </c>
      <c r="AG89" s="25">
        <f t="shared" si="183"/>
        <v>0</v>
      </c>
      <c r="AH89" s="25">
        <f t="shared" si="184"/>
        <v>0</v>
      </c>
      <c r="AI89" s="25">
        <f t="shared" si="185"/>
        <v>0</v>
      </c>
      <c r="AJ89" s="25">
        <f t="shared" si="186"/>
        <v>0</v>
      </c>
      <c r="AK89" s="25">
        <f t="shared" si="187"/>
        <v>0</v>
      </c>
      <c r="AL89" s="25">
        <f t="shared" si="188"/>
        <v>0</v>
      </c>
    </row>
    <row r="90" spans="1:38" hidden="1" x14ac:dyDescent="0.2">
      <c r="A90" s="73">
        <v>920221</v>
      </c>
      <c r="B90" s="25"/>
      <c r="C90" s="25"/>
      <c r="D90" s="25"/>
      <c r="F90" s="25"/>
      <c r="G90" s="25"/>
      <c r="H90" s="25"/>
      <c r="I90" s="25"/>
      <c r="J90" s="25"/>
      <c r="K90" s="25"/>
      <c r="L90" s="25"/>
      <c r="M90" s="25"/>
      <c r="N90" s="25">
        <f t="shared" si="12"/>
        <v>0</v>
      </c>
      <c r="O90" s="26">
        <f t="shared" si="280"/>
        <v>0</v>
      </c>
      <c r="P90" s="26">
        <f t="shared" si="281"/>
        <v>0</v>
      </c>
      <c r="Q90" s="26">
        <f t="shared" si="282"/>
        <v>0</v>
      </c>
      <c r="R90" s="26">
        <f t="shared" si="283"/>
        <v>0</v>
      </c>
      <c r="S90" s="26">
        <f t="shared" si="284"/>
        <v>0</v>
      </c>
      <c r="T90" s="26">
        <f t="shared" si="285"/>
        <v>0</v>
      </c>
      <c r="U90" s="26">
        <f t="shared" si="286"/>
        <v>0</v>
      </c>
      <c r="V90" s="26">
        <f t="shared" si="287"/>
        <v>0</v>
      </c>
      <c r="W90" s="26">
        <f t="shared" si="288"/>
        <v>0</v>
      </c>
      <c r="X90" s="26">
        <f t="shared" si="289"/>
        <v>0</v>
      </c>
      <c r="Y90" s="26">
        <f t="shared" si="290"/>
        <v>0</v>
      </c>
      <c r="Z90" s="26">
        <f t="shared" si="291"/>
        <v>0</v>
      </c>
      <c r="AA90" s="25">
        <f t="shared" si="177"/>
        <v>0</v>
      </c>
      <c r="AB90" s="25">
        <f t="shared" si="178"/>
        <v>0</v>
      </c>
      <c r="AC90" s="25">
        <f t="shared" si="179"/>
        <v>0</v>
      </c>
      <c r="AD90" s="25">
        <f t="shared" si="180"/>
        <v>0</v>
      </c>
      <c r="AE90" s="25">
        <f t="shared" si="181"/>
        <v>0</v>
      </c>
      <c r="AF90" s="25">
        <f t="shared" si="182"/>
        <v>0</v>
      </c>
      <c r="AG90" s="25">
        <f t="shared" si="183"/>
        <v>0</v>
      </c>
      <c r="AH90" s="25">
        <f t="shared" si="184"/>
        <v>0</v>
      </c>
      <c r="AI90" s="25">
        <f t="shared" si="185"/>
        <v>0</v>
      </c>
      <c r="AJ90" s="25">
        <f t="shared" si="186"/>
        <v>0</v>
      </c>
      <c r="AK90" s="25">
        <f t="shared" si="187"/>
        <v>0</v>
      </c>
      <c r="AL90" s="25">
        <f t="shared" si="188"/>
        <v>0</v>
      </c>
    </row>
    <row r="91" spans="1:38" hidden="1" x14ac:dyDescent="0.2">
      <c r="A91" s="73">
        <v>920230</v>
      </c>
      <c r="B91" s="25"/>
      <c r="C91" s="25"/>
      <c r="D91" s="25"/>
      <c r="F91" s="25"/>
      <c r="G91" s="25"/>
      <c r="H91" s="25"/>
      <c r="I91" s="25"/>
      <c r="J91" s="25"/>
      <c r="K91" s="25"/>
      <c r="L91" s="25"/>
      <c r="M91" s="25"/>
      <c r="N91" s="25">
        <f t="shared" si="12"/>
        <v>0</v>
      </c>
      <c r="O91" s="26">
        <f t="shared" si="280"/>
        <v>0</v>
      </c>
      <c r="P91" s="26">
        <f t="shared" si="281"/>
        <v>0</v>
      </c>
      <c r="Q91" s="26">
        <f t="shared" si="282"/>
        <v>0</v>
      </c>
      <c r="R91" s="26">
        <f t="shared" si="283"/>
        <v>0</v>
      </c>
      <c r="S91" s="26">
        <f t="shared" si="284"/>
        <v>0</v>
      </c>
      <c r="T91" s="26">
        <f t="shared" si="285"/>
        <v>0</v>
      </c>
      <c r="U91" s="26">
        <f t="shared" si="286"/>
        <v>0</v>
      </c>
      <c r="V91" s="26">
        <f t="shared" si="287"/>
        <v>0</v>
      </c>
      <c r="W91" s="26">
        <f t="shared" si="288"/>
        <v>0</v>
      </c>
      <c r="X91" s="26">
        <f t="shared" si="289"/>
        <v>0</v>
      </c>
      <c r="Y91" s="26">
        <f t="shared" si="290"/>
        <v>0</v>
      </c>
      <c r="Z91" s="26">
        <f t="shared" si="291"/>
        <v>0</v>
      </c>
      <c r="AA91" s="25">
        <f t="shared" si="177"/>
        <v>0</v>
      </c>
      <c r="AB91" s="25">
        <f t="shared" si="178"/>
        <v>0</v>
      </c>
      <c r="AC91" s="25">
        <f t="shared" si="179"/>
        <v>0</v>
      </c>
      <c r="AD91" s="25">
        <f t="shared" si="180"/>
        <v>0</v>
      </c>
      <c r="AE91" s="25">
        <f t="shared" si="181"/>
        <v>0</v>
      </c>
      <c r="AF91" s="25">
        <f t="shared" si="182"/>
        <v>0</v>
      </c>
      <c r="AG91" s="25">
        <f t="shared" si="183"/>
        <v>0</v>
      </c>
      <c r="AH91" s="25">
        <f t="shared" si="184"/>
        <v>0</v>
      </c>
      <c r="AI91" s="25">
        <f t="shared" si="185"/>
        <v>0</v>
      </c>
      <c r="AJ91" s="25">
        <f t="shared" si="186"/>
        <v>0</v>
      </c>
      <c r="AK91" s="25">
        <f t="shared" si="187"/>
        <v>0</v>
      </c>
      <c r="AL91" s="25">
        <f t="shared" si="188"/>
        <v>0</v>
      </c>
    </row>
    <row r="92" spans="1:38" hidden="1" x14ac:dyDescent="0.2">
      <c r="A92" s="73">
        <v>920231</v>
      </c>
      <c r="B92" s="25"/>
      <c r="C92" s="25"/>
      <c r="D92" s="25"/>
      <c r="F92" s="25"/>
      <c r="G92" s="25"/>
      <c r="H92" s="25"/>
      <c r="I92" s="25"/>
      <c r="J92" s="25"/>
      <c r="K92" s="25"/>
      <c r="L92" s="25"/>
      <c r="M92" s="25"/>
      <c r="N92" s="25">
        <f t="shared" si="12"/>
        <v>0</v>
      </c>
      <c r="O92" s="26">
        <f t="shared" si="280"/>
        <v>0</v>
      </c>
      <c r="P92" s="26">
        <f t="shared" si="281"/>
        <v>0</v>
      </c>
      <c r="Q92" s="26">
        <f t="shared" si="282"/>
        <v>0</v>
      </c>
      <c r="R92" s="26">
        <f t="shared" si="283"/>
        <v>0</v>
      </c>
      <c r="S92" s="26">
        <f t="shared" si="284"/>
        <v>0</v>
      </c>
      <c r="T92" s="26">
        <f t="shared" si="285"/>
        <v>0</v>
      </c>
      <c r="U92" s="26">
        <f t="shared" si="286"/>
        <v>0</v>
      </c>
      <c r="V92" s="26">
        <f t="shared" si="287"/>
        <v>0</v>
      </c>
      <c r="W92" s="26">
        <f t="shared" si="288"/>
        <v>0</v>
      </c>
      <c r="X92" s="26">
        <f t="shared" si="289"/>
        <v>0</v>
      </c>
      <c r="Y92" s="26">
        <f t="shared" si="290"/>
        <v>0</v>
      </c>
      <c r="Z92" s="26">
        <f t="shared" si="291"/>
        <v>0</v>
      </c>
      <c r="AA92" s="25">
        <f t="shared" si="177"/>
        <v>0</v>
      </c>
      <c r="AB92" s="25">
        <f t="shared" si="178"/>
        <v>0</v>
      </c>
      <c r="AC92" s="25">
        <f t="shared" si="179"/>
        <v>0</v>
      </c>
      <c r="AD92" s="25">
        <f t="shared" si="180"/>
        <v>0</v>
      </c>
      <c r="AE92" s="25">
        <f t="shared" si="181"/>
        <v>0</v>
      </c>
      <c r="AF92" s="25">
        <f t="shared" si="182"/>
        <v>0</v>
      </c>
      <c r="AG92" s="25">
        <f t="shared" si="183"/>
        <v>0</v>
      </c>
      <c r="AH92" s="25">
        <f t="shared" si="184"/>
        <v>0</v>
      </c>
      <c r="AI92" s="25">
        <f t="shared" si="185"/>
        <v>0</v>
      </c>
      <c r="AJ92" s="25">
        <f t="shared" si="186"/>
        <v>0</v>
      </c>
      <c r="AK92" s="25">
        <f t="shared" si="187"/>
        <v>0</v>
      </c>
      <c r="AL92" s="25">
        <f t="shared" si="188"/>
        <v>0</v>
      </c>
    </row>
    <row r="93" spans="1:38" hidden="1" x14ac:dyDescent="0.2">
      <c r="A93" s="73">
        <v>920240</v>
      </c>
      <c r="B93" s="25"/>
      <c r="C93" s="25"/>
      <c r="D93" s="25"/>
      <c r="F93" s="25"/>
      <c r="G93" s="25"/>
      <c r="H93" s="25"/>
      <c r="I93" s="25"/>
      <c r="J93" s="25"/>
      <c r="K93" s="25"/>
      <c r="L93" s="25"/>
      <c r="M93" s="25"/>
      <c r="N93" s="25">
        <f t="shared" ref="N93:N99" si="319">SUM(B93:M93)</f>
        <v>0</v>
      </c>
      <c r="O93" s="26">
        <f t="shared" ref="O93:O102" si="320">+B93/$B$118</f>
        <v>0</v>
      </c>
      <c r="P93" s="26">
        <f t="shared" ref="P93:P102" si="321">+C93/$C$118</f>
        <v>0</v>
      </c>
      <c r="Q93" s="26">
        <f t="shared" ref="Q93:Q102" si="322">+D93/$D$118</f>
        <v>0</v>
      </c>
      <c r="R93" s="26">
        <f t="shared" ref="R93:R102" si="323">+E93/$E$118</f>
        <v>0</v>
      </c>
      <c r="S93" s="26">
        <f t="shared" ref="S93:S102" si="324">+F93/$F$118</f>
        <v>0</v>
      </c>
      <c r="T93" s="26">
        <f t="shared" ref="T93:T102" si="325">+G93/$G$118</f>
        <v>0</v>
      </c>
      <c r="U93" s="26">
        <f t="shared" ref="U93:U102" si="326">+H93/$H$118</f>
        <v>0</v>
      </c>
      <c r="V93" s="26">
        <f t="shared" ref="V93:V102" si="327">+I93/$I$118</f>
        <v>0</v>
      </c>
      <c r="W93" s="26">
        <f t="shared" ref="W93:W102" si="328">+J93/$J$118</f>
        <v>0</v>
      </c>
      <c r="X93" s="26">
        <f t="shared" ref="X93:X102" si="329">+K93/$K$118</f>
        <v>0</v>
      </c>
      <c r="Y93" s="26">
        <f t="shared" ref="Y93:Y102" si="330">+L93/$L$118</f>
        <v>0</v>
      </c>
      <c r="Z93" s="26">
        <f t="shared" ref="Z93:Z102" si="331">+M93/$M$118</f>
        <v>0</v>
      </c>
      <c r="AA93" s="25">
        <f t="shared" ref="AA93:AA99" si="332">+O93*$AA$2</f>
        <v>0</v>
      </c>
      <c r="AB93" s="25">
        <f t="shared" ref="AB93:AB99" si="333">+P93*$AB$2</f>
        <v>0</v>
      </c>
      <c r="AC93" s="25">
        <f t="shared" ref="AC93:AC99" si="334">+Q93*$AC$2</f>
        <v>0</v>
      </c>
      <c r="AD93" s="25">
        <f t="shared" ref="AD93:AD99" si="335">+R93*$AD$2</f>
        <v>0</v>
      </c>
      <c r="AE93" s="25">
        <f t="shared" ref="AE93:AE99" si="336">+S93*$AE$2</f>
        <v>0</v>
      </c>
      <c r="AF93" s="25">
        <f t="shared" ref="AF93:AF99" si="337">+T93*$AF$2</f>
        <v>0</v>
      </c>
      <c r="AG93" s="25">
        <f t="shared" ref="AG93:AG99" si="338">+U93*$AG$2</f>
        <v>0</v>
      </c>
      <c r="AH93" s="25">
        <f t="shared" ref="AH93:AH99" si="339">+V93*$AH$2</f>
        <v>0</v>
      </c>
      <c r="AI93" s="25">
        <f t="shared" ref="AI93:AI99" si="340">+W93*$AI$2</f>
        <v>0</v>
      </c>
      <c r="AJ93" s="25">
        <f t="shared" ref="AJ93:AJ99" si="341">+X93*$AJ$2</f>
        <v>0</v>
      </c>
      <c r="AK93" s="25">
        <f t="shared" ref="AK93:AK99" si="342">+Y93*$AK$2</f>
        <v>0</v>
      </c>
      <c r="AL93" s="25">
        <f t="shared" ref="AL93:AL99" si="343">+Z93*$AL$2</f>
        <v>0</v>
      </c>
    </row>
    <row r="94" spans="1:38" hidden="1" x14ac:dyDescent="0.2">
      <c r="A94" s="73">
        <v>920241</v>
      </c>
      <c r="B94" s="25"/>
      <c r="C94" s="25"/>
      <c r="D94" s="25"/>
      <c r="F94" s="25"/>
      <c r="G94" s="25"/>
      <c r="H94" s="25"/>
      <c r="I94" s="25"/>
      <c r="J94" s="25"/>
      <c r="K94" s="25"/>
      <c r="L94" s="25"/>
      <c r="M94" s="25"/>
      <c r="N94" s="25">
        <f t="shared" si="319"/>
        <v>0</v>
      </c>
      <c r="O94" s="26">
        <f t="shared" si="320"/>
        <v>0</v>
      </c>
      <c r="P94" s="26">
        <f t="shared" si="321"/>
        <v>0</v>
      </c>
      <c r="Q94" s="26">
        <f t="shared" si="322"/>
        <v>0</v>
      </c>
      <c r="R94" s="26">
        <f t="shared" si="323"/>
        <v>0</v>
      </c>
      <c r="S94" s="26">
        <f t="shared" si="324"/>
        <v>0</v>
      </c>
      <c r="T94" s="26">
        <f t="shared" si="325"/>
        <v>0</v>
      </c>
      <c r="U94" s="26">
        <f t="shared" si="326"/>
        <v>0</v>
      </c>
      <c r="V94" s="26">
        <f t="shared" si="327"/>
        <v>0</v>
      </c>
      <c r="W94" s="26">
        <f t="shared" si="328"/>
        <v>0</v>
      </c>
      <c r="X94" s="26">
        <f t="shared" si="329"/>
        <v>0</v>
      </c>
      <c r="Y94" s="26">
        <f t="shared" si="330"/>
        <v>0</v>
      </c>
      <c r="Z94" s="26">
        <f t="shared" si="331"/>
        <v>0</v>
      </c>
      <c r="AA94" s="25">
        <f t="shared" si="332"/>
        <v>0</v>
      </c>
      <c r="AB94" s="25">
        <f t="shared" si="333"/>
        <v>0</v>
      </c>
      <c r="AC94" s="25">
        <f t="shared" si="334"/>
        <v>0</v>
      </c>
      <c r="AD94" s="25">
        <f t="shared" si="335"/>
        <v>0</v>
      </c>
      <c r="AE94" s="25">
        <f t="shared" si="336"/>
        <v>0</v>
      </c>
      <c r="AF94" s="25">
        <f t="shared" si="337"/>
        <v>0</v>
      </c>
      <c r="AG94" s="25">
        <f t="shared" si="338"/>
        <v>0</v>
      </c>
      <c r="AH94" s="25">
        <f t="shared" si="339"/>
        <v>0</v>
      </c>
      <c r="AI94" s="25">
        <f t="shared" si="340"/>
        <v>0</v>
      </c>
      <c r="AJ94" s="25">
        <f t="shared" si="341"/>
        <v>0</v>
      </c>
      <c r="AK94" s="25">
        <f t="shared" si="342"/>
        <v>0</v>
      </c>
      <c r="AL94" s="25">
        <f t="shared" si="343"/>
        <v>0</v>
      </c>
    </row>
    <row r="95" spans="1:38" hidden="1" x14ac:dyDescent="0.2">
      <c r="A95" s="73">
        <v>920250</v>
      </c>
      <c r="B95" s="25"/>
      <c r="C95" s="25"/>
      <c r="D95" s="25"/>
      <c r="F95" s="25"/>
      <c r="G95" s="25"/>
      <c r="H95" s="25"/>
      <c r="I95" s="25"/>
      <c r="J95" s="25"/>
      <c r="K95" s="25"/>
      <c r="L95" s="25"/>
      <c r="M95" s="25"/>
      <c r="N95" s="25">
        <f t="shared" si="319"/>
        <v>0</v>
      </c>
      <c r="O95" s="26">
        <f t="shared" si="320"/>
        <v>0</v>
      </c>
      <c r="P95" s="26">
        <f t="shared" si="321"/>
        <v>0</v>
      </c>
      <c r="Q95" s="26">
        <f t="shared" si="322"/>
        <v>0</v>
      </c>
      <c r="R95" s="26">
        <f t="shared" si="323"/>
        <v>0</v>
      </c>
      <c r="S95" s="26">
        <f t="shared" si="324"/>
        <v>0</v>
      </c>
      <c r="T95" s="26">
        <f t="shared" si="325"/>
        <v>0</v>
      </c>
      <c r="U95" s="26">
        <f t="shared" si="326"/>
        <v>0</v>
      </c>
      <c r="V95" s="26">
        <f t="shared" si="327"/>
        <v>0</v>
      </c>
      <c r="W95" s="26">
        <f t="shared" si="328"/>
        <v>0</v>
      </c>
      <c r="X95" s="26">
        <f t="shared" si="329"/>
        <v>0</v>
      </c>
      <c r="Y95" s="26">
        <f t="shared" si="330"/>
        <v>0</v>
      </c>
      <c r="Z95" s="26">
        <f t="shared" si="331"/>
        <v>0</v>
      </c>
      <c r="AA95" s="25">
        <f t="shared" si="332"/>
        <v>0</v>
      </c>
      <c r="AB95" s="25">
        <f t="shared" si="333"/>
        <v>0</v>
      </c>
      <c r="AC95" s="25">
        <f t="shared" si="334"/>
        <v>0</v>
      </c>
      <c r="AD95" s="25">
        <f t="shared" si="335"/>
        <v>0</v>
      </c>
      <c r="AE95" s="25">
        <f t="shared" si="336"/>
        <v>0</v>
      </c>
      <c r="AF95" s="25">
        <f t="shared" si="337"/>
        <v>0</v>
      </c>
      <c r="AG95" s="25">
        <f t="shared" si="338"/>
        <v>0</v>
      </c>
      <c r="AH95" s="25">
        <f t="shared" si="339"/>
        <v>0</v>
      </c>
      <c r="AI95" s="25">
        <f t="shared" si="340"/>
        <v>0</v>
      </c>
      <c r="AJ95" s="25">
        <f t="shared" si="341"/>
        <v>0</v>
      </c>
      <c r="AK95" s="25">
        <f t="shared" si="342"/>
        <v>0</v>
      </c>
      <c r="AL95" s="25">
        <f t="shared" si="343"/>
        <v>0</v>
      </c>
    </row>
    <row r="96" spans="1:38" hidden="1" x14ac:dyDescent="0.2">
      <c r="A96" s="73">
        <v>920260</v>
      </c>
      <c r="B96" s="25"/>
      <c r="C96" s="25"/>
      <c r="D96" s="25"/>
      <c r="F96" s="25"/>
      <c r="G96" s="25"/>
      <c r="H96" s="25"/>
      <c r="I96" s="25"/>
      <c r="J96" s="25"/>
      <c r="K96" s="25"/>
      <c r="L96" s="25"/>
      <c r="M96" s="25"/>
      <c r="N96" s="25">
        <f t="shared" ref="N96:N98" si="344">SUM(B96:M96)</f>
        <v>0</v>
      </c>
      <c r="O96" s="26">
        <f t="shared" si="320"/>
        <v>0</v>
      </c>
      <c r="P96" s="26">
        <f t="shared" si="321"/>
        <v>0</v>
      </c>
      <c r="Q96" s="26">
        <f t="shared" si="322"/>
        <v>0</v>
      </c>
      <c r="R96" s="26">
        <f t="shared" si="323"/>
        <v>0</v>
      </c>
      <c r="S96" s="26">
        <f t="shared" si="324"/>
        <v>0</v>
      </c>
      <c r="T96" s="26">
        <f t="shared" si="325"/>
        <v>0</v>
      </c>
      <c r="U96" s="26">
        <f t="shared" si="326"/>
        <v>0</v>
      </c>
      <c r="V96" s="26">
        <f t="shared" si="327"/>
        <v>0</v>
      </c>
      <c r="W96" s="26">
        <f t="shared" si="328"/>
        <v>0</v>
      </c>
      <c r="X96" s="26">
        <f t="shared" si="329"/>
        <v>0</v>
      </c>
      <c r="Y96" s="26">
        <f t="shared" si="330"/>
        <v>0</v>
      </c>
      <c r="Z96" s="26">
        <f t="shared" si="331"/>
        <v>0</v>
      </c>
      <c r="AA96" s="25">
        <f t="shared" ref="AA96:AA98" si="345">+O96*$AA$2</f>
        <v>0</v>
      </c>
      <c r="AB96" s="25">
        <f t="shared" ref="AB96:AB98" si="346">+P96*$AB$2</f>
        <v>0</v>
      </c>
      <c r="AC96" s="25">
        <f t="shared" ref="AC96:AC98" si="347">+Q96*$AC$2</f>
        <v>0</v>
      </c>
      <c r="AD96" s="25">
        <f t="shared" ref="AD96:AD98" si="348">+R96*$AD$2</f>
        <v>0</v>
      </c>
      <c r="AE96" s="25">
        <f t="shared" ref="AE96:AE98" si="349">+S96*$AE$2</f>
        <v>0</v>
      </c>
      <c r="AF96" s="25">
        <f t="shared" ref="AF96:AF98" si="350">+T96*$AF$2</f>
        <v>0</v>
      </c>
      <c r="AG96" s="25">
        <f t="shared" ref="AG96:AG98" si="351">+U96*$AG$2</f>
        <v>0</v>
      </c>
      <c r="AH96" s="25">
        <f t="shared" ref="AH96:AH98" si="352">+V96*$AH$2</f>
        <v>0</v>
      </c>
      <c r="AI96" s="25">
        <f t="shared" ref="AI96:AI98" si="353">+W96*$AI$2</f>
        <v>0</v>
      </c>
      <c r="AJ96" s="25">
        <f t="shared" ref="AJ96:AJ98" si="354">+X96*$AJ$2</f>
        <v>0</v>
      </c>
      <c r="AK96" s="25">
        <f t="shared" ref="AK96:AK98" si="355">+Y96*$AK$2</f>
        <v>0</v>
      </c>
      <c r="AL96" s="25">
        <f t="shared" ref="AL96:AL98" si="356">+Z96*$AL$2</f>
        <v>0</v>
      </c>
    </row>
    <row r="97" spans="1:38" hidden="1" x14ac:dyDescent="0.2">
      <c r="A97" s="73">
        <v>921000</v>
      </c>
      <c r="B97" s="25"/>
      <c r="C97" s="25"/>
      <c r="D97" s="25"/>
      <c r="F97" s="25"/>
      <c r="G97" s="25"/>
      <c r="H97" s="25"/>
      <c r="I97" s="25"/>
      <c r="J97" s="25"/>
      <c r="K97" s="25"/>
      <c r="L97" s="25"/>
      <c r="M97" s="25"/>
      <c r="N97" s="25">
        <f t="shared" si="344"/>
        <v>0</v>
      </c>
      <c r="O97" s="26">
        <f t="shared" si="320"/>
        <v>0</v>
      </c>
      <c r="P97" s="26">
        <f t="shared" si="321"/>
        <v>0</v>
      </c>
      <c r="Q97" s="26">
        <f t="shared" si="322"/>
        <v>0</v>
      </c>
      <c r="R97" s="26">
        <f t="shared" si="323"/>
        <v>0</v>
      </c>
      <c r="S97" s="26">
        <f t="shared" si="324"/>
        <v>0</v>
      </c>
      <c r="T97" s="26">
        <f t="shared" si="325"/>
        <v>0</v>
      </c>
      <c r="U97" s="26">
        <f t="shared" si="326"/>
        <v>0</v>
      </c>
      <c r="V97" s="26">
        <f t="shared" si="327"/>
        <v>0</v>
      </c>
      <c r="W97" s="26">
        <f t="shared" si="328"/>
        <v>0</v>
      </c>
      <c r="X97" s="26">
        <f t="shared" si="329"/>
        <v>0</v>
      </c>
      <c r="Y97" s="26">
        <f t="shared" si="330"/>
        <v>0</v>
      </c>
      <c r="Z97" s="26">
        <f t="shared" si="331"/>
        <v>0</v>
      </c>
      <c r="AA97" s="25">
        <f t="shared" si="345"/>
        <v>0</v>
      </c>
      <c r="AB97" s="25">
        <f t="shared" si="346"/>
        <v>0</v>
      </c>
      <c r="AC97" s="25">
        <f t="shared" si="347"/>
        <v>0</v>
      </c>
      <c r="AD97" s="25">
        <f t="shared" si="348"/>
        <v>0</v>
      </c>
      <c r="AE97" s="25">
        <f t="shared" si="349"/>
        <v>0</v>
      </c>
      <c r="AF97" s="25">
        <f t="shared" si="350"/>
        <v>0</v>
      </c>
      <c r="AG97" s="25">
        <f t="shared" si="351"/>
        <v>0</v>
      </c>
      <c r="AH97" s="25">
        <f t="shared" si="352"/>
        <v>0</v>
      </c>
      <c r="AI97" s="25">
        <f t="shared" si="353"/>
        <v>0</v>
      </c>
      <c r="AJ97" s="25">
        <f t="shared" si="354"/>
        <v>0</v>
      </c>
      <c r="AK97" s="25">
        <f t="shared" si="355"/>
        <v>0</v>
      </c>
      <c r="AL97" s="25">
        <f t="shared" si="356"/>
        <v>0</v>
      </c>
    </row>
    <row r="98" spans="1:38" hidden="1" x14ac:dyDescent="0.2">
      <c r="A98" s="73">
        <v>928000</v>
      </c>
      <c r="B98" s="25"/>
      <c r="C98" s="25"/>
      <c r="D98" s="25"/>
      <c r="F98" s="25"/>
      <c r="G98" s="25"/>
      <c r="H98" s="25"/>
      <c r="I98" s="25"/>
      <c r="J98" s="25"/>
      <c r="K98" s="25"/>
      <c r="L98" s="25"/>
      <c r="M98" s="25"/>
      <c r="N98" s="25">
        <f t="shared" si="344"/>
        <v>0</v>
      </c>
      <c r="O98" s="26">
        <f t="shared" si="320"/>
        <v>0</v>
      </c>
      <c r="P98" s="26">
        <f t="shared" si="321"/>
        <v>0</v>
      </c>
      <c r="Q98" s="26">
        <f t="shared" si="322"/>
        <v>0</v>
      </c>
      <c r="R98" s="26">
        <f t="shared" si="323"/>
        <v>0</v>
      </c>
      <c r="S98" s="26">
        <f t="shared" si="324"/>
        <v>0</v>
      </c>
      <c r="T98" s="26">
        <f t="shared" si="325"/>
        <v>0</v>
      </c>
      <c r="U98" s="26">
        <f t="shared" si="326"/>
        <v>0</v>
      </c>
      <c r="V98" s="26">
        <f t="shared" si="327"/>
        <v>0</v>
      </c>
      <c r="W98" s="26">
        <f t="shared" si="328"/>
        <v>0</v>
      </c>
      <c r="X98" s="26">
        <f t="shared" si="329"/>
        <v>0</v>
      </c>
      <c r="Y98" s="26">
        <f t="shared" si="330"/>
        <v>0</v>
      </c>
      <c r="Z98" s="26">
        <f t="shared" si="331"/>
        <v>0</v>
      </c>
      <c r="AA98" s="25">
        <f t="shared" si="345"/>
        <v>0</v>
      </c>
      <c r="AB98" s="25">
        <f t="shared" si="346"/>
        <v>0</v>
      </c>
      <c r="AC98" s="25">
        <f t="shared" si="347"/>
        <v>0</v>
      </c>
      <c r="AD98" s="25">
        <f t="shared" si="348"/>
        <v>0</v>
      </c>
      <c r="AE98" s="25">
        <f t="shared" si="349"/>
        <v>0</v>
      </c>
      <c r="AF98" s="25">
        <f t="shared" si="350"/>
        <v>0</v>
      </c>
      <c r="AG98" s="25">
        <f t="shared" si="351"/>
        <v>0</v>
      </c>
      <c r="AH98" s="25">
        <f t="shared" si="352"/>
        <v>0</v>
      </c>
      <c r="AI98" s="25">
        <f t="shared" si="353"/>
        <v>0</v>
      </c>
      <c r="AJ98" s="25">
        <f t="shared" si="354"/>
        <v>0</v>
      </c>
      <c r="AK98" s="25">
        <f t="shared" si="355"/>
        <v>0</v>
      </c>
      <c r="AL98" s="25">
        <f t="shared" si="356"/>
        <v>0</v>
      </c>
    </row>
    <row r="99" spans="1:38" hidden="1" x14ac:dyDescent="0.2">
      <c r="A99" s="73">
        <v>928200</v>
      </c>
      <c r="B99" s="25"/>
      <c r="C99" s="25"/>
      <c r="D99" s="25"/>
      <c r="F99" s="25"/>
      <c r="G99" s="25"/>
      <c r="H99" s="25"/>
      <c r="I99" s="25"/>
      <c r="J99" s="25"/>
      <c r="K99" s="25"/>
      <c r="L99" s="25"/>
      <c r="M99" s="25"/>
      <c r="N99" s="25">
        <f t="shared" si="319"/>
        <v>0</v>
      </c>
      <c r="O99" s="26">
        <f t="shared" si="320"/>
        <v>0</v>
      </c>
      <c r="P99" s="26">
        <f t="shared" si="321"/>
        <v>0</v>
      </c>
      <c r="Q99" s="26">
        <f t="shared" si="322"/>
        <v>0</v>
      </c>
      <c r="R99" s="26">
        <f t="shared" si="323"/>
        <v>0</v>
      </c>
      <c r="S99" s="26">
        <f t="shared" si="324"/>
        <v>0</v>
      </c>
      <c r="T99" s="26">
        <f t="shared" si="325"/>
        <v>0</v>
      </c>
      <c r="U99" s="26">
        <f t="shared" si="326"/>
        <v>0</v>
      </c>
      <c r="V99" s="26">
        <f t="shared" si="327"/>
        <v>0</v>
      </c>
      <c r="W99" s="26">
        <f t="shared" si="328"/>
        <v>0</v>
      </c>
      <c r="X99" s="26">
        <f t="shared" si="329"/>
        <v>0</v>
      </c>
      <c r="Y99" s="26">
        <f t="shared" si="330"/>
        <v>0</v>
      </c>
      <c r="Z99" s="26">
        <f t="shared" si="331"/>
        <v>0</v>
      </c>
      <c r="AA99" s="25">
        <f t="shared" si="332"/>
        <v>0</v>
      </c>
      <c r="AB99" s="25">
        <f t="shared" si="333"/>
        <v>0</v>
      </c>
      <c r="AC99" s="25">
        <f t="shared" si="334"/>
        <v>0</v>
      </c>
      <c r="AD99" s="25">
        <f t="shared" si="335"/>
        <v>0</v>
      </c>
      <c r="AE99" s="25">
        <f t="shared" si="336"/>
        <v>0</v>
      </c>
      <c r="AF99" s="25">
        <f t="shared" si="337"/>
        <v>0</v>
      </c>
      <c r="AG99" s="25">
        <f t="shared" si="338"/>
        <v>0</v>
      </c>
      <c r="AH99" s="25">
        <f t="shared" si="339"/>
        <v>0</v>
      </c>
      <c r="AI99" s="25">
        <f t="shared" si="340"/>
        <v>0</v>
      </c>
      <c r="AJ99" s="25">
        <f t="shared" si="341"/>
        <v>0</v>
      </c>
      <c r="AK99" s="25">
        <f t="shared" si="342"/>
        <v>0</v>
      </c>
      <c r="AL99" s="25">
        <f t="shared" si="343"/>
        <v>0</v>
      </c>
    </row>
    <row r="100" spans="1:38" hidden="1" x14ac:dyDescent="0.2">
      <c r="A100" s="73">
        <v>928300</v>
      </c>
      <c r="B100" s="25"/>
      <c r="C100" s="25"/>
      <c r="D100" s="25"/>
      <c r="F100" s="25"/>
      <c r="G100" s="25"/>
      <c r="H100" s="25"/>
      <c r="I100" s="25"/>
      <c r="J100" s="25"/>
      <c r="K100" s="25"/>
      <c r="L100" s="25"/>
      <c r="M100" s="25"/>
      <c r="N100" s="25">
        <f t="shared" ref="N100:N115" si="357">SUM(B100:M100)</f>
        <v>0</v>
      </c>
      <c r="O100" s="26">
        <f t="shared" si="320"/>
        <v>0</v>
      </c>
      <c r="P100" s="26">
        <f t="shared" si="321"/>
        <v>0</v>
      </c>
      <c r="Q100" s="26">
        <f t="shared" si="322"/>
        <v>0</v>
      </c>
      <c r="R100" s="26">
        <f t="shared" si="323"/>
        <v>0</v>
      </c>
      <c r="S100" s="26">
        <f t="shared" si="324"/>
        <v>0</v>
      </c>
      <c r="T100" s="26">
        <f t="shared" si="325"/>
        <v>0</v>
      </c>
      <c r="U100" s="26">
        <f t="shared" si="326"/>
        <v>0</v>
      </c>
      <c r="V100" s="26">
        <f t="shared" si="327"/>
        <v>0</v>
      </c>
      <c r="W100" s="26">
        <f t="shared" si="328"/>
        <v>0</v>
      </c>
      <c r="X100" s="26">
        <f t="shared" si="329"/>
        <v>0</v>
      </c>
      <c r="Y100" s="26">
        <f t="shared" si="330"/>
        <v>0</v>
      </c>
      <c r="Z100" s="26">
        <f t="shared" si="331"/>
        <v>0</v>
      </c>
      <c r="AA100" s="25">
        <f t="shared" si="177"/>
        <v>0</v>
      </c>
      <c r="AB100" s="25">
        <f t="shared" si="178"/>
        <v>0</v>
      </c>
      <c r="AC100" s="25">
        <f t="shared" si="179"/>
        <v>0</v>
      </c>
      <c r="AD100" s="25">
        <f t="shared" si="180"/>
        <v>0</v>
      </c>
      <c r="AE100" s="25">
        <f t="shared" si="181"/>
        <v>0</v>
      </c>
      <c r="AF100" s="25">
        <f t="shared" si="182"/>
        <v>0</v>
      </c>
      <c r="AG100" s="25">
        <f t="shared" si="183"/>
        <v>0</v>
      </c>
      <c r="AH100" s="25">
        <f t="shared" si="184"/>
        <v>0</v>
      </c>
      <c r="AI100" s="25">
        <f t="shared" si="185"/>
        <v>0</v>
      </c>
      <c r="AJ100" s="25">
        <f t="shared" si="186"/>
        <v>0</v>
      </c>
      <c r="AK100" s="25">
        <f t="shared" si="187"/>
        <v>0</v>
      </c>
      <c r="AL100" s="25">
        <f t="shared" si="188"/>
        <v>0</v>
      </c>
    </row>
    <row r="101" spans="1:38" hidden="1" x14ac:dyDescent="0.2">
      <c r="A101" s="73">
        <v>928500</v>
      </c>
      <c r="B101" s="25"/>
      <c r="C101" s="25"/>
      <c r="D101" s="25"/>
      <c r="F101" s="25"/>
      <c r="G101" s="25"/>
      <c r="H101" s="25"/>
      <c r="I101" s="25"/>
      <c r="J101" s="25"/>
      <c r="K101" s="25"/>
      <c r="L101" s="25"/>
      <c r="M101" s="25"/>
      <c r="N101" s="25">
        <f t="shared" ref="N101" si="358">SUM(B101:M101)</f>
        <v>0</v>
      </c>
      <c r="O101" s="26">
        <f t="shared" si="320"/>
        <v>0</v>
      </c>
      <c r="P101" s="26">
        <f t="shared" si="321"/>
        <v>0</v>
      </c>
      <c r="Q101" s="26">
        <f t="shared" si="322"/>
        <v>0</v>
      </c>
      <c r="R101" s="26">
        <f t="shared" si="323"/>
        <v>0</v>
      </c>
      <c r="S101" s="26">
        <f t="shared" si="324"/>
        <v>0</v>
      </c>
      <c r="T101" s="26">
        <f t="shared" si="325"/>
        <v>0</v>
      </c>
      <c r="U101" s="26">
        <f t="shared" si="326"/>
        <v>0</v>
      </c>
      <c r="V101" s="26">
        <f t="shared" si="327"/>
        <v>0</v>
      </c>
      <c r="W101" s="26">
        <f t="shared" si="328"/>
        <v>0</v>
      </c>
      <c r="X101" s="26">
        <f t="shared" si="329"/>
        <v>0</v>
      </c>
      <c r="Y101" s="26">
        <f t="shared" si="330"/>
        <v>0</v>
      </c>
      <c r="Z101" s="26">
        <f t="shared" si="331"/>
        <v>0</v>
      </c>
      <c r="AA101" s="25">
        <f t="shared" ref="AA101" si="359">+O101*$AA$2</f>
        <v>0</v>
      </c>
      <c r="AB101" s="25">
        <f t="shared" ref="AB101" si="360">+P101*$AB$2</f>
        <v>0</v>
      </c>
      <c r="AC101" s="25">
        <f t="shared" ref="AC101" si="361">+Q101*$AC$2</f>
        <v>0</v>
      </c>
      <c r="AD101" s="25">
        <f t="shared" ref="AD101" si="362">+R101*$AD$2</f>
        <v>0</v>
      </c>
      <c r="AE101" s="25">
        <f t="shared" ref="AE101" si="363">+S101*$AE$2</f>
        <v>0</v>
      </c>
      <c r="AF101" s="25">
        <f t="shared" ref="AF101" si="364">+T101*$AF$2</f>
        <v>0</v>
      </c>
      <c r="AG101" s="25">
        <f t="shared" ref="AG101" si="365">+U101*$AG$2</f>
        <v>0</v>
      </c>
      <c r="AH101" s="25">
        <f t="shared" ref="AH101" si="366">+V101*$AH$2</f>
        <v>0</v>
      </c>
      <c r="AI101" s="25">
        <f t="shared" ref="AI101" si="367">+W101*$AI$2</f>
        <v>0</v>
      </c>
      <c r="AJ101" s="25">
        <f t="shared" ref="AJ101" si="368">+X101*$AJ$2</f>
        <v>0</v>
      </c>
      <c r="AK101" s="25">
        <f t="shared" ref="AK101" si="369">+Y101*$AK$2</f>
        <v>0</v>
      </c>
      <c r="AL101" s="25">
        <f t="shared" ref="AL101" si="370">+Z101*$AL$2</f>
        <v>0</v>
      </c>
    </row>
    <row r="102" spans="1:38" hidden="1" x14ac:dyDescent="0.2">
      <c r="A102" s="73">
        <v>928600</v>
      </c>
      <c r="B102" s="25"/>
      <c r="C102" s="25"/>
      <c r="D102" s="25"/>
      <c r="F102" s="25"/>
      <c r="G102" s="25"/>
      <c r="H102" s="25"/>
      <c r="I102" s="25"/>
      <c r="J102" s="25"/>
      <c r="K102" s="25"/>
      <c r="L102" s="25"/>
      <c r="M102" s="25"/>
      <c r="N102" s="25">
        <f t="shared" ref="N102" si="371">SUM(B102:M102)</f>
        <v>0</v>
      </c>
      <c r="O102" s="26">
        <f t="shared" si="320"/>
        <v>0</v>
      </c>
      <c r="P102" s="26">
        <f t="shared" si="321"/>
        <v>0</v>
      </c>
      <c r="Q102" s="26">
        <f t="shared" si="322"/>
        <v>0</v>
      </c>
      <c r="R102" s="26">
        <f t="shared" si="323"/>
        <v>0</v>
      </c>
      <c r="S102" s="26">
        <f t="shared" si="324"/>
        <v>0</v>
      </c>
      <c r="T102" s="26">
        <f t="shared" si="325"/>
        <v>0</v>
      </c>
      <c r="U102" s="26">
        <f t="shared" si="326"/>
        <v>0</v>
      </c>
      <c r="V102" s="26">
        <f t="shared" si="327"/>
        <v>0</v>
      </c>
      <c r="W102" s="26">
        <f t="shared" si="328"/>
        <v>0</v>
      </c>
      <c r="X102" s="26">
        <f t="shared" si="329"/>
        <v>0</v>
      </c>
      <c r="Y102" s="26">
        <f t="shared" si="330"/>
        <v>0</v>
      </c>
      <c r="Z102" s="26">
        <f t="shared" si="331"/>
        <v>0</v>
      </c>
      <c r="AA102" s="25">
        <f t="shared" ref="AA102" si="372">+O102*$AA$2</f>
        <v>0</v>
      </c>
      <c r="AB102" s="25">
        <f t="shared" ref="AB102" si="373">+P102*$AB$2</f>
        <v>0</v>
      </c>
      <c r="AC102" s="25">
        <f t="shared" ref="AC102" si="374">+Q102*$AC$2</f>
        <v>0</v>
      </c>
      <c r="AD102" s="25">
        <f t="shared" ref="AD102" si="375">+R102*$AD$2</f>
        <v>0</v>
      </c>
      <c r="AE102" s="25">
        <f t="shared" ref="AE102" si="376">+S102*$AE$2</f>
        <v>0</v>
      </c>
      <c r="AF102" s="25">
        <f t="shared" ref="AF102" si="377">+T102*$AF$2</f>
        <v>0</v>
      </c>
      <c r="AG102" s="25">
        <f t="shared" ref="AG102" si="378">+U102*$AG$2</f>
        <v>0</v>
      </c>
      <c r="AH102" s="25">
        <f t="shared" ref="AH102" si="379">+V102*$AH$2</f>
        <v>0</v>
      </c>
      <c r="AI102" s="25">
        <f t="shared" ref="AI102" si="380">+W102*$AI$2</f>
        <v>0</v>
      </c>
      <c r="AJ102" s="25">
        <f t="shared" ref="AJ102" si="381">+X102*$AJ$2</f>
        <v>0</v>
      </c>
      <c r="AK102" s="25">
        <f t="shared" ref="AK102" si="382">+Y102*$AK$2</f>
        <v>0</v>
      </c>
      <c r="AL102" s="25">
        <f t="shared" ref="AL102" si="383">+Z102*$AL$2</f>
        <v>0</v>
      </c>
    </row>
    <row r="103" spans="1:38" hidden="1" x14ac:dyDescent="0.2">
      <c r="A103" s="73">
        <v>928610</v>
      </c>
      <c r="B103" s="25"/>
      <c r="C103" s="25"/>
      <c r="D103" s="25"/>
      <c r="F103" s="25"/>
      <c r="G103" s="25"/>
      <c r="H103" s="25"/>
      <c r="I103" s="25"/>
      <c r="J103" s="25"/>
      <c r="K103" s="25"/>
      <c r="L103" s="25"/>
      <c r="M103" s="25"/>
      <c r="N103" s="25">
        <f t="shared" ref="N103:N105" si="384">SUM(B103:M103)</f>
        <v>0</v>
      </c>
      <c r="O103" s="26">
        <f t="shared" ref="O103:O105" si="385">+B103/$B$118</f>
        <v>0</v>
      </c>
      <c r="P103" s="26">
        <f t="shared" ref="P103:P105" si="386">+C103/$C$118</f>
        <v>0</v>
      </c>
      <c r="Q103" s="26">
        <f t="shared" ref="Q103:Q105" si="387">+D103/$D$118</f>
        <v>0</v>
      </c>
      <c r="R103" s="26">
        <f t="shared" ref="R103:R105" si="388">+E103/$E$118</f>
        <v>0</v>
      </c>
      <c r="S103" s="26">
        <f t="shared" ref="S103:S105" si="389">+F103/$F$118</f>
        <v>0</v>
      </c>
      <c r="T103" s="26">
        <f t="shared" ref="T103:T105" si="390">+G103/$G$118</f>
        <v>0</v>
      </c>
      <c r="U103" s="26">
        <f t="shared" ref="U103:U105" si="391">+H103/$H$118</f>
        <v>0</v>
      </c>
      <c r="V103" s="26">
        <f t="shared" ref="V103:V105" si="392">+I103/$I$118</f>
        <v>0</v>
      </c>
      <c r="W103" s="26">
        <f t="shared" ref="W103:W105" si="393">+J103/$J$118</f>
        <v>0</v>
      </c>
      <c r="X103" s="26">
        <f t="shared" ref="X103:X105" si="394">+K103/$K$118</f>
        <v>0</v>
      </c>
      <c r="Y103" s="26">
        <f t="shared" ref="Y103:Y105" si="395">+L103/$L$118</f>
        <v>0</v>
      </c>
      <c r="Z103" s="26">
        <f t="shared" ref="Z103:Z105" si="396">+M103/$M$118</f>
        <v>0</v>
      </c>
      <c r="AA103" s="25">
        <f t="shared" ref="AA103:AA105" si="397">+O103*$AA$2</f>
        <v>0</v>
      </c>
      <c r="AB103" s="25">
        <f t="shared" ref="AB103:AB105" si="398">+P103*$AB$2</f>
        <v>0</v>
      </c>
      <c r="AC103" s="25">
        <f t="shared" ref="AC103:AC105" si="399">+Q103*$AC$2</f>
        <v>0</v>
      </c>
      <c r="AD103" s="25">
        <f t="shared" ref="AD103:AD105" si="400">+R103*$AD$2</f>
        <v>0</v>
      </c>
      <c r="AE103" s="25">
        <f t="shared" ref="AE103:AE105" si="401">+S103*$AE$2</f>
        <v>0</v>
      </c>
      <c r="AF103" s="25">
        <f t="shared" ref="AF103:AF105" si="402">+T103*$AF$2</f>
        <v>0</v>
      </c>
      <c r="AG103" s="25">
        <f t="shared" ref="AG103:AG105" si="403">+U103*$AG$2</f>
        <v>0</v>
      </c>
      <c r="AH103" s="25">
        <f t="shared" ref="AH103:AH105" si="404">+V103*$AH$2</f>
        <v>0</v>
      </c>
      <c r="AI103" s="25">
        <f t="shared" ref="AI103:AI105" si="405">+W103*$AI$2</f>
        <v>0</v>
      </c>
      <c r="AJ103" s="25">
        <f t="shared" ref="AJ103:AJ105" si="406">+X103*$AJ$2</f>
        <v>0</v>
      </c>
      <c r="AK103" s="25">
        <f t="shared" ref="AK103:AK105" si="407">+Y103*$AK$2</f>
        <v>0</v>
      </c>
      <c r="AL103" s="25">
        <f t="shared" ref="AL103:AL105" si="408">+Z103*$AL$2</f>
        <v>0</v>
      </c>
    </row>
    <row r="104" spans="1:38" hidden="1" x14ac:dyDescent="0.2">
      <c r="A104" s="73">
        <v>930100</v>
      </c>
      <c r="B104" s="25"/>
      <c r="C104" s="25"/>
      <c r="D104" s="25"/>
      <c r="F104" s="25"/>
      <c r="G104" s="25"/>
      <c r="H104" s="25"/>
      <c r="I104" s="25"/>
      <c r="J104" s="25"/>
      <c r="K104" s="25"/>
      <c r="L104" s="25"/>
      <c r="M104" s="25"/>
      <c r="N104" s="25">
        <f t="shared" si="384"/>
        <v>0</v>
      </c>
      <c r="O104" s="26">
        <f t="shared" si="385"/>
        <v>0</v>
      </c>
      <c r="P104" s="26">
        <f t="shared" si="386"/>
        <v>0</v>
      </c>
      <c r="Q104" s="26">
        <f t="shared" si="387"/>
        <v>0</v>
      </c>
      <c r="R104" s="26">
        <f t="shared" si="388"/>
        <v>0</v>
      </c>
      <c r="S104" s="26">
        <f t="shared" si="389"/>
        <v>0</v>
      </c>
      <c r="T104" s="26">
        <f t="shared" si="390"/>
        <v>0</v>
      </c>
      <c r="U104" s="26">
        <f t="shared" si="391"/>
        <v>0</v>
      </c>
      <c r="V104" s="26">
        <f t="shared" si="392"/>
        <v>0</v>
      </c>
      <c r="W104" s="26">
        <f t="shared" si="393"/>
        <v>0</v>
      </c>
      <c r="X104" s="26">
        <f t="shared" si="394"/>
        <v>0</v>
      </c>
      <c r="Y104" s="26">
        <f t="shared" si="395"/>
        <v>0</v>
      </c>
      <c r="Z104" s="26">
        <f t="shared" si="396"/>
        <v>0</v>
      </c>
      <c r="AA104" s="25">
        <f t="shared" si="397"/>
        <v>0</v>
      </c>
      <c r="AB104" s="25">
        <f t="shared" si="398"/>
        <v>0</v>
      </c>
      <c r="AC104" s="25">
        <f t="shared" si="399"/>
        <v>0</v>
      </c>
      <c r="AD104" s="25">
        <f t="shared" si="400"/>
        <v>0</v>
      </c>
      <c r="AE104" s="25">
        <f t="shared" si="401"/>
        <v>0</v>
      </c>
      <c r="AF104" s="25">
        <f t="shared" si="402"/>
        <v>0</v>
      </c>
      <c r="AG104" s="25">
        <f t="shared" si="403"/>
        <v>0</v>
      </c>
      <c r="AH104" s="25">
        <f t="shared" si="404"/>
        <v>0</v>
      </c>
      <c r="AI104" s="25">
        <f t="shared" si="405"/>
        <v>0</v>
      </c>
      <c r="AJ104" s="25">
        <f t="shared" si="406"/>
        <v>0</v>
      </c>
      <c r="AK104" s="25">
        <f t="shared" si="407"/>
        <v>0</v>
      </c>
      <c r="AL104" s="25">
        <f t="shared" si="408"/>
        <v>0</v>
      </c>
    </row>
    <row r="105" spans="1:38" x14ac:dyDescent="0.2">
      <c r="A105" s="73">
        <v>930200</v>
      </c>
      <c r="B105" s="25"/>
      <c r="C105" s="25">
        <v>11.36</v>
      </c>
      <c r="D105" s="25">
        <v>8.25</v>
      </c>
      <c r="E105" s="25">
        <v>14.15</v>
      </c>
      <c r="F105" s="25">
        <v>11.34</v>
      </c>
      <c r="G105" s="25">
        <v>51.77</v>
      </c>
      <c r="H105" s="25">
        <v>17.100000000000001</v>
      </c>
      <c r="I105" s="25">
        <v>37.79</v>
      </c>
      <c r="J105" s="25">
        <v>87.77</v>
      </c>
      <c r="K105" s="25">
        <v>1352.77</v>
      </c>
      <c r="L105" s="25"/>
      <c r="M105" s="25"/>
      <c r="N105" s="25">
        <f t="shared" si="384"/>
        <v>1592.3</v>
      </c>
      <c r="O105" s="26">
        <f t="shared" si="385"/>
        <v>0</v>
      </c>
      <c r="P105" s="26">
        <f t="shared" si="386"/>
        <v>6.9391585451736488E-5</v>
      </c>
      <c r="Q105" s="26">
        <f t="shared" si="387"/>
        <v>3.8706375686052917E-5</v>
      </c>
      <c r="R105" s="26">
        <f t="shared" si="388"/>
        <v>9.3716224490559573E-5</v>
      </c>
      <c r="S105" s="26">
        <f t="shared" si="389"/>
        <v>6.1022041710341283E-5</v>
      </c>
      <c r="T105" s="26">
        <f t="shared" si="390"/>
        <v>2.7331947852945359E-4</v>
      </c>
      <c r="U105" s="26">
        <f t="shared" si="391"/>
        <v>9.5006397097404565E-5</v>
      </c>
      <c r="V105" s="26">
        <f t="shared" si="392"/>
        <v>1.9186234569715816E-4</v>
      </c>
      <c r="W105" s="26">
        <f t="shared" si="393"/>
        <v>4.7864805401780783E-4</v>
      </c>
      <c r="X105" s="26">
        <f t="shared" si="394"/>
        <v>7.1044061003875678E-3</v>
      </c>
      <c r="Y105" s="26">
        <f t="shared" si="395"/>
        <v>0</v>
      </c>
      <c r="Z105" s="26">
        <f t="shared" si="396"/>
        <v>0</v>
      </c>
      <c r="AA105" s="25">
        <f t="shared" si="397"/>
        <v>0</v>
      </c>
      <c r="AB105" s="25">
        <f t="shared" si="398"/>
        <v>0</v>
      </c>
      <c r="AC105" s="25">
        <f t="shared" si="399"/>
        <v>0</v>
      </c>
      <c r="AD105" s="25">
        <f t="shared" si="400"/>
        <v>0</v>
      </c>
      <c r="AE105" s="25">
        <f t="shared" si="401"/>
        <v>3.124938755986577E-3</v>
      </c>
      <c r="AF105" s="25">
        <f t="shared" si="402"/>
        <v>0</v>
      </c>
      <c r="AG105" s="25">
        <f t="shared" si="403"/>
        <v>0</v>
      </c>
      <c r="AH105" s="25">
        <f t="shared" si="404"/>
        <v>9.1007985057990001E-2</v>
      </c>
      <c r="AI105" s="25">
        <f t="shared" si="405"/>
        <v>0</v>
      </c>
      <c r="AJ105" s="25">
        <f t="shared" si="406"/>
        <v>0</v>
      </c>
      <c r="AK105" s="25">
        <f t="shared" si="407"/>
        <v>0</v>
      </c>
      <c r="AL105" s="25">
        <f t="shared" si="408"/>
        <v>0</v>
      </c>
    </row>
    <row r="106" spans="1:38" x14ac:dyDescent="0.2">
      <c r="A106" s="73">
        <v>930220</v>
      </c>
      <c r="B106" s="25"/>
      <c r="C106" s="25"/>
      <c r="D106" s="25"/>
      <c r="F106" s="25"/>
      <c r="G106" s="25"/>
      <c r="H106" s="25"/>
      <c r="I106" s="25"/>
      <c r="J106" s="25"/>
      <c r="K106" s="25"/>
      <c r="L106" s="25"/>
      <c r="M106" s="25"/>
      <c r="N106" s="25">
        <f t="shared" si="357"/>
        <v>0</v>
      </c>
      <c r="O106" s="26">
        <f>+B106/$B$118</f>
        <v>0</v>
      </c>
      <c r="P106" s="26">
        <f>+C106/$C$118</f>
        <v>0</v>
      </c>
      <c r="Q106" s="26">
        <f>+D106/$D$118</f>
        <v>0</v>
      </c>
      <c r="R106" s="26">
        <f>+E106/$E$118</f>
        <v>0</v>
      </c>
      <c r="S106" s="26">
        <f>+F106/$F$118</f>
        <v>0</v>
      </c>
      <c r="T106" s="26">
        <f>+G106/$G$118</f>
        <v>0</v>
      </c>
      <c r="U106" s="26">
        <f>+H106/$H$118</f>
        <v>0</v>
      </c>
      <c r="V106" s="26">
        <f>+I106/$I$118</f>
        <v>0</v>
      </c>
      <c r="W106" s="26">
        <f t="shared" ref="W106:W115" si="409">+J106/$J$118</f>
        <v>0</v>
      </c>
      <c r="X106" s="26">
        <f>+K106/$K$118</f>
        <v>0</v>
      </c>
      <c r="Y106" s="26">
        <f>+L106/$L$118</f>
        <v>0</v>
      </c>
      <c r="Z106" s="26">
        <f>+M106/$M$118</f>
        <v>0</v>
      </c>
      <c r="AA106" s="25">
        <f t="shared" si="177"/>
        <v>0</v>
      </c>
      <c r="AB106" s="25">
        <f t="shared" si="178"/>
        <v>0</v>
      </c>
      <c r="AC106" s="25">
        <f t="shared" si="179"/>
        <v>0</v>
      </c>
      <c r="AD106" s="25">
        <f t="shared" si="180"/>
        <v>0</v>
      </c>
      <c r="AE106" s="25">
        <f t="shared" si="181"/>
        <v>0</v>
      </c>
      <c r="AF106" s="25">
        <f t="shared" si="182"/>
        <v>0</v>
      </c>
      <c r="AG106" s="25">
        <f t="shared" si="183"/>
        <v>0</v>
      </c>
      <c r="AH106" s="25">
        <f t="shared" si="184"/>
        <v>0</v>
      </c>
      <c r="AI106" s="25">
        <f t="shared" si="185"/>
        <v>0</v>
      </c>
      <c r="AJ106" s="25">
        <f t="shared" si="186"/>
        <v>0</v>
      </c>
      <c r="AK106" s="25">
        <f t="shared" si="187"/>
        <v>0</v>
      </c>
      <c r="AL106" s="25">
        <f t="shared" si="188"/>
        <v>0</v>
      </c>
    </row>
    <row r="107" spans="1:38" x14ac:dyDescent="0.2">
      <c r="A107" s="73">
        <v>930221</v>
      </c>
      <c r="B107" s="25"/>
      <c r="C107" s="25"/>
      <c r="D107" s="25"/>
      <c r="F107" s="25"/>
      <c r="G107" s="25"/>
      <c r="H107" s="25"/>
      <c r="I107" s="25"/>
      <c r="J107" s="25"/>
      <c r="K107" s="25"/>
      <c r="L107" s="25"/>
      <c r="M107" s="25"/>
      <c r="N107" s="25">
        <f t="shared" si="357"/>
        <v>0</v>
      </c>
      <c r="O107" s="26">
        <f>+B107/$B$118</f>
        <v>0</v>
      </c>
      <c r="P107" s="26">
        <f>+C107/$C$118</f>
        <v>0</v>
      </c>
      <c r="Q107" s="26">
        <f>+D107/$D$118</f>
        <v>0</v>
      </c>
      <c r="R107" s="26">
        <f>+E107/$E$118</f>
        <v>0</v>
      </c>
      <c r="S107" s="26">
        <f>+F107/$F$118</f>
        <v>0</v>
      </c>
      <c r="T107" s="26">
        <f>+G107/$G$118</f>
        <v>0</v>
      </c>
      <c r="U107" s="26">
        <f>+H107/$H$118</f>
        <v>0</v>
      </c>
      <c r="V107" s="26">
        <f>+I107/$I$118</f>
        <v>0</v>
      </c>
      <c r="W107" s="26">
        <f t="shared" si="409"/>
        <v>0</v>
      </c>
      <c r="X107" s="26">
        <f>+K107/$K$118</f>
        <v>0</v>
      </c>
      <c r="Y107" s="26">
        <f>+L107/$L$118</f>
        <v>0</v>
      </c>
      <c r="Z107" s="26">
        <f>+M107/$M$118</f>
        <v>0</v>
      </c>
      <c r="AA107" s="25">
        <f t="shared" si="177"/>
        <v>0</v>
      </c>
      <c r="AB107" s="25">
        <f t="shared" si="178"/>
        <v>0</v>
      </c>
      <c r="AC107" s="25">
        <f t="shared" si="179"/>
        <v>0</v>
      </c>
      <c r="AD107" s="25">
        <f t="shared" si="180"/>
        <v>0</v>
      </c>
      <c r="AE107" s="25">
        <f t="shared" si="181"/>
        <v>0</v>
      </c>
      <c r="AF107" s="25">
        <f t="shared" si="182"/>
        <v>0</v>
      </c>
      <c r="AG107" s="25">
        <f t="shared" si="183"/>
        <v>0</v>
      </c>
      <c r="AH107" s="25">
        <f t="shared" si="184"/>
        <v>0</v>
      </c>
      <c r="AI107" s="25">
        <f t="shared" si="185"/>
        <v>0</v>
      </c>
      <c r="AJ107" s="25">
        <f t="shared" si="186"/>
        <v>0</v>
      </c>
      <c r="AK107" s="25">
        <f t="shared" si="187"/>
        <v>0</v>
      </c>
      <c r="AL107" s="25">
        <f t="shared" si="188"/>
        <v>0</v>
      </c>
    </row>
    <row r="108" spans="1:38" x14ac:dyDescent="0.2">
      <c r="A108" s="73">
        <v>930230</v>
      </c>
      <c r="B108" s="25"/>
      <c r="C108" s="25"/>
      <c r="D108" s="25"/>
      <c r="F108" s="25"/>
      <c r="G108" s="25"/>
      <c r="H108" s="25"/>
      <c r="I108" s="25"/>
      <c r="J108" s="25"/>
      <c r="K108" s="25"/>
      <c r="L108" s="25"/>
      <c r="M108" s="25"/>
      <c r="N108" s="25">
        <f t="shared" si="357"/>
        <v>0</v>
      </c>
      <c r="O108" s="26">
        <f>+B108/$B$118</f>
        <v>0</v>
      </c>
      <c r="P108" s="26">
        <f>+C108/$C$118</f>
        <v>0</v>
      </c>
      <c r="Q108" s="26">
        <f>+D108/$D$118</f>
        <v>0</v>
      </c>
      <c r="R108" s="26">
        <f>+E108/$E$118</f>
        <v>0</v>
      </c>
      <c r="S108" s="26">
        <f>+F108/$F$118</f>
        <v>0</v>
      </c>
      <c r="T108" s="26">
        <f>+G108/$G$118</f>
        <v>0</v>
      </c>
      <c r="U108" s="26">
        <f>+H108/$H$118</f>
        <v>0</v>
      </c>
      <c r="V108" s="26">
        <f>+I108/$I$118</f>
        <v>0</v>
      </c>
      <c r="W108" s="26">
        <f t="shared" si="409"/>
        <v>0</v>
      </c>
      <c r="X108" s="26">
        <f>+K108/$K$118</f>
        <v>0</v>
      </c>
      <c r="Y108" s="26">
        <f>+L108/$L$118</f>
        <v>0</v>
      </c>
      <c r="Z108" s="26">
        <f>+M108/$M$118</f>
        <v>0</v>
      </c>
      <c r="AA108" s="25">
        <f t="shared" si="177"/>
        <v>0</v>
      </c>
      <c r="AB108" s="25">
        <f t="shared" si="178"/>
        <v>0</v>
      </c>
      <c r="AC108" s="25">
        <f t="shared" si="179"/>
        <v>0</v>
      </c>
      <c r="AD108" s="25">
        <f t="shared" si="180"/>
        <v>0</v>
      </c>
      <c r="AE108" s="25">
        <f t="shared" si="181"/>
        <v>0</v>
      </c>
      <c r="AF108" s="25">
        <f t="shared" si="182"/>
        <v>0</v>
      </c>
      <c r="AG108" s="25">
        <f t="shared" si="183"/>
        <v>0</v>
      </c>
      <c r="AH108" s="25">
        <f t="shared" si="184"/>
        <v>0</v>
      </c>
      <c r="AI108" s="25">
        <f t="shared" si="185"/>
        <v>0</v>
      </c>
      <c r="AJ108" s="25">
        <f t="shared" si="186"/>
        <v>0</v>
      </c>
      <c r="AK108" s="25">
        <f t="shared" si="187"/>
        <v>0</v>
      </c>
      <c r="AL108" s="25">
        <f t="shared" si="188"/>
        <v>0</v>
      </c>
    </row>
    <row r="109" spans="1:38" x14ac:dyDescent="0.2">
      <c r="A109" s="73">
        <v>930231</v>
      </c>
      <c r="B109" s="25"/>
      <c r="C109" s="25"/>
      <c r="D109" s="25"/>
      <c r="F109" s="25"/>
      <c r="G109" s="25"/>
      <c r="H109" s="25"/>
      <c r="I109" s="25"/>
      <c r="J109" s="25"/>
      <c r="K109" s="25"/>
      <c r="L109" s="25"/>
      <c r="M109" s="25"/>
      <c r="N109" s="25">
        <f t="shared" si="357"/>
        <v>0</v>
      </c>
      <c r="O109" s="26">
        <f>+B109/$B$118</f>
        <v>0</v>
      </c>
      <c r="P109" s="26">
        <f>+C109/$C$118</f>
        <v>0</v>
      </c>
      <c r="Q109" s="26">
        <f>+D109/$D$118</f>
        <v>0</v>
      </c>
      <c r="R109" s="26">
        <f>+E109/$E$118</f>
        <v>0</v>
      </c>
      <c r="S109" s="26">
        <f>+F109/$F$118</f>
        <v>0</v>
      </c>
      <c r="T109" s="26">
        <f>+G109/$G$118</f>
        <v>0</v>
      </c>
      <c r="U109" s="26">
        <f>+H109/$H$118</f>
        <v>0</v>
      </c>
      <c r="V109" s="26">
        <f>+I109/$I$118</f>
        <v>0</v>
      </c>
      <c r="W109" s="26">
        <f t="shared" si="409"/>
        <v>0</v>
      </c>
      <c r="X109" s="26">
        <f>+K109/$K$118</f>
        <v>0</v>
      </c>
      <c r="Y109" s="26">
        <f>+L109/$L$118</f>
        <v>0</v>
      </c>
      <c r="Z109" s="26">
        <f>+M109/$M$118</f>
        <v>0</v>
      </c>
      <c r="AA109" s="25">
        <f t="shared" si="177"/>
        <v>0</v>
      </c>
      <c r="AB109" s="25">
        <f t="shared" si="178"/>
        <v>0</v>
      </c>
      <c r="AC109" s="25">
        <f t="shared" si="179"/>
        <v>0</v>
      </c>
      <c r="AD109" s="25">
        <f t="shared" si="180"/>
        <v>0</v>
      </c>
      <c r="AE109" s="25">
        <f t="shared" si="181"/>
        <v>0</v>
      </c>
      <c r="AF109" s="25">
        <f t="shared" si="182"/>
        <v>0</v>
      </c>
      <c r="AG109" s="25">
        <f t="shared" si="183"/>
        <v>0</v>
      </c>
      <c r="AH109" s="25">
        <f t="shared" si="184"/>
        <v>0</v>
      </c>
      <c r="AI109" s="25">
        <f t="shared" si="185"/>
        <v>0</v>
      </c>
      <c r="AJ109" s="25">
        <f t="shared" si="186"/>
        <v>0</v>
      </c>
      <c r="AK109" s="25">
        <f t="shared" si="187"/>
        <v>0</v>
      </c>
      <c r="AL109" s="25">
        <f t="shared" si="188"/>
        <v>0</v>
      </c>
    </row>
    <row r="110" spans="1:38" x14ac:dyDescent="0.2">
      <c r="A110" s="73">
        <v>930240</v>
      </c>
      <c r="B110" s="25"/>
      <c r="C110" s="25"/>
      <c r="D110" s="25"/>
      <c r="F110" s="25"/>
      <c r="G110" s="25"/>
      <c r="H110" s="25"/>
      <c r="I110" s="25"/>
      <c r="J110" s="25"/>
      <c r="K110" s="25"/>
      <c r="L110" s="25"/>
      <c r="M110" s="25"/>
      <c r="N110" s="25">
        <f t="shared" si="357"/>
        <v>0</v>
      </c>
      <c r="O110" s="26">
        <f t="shared" ref="O110:O115" si="410">+B110/$B$118</f>
        <v>0</v>
      </c>
      <c r="P110" s="26">
        <f t="shared" ref="P110:P115" si="411">+C110/$C$118</f>
        <v>0</v>
      </c>
      <c r="Q110" s="26">
        <f t="shared" ref="Q110:Q115" si="412">+D110/$D$118</f>
        <v>0</v>
      </c>
      <c r="R110" s="26">
        <f t="shared" ref="R110:R115" si="413">+E110/$E$118</f>
        <v>0</v>
      </c>
      <c r="S110" s="26">
        <f t="shared" ref="S110:S115" si="414">+F110/$F$118</f>
        <v>0</v>
      </c>
      <c r="T110" s="26">
        <f t="shared" ref="T110:T115" si="415">+G110/$G$118</f>
        <v>0</v>
      </c>
      <c r="U110" s="26">
        <f t="shared" ref="U110:U115" si="416">+H110/$H$118</f>
        <v>0</v>
      </c>
      <c r="V110" s="26">
        <f t="shared" ref="V110:V115" si="417">+I110/$I$118</f>
        <v>0</v>
      </c>
      <c r="W110" s="26">
        <f t="shared" si="409"/>
        <v>0</v>
      </c>
      <c r="X110" s="26">
        <f t="shared" ref="X110:X115" si="418">+K110/$K$118</f>
        <v>0</v>
      </c>
      <c r="Y110" s="26">
        <f t="shared" ref="Y110:Y115" si="419">+L110/$L$118</f>
        <v>0</v>
      </c>
      <c r="Z110" s="26">
        <f t="shared" ref="Z110:Z115" si="420">+M110/$M$118</f>
        <v>0</v>
      </c>
      <c r="AA110" s="25">
        <f t="shared" si="177"/>
        <v>0</v>
      </c>
      <c r="AB110" s="25">
        <f t="shared" si="178"/>
        <v>0</v>
      </c>
      <c r="AC110" s="25">
        <f t="shared" si="179"/>
        <v>0</v>
      </c>
      <c r="AD110" s="25">
        <f t="shared" si="180"/>
        <v>0</v>
      </c>
      <c r="AE110" s="25">
        <f t="shared" si="181"/>
        <v>0</v>
      </c>
      <c r="AF110" s="25">
        <f t="shared" si="182"/>
        <v>0</v>
      </c>
      <c r="AG110" s="25">
        <f t="shared" si="183"/>
        <v>0</v>
      </c>
      <c r="AH110" s="25">
        <f t="shared" si="184"/>
        <v>0</v>
      </c>
      <c r="AI110" s="25">
        <f t="shared" si="185"/>
        <v>0</v>
      </c>
      <c r="AJ110" s="25">
        <f t="shared" si="186"/>
        <v>0</v>
      </c>
      <c r="AK110" s="25">
        <f t="shared" si="187"/>
        <v>0</v>
      </c>
      <c r="AL110" s="25">
        <f t="shared" si="188"/>
        <v>0</v>
      </c>
    </row>
    <row r="111" spans="1:38" x14ac:dyDescent="0.2">
      <c r="A111" s="73">
        <v>930241</v>
      </c>
      <c r="B111" s="25"/>
      <c r="C111" s="25"/>
      <c r="D111" s="25"/>
      <c r="F111" s="25"/>
      <c r="G111" s="25"/>
      <c r="H111" s="25"/>
      <c r="I111" s="25"/>
      <c r="J111" s="25"/>
      <c r="K111" s="25"/>
      <c r="L111" s="25"/>
      <c r="M111" s="25"/>
      <c r="N111" s="25">
        <f t="shared" si="357"/>
        <v>0</v>
      </c>
      <c r="O111" s="26">
        <f t="shared" si="410"/>
        <v>0</v>
      </c>
      <c r="P111" s="26">
        <f t="shared" si="411"/>
        <v>0</v>
      </c>
      <c r="Q111" s="26">
        <f t="shared" si="412"/>
        <v>0</v>
      </c>
      <c r="R111" s="26">
        <f t="shared" si="413"/>
        <v>0</v>
      </c>
      <c r="S111" s="26">
        <f t="shared" si="414"/>
        <v>0</v>
      </c>
      <c r="T111" s="26">
        <f t="shared" si="415"/>
        <v>0</v>
      </c>
      <c r="U111" s="26">
        <f t="shared" si="416"/>
        <v>0</v>
      </c>
      <c r="V111" s="26">
        <f t="shared" si="417"/>
        <v>0</v>
      </c>
      <c r="W111" s="26">
        <f t="shared" si="409"/>
        <v>0</v>
      </c>
      <c r="X111" s="26">
        <f t="shared" si="418"/>
        <v>0</v>
      </c>
      <c r="Y111" s="26">
        <f t="shared" si="419"/>
        <v>0</v>
      </c>
      <c r="Z111" s="26">
        <f t="shared" si="420"/>
        <v>0</v>
      </c>
      <c r="AA111" s="25">
        <f t="shared" si="177"/>
        <v>0</v>
      </c>
      <c r="AB111" s="25">
        <f t="shared" si="178"/>
        <v>0</v>
      </c>
      <c r="AC111" s="25">
        <f t="shared" si="179"/>
        <v>0</v>
      </c>
      <c r="AD111" s="25">
        <f t="shared" si="180"/>
        <v>0</v>
      </c>
      <c r="AE111" s="25">
        <f t="shared" si="181"/>
        <v>0</v>
      </c>
      <c r="AF111" s="25">
        <f t="shared" si="182"/>
        <v>0</v>
      </c>
      <c r="AG111" s="25">
        <f t="shared" si="183"/>
        <v>0</v>
      </c>
      <c r="AH111" s="25">
        <f t="shared" si="184"/>
        <v>0</v>
      </c>
      <c r="AI111" s="25">
        <f t="shared" si="185"/>
        <v>0</v>
      </c>
      <c r="AJ111" s="25">
        <f t="shared" si="186"/>
        <v>0</v>
      </c>
      <c r="AK111" s="25">
        <f t="shared" si="187"/>
        <v>0</v>
      </c>
      <c r="AL111" s="25">
        <f t="shared" si="188"/>
        <v>0</v>
      </c>
    </row>
    <row r="112" spans="1:38" x14ac:dyDescent="0.2">
      <c r="A112" s="73">
        <v>935000</v>
      </c>
      <c r="B112" s="25">
        <v>2837.24</v>
      </c>
      <c r="C112" s="25">
        <v>1176.25</v>
      </c>
      <c r="D112" s="25">
        <v>1382.56</v>
      </c>
      <c r="E112" s="25">
        <v>2125.9499999999998</v>
      </c>
      <c r="F112" s="25">
        <v>1971.85</v>
      </c>
      <c r="G112" s="25">
        <v>1920.93</v>
      </c>
      <c r="H112" s="25">
        <v>1349.98</v>
      </c>
      <c r="I112" s="25">
        <v>1388.95</v>
      </c>
      <c r="J112" s="25">
        <v>1783.78</v>
      </c>
      <c r="K112" s="25">
        <v>1607.41</v>
      </c>
      <c r="L112" s="25">
        <v>1549.52</v>
      </c>
      <c r="M112" s="25">
        <v>1981.46</v>
      </c>
      <c r="N112" s="25">
        <f t="shared" si="357"/>
        <v>21075.88</v>
      </c>
      <c r="O112" s="26">
        <f t="shared" si="410"/>
        <v>1.5717959997990132E-2</v>
      </c>
      <c r="P112" s="26">
        <f t="shared" si="411"/>
        <v>7.1850222172187544E-3</v>
      </c>
      <c r="Q112" s="26">
        <f t="shared" si="412"/>
        <v>6.486531729516281E-3</v>
      </c>
      <c r="R112" s="26">
        <f t="shared" si="413"/>
        <v>1.4080283212417322E-2</v>
      </c>
      <c r="S112" s="26">
        <f t="shared" si="414"/>
        <v>1.061078597412138E-2</v>
      </c>
      <c r="T112" s="26">
        <f t="shared" si="415"/>
        <v>1.0141541160741421E-2</v>
      </c>
      <c r="U112" s="26">
        <f t="shared" si="416"/>
        <v>7.5003939154125263E-3</v>
      </c>
      <c r="V112" s="26">
        <f t="shared" si="417"/>
        <v>7.0517916130211121E-3</v>
      </c>
      <c r="W112" s="26">
        <f t="shared" si="409"/>
        <v>9.7277295863721688E-3</v>
      </c>
      <c r="X112" s="26">
        <f t="shared" si="418"/>
        <v>8.4417110150461511E-3</v>
      </c>
      <c r="Y112" s="26">
        <f t="shared" si="419"/>
        <v>7.5959409619420579E-3</v>
      </c>
      <c r="Z112" s="26">
        <f t="shared" si="420"/>
        <v>1.0673618871015908E-2</v>
      </c>
      <c r="AA112" s="25">
        <f t="shared" si="177"/>
        <v>7.6293406034244304</v>
      </c>
      <c r="AB112" s="25">
        <f t="shared" si="178"/>
        <v>0</v>
      </c>
      <c r="AC112" s="25">
        <f t="shared" si="179"/>
        <v>0</v>
      </c>
      <c r="AD112" s="25">
        <f t="shared" si="180"/>
        <v>0</v>
      </c>
      <c r="AE112" s="25">
        <f t="shared" si="181"/>
        <v>0.54337834973475585</v>
      </c>
      <c r="AF112" s="25">
        <f t="shared" si="182"/>
        <v>0</v>
      </c>
      <c r="AG112" s="25">
        <f t="shared" si="183"/>
        <v>0</v>
      </c>
      <c r="AH112" s="25">
        <f t="shared" si="184"/>
        <v>3.3449468337204347</v>
      </c>
      <c r="AI112" s="25">
        <f t="shared" si="185"/>
        <v>0</v>
      </c>
      <c r="AJ112" s="25">
        <f t="shared" si="186"/>
        <v>0</v>
      </c>
      <c r="AK112" s="25">
        <f t="shared" si="187"/>
        <v>0</v>
      </c>
      <c r="AL112" s="25">
        <f t="shared" si="188"/>
        <v>3.4369052764671226E-2</v>
      </c>
    </row>
    <row r="113" spans="1:38" x14ac:dyDescent="0.2">
      <c r="A113" s="73">
        <v>935220</v>
      </c>
      <c r="B113" s="25"/>
      <c r="C113" s="25"/>
      <c r="D113" s="25"/>
      <c r="F113" s="25"/>
      <c r="G113" s="25"/>
      <c r="H113" s="25"/>
      <c r="I113" s="25"/>
      <c r="J113" s="25"/>
      <c r="K113" s="25"/>
      <c r="L113" s="25"/>
      <c r="M113" s="25"/>
      <c r="N113" s="25">
        <f t="shared" si="357"/>
        <v>0</v>
      </c>
      <c r="O113" s="26">
        <f t="shared" si="410"/>
        <v>0</v>
      </c>
      <c r="P113" s="26">
        <f t="shared" si="411"/>
        <v>0</v>
      </c>
      <c r="Q113" s="26">
        <f t="shared" si="412"/>
        <v>0</v>
      </c>
      <c r="R113" s="26">
        <f t="shared" si="413"/>
        <v>0</v>
      </c>
      <c r="S113" s="26">
        <f t="shared" si="414"/>
        <v>0</v>
      </c>
      <c r="T113" s="26">
        <f t="shared" si="415"/>
        <v>0</v>
      </c>
      <c r="U113" s="26">
        <f t="shared" si="416"/>
        <v>0</v>
      </c>
      <c r="V113" s="26">
        <f t="shared" si="417"/>
        <v>0</v>
      </c>
      <c r="W113" s="26">
        <f t="shared" si="409"/>
        <v>0</v>
      </c>
      <c r="X113" s="26">
        <f t="shared" si="418"/>
        <v>0</v>
      </c>
      <c r="Y113" s="26">
        <f t="shared" si="419"/>
        <v>0</v>
      </c>
      <c r="Z113" s="26">
        <f t="shared" si="420"/>
        <v>0</v>
      </c>
      <c r="AA113" s="25">
        <f>+O113*$AA$2</f>
        <v>0</v>
      </c>
      <c r="AB113" s="25">
        <f>+P113*$AB$2</f>
        <v>0</v>
      </c>
      <c r="AC113" s="25">
        <f>+Q113*$AC$2</f>
        <v>0</v>
      </c>
      <c r="AD113" s="25">
        <f>+R113*$AD$2</f>
        <v>0</v>
      </c>
      <c r="AE113" s="25">
        <f>+S113*$AE$2</f>
        <v>0</v>
      </c>
      <c r="AF113" s="25">
        <f>+T113*$AF$2</f>
        <v>0</v>
      </c>
      <c r="AG113" s="25">
        <f>+U113*$AG$2</f>
        <v>0</v>
      </c>
      <c r="AH113" s="25">
        <f>+V113*$AH$2</f>
        <v>0</v>
      </c>
      <c r="AI113" s="25">
        <f>+W113*$AI$2</f>
        <v>0</v>
      </c>
      <c r="AJ113" s="25">
        <f>+X113*$AJ$2</f>
        <v>0</v>
      </c>
      <c r="AK113" s="25">
        <f>+Y113*$AK$2</f>
        <v>0</v>
      </c>
      <c r="AL113" s="25">
        <f>+Z113*$AL$2</f>
        <v>0</v>
      </c>
    </row>
    <row r="114" spans="1:38" x14ac:dyDescent="0.2">
      <c r="A114" s="73">
        <v>935230</v>
      </c>
      <c r="B114" s="25"/>
      <c r="C114" s="25"/>
      <c r="D114" s="25"/>
      <c r="F114" s="25"/>
      <c r="G114" s="25"/>
      <c r="H114" s="25"/>
      <c r="I114" s="25"/>
      <c r="J114" s="25"/>
      <c r="K114" s="25"/>
      <c r="L114" s="25"/>
      <c r="M114" s="25"/>
      <c r="N114" s="25">
        <f t="shared" si="357"/>
        <v>0</v>
      </c>
      <c r="O114" s="26">
        <f t="shared" si="410"/>
        <v>0</v>
      </c>
      <c r="P114" s="26">
        <f t="shared" si="411"/>
        <v>0</v>
      </c>
      <c r="Q114" s="26">
        <f t="shared" si="412"/>
        <v>0</v>
      </c>
      <c r="R114" s="26">
        <f t="shared" si="413"/>
        <v>0</v>
      </c>
      <c r="S114" s="26">
        <f t="shared" si="414"/>
        <v>0</v>
      </c>
      <c r="T114" s="26">
        <f t="shared" si="415"/>
        <v>0</v>
      </c>
      <c r="U114" s="26">
        <f t="shared" si="416"/>
        <v>0</v>
      </c>
      <c r="V114" s="26">
        <f t="shared" si="417"/>
        <v>0</v>
      </c>
      <c r="W114" s="26">
        <f t="shared" si="409"/>
        <v>0</v>
      </c>
      <c r="X114" s="26">
        <f t="shared" si="418"/>
        <v>0</v>
      </c>
      <c r="Y114" s="26">
        <f t="shared" si="419"/>
        <v>0</v>
      </c>
      <c r="Z114" s="26">
        <f t="shared" si="420"/>
        <v>0</v>
      </c>
      <c r="AA114" s="25">
        <f>+O114*$AA$2</f>
        <v>0</v>
      </c>
      <c r="AB114" s="25">
        <f>+P114*$AB$2</f>
        <v>0</v>
      </c>
      <c r="AC114" s="25">
        <f>+Q114*$AC$2</f>
        <v>0</v>
      </c>
      <c r="AD114" s="25">
        <f>+R114*$AD$2</f>
        <v>0</v>
      </c>
      <c r="AE114" s="25">
        <f>+S114*$AE$2</f>
        <v>0</v>
      </c>
      <c r="AF114" s="25">
        <f>+T114*$AF$2</f>
        <v>0</v>
      </c>
      <c r="AG114" s="25">
        <f>+U114*$AG$2</f>
        <v>0</v>
      </c>
      <c r="AH114" s="25">
        <f>+V114*$AH$2</f>
        <v>0</v>
      </c>
      <c r="AI114" s="25">
        <f>+W114*$AI$2</f>
        <v>0</v>
      </c>
      <c r="AJ114" s="25">
        <f>+X114*$AJ$2</f>
        <v>0</v>
      </c>
      <c r="AK114" s="25">
        <f>+Y114*$AK$2</f>
        <v>0</v>
      </c>
      <c r="AL114" s="25">
        <f>+Z114*$AL$2</f>
        <v>0</v>
      </c>
    </row>
    <row r="115" spans="1:38" x14ac:dyDescent="0.2">
      <c r="A115" s="73">
        <v>935240</v>
      </c>
      <c r="B115" s="25"/>
      <c r="C115" s="25"/>
      <c r="D115" s="25"/>
      <c r="F115" s="25"/>
      <c r="G115" s="25"/>
      <c r="H115" s="25"/>
      <c r="I115" s="25"/>
      <c r="J115" s="25"/>
      <c r="K115" s="25"/>
      <c r="L115" s="25"/>
      <c r="M115" s="25"/>
      <c r="N115" s="25">
        <f t="shared" si="357"/>
        <v>0</v>
      </c>
      <c r="O115" s="26">
        <f t="shared" si="410"/>
        <v>0</v>
      </c>
      <c r="P115" s="26">
        <f t="shared" si="411"/>
        <v>0</v>
      </c>
      <c r="Q115" s="26">
        <f t="shared" si="412"/>
        <v>0</v>
      </c>
      <c r="R115" s="26">
        <f t="shared" si="413"/>
        <v>0</v>
      </c>
      <c r="S115" s="26">
        <f t="shared" si="414"/>
        <v>0</v>
      </c>
      <c r="T115" s="26">
        <f t="shared" si="415"/>
        <v>0</v>
      </c>
      <c r="U115" s="26">
        <f t="shared" si="416"/>
        <v>0</v>
      </c>
      <c r="V115" s="26">
        <f t="shared" si="417"/>
        <v>0</v>
      </c>
      <c r="W115" s="26">
        <f t="shared" si="409"/>
        <v>0</v>
      </c>
      <c r="X115" s="26">
        <f t="shared" si="418"/>
        <v>0</v>
      </c>
      <c r="Y115" s="26">
        <f t="shared" si="419"/>
        <v>0</v>
      </c>
      <c r="Z115" s="26">
        <f t="shared" si="420"/>
        <v>0</v>
      </c>
      <c r="AA115" s="25">
        <f>+O115*$AA$2</f>
        <v>0</v>
      </c>
      <c r="AB115" s="25">
        <f>+P115*$AB$2</f>
        <v>0</v>
      </c>
      <c r="AC115" s="25">
        <f>+Q115*$AC$2</f>
        <v>0</v>
      </c>
      <c r="AD115" s="25">
        <f>+R115*$AD$2</f>
        <v>0</v>
      </c>
      <c r="AE115" s="25">
        <f>+S115*$AE$2</f>
        <v>0</v>
      </c>
      <c r="AF115" s="25">
        <f>+T115*$AF$2</f>
        <v>0</v>
      </c>
      <c r="AG115" s="25">
        <f>+U115*$AG$2</f>
        <v>0</v>
      </c>
      <c r="AH115" s="25">
        <f>+V115*$AH$2</f>
        <v>0</v>
      </c>
      <c r="AI115" s="25">
        <f>+W115*$AI$2</f>
        <v>0</v>
      </c>
      <c r="AJ115" s="25">
        <f>+X115*$AJ$2</f>
        <v>0</v>
      </c>
      <c r="AK115" s="25">
        <f>+Y115*$AK$2</f>
        <v>0</v>
      </c>
      <c r="AL115" s="25">
        <f>+Z115*$AL$2</f>
        <v>0</v>
      </c>
    </row>
    <row r="116" spans="1:38" x14ac:dyDescent="0.2">
      <c r="A116" s="76"/>
      <c r="B116" s="25"/>
      <c r="C116" s="25"/>
      <c r="D116" s="25"/>
      <c r="F116" s="25"/>
      <c r="G116" s="25"/>
      <c r="H116" s="25"/>
      <c r="I116" s="25"/>
      <c r="J116" s="25"/>
      <c r="K116" s="25"/>
      <c r="L116" s="25"/>
      <c r="M116" s="25"/>
      <c r="N116" s="25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5">
        <f>+O116*$AA$2</f>
        <v>0</v>
      </c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</row>
    <row r="117" spans="1:38" x14ac:dyDescent="0.2">
      <c r="A117" s="76"/>
      <c r="B117" s="25"/>
      <c r="C117" s="25"/>
      <c r="D117" s="25"/>
      <c r="F117" s="25"/>
      <c r="G117" s="25"/>
      <c r="H117" s="25"/>
      <c r="I117" s="25"/>
      <c r="J117" s="25"/>
      <c r="K117" s="25"/>
      <c r="L117" s="25"/>
      <c r="M117" s="25"/>
      <c r="N117" s="25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5">
        <f>+O117*$AA$2</f>
        <v>0</v>
      </c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</row>
    <row r="118" spans="1:38" x14ac:dyDescent="0.2">
      <c r="A118" s="76"/>
      <c r="B118" s="77">
        <f t="shared" ref="B118:N118" si="421">SUM(B8:B115)</f>
        <v>180509.43</v>
      </c>
      <c r="C118" s="77">
        <f t="shared" si="421"/>
        <v>163708.60999999996</v>
      </c>
      <c r="D118" s="77">
        <f t="shared" si="421"/>
        <v>213143.18</v>
      </c>
      <c r="E118" s="77">
        <f t="shared" si="421"/>
        <v>150987.73000000004</v>
      </c>
      <c r="F118" s="77">
        <f t="shared" si="421"/>
        <v>185834.49</v>
      </c>
      <c r="G118" s="77">
        <f t="shared" si="421"/>
        <v>189412.03999999998</v>
      </c>
      <c r="H118" s="77">
        <f t="shared" si="421"/>
        <v>179987.88</v>
      </c>
      <c r="I118" s="77">
        <f t="shared" si="421"/>
        <v>196964.13</v>
      </c>
      <c r="J118" s="77">
        <f t="shared" si="421"/>
        <v>183370.64</v>
      </c>
      <c r="K118" s="77">
        <f>SUM(K8:K115)</f>
        <v>190412.82</v>
      </c>
      <c r="L118" s="77">
        <f t="shared" si="421"/>
        <v>203993.15999999997</v>
      </c>
      <c r="M118" s="77">
        <f t="shared" si="421"/>
        <v>185640.88000000003</v>
      </c>
      <c r="N118" s="77">
        <f t="shared" si="421"/>
        <v>2223964.9899999988</v>
      </c>
      <c r="O118" s="65">
        <f t="shared" ref="O118:AL118" si="422">SUM(O8:O117)</f>
        <v>0.99999999999999978</v>
      </c>
      <c r="P118" s="65">
        <f t="shared" si="422"/>
        <v>1.0000000000000002</v>
      </c>
      <c r="Q118" s="65">
        <f t="shared" si="422"/>
        <v>1</v>
      </c>
      <c r="R118" s="65">
        <f t="shared" si="422"/>
        <v>1</v>
      </c>
      <c r="S118" s="65">
        <f t="shared" si="422"/>
        <v>1</v>
      </c>
      <c r="T118" s="65">
        <f t="shared" si="422"/>
        <v>1</v>
      </c>
      <c r="U118" s="65">
        <f t="shared" si="422"/>
        <v>0.99999999999999989</v>
      </c>
      <c r="V118" s="65">
        <f t="shared" si="422"/>
        <v>0.99999999999999978</v>
      </c>
      <c r="W118" s="65">
        <f t="shared" si="422"/>
        <v>0.99999999999999978</v>
      </c>
      <c r="X118" s="65">
        <f t="shared" si="422"/>
        <v>1</v>
      </c>
      <c r="Y118" s="65">
        <f t="shared" si="422"/>
        <v>1</v>
      </c>
      <c r="Z118" s="65">
        <f t="shared" si="422"/>
        <v>0.99999999999999989</v>
      </c>
      <c r="AA118" s="25">
        <f t="shared" si="422"/>
        <v>485.3900000000001</v>
      </c>
      <c r="AB118" s="25">
        <f t="shared" si="422"/>
        <v>0</v>
      </c>
      <c r="AC118" s="25">
        <f t="shared" si="422"/>
        <v>0</v>
      </c>
      <c r="AD118" s="25">
        <f t="shared" si="422"/>
        <v>0</v>
      </c>
      <c r="AE118" s="25">
        <f t="shared" si="422"/>
        <v>51.210000000000015</v>
      </c>
      <c r="AF118" s="25">
        <f t="shared" si="422"/>
        <v>0</v>
      </c>
      <c r="AG118" s="25">
        <f t="shared" si="422"/>
        <v>0</v>
      </c>
      <c r="AH118" s="25">
        <f t="shared" si="422"/>
        <v>474.34000000000003</v>
      </c>
      <c r="AI118" s="25">
        <f t="shared" si="422"/>
        <v>0</v>
      </c>
      <c r="AJ118" s="25">
        <f t="shared" si="422"/>
        <v>0</v>
      </c>
      <c r="AK118" s="25">
        <f t="shared" si="422"/>
        <v>0</v>
      </c>
      <c r="AL118" s="25">
        <f t="shared" si="422"/>
        <v>3.22</v>
      </c>
    </row>
    <row r="119" spans="1:38" x14ac:dyDescent="0.2">
      <c r="A119" s="76"/>
      <c r="B119" s="25"/>
      <c r="C119" s="25"/>
      <c r="D119" s="25"/>
      <c r="F119" s="25"/>
      <c r="G119" s="25"/>
      <c r="H119" s="25"/>
      <c r="I119" s="25"/>
      <c r="J119" s="25"/>
      <c r="K119" s="25"/>
      <c r="L119" s="25"/>
      <c r="M119" s="25"/>
      <c r="N119" s="25"/>
    </row>
    <row r="121" spans="1:38" x14ac:dyDescent="0.2">
      <c r="L121" s="78">
        <v>107.2</v>
      </c>
      <c r="M121" s="79">
        <f>+N121/$N$133</f>
        <v>0.42595203803095849</v>
      </c>
      <c r="N121" s="25">
        <f>+SUM(N8:N45)+SUM(N48:N49)</f>
        <v>947302.41999999993</v>
      </c>
    </row>
    <row r="122" spans="1:38" x14ac:dyDescent="0.2">
      <c r="L122" s="78">
        <v>580</v>
      </c>
      <c r="M122" s="79">
        <f t="shared" ref="M122:M132" si="423">+N122/$N$133</f>
        <v>2.1119104936989156E-2</v>
      </c>
      <c r="N122" s="25">
        <f>+SUM(N58:N64)-N60-N61</f>
        <v>46968.150000000023</v>
      </c>
    </row>
    <row r="123" spans="1:38" x14ac:dyDescent="0.2">
      <c r="L123" s="78">
        <v>583</v>
      </c>
      <c r="M123" s="79">
        <f t="shared" si="423"/>
        <v>2.9547834743567619E-2</v>
      </c>
      <c r="N123" s="25">
        <f>+N60</f>
        <v>65713.349999999991</v>
      </c>
    </row>
    <row r="124" spans="1:38" x14ac:dyDescent="0.2">
      <c r="L124" s="78">
        <v>586</v>
      </c>
      <c r="M124" s="79">
        <f t="shared" si="423"/>
        <v>6.5102121953817302E-2</v>
      </c>
      <c r="N124" s="25">
        <f>+N61</f>
        <v>144784.84000000003</v>
      </c>
    </row>
    <row r="125" spans="1:38" x14ac:dyDescent="0.2">
      <c r="L125" s="78">
        <v>590</v>
      </c>
      <c r="M125" s="79">
        <f t="shared" si="423"/>
        <v>6.6136144526267981E-2</v>
      </c>
      <c r="N125" s="25">
        <f>+SUM(N65:N76)-N69-N68</f>
        <v>147084.47000000009</v>
      </c>
    </row>
    <row r="126" spans="1:38" x14ac:dyDescent="0.2">
      <c r="L126" s="78">
        <v>593.20000000000005</v>
      </c>
      <c r="M126" s="79">
        <f t="shared" si="423"/>
        <v>0</v>
      </c>
      <c r="N126" s="25">
        <f>+N69</f>
        <v>0</v>
      </c>
    </row>
    <row r="127" spans="1:38" x14ac:dyDescent="0.2">
      <c r="L127" s="78">
        <v>593</v>
      </c>
      <c r="M127" s="79">
        <f t="shared" si="423"/>
        <v>0.35965001859134488</v>
      </c>
      <c r="N127" s="25">
        <f>+N68</f>
        <v>799849.04999999993</v>
      </c>
    </row>
    <row r="128" spans="1:38" x14ac:dyDescent="0.2">
      <c r="L128" s="78">
        <v>903</v>
      </c>
      <c r="M128" s="79">
        <f t="shared" si="423"/>
        <v>1.7098403154269085E-2</v>
      </c>
      <c r="N128" s="25">
        <f>+SUM(N77:N80)</f>
        <v>38026.25</v>
      </c>
    </row>
    <row r="129" spans="12:14" x14ac:dyDescent="0.2">
      <c r="L129" s="78">
        <v>908</v>
      </c>
      <c r="M129" s="79">
        <f t="shared" si="423"/>
        <v>1.4899739945996189E-3</v>
      </c>
      <c r="N129" s="25">
        <f>+SUM(N81:N86)</f>
        <v>3313.6500000000005</v>
      </c>
    </row>
    <row r="130" spans="12:14" x14ac:dyDescent="0.2">
      <c r="L130" s="78">
        <v>920</v>
      </c>
      <c r="M130" s="79">
        <f t="shared" si="423"/>
        <v>3.7116726374366179E-3</v>
      </c>
      <c r="N130" s="25">
        <f>+SUM(N87:N103)</f>
        <v>8254.6299999999992</v>
      </c>
    </row>
    <row r="131" spans="12:14" x14ac:dyDescent="0.2">
      <c r="L131" s="78">
        <v>930</v>
      </c>
      <c r="M131" s="79">
        <f t="shared" si="423"/>
        <v>7.1597350100371883E-4</v>
      </c>
      <c r="N131" s="25">
        <f>+SUM(N104:N111)</f>
        <v>1592.3</v>
      </c>
    </row>
    <row r="132" spans="12:14" x14ac:dyDescent="0.2">
      <c r="L132" s="78">
        <v>935</v>
      </c>
      <c r="M132" s="79">
        <f t="shared" si="423"/>
        <v>9.4767139297458128E-3</v>
      </c>
      <c r="N132" s="80">
        <f>+SUM(N112:N115)</f>
        <v>21075.88</v>
      </c>
    </row>
    <row r="133" spans="12:14" x14ac:dyDescent="0.2">
      <c r="L133" s="64"/>
      <c r="M133" s="79">
        <f>+SUM(M121:M132)</f>
        <v>1.0000000000000004</v>
      </c>
      <c r="N133" s="25">
        <f>+SUM(N121:N132)</f>
        <v>2223964.9899999993</v>
      </c>
    </row>
    <row r="134" spans="12:14" x14ac:dyDescent="0.2">
      <c r="N134" s="25"/>
    </row>
    <row r="135" spans="12:14" x14ac:dyDescent="0.2">
      <c r="M135" s="73" t="s">
        <v>51</v>
      </c>
      <c r="N135" s="25">
        <f>+SUM(N50:N56)</f>
        <v>0</v>
      </c>
    </row>
    <row r="136" spans="12:14" x14ac:dyDescent="0.2">
      <c r="N136" s="77">
        <f>+N133+N135</f>
        <v>2223964.9899999993</v>
      </c>
    </row>
    <row r="137" spans="12:14" x14ac:dyDescent="0.2">
      <c r="N137" s="25"/>
    </row>
    <row r="138" spans="12:14" x14ac:dyDescent="0.2">
      <c r="N138" s="25">
        <f>+N136-N118</f>
        <v>0</v>
      </c>
    </row>
    <row r="139" spans="12:14" x14ac:dyDescent="0.2">
      <c r="M139" s="25"/>
    </row>
    <row r="141" spans="12:14" x14ac:dyDescent="0.2">
      <c r="L141" s="65" t="s">
        <v>64</v>
      </c>
      <c r="M141" s="81">
        <f>+SUM(M122:M132)-M126</f>
        <v>0.57404796196904184</v>
      </c>
    </row>
  </sheetData>
  <phoneticPr fontId="0" type="noConversion"/>
  <printOptions gridLines="1"/>
  <pageMargins left="0.84" right="0.45" top="0.47" bottom="0.25" header="0.48" footer="0.25"/>
  <pageSetup scale="22" fitToHeight="0" orientation="portrait" horizont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">
    <pageSetUpPr fitToPage="1"/>
  </sheetPr>
  <dimension ref="A1:AL88"/>
  <sheetViews>
    <sheetView zoomScale="85" workbookViewId="0">
      <pane xSplit="1" ySplit="5" topLeftCell="B6" activePane="bottomRight" state="frozen"/>
      <selection activeCell="B88" sqref="A88:XFD88"/>
      <selection pane="topRight" activeCell="B88" sqref="A88:XFD88"/>
      <selection pane="bottomLeft" activeCell="B88" sqref="A88:XFD88"/>
      <selection pane="bottomRight" activeCell="M16" sqref="M16"/>
    </sheetView>
  </sheetViews>
  <sheetFormatPr defaultRowHeight="12.75" x14ac:dyDescent="0.2"/>
  <cols>
    <col min="1" max="1" width="7.7109375" bestFit="1" customWidth="1"/>
    <col min="2" max="2" width="11.5703125" style="13" bestFit="1" customWidth="1"/>
    <col min="3" max="3" width="10.5703125" style="13" bestFit="1" customWidth="1"/>
    <col min="4" max="4" width="11.5703125" style="13" bestFit="1" customWidth="1"/>
    <col min="5" max="6" width="10.5703125" style="13" bestFit="1" customWidth="1"/>
    <col min="7" max="7" width="11.5703125" style="13" bestFit="1" customWidth="1"/>
    <col min="8" max="9" width="10.5703125" style="13" bestFit="1" customWidth="1"/>
    <col min="10" max="10" width="11.7109375" style="13" bestFit="1" customWidth="1"/>
    <col min="11" max="12" width="10.5703125" style="13" bestFit="1" customWidth="1"/>
    <col min="13" max="13" width="11.5703125" style="13" bestFit="1" customWidth="1"/>
    <col min="14" max="14" width="11.7109375" style="13" bestFit="1" customWidth="1"/>
    <col min="15" max="15" width="8.42578125" bestFit="1" customWidth="1"/>
    <col min="16" max="16" width="8" bestFit="1" customWidth="1"/>
    <col min="17" max="17" width="8.7109375" bestFit="1" customWidth="1"/>
    <col min="18" max="19" width="8" bestFit="1" customWidth="1"/>
    <col min="20" max="20" width="8.7109375" bestFit="1" customWidth="1"/>
    <col min="21" max="23" width="8" bestFit="1" customWidth="1"/>
    <col min="24" max="24" width="8.7109375" bestFit="1" customWidth="1"/>
    <col min="25" max="25" width="8" bestFit="1" customWidth="1"/>
    <col min="26" max="26" width="7.7109375" bestFit="1" customWidth="1"/>
    <col min="27" max="27" width="11.7109375" bestFit="1" customWidth="1"/>
    <col min="28" max="38" width="10.5703125" bestFit="1" customWidth="1"/>
  </cols>
  <sheetData>
    <row r="1" spans="1:38" x14ac:dyDescent="0.2">
      <c r="A1" s="46" t="s">
        <v>35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38" x14ac:dyDescent="0.2">
      <c r="A2" s="46" t="s">
        <v>62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AA2" s="45">
        <f>+SUM(Jan!Q41:S41)</f>
        <v>53331.881219128547</v>
      </c>
      <c r="AB2" s="45">
        <f>+SUM(Feb!Q41:S41)</f>
        <v>33413.32</v>
      </c>
      <c r="AC2" s="45">
        <f>+SUM(Mar!Q41:S41)</f>
        <v>37059.65</v>
      </c>
      <c r="AD2" s="45">
        <f>+SUM(Apr!Q41:S41)</f>
        <v>33032.39</v>
      </c>
      <c r="AE2" s="45">
        <f>+SUM(May!Q41:S41)</f>
        <v>35533.010417343947</v>
      </c>
      <c r="AF2" s="45">
        <f>+SUM(Jun!Q41:S41)</f>
        <v>33780.370000000003</v>
      </c>
      <c r="AG2" s="45">
        <f>+SUM(Jul!Q41:S41)</f>
        <v>44270.360000000008</v>
      </c>
      <c r="AH2" s="45">
        <f>+SUM(Aug!Q41:S41)</f>
        <v>33141.390581365747</v>
      </c>
      <c r="AI2" s="45">
        <f>+SUM(Sep!Q41:S41)</f>
        <v>33242.69</v>
      </c>
      <c r="AJ2" s="45">
        <f>+SUM(Oct!Q41:S41)</f>
        <v>28861.43</v>
      </c>
      <c r="AK2" s="45">
        <f>+SUM(Nov!Q41:S41)</f>
        <v>33399.440000000002</v>
      </c>
      <c r="AL2" s="45">
        <f>+SUM(Dec!Q41:S41)</f>
        <v>36353.494880451974</v>
      </c>
    </row>
    <row r="3" spans="1:38" x14ac:dyDescent="0.2">
      <c r="A3" s="96">
        <f>+Jan!B3</f>
        <v>2021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12" t="s">
        <v>65</v>
      </c>
      <c r="P3" s="12" t="s">
        <v>66</v>
      </c>
      <c r="Q3" s="12" t="s">
        <v>67</v>
      </c>
      <c r="R3" s="12" t="s">
        <v>68</v>
      </c>
      <c r="S3" s="12" t="s">
        <v>69</v>
      </c>
      <c r="T3" s="12" t="s">
        <v>70</v>
      </c>
      <c r="U3" s="12" t="s">
        <v>71</v>
      </c>
      <c r="V3" s="12" t="s">
        <v>72</v>
      </c>
      <c r="W3" s="12" t="s">
        <v>73</v>
      </c>
      <c r="X3" s="12" t="s">
        <v>74</v>
      </c>
      <c r="Y3" s="12" t="s">
        <v>75</v>
      </c>
      <c r="Z3" s="12" t="s">
        <v>76</v>
      </c>
      <c r="AA3" s="46" t="s">
        <v>45</v>
      </c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</row>
    <row r="4" spans="1:38" s="12" customFormat="1" x14ac:dyDescent="0.2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46" t="s">
        <v>33</v>
      </c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 t="s">
        <v>61</v>
      </c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</row>
    <row r="5" spans="1:38" s="12" customFormat="1" x14ac:dyDescent="0.2">
      <c r="B5" s="33" t="s">
        <v>22</v>
      </c>
      <c r="C5" s="33" t="s">
        <v>16</v>
      </c>
      <c r="D5" s="33" t="s">
        <v>18</v>
      </c>
      <c r="E5" s="33" t="s">
        <v>19</v>
      </c>
      <c r="F5" s="33" t="s">
        <v>17</v>
      </c>
      <c r="G5" s="33" t="s">
        <v>20</v>
      </c>
      <c r="H5" s="33" t="s">
        <v>21</v>
      </c>
      <c r="I5" s="33" t="s">
        <v>23</v>
      </c>
      <c r="J5" s="33" t="s">
        <v>24</v>
      </c>
      <c r="K5" s="33" t="s">
        <v>25</v>
      </c>
      <c r="L5" s="33" t="s">
        <v>26</v>
      </c>
      <c r="M5" s="33" t="s">
        <v>27</v>
      </c>
      <c r="N5" s="33" t="s">
        <v>4</v>
      </c>
      <c r="O5" s="46" t="s">
        <v>34</v>
      </c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12" t="s">
        <v>65</v>
      </c>
      <c r="AB5" s="12" t="s">
        <v>66</v>
      </c>
      <c r="AC5" s="12" t="s">
        <v>67</v>
      </c>
      <c r="AD5" s="12" t="s">
        <v>68</v>
      </c>
      <c r="AE5" s="12" t="s">
        <v>69</v>
      </c>
      <c r="AF5" s="12" t="s">
        <v>70</v>
      </c>
      <c r="AG5" s="12" t="s">
        <v>71</v>
      </c>
      <c r="AH5" s="12" t="s">
        <v>72</v>
      </c>
      <c r="AI5" s="12" t="s">
        <v>73</v>
      </c>
      <c r="AJ5" s="12" t="s">
        <v>74</v>
      </c>
      <c r="AK5" s="12" t="s">
        <v>75</v>
      </c>
      <c r="AL5" s="12" t="s">
        <v>76</v>
      </c>
    </row>
    <row r="7" spans="1:38" x14ac:dyDescent="0.2">
      <c r="A7" s="11">
        <v>107.1</v>
      </c>
      <c r="B7" s="13">
        <v>37605.040000000001</v>
      </c>
      <c r="C7" s="13">
        <v>6811.01</v>
      </c>
      <c r="D7" s="13">
        <v>23409.52</v>
      </c>
      <c r="E7" s="13">
        <v>4681.7700000000004</v>
      </c>
      <c r="F7" s="13">
        <v>11236.57</v>
      </c>
      <c r="G7" s="13">
        <v>17521.66</v>
      </c>
      <c r="H7" s="13">
        <v>33952.28</v>
      </c>
      <c r="I7" s="13">
        <v>23284.82</v>
      </c>
      <c r="J7" s="13">
        <v>13984.45</v>
      </c>
      <c r="K7" s="13">
        <v>14002.58</v>
      </c>
      <c r="L7" s="13">
        <v>4386.8100000000004</v>
      </c>
      <c r="M7" s="13">
        <v>14629.02</v>
      </c>
      <c r="N7" s="13">
        <f>SUM(B7:M7)</f>
        <v>205505.53</v>
      </c>
      <c r="O7" s="54">
        <f t="shared" ref="O7:O19" si="0">+B7/$B$21</f>
        <v>0.47454513814794969</v>
      </c>
      <c r="P7" s="54">
        <f t="shared" ref="P7:P19" si="1">+C7/$C$21</f>
        <v>0.10544973526132716</v>
      </c>
      <c r="Q7" s="54">
        <f t="shared" ref="Q7:Q19" si="2">+D7/$D$21</f>
        <v>0.3718208939672451</v>
      </c>
      <c r="R7" s="54">
        <f t="shared" ref="R7:R19" si="3">+E7/$E$21</f>
        <v>8.2590301636998334E-2</v>
      </c>
      <c r="S7" s="54">
        <f t="shared" ref="S7:S19" si="4">+F7/$F$21</f>
        <v>0.18972917517247154</v>
      </c>
      <c r="T7" s="54">
        <f t="shared" ref="T7:T19" si="5">+G7/$G$21</f>
        <v>0.28532476962451925</v>
      </c>
      <c r="U7" s="54">
        <f t="shared" ref="U7:U19" si="6">+H7/$H$21</f>
        <v>0.41677009522465097</v>
      </c>
      <c r="V7" s="54">
        <f t="shared" ref="V7:V19" si="7">+I7/$I$21</f>
        <v>0.39174313161392349</v>
      </c>
      <c r="W7" s="54">
        <f t="shared" ref="W7:W19" si="8">+J7/$J$21</f>
        <v>9.437247964619018E-2</v>
      </c>
      <c r="X7" s="54">
        <f t="shared" ref="X7:X19" si="9">+K7/$K$21</f>
        <v>0.29178266363490879</v>
      </c>
      <c r="Y7" s="54">
        <f t="shared" ref="Y7:Y19" si="10">+L7/$L$21</f>
        <v>7.4448978178733152E-2</v>
      </c>
      <c r="Z7" s="54">
        <f t="shared" ref="Z7:Z19" si="11">+M7/$M$21</f>
        <v>0.2402616481739302</v>
      </c>
      <c r="AA7" s="13">
        <f>+O7*$AA$2</f>
        <v>25308.384940821401</v>
      </c>
      <c r="AB7" s="13">
        <f>+P7*$AB$2</f>
        <v>3523.425748202008</v>
      </c>
      <c r="AC7" s="13">
        <f>+Q7*$AC$2</f>
        <v>13779.552193113215</v>
      </c>
      <c r="AD7" s="13">
        <f>+R7*$AD$2</f>
        <v>2728.1550538909673</v>
      </c>
      <c r="AE7" s="13">
        <f>+S7*$AE$2</f>
        <v>6741.6487578775059</v>
      </c>
      <c r="AF7" s="13">
        <f>+T7*$AF$2</f>
        <v>9638.3762880810227</v>
      </c>
      <c r="AG7" s="13">
        <f>+U7*$AG$2</f>
        <v>18450.562152829581</v>
      </c>
      <c r="AH7" s="13">
        <f>+V7*$AH$2</f>
        <v>12982.912132384407</v>
      </c>
      <c r="AI7" s="13">
        <f>+W7*$AI$2</f>
        <v>3137.1950854096099</v>
      </c>
      <c r="AJ7" s="13">
        <f>+X7*$AJ$2</f>
        <v>8421.2649217124654</v>
      </c>
      <c r="AK7" s="13">
        <f>+Y7*$AK$2</f>
        <v>2486.5541797419073</v>
      </c>
      <c r="AL7" s="13">
        <f>+Z7*$AL$2</f>
        <v>8734.3505968599238</v>
      </c>
    </row>
    <row r="8" spans="1:38" x14ac:dyDescent="0.2">
      <c r="A8" s="11">
        <v>107.2</v>
      </c>
      <c r="B8" s="13">
        <v>41445.760000000002</v>
      </c>
      <c r="C8" s="13">
        <v>56245.79</v>
      </c>
      <c r="D8" s="13">
        <v>39185.589999999997</v>
      </c>
      <c r="E8" s="13">
        <v>50880.7</v>
      </c>
      <c r="F8" s="13">
        <v>47838.1</v>
      </c>
      <c r="G8" s="13">
        <v>42888.43</v>
      </c>
      <c r="H8" s="13">
        <v>46372.63</v>
      </c>
      <c r="I8" s="13">
        <v>35697.089999999997</v>
      </c>
      <c r="J8" s="13">
        <v>133796.94</v>
      </c>
      <c r="K8" s="13">
        <v>33000.21</v>
      </c>
      <c r="L8" s="13">
        <v>54080.71</v>
      </c>
      <c r="M8" s="13">
        <v>43855.22</v>
      </c>
      <c r="N8" s="13">
        <f t="shared" ref="N8:N19" si="12">SUM(B8:M8)</f>
        <v>625287.17000000004</v>
      </c>
      <c r="O8" s="54">
        <f t="shared" si="0"/>
        <v>0.5230119128937708</v>
      </c>
      <c r="P8" s="54">
        <f t="shared" si="1"/>
        <v>0.87081118146415915</v>
      </c>
      <c r="Q8" s="54">
        <f t="shared" si="2"/>
        <v>0.6223972599367239</v>
      </c>
      <c r="R8" s="54">
        <f t="shared" si="3"/>
        <v>0.89757770255728497</v>
      </c>
      <c r="S8" s="54">
        <f t="shared" si="4"/>
        <v>0.80774500179487252</v>
      </c>
      <c r="T8" s="54">
        <f t="shared" si="5"/>
        <v>0.69840023201610579</v>
      </c>
      <c r="U8" s="54">
        <f t="shared" si="6"/>
        <v>0.56923203451778515</v>
      </c>
      <c r="V8" s="54">
        <f t="shared" si="7"/>
        <v>0.60056679957603587</v>
      </c>
      <c r="W8" s="54">
        <f t="shared" si="8"/>
        <v>0.90291352158093652</v>
      </c>
      <c r="X8" s="54">
        <f t="shared" si="9"/>
        <v>0.68765107389576441</v>
      </c>
      <c r="Y8" s="54">
        <f t="shared" si="10"/>
        <v>0.91780897706542919</v>
      </c>
      <c r="Z8" s="54">
        <f t="shared" si="11"/>
        <v>0.72026201606329798</v>
      </c>
      <c r="AA8" s="13">
        <f>+O8*$AA$2</f>
        <v>27893.209214639792</v>
      </c>
      <c r="AB8" s="13">
        <f>+P8*$AB$2</f>
        <v>29096.692665840019</v>
      </c>
      <c r="AC8" s="13">
        <f>+Q8*$AC$2</f>
        <v>23065.824614214012</v>
      </c>
      <c r="AD8" s="13">
        <f>+R8*$AD$2</f>
        <v>29649.136726176235</v>
      </c>
      <c r="AE8" s="13">
        <f>+S8*$AE$2</f>
        <v>28701.611563334711</v>
      </c>
      <c r="AF8" s="13">
        <f>+T8*$AF$2</f>
        <v>23592.218245589902</v>
      </c>
      <c r="AG8" s="13">
        <f>+U8*$AG$2</f>
        <v>25200.107091634778</v>
      </c>
      <c r="AH8" s="13">
        <f>+V8*$AH$2</f>
        <v>19903.618874950207</v>
      </c>
      <c r="AI8" s="13">
        <f>+W8*$AI$2</f>
        <v>30015.274294723386</v>
      </c>
      <c r="AJ8" s="13">
        <f t="shared" ref="AJ8:AJ19" si="13">+X8*$AJ$2</f>
        <v>19846.593333667432</v>
      </c>
      <c r="AK8" s="13">
        <f t="shared" ref="AK8:AK19" si="14">+Y8*$AK$2</f>
        <v>30654.305860958182</v>
      </c>
      <c r="AL8" s="13">
        <f t="shared" ref="AL8:AL19" si="15">+Z8*$AL$2</f>
        <v>26184.04151354112</v>
      </c>
    </row>
    <row r="9" spans="1:38" x14ac:dyDescent="0.2">
      <c r="A9" s="11">
        <v>107.218</v>
      </c>
      <c r="N9" s="13">
        <f t="shared" si="12"/>
        <v>0</v>
      </c>
      <c r="O9" s="54">
        <f t="shared" si="0"/>
        <v>0</v>
      </c>
      <c r="P9" s="54">
        <f t="shared" si="1"/>
        <v>0</v>
      </c>
      <c r="Q9" s="54">
        <f t="shared" si="2"/>
        <v>0</v>
      </c>
      <c r="R9" s="54">
        <f t="shared" si="3"/>
        <v>0</v>
      </c>
      <c r="S9" s="54">
        <f t="shared" si="4"/>
        <v>0</v>
      </c>
      <c r="T9" s="54">
        <f t="shared" si="5"/>
        <v>0</v>
      </c>
      <c r="U9" s="54">
        <f t="shared" si="6"/>
        <v>0</v>
      </c>
      <c r="V9" s="54">
        <f t="shared" si="7"/>
        <v>0</v>
      </c>
      <c r="W9" s="54">
        <f t="shared" si="8"/>
        <v>0</v>
      </c>
      <c r="X9" s="54">
        <f t="shared" si="9"/>
        <v>0</v>
      </c>
      <c r="Y9" s="54">
        <f t="shared" si="10"/>
        <v>0</v>
      </c>
      <c r="Z9" s="54">
        <f t="shared" si="11"/>
        <v>0</v>
      </c>
      <c r="AA9" s="13">
        <f t="shared" ref="AA9:AA10" si="16">+O9*$AA$2</f>
        <v>0</v>
      </c>
      <c r="AB9" s="13">
        <f t="shared" ref="AB9:AB10" si="17">+P9*$AB$2</f>
        <v>0</v>
      </c>
      <c r="AC9" s="13">
        <f t="shared" ref="AC9:AC10" si="18">+Q9*$AC$2</f>
        <v>0</v>
      </c>
      <c r="AD9" s="13">
        <f t="shared" ref="AD9:AD10" si="19">+R9*$AD$2</f>
        <v>0</v>
      </c>
      <c r="AE9" s="13">
        <f t="shared" ref="AE9:AE10" si="20">+S9*$AE$2</f>
        <v>0</v>
      </c>
      <c r="AF9" s="13">
        <f t="shared" ref="AF9:AF10" si="21">+T9*$AF$2</f>
        <v>0</v>
      </c>
      <c r="AG9" s="13">
        <f t="shared" ref="AG9:AG10" si="22">+U9*$AG$2</f>
        <v>0</v>
      </c>
      <c r="AH9" s="13">
        <f t="shared" ref="AH9:AH10" si="23">+V9*$AH$2</f>
        <v>0</v>
      </c>
      <c r="AI9" s="13">
        <f t="shared" ref="AI9:AI10" si="24">+W9*$AI$2</f>
        <v>0</v>
      </c>
      <c r="AJ9" s="13">
        <f t="shared" ref="AJ9:AJ10" si="25">+X9*$AJ$2</f>
        <v>0</v>
      </c>
      <c r="AK9" s="13">
        <f t="shared" ref="AK9:AK10" si="26">+Y9*$AK$2</f>
        <v>0</v>
      </c>
      <c r="AL9" s="13">
        <f t="shared" ref="AL9:AL10" si="27">+Z9*$AL$2</f>
        <v>0</v>
      </c>
    </row>
    <row r="10" spans="1:38" x14ac:dyDescent="0.2">
      <c r="A10" s="11">
        <v>107.4</v>
      </c>
      <c r="N10" s="13">
        <f t="shared" si="12"/>
        <v>0</v>
      </c>
      <c r="O10" s="54">
        <f t="shared" si="0"/>
        <v>0</v>
      </c>
      <c r="P10" s="54">
        <f t="shared" si="1"/>
        <v>0</v>
      </c>
      <c r="Q10" s="54">
        <f t="shared" si="2"/>
        <v>0</v>
      </c>
      <c r="R10" s="54">
        <f t="shared" si="3"/>
        <v>0</v>
      </c>
      <c r="S10" s="54">
        <f t="shared" si="4"/>
        <v>0</v>
      </c>
      <c r="T10" s="54">
        <f t="shared" si="5"/>
        <v>0</v>
      </c>
      <c r="U10" s="54">
        <f t="shared" si="6"/>
        <v>0</v>
      </c>
      <c r="V10" s="54">
        <f t="shared" si="7"/>
        <v>0</v>
      </c>
      <c r="W10" s="54">
        <f t="shared" si="8"/>
        <v>0</v>
      </c>
      <c r="X10" s="54">
        <f t="shared" si="9"/>
        <v>0</v>
      </c>
      <c r="Y10" s="54">
        <f t="shared" si="10"/>
        <v>0</v>
      </c>
      <c r="Z10" s="54">
        <f t="shared" si="11"/>
        <v>0</v>
      </c>
      <c r="AA10" s="13">
        <f t="shared" si="16"/>
        <v>0</v>
      </c>
      <c r="AB10" s="13">
        <f t="shared" si="17"/>
        <v>0</v>
      </c>
      <c r="AC10" s="13">
        <f t="shared" si="18"/>
        <v>0</v>
      </c>
      <c r="AD10" s="13">
        <f t="shared" si="19"/>
        <v>0</v>
      </c>
      <c r="AE10" s="13">
        <f t="shared" si="20"/>
        <v>0</v>
      </c>
      <c r="AF10" s="13">
        <f t="shared" si="21"/>
        <v>0</v>
      </c>
      <c r="AG10" s="13">
        <f t="shared" si="22"/>
        <v>0</v>
      </c>
      <c r="AH10" s="13">
        <f t="shared" si="23"/>
        <v>0</v>
      </c>
      <c r="AI10" s="13">
        <f t="shared" si="24"/>
        <v>0</v>
      </c>
      <c r="AJ10" s="13">
        <f t="shared" si="25"/>
        <v>0</v>
      </c>
      <c r="AK10" s="13">
        <f t="shared" si="26"/>
        <v>0</v>
      </c>
      <c r="AL10" s="13">
        <f t="shared" si="27"/>
        <v>0</v>
      </c>
    </row>
    <row r="11" spans="1:38" x14ac:dyDescent="0.2">
      <c r="A11" s="11">
        <v>588</v>
      </c>
      <c r="N11" s="13">
        <f>SUM(B11:M11)</f>
        <v>0</v>
      </c>
      <c r="O11" s="54">
        <f t="shared" si="0"/>
        <v>0</v>
      </c>
      <c r="P11" s="54">
        <f t="shared" si="1"/>
        <v>0</v>
      </c>
      <c r="Q11" s="54">
        <f t="shared" si="2"/>
        <v>0</v>
      </c>
      <c r="R11" s="54">
        <f t="shared" si="3"/>
        <v>0</v>
      </c>
      <c r="S11" s="54">
        <f t="shared" si="4"/>
        <v>0</v>
      </c>
      <c r="T11" s="54">
        <f t="shared" si="5"/>
        <v>0</v>
      </c>
      <c r="U11" s="54">
        <f t="shared" si="6"/>
        <v>0</v>
      </c>
      <c r="V11" s="54">
        <f t="shared" si="7"/>
        <v>0</v>
      </c>
      <c r="W11" s="54">
        <f t="shared" si="8"/>
        <v>0</v>
      </c>
      <c r="X11" s="54">
        <f t="shared" si="9"/>
        <v>0</v>
      </c>
      <c r="Y11" s="54">
        <f t="shared" si="10"/>
        <v>0</v>
      </c>
      <c r="Z11" s="54">
        <f t="shared" si="11"/>
        <v>0</v>
      </c>
      <c r="AA11" s="13">
        <f>+O11*$AA$2</f>
        <v>0</v>
      </c>
      <c r="AB11" s="13">
        <f t="shared" ref="AB11:AB19" si="28">+P11*$AB$2</f>
        <v>0</v>
      </c>
      <c r="AC11" s="13">
        <f t="shared" ref="AC11:AC19" si="29">+Q11*$AC$2</f>
        <v>0</v>
      </c>
      <c r="AD11" s="13">
        <f t="shared" ref="AD11:AD19" si="30">+R11*$AD$2</f>
        <v>0</v>
      </c>
      <c r="AE11" s="13">
        <f t="shared" ref="AE11:AE19" si="31">+S11*$AE$2</f>
        <v>0</v>
      </c>
      <c r="AF11" s="13">
        <f t="shared" ref="AF11:AF19" si="32">+T11*$AF$2</f>
        <v>0</v>
      </c>
      <c r="AG11" s="13">
        <f t="shared" ref="AG11:AG19" si="33">+U11*$AG$2</f>
        <v>0</v>
      </c>
      <c r="AH11" s="13">
        <f t="shared" ref="AH11:AH19" si="34">+V11*$AH$2</f>
        <v>0</v>
      </c>
      <c r="AI11" s="13">
        <f t="shared" ref="AI11:AI19" si="35">+W11*$AI$2</f>
        <v>0</v>
      </c>
      <c r="AJ11" s="13">
        <f t="shared" si="13"/>
        <v>0</v>
      </c>
      <c r="AK11" s="13">
        <f t="shared" si="14"/>
        <v>0</v>
      </c>
      <c r="AL11" s="13">
        <f t="shared" si="15"/>
        <v>0</v>
      </c>
    </row>
    <row r="12" spans="1:38" x14ac:dyDescent="0.2">
      <c r="A12" s="11">
        <v>592</v>
      </c>
      <c r="I12" s="13">
        <v>25.51</v>
      </c>
      <c r="J12" s="13">
        <v>0.15</v>
      </c>
      <c r="N12" s="13">
        <f t="shared" si="12"/>
        <v>25.66</v>
      </c>
      <c r="O12" s="54">
        <f t="shared" si="0"/>
        <v>0</v>
      </c>
      <c r="P12" s="54">
        <f t="shared" si="1"/>
        <v>0</v>
      </c>
      <c r="Q12" s="54">
        <f t="shared" si="2"/>
        <v>0</v>
      </c>
      <c r="R12" s="54">
        <f t="shared" si="3"/>
        <v>0</v>
      </c>
      <c r="S12" s="54">
        <f t="shared" si="4"/>
        <v>0</v>
      </c>
      <c r="T12" s="54">
        <f t="shared" si="5"/>
        <v>0</v>
      </c>
      <c r="U12" s="54">
        <f t="shared" si="6"/>
        <v>0</v>
      </c>
      <c r="V12" s="54">
        <f t="shared" si="7"/>
        <v>4.2917949494439679E-4</v>
      </c>
      <c r="W12" s="54">
        <f t="shared" si="8"/>
        <v>1.0122580399607081E-6</v>
      </c>
      <c r="X12" s="54">
        <f t="shared" si="9"/>
        <v>0</v>
      </c>
      <c r="Y12" s="54">
        <f t="shared" si="10"/>
        <v>0</v>
      </c>
      <c r="Z12" s="54">
        <f t="shared" si="11"/>
        <v>0</v>
      </c>
      <c r="AA12" s="13">
        <f t="shared" ref="AA12:AA19" si="36">+O12*$AA$2</f>
        <v>0</v>
      </c>
      <c r="AB12" s="13">
        <f t="shared" si="28"/>
        <v>0</v>
      </c>
      <c r="AC12" s="13">
        <f t="shared" si="29"/>
        <v>0</v>
      </c>
      <c r="AD12" s="13">
        <f t="shared" si="30"/>
        <v>0</v>
      </c>
      <c r="AE12" s="13">
        <f t="shared" si="31"/>
        <v>0</v>
      </c>
      <c r="AF12" s="13">
        <f t="shared" si="32"/>
        <v>0</v>
      </c>
      <c r="AG12" s="13">
        <f t="shared" si="33"/>
        <v>0</v>
      </c>
      <c r="AH12" s="13">
        <f t="shared" si="34"/>
        <v>14.223605271465541</v>
      </c>
      <c r="AI12" s="13">
        <f t="shared" si="35"/>
        <v>3.3650180222421437E-2</v>
      </c>
      <c r="AJ12" s="13">
        <f>+X12*$AJ$2</f>
        <v>0</v>
      </c>
      <c r="AK12" s="13">
        <f t="shared" si="14"/>
        <v>0</v>
      </c>
      <c r="AL12" s="13">
        <f t="shared" si="15"/>
        <v>0</v>
      </c>
    </row>
    <row r="13" spans="1:38" x14ac:dyDescent="0.2">
      <c r="A13" s="11">
        <v>593</v>
      </c>
      <c r="B13" s="13">
        <v>166.17</v>
      </c>
      <c r="C13" s="13">
        <v>1438.42</v>
      </c>
      <c r="D13" s="13">
        <v>315.23</v>
      </c>
      <c r="E13" s="13">
        <v>910.85</v>
      </c>
      <c r="F13" s="13">
        <v>42.93</v>
      </c>
      <c r="G13" s="13">
        <v>954.49</v>
      </c>
      <c r="H13" s="13">
        <v>1076.6400000000001</v>
      </c>
      <c r="I13" s="13">
        <v>377.85</v>
      </c>
      <c r="J13" s="13">
        <v>401.69</v>
      </c>
      <c r="K13" s="13">
        <v>986.97</v>
      </c>
      <c r="L13" s="13">
        <v>438.69</v>
      </c>
      <c r="M13" s="13">
        <v>2300.84</v>
      </c>
      <c r="N13" s="13">
        <f t="shared" si="12"/>
        <v>9410.77</v>
      </c>
      <c r="O13" s="54">
        <f t="shared" si="0"/>
        <v>2.0969307732698807E-3</v>
      </c>
      <c r="P13" s="54">
        <f t="shared" si="1"/>
        <v>2.226997291071342E-2</v>
      </c>
      <c r="Q13" s="54">
        <f t="shared" si="2"/>
        <v>5.0068989199818989E-3</v>
      </c>
      <c r="R13" s="54">
        <f t="shared" si="3"/>
        <v>1.6068148637387127E-2</v>
      </c>
      <c r="S13" s="54">
        <f t="shared" si="4"/>
        <v>7.2487186838636735E-4</v>
      </c>
      <c r="T13" s="54">
        <f t="shared" si="5"/>
        <v>1.5543027279316422E-2</v>
      </c>
      <c r="U13" s="54">
        <f t="shared" si="6"/>
        <v>1.3215941766581458E-2</v>
      </c>
      <c r="V13" s="54">
        <f t="shared" si="7"/>
        <v>6.3569373643567358E-3</v>
      </c>
      <c r="W13" s="54">
        <f t="shared" si="8"/>
        <v>2.7107595471454458E-3</v>
      </c>
      <c r="X13" s="54">
        <f t="shared" si="9"/>
        <v>2.0566262469326791E-2</v>
      </c>
      <c r="Y13" s="54">
        <f t="shared" si="10"/>
        <v>7.4450505577466188E-3</v>
      </c>
      <c r="Z13" s="54">
        <f t="shared" si="11"/>
        <v>3.7788150579089068E-2</v>
      </c>
      <c r="AA13" s="13">
        <f t="shared" si="36"/>
        <v>111.83326292476465</v>
      </c>
      <c r="AB13" s="13">
        <f t="shared" si="28"/>
        <v>744.1137312569989</v>
      </c>
      <c r="AC13" s="13">
        <f t="shared" si="29"/>
        <v>185.5539215599072</v>
      </c>
      <c r="AD13" s="13">
        <f t="shared" si="30"/>
        <v>530.76935236814018</v>
      </c>
      <c r="AE13" s="13">
        <f t="shared" si="31"/>
        <v>25.756879650612362</v>
      </c>
      <c r="AF13" s="13">
        <f t="shared" si="32"/>
        <v>525.04921241540205</v>
      </c>
      <c r="AG13" s="13">
        <f t="shared" si="33"/>
        <v>585.07449974559722</v>
      </c>
      <c r="AH13" s="13">
        <f t="shared" si="34"/>
        <v>210.67774409342431</v>
      </c>
      <c r="AI13" s="13">
        <f t="shared" si="35"/>
        <v>90.112939290296453</v>
      </c>
      <c r="AJ13" s="13">
        <f t="shared" si="13"/>
        <v>593.57174462010232</v>
      </c>
      <c r="AK13" s="13">
        <f t="shared" si="14"/>
        <v>248.66051940042476</v>
      </c>
      <c r="AL13" s="13">
        <f>+Z13*$AL$2</f>
        <v>1373.7313386186627</v>
      </c>
    </row>
    <row r="14" spans="1:38" x14ac:dyDescent="0.2">
      <c r="A14" s="11">
        <v>593.20000000000005</v>
      </c>
      <c r="L14" s="97"/>
      <c r="N14" s="13">
        <f t="shared" si="12"/>
        <v>0</v>
      </c>
      <c r="O14" s="54">
        <f t="shared" si="0"/>
        <v>0</v>
      </c>
      <c r="P14" s="54">
        <f t="shared" si="1"/>
        <v>0</v>
      </c>
      <c r="Q14" s="54">
        <f t="shared" si="2"/>
        <v>0</v>
      </c>
      <c r="R14" s="54">
        <f t="shared" si="3"/>
        <v>0</v>
      </c>
      <c r="S14" s="54">
        <f t="shared" si="4"/>
        <v>0</v>
      </c>
      <c r="T14" s="54">
        <f t="shared" si="5"/>
        <v>0</v>
      </c>
      <c r="U14" s="54">
        <f t="shared" si="6"/>
        <v>0</v>
      </c>
      <c r="V14" s="54">
        <f t="shared" si="7"/>
        <v>0</v>
      </c>
      <c r="W14" s="54">
        <f t="shared" si="8"/>
        <v>0</v>
      </c>
      <c r="X14" s="54">
        <f t="shared" si="9"/>
        <v>0</v>
      </c>
      <c r="Y14" s="54">
        <f t="shared" si="10"/>
        <v>0</v>
      </c>
      <c r="Z14" s="54">
        <f t="shared" si="11"/>
        <v>0</v>
      </c>
      <c r="AA14" s="13">
        <f t="shared" si="36"/>
        <v>0</v>
      </c>
      <c r="AB14" s="13">
        <f t="shared" si="28"/>
        <v>0</v>
      </c>
      <c r="AC14" s="13">
        <f t="shared" si="29"/>
        <v>0</v>
      </c>
      <c r="AD14" s="13">
        <f t="shared" si="30"/>
        <v>0</v>
      </c>
      <c r="AE14" s="13">
        <f t="shared" si="31"/>
        <v>0</v>
      </c>
      <c r="AF14" s="13">
        <f t="shared" si="32"/>
        <v>0</v>
      </c>
      <c r="AG14" s="13">
        <f t="shared" si="33"/>
        <v>0</v>
      </c>
      <c r="AH14" s="13">
        <f t="shared" si="34"/>
        <v>0</v>
      </c>
      <c r="AI14" s="13">
        <f t="shared" si="35"/>
        <v>0</v>
      </c>
      <c r="AJ14" s="13">
        <f t="shared" si="13"/>
        <v>0</v>
      </c>
      <c r="AK14" s="13">
        <f t="shared" si="14"/>
        <v>0</v>
      </c>
      <c r="AL14" s="13">
        <f t="shared" si="15"/>
        <v>0</v>
      </c>
    </row>
    <row r="15" spans="1:38" x14ac:dyDescent="0.2">
      <c r="A15" s="11">
        <v>594</v>
      </c>
      <c r="B15" s="13">
        <v>27.42</v>
      </c>
      <c r="C15" s="13">
        <v>94.89</v>
      </c>
      <c r="D15" s="13">
        <v>48.79</v>
      </c>
      <c r="E15" s="13">
        <v>213.36</v>
      </c>
      <c r="F15" s="13">
        <v>106.66</v>
      </c>
      <c r="G15" s="13">
        <v>44.95</v>
      </c>
      <c r="H15" s="13">
        <v>63.7</v>
      </c>
      <c r="I15" s="13">
        <v>53.73</v>
      </c>
      <c r="J15" s="13">
        <v>0.33</v>
      </c>
      <c r="L15" s="13">
        <v>17.5</v>
      </c>
      <c r="M15" s="13">
        <v>102.79</v>
      </c>
      <c r="N15" s="13">
        <f t="shared" si="12"/>
        <v>774.12000000000012</v>
      </c>
      <c r="O15" s="54">
        <f t="shared" si="0"/>
        <v>3.4601818500968966E-4</v>
      </c>
      <c r="P15" s="54">
        <f t="shared" si="1"/>
        <v>1.4691103638002783E-3</v>
      </c>
      <c r="Q15" s="54">
        <f t="shared" si="2"/>
        <v>7.7494717604897011E-4</v>
      </c>
      <c r="R15" s="54">
        <f t="shared" si="3"/>
        <v>3.7638471683294913E-3</v>
      </c>
      <c r="S15" s="54">
        <f t="shared" si="4"/>
        <v>1.8009511642695069E-3</v>
      </c>
      <c r="T15" s="54">
        <f t="shared" si="5"/>
        <v>7.3197108005874673E-4</v>
      </c>
      <c r="U15" s="54">
        <f t="shared" si="6"/>
        <v>7.8192849098235144E-4</v>
      </c>
      <c r="V15" s="54">
        <f t="shared" si="7"/>
        <v>9.0395195073941347E-4</v>
      </c>
      <c r="W15" s="54">
        <f t="shared" si="8"/>
        <v>2.2269676879135583E-6</v>
      </c>
      <c r="X15" s="54">
        <f t="shared" si="9"/>
        <v>0</v>
      </c>
      <c r="Y15" s="54">
        <f t="shared" si="10"/>
        <v>2.9699419809105709E-4</v>
      </c>
      <c r="Z15" s="54">
        <f t="shared" si="11"/>
        <v>1.688185183682727E-3</v>
      </c>
      <c r="AA15" s="13">
        <f>+O15*$AA$2</f>
        <v>18.453800742595217</v>
      </c>
      <c r="AB15" s="13">
        <f t="shared" si="28"/>
        <v>49.087854700975114</v>
      </c>
      <c r="AC15" s="13">
        <f t="shared" si="29"/>
        <v>28.719271112863215</v>
      </c>
      <c r="AD15" s="13">
        <f t="shared" si="30"/>
        <v>124.3288675646554</v>
      </c>
      <c r="AE15" s="13">
        <f t="shared" si="31"/>
        <v>63.9932164811161</v>
      </c>
      <c r="AF15" s="13">
        <f t="shared" si="32"/>
        <v>24.726253913684086</v>
      </c>
      <c r="AG15" s="13">
        <f t="shared" si="33"/>
        <v>34.616255790045457</v>
      </c>
      <c r="AH15" s="13">
        <f t="shared" si="34"/>
        <v>29.958224666242391</v>
      </c>
      <c r="AI15" s="13">
        <f t="shared" si="35"/>
        <v>7.4030396489327174E-2</v>
      </c>
      <c r="AJ15" s="13">
        <f t="shared" si="13"/>
        <v>0</v>
      </c>
      <c r="AK15" s="13">
        <f t="shared" si="14"/>
        <v>9.9194398994903761</v>
      </c>
      <c r="AL15" s="13">
        <f t="shared" si="15"/>
        <v>61.371431432264892</v>
      </c>
    </row>
    <row r="16" spans="1:38" x14ac:dyDescent="0.2">
      <c r="A16" s="11">
        <v>595</v>
      </c>
      <c r="N16" s="13">
        <f>SUM(B16:M16)</f>
        <v>0</v>
      </c>
      <c r="O16" s="54">
        <f t="shared" si="0"/>
        <v>0</v>
      </c>
      <c r="P16" s="54">
        <f t="shared" si="1"/>
        <v>0</v>
      </c>
      <c r="Q16" s="54">
        <f t="shared" si="2"/>
        <v>0</v>
      </c>
      <c r="R16" s="54">
        <f t="shared" si="3"/>
        <v>0</v>
      </c>
      <c r="S16" s="54">
        <f t="shared" si="4"/>
        <v>0</v>
      </c>
      <c r="T16" s="54">
        <f t="shared" si="5"/>
        <v>0</v>
      </c>
      <c r="U16" s="54">
        <f t="shared" si="6"/>
        <v>0</v>
      </c>
      <c r="V16" s="54">
        <f t="shared" si="7"/>
        <v>0</v>
      </c>
      <c r="W16" s="54">
        <f t="shared" si="8"/>
        <v>0</v>
      </c>
      <c r="X16" s="54">
        <f t="shared" si="9"/>
        <v>0</v>
      </c>
      <c r="Y16" s="54">
        <f t="shared" si="10"/>
        <v>0</v>
      </c>
      <c r="Z16" s="54">
        <f t="shared" si="11"/>
        <v>0</v>
      </c>
      <c r="AA16" s="13">
        <f>+O16*$AA$2</f>
        <v>0</v>
      </c>
      <c r="AB16" s="13">
        <f>+P16*$AB$2</f>
        <v>0</v>
      </c>
      <c r="AC16" s="13">
        <f>+Q16*$AC$2</f>
        <v>0</v>
      </c>
      <c r="AD16" s="13">
        <f>+R16*$AD$2</f>
        <v>0</v>
      </c>
      <c r="AE16" s="13">
        <f>+S16*$AE$2</f>
        <v>0</v>
      </c>
      <c r="AF16" s="13">
        <f>+T16*$AF$2</f>
        <v>0</v>
      </c>
      <c r="AG16" s="13">
        <f>+U16*$AG$2</f>
        <v>0</v>
      </c>
      <c r="AH16" s="13">
        <f>+V16*$AH$2</f>
        <v>0</v>
      </c>
      <c r="AI16" s="13">
        <f>+W16*$AI$2</f>
        <v>0</v>
      </c>
      <c r="AJ16" s="13">
        <f>+X16*$AJ$2</f>
        <v>0</v>
      </c>
      <c r="AK16" s="13">
        <f>+Y16*$AK$2</f>
        <v>0</v>
      </c>
      <c r="AL16" s="13">
        <f>+Z16*$AL$2</f>
        <v>0</v>
      </c>
    </row>
    <row r="17" spans="1:38" x14ac:dyDescent="0.2">
      <c r="A17" s="11">
        <v>597</v>
      </c>
      <c r="N17" s="13">
        <f t="shared" si="12"/>
        <v>0</v>
      </c>
      <c r="O17" s="54">
        <f t="shared" si="0"/>
        <v>0</v>
      </c>
      <c r="P17" s="54">
        <f t="shared" si="1"/>
        <v>0</v>
      </c>
      <c r="Q17" s="54">
        <f t="shared" si="2"/>
        <v>0</v>
      </c>
      <c r="R17" s="54">
        <f t="shared" si="3"/>
        <v>0</v>
      </c>
      <c r="S17" s="54">
        <f t="shared" si="4"/>
        <v>0</v>
      </c>
      <c r="T17" s="54">
        <f t="shared" si="5"/>
        <v>0</v>
      </c>
      <c r="U17" s="54">
        <f t="shared" si="6"/>
        <v>0</v>
      </c>
      <c r="V17" s="54">
        <f t="shared" si="7"/>
        <v>0</v>
      </c>
      <c r="W17" s="54">
        <f t="shared" si="8"/>
        <v>0</v>
      </c>
      <c r="X17" s="54">
        <f t="shared" si="9"/>
        <v>0</v>
      </c>
      <c r="Y17" s="54">
        <f t="shared" si="10"/>
        <v>0</v>
      </c>
      <c r="Z17" s="54">
        <f t="shared" si="11"/>
        <v>0</v>
      </c>
      <c r="AA17" s="13">
        <f t="shared" si="36"/>
        <v>0</v>
      </c>
      <c r="AB17" s="13">
        <f t="shared" si="28"/>
        <v>0</v>
      </c>
      <c r="AC17" s="13">
        <f t="shared" si="29"/>
        <v>0</v>
      </c>
      <c r="AD17" s="13">
        <f t="shared" si="30"/>
        <v>0</v>
      </c>
      <c r="AE17" s="13">
        <f t="shared" si="31"/>
        <v>0</v>
      </c>
      <c r="AF17" s="13">
        <f t="shared" si="32"/>
        <v>0</v>
      </c>
      <c r="AG17" s="13">
        <f t="shared" si="33"/>
        <v>0</v>
      </c>
      <c r="AH17" s="13">
        <f t="shared" si="34"/>
        <v>0</v>
      </c>
      <c r="AI17" s="13">
        <f t="shared" si="35"/>
        <v>0</v>
      </c>
      <c r="AJ17" s="13">
        <f t="shared" si="13"/>
        <v>0</v>
      </c>
      <c r="AK17" s="13">
        <f t="shared" si="14"/>
        <v>0</v>
      </c>
      <c r="AL17" s="13">
        <f t="shared" si="15"/>
        <v>0</v>
      </c>
    </row>
    <row r="18" spans="1:38" x14ac:dyDescent="0.2">
      <c r="A18" s="11">
        <v>598</v>
      </c>
      <c r="N18" s="13">
        <f t="shared" si="12"/>
        <v>0</v>
      </c>
      <c r="O18" s="54">
        <f t="shared" si="0"/>
        <v>0</v>
      </c>
      <c r="P18" s="54">
        <f t="shared" si="1"/>
        <v>0</v>
      </c>
      <c r="Q18" s="54">
        <f t="shared" si="2"/>
        <v>0</v>
      </c>
      <c r="R18" s="54">
        <f t="shared" si="3"/>
        <v>0</v>
      </c>
      <c r="S18" s="54">
        <f t="shared" si="4"/>
        <v>0</v>
      </c>
      <c r="T18" s="54">
        <f t="shared" si="5"/>
        <v>0</v>
      </c>
      <c r="U18" s="54">
        <f t="shared" si="6"/>
        <v>0</v>
      </c>
      <c r="V18" s="54">
        <f t="shared" si="7"/>
        <v>0</v>
      </c>
      <c r="W18" s="54">
        <f t="shared" si="8"/>
        <v>0</v>
      </c>
      <c r="X18" s="54">
        <f t="shared" si="9"/>
        <v>0</v>
      </c>
      <c r="Y18" s="54">
        <f t="shared" si="10"/>
        <v>0</v>
      </c>
      <c r="Z18" s="54">
        <f t="shared" si="11"/>
        <v>0</v>
      </c>
      <c r="AA18" s="13">
        <f t="shared" si="36"/>
        <v>0</v>
      </c>
      <c r="AB18" s="13">
        <f t="shared" si="28"/>
        <v>0</v>
      </c>
      <c r="AC18" s="13">
        <f t="shared" si="29"/>
        <v>0</v>
      </c>
      <c r="AD18" s="13">
        <f t="shared" si="30"/>
        <v>0</v>
      </c>
      <c r="AE18" s="13">
        <f t="shared" si="31"/>
        <v>0</v>
      </c>
      <c r="AF18" s="13">
        <f t="shared" si="32"/>
        <v>0</v>
      </c>
      <c r="AG18" s="13">
        <f t="shared" si="33"/>
        <v>0</v>
      </c>
      <c r="AH18" s="13">
        <f t="shared" si="34"/>
        <v>0</v>
      </c>
      <c r="AI18" s="13">
        <f t="shared" si="35"/>
        <v>0</v>
      </c>
      <c r="AJ18" s="13">
        <f>+X18*$AJ$2</f>
        <v>0</v>
      </c>
      <c r="AK18" s="13">
        <f t="shared" si="14"/>
        <v>0</v>
      </c>
      <c r="AL18" s="13">
        <f t="shared" si="15"/>
        <v>0</v>
      </c>
    </row>
    <row r="19" spans="1:38" x14ac:dyDescent="0.2">
      <c r="A19" s="11">
        <v>921</v>
      </c>
      <c r="N19" s="13">
        <f t="shared" si="12"/>
        <v>0</v>
      </c>
      <c r="O19" s="54">
        <f t="shared" si="0"/>
        <v>0</v>
      </c>
      <c r="P19" s="54">
        <f t="shared" si="1"/>
        <v>0</v>
      </c>
      <c r="Q19" s="54">
        <f t="shared" si="2"/>
        <v>0</v>
      </c>
      <c r="R19" s="54">
        <f t="shared" si="3"/>
        <v>0</v>
      </c>
      <c r="S19" s="54">
        <f t="shared" si="4"/>
        <v>0</v>
      </c>
      <c r="T19" s="54">
        <f t="shared" si="5"/>
        <v>0</v>
      </c>
      <c r="U19" s="54">
        <f t="shared" si="6"/>
        <v>0</v>
      </c>
      <c r="V19" s="54">
        <f t="shared" si="7"/>
        <v>0</v>
      </c>
      <c r="W19" s="54">
        <f t="shared" si="8"/>
        <v>0</v>
      </c>
      <c r="X19" s="54">
        <f t="shared" si="9"/>
        <v>0</v>
      </c>
      <c r="Y19" s="54">
        <f t="shared" si="10"/>
        <v>0</v>
      </c>
      <c r="Z19" s="54">
        <f t="shared" si="11"/>
        <v>0</v>
      </c>
      <c r="AA19" s="13">
        <f t="shared" si="36"/>
        <v>0</v>
      </c>
      <c r="AB19" s="13">
        <f t="shared" si="28"/>
        <v>0</v>
      </c>
      <c r="AC19" s="13">
        <f t="shared" si="29"/>
        <v>0</v>
      </c>
      <c r="AD19" s="13">
        <f t="shared" si="30"/>
        <v>0</v>
      </c>
      <c r="AE19" s="13">
        <f t="shared" si="31"/>
        <v>0</v>
      </c>
      <c r="AF19" s="13">
        <f t="shared" si="32"/>
        <v>0</v>
      </c>
      <c r="AG19" s="13">
        <f t="shared" si="33"/>
        <v>0</v>
      </c>
      <c r="AH19" s="13">
        <f t="shared" si="34"/>
        <v>0</v>
      </c>
      <c r="AI19" s="13">
        <f t="shared" si="35"/>
        <v>0</v>
      </c>
      <c r="AJ19" s="13">
        <f t="shared" si="13"/>
        <v>0</v>
      </c>
      <c r="AK19" s="13">
        <f t="shared" si="14"/>
        <v>0</v>
      </c>
      <c r="AL19" s="13">
        <f t="shared" si="15"/>
        <v>0</v>
      </c>
    </row>
    <row r="20" spans="1:38" x14ac:dyDescent="0.2"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</row>
    <row r="21" spans="1:38" x14ac:dyDescent="0.2">
      <c r="B21" s="13">
        <f>SUM(B7:B20)</f>
        <v>79244.39</v>
      </c>
      <c r="C21" s="13">
        <f t="shared" ref="C21:N21" si="37">SUM(C7:C20)</f>
        <v>64590.11</v>
      </c>
      <c r="D21" s="13">
        <f t="shared" si="37"/>
        <v>62959.130000000005</v>
      </c>
      <c r="E21" s="13">
        <f t="shared" si="37"/>
        <v>56686.68</v>
      </c>
      <c r="F21" s="13">
        <f t="shared" si="37"/>
        <v>59224.26</v>
      </c>
      <c r="G21" s="13">
        <f t="shared" si="37"/>
        <v>61409.529999999992</v>
      </c>
      <c r="H21" s="13">
        <f t="shared" si="37"/>
        <v>81465.25</v>
      </c>
      <c r="I21" s="13">
        <f t="shared" si="37"/>
        <v>59439</v>
      </c>
      <c r="J21" s="13">
        <f t="shared" si="37"/>
        <v>148183.56</v>
      </c>
      <c r="K21" s="13">
        <f t="shared" si="37"/>
        <v>47989.760000000002</v>
      </c>
      <c r="L21" s="13">
        <f t="shared" si="37"/>
        <v>58923.71</v>
      </c>
      <c r="M21" s="13">
        <f t="shared" si="37"/>
        <v>60887.87</v>
      </c>
      <c r="N21" s="13">
        <f t="shared" si="37"/>
        <v>841003.25000000012</v>
      </c>
      <c r="O21" s="52">
        <f t="shared" ref="O21:AL21" si="38">SUM(O7:O20)</f>
        <v>1</v>
      </c>
      <c r="P21" s="52">
        <f t="shared" si="38"/>
        <v>1</v>
      </c>
      <c r="Q21" s="52">
        <f t="shared" si="38"/>
        <v>0.99999999999999978</v>
      </c>
      <c r="R21" s="52">
        <f t="shared" si="38"/>
        <v>0.99999999999999989</v>
      </c>
      <c r="S21" s="52">
        <f t="shared" si="38"/>
        <v>0.99999999999999989</v>
      </c>
      <c r="T21" s="52">
        <f t="shared" si="38"/>
        <v>1.0000000000000002</v>
      </c>
      <c r="U21" s="52">
        <f t="shared" si="38"/>
        <v>1</v>
      </c>
      <c r="V21" s="52">
        <f t="shared" si="38"/>
        <v>0.99999999999999989</v>
      </c>
      <c r="W21" s="52">
        <f t="shared" si="38"/>
        <v>1</v>
      </c>
      <c r="X21" s="52">
        <f t="shared" si="38"/>
        <v>1</v>
      </c>
      <c r="Y21" s="52">
        <f t="shared" si="38"/>
        <v>1</v>
      </c>
      <c r="Z21" s="52">
        <f t="shared" si="38"/>
        <v>0.99999999999999989</v>
      </c>
      <c r="AA21" s="13">
        <f>SUM(AA7:AA20)</f>
        <v>53331.881219128554</v>
      </c>
      <c r="AB21" s="13">
        <f t="shared" si="38"/>
        <v>33413.32</v>
      </c>
      <c r="AC21" s="13">
        <f t="shared" si="38"/>
        <v>37059.65</v>
      </c>
      <c r="AD21" s="13">
        <f t="shared" si="38"/>
        <v>33032.39</v>
      </c>
      <c r="AE21" s="13">
        <f t="shared" si="38"/>
        <v>35533.010417343947</v>
      </c>
      <c r="AF21" s="13">
        <f t="shared" si="38"/>
        <v>33780.370000000017</v>
      </c>
      <c r="AG21" s="13">
        <f t="shared" si="38"/>
        <v>44270.36</v>
      </c>
      <c r="AH21" s="13">
        <f t="shared" si="38"/>
        <v>33141.39058136574</v>
      </c>
      <c r="AI21" s="13">
        <f t="shared" si="38"/>
        <v>33242.69</v>
      </c>
      <c r="AJ21" s="13">
        <f t="shared" si="38"/>
        <v>28861.43</v>
      </c>
      <c r="AK21" s="13">
        <f t="shared" si="38"/>
        <v>33399.440000000002</v>
      </c>
      <c r="AL21" s="13">
        <f t="shared" si="38"/>
        <v>36353.494880451974</v>
      </c>
    </row>
    <row r="22" spans="1:38" x14ac:dyDescent="0.2"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1:38" x14ac:dyDescent="0.2">
      <c r="AA23" s="5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1:38" x14ac:dyDescent="0.2"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spans="1:38" x14ac:dyDescent="0.2">
      <c r="AA25" s="45">
        <f>+SUM(Jan!Q42:S42)</f>
        <v>0</v>
      </c>
      <c r="AB25" s="45">
        <f>+SUM(Feb!Q42:S42)</f>
        <v>0</v>
      </c>
      <c r="AC25" s="45">
        <f>+SUM(Mar!Q42:S42)</f>
        <v>0</v>
      </c>
      <c r="AD25" s="45">
        <f>+SUM(Apr!Q42:S42)</f>
        <v>0</v>
      </c>
      <c r="AE25" s="45">
        <f>+SUM(May!Q42:S42)</f>
        <v>0</v>
      </c>
      <c r="AF25" s="45">
        <f>+SUM(Jun!Q42:S42)</f>
        <v>0</v>
      </c>
      <c r="AG25" s="45">
        <f>+SUM(Jul!Q42:S42)</f>
        <v>0</v>
      </c>
      <c r="AH25" s="45">
        <f>+SUM(Aug!Q42:S42)</f>
        <v>0</v>
      </c>
      <c r="AI25" s="45">
        <f>+SUM(Sep!Q42:S42)</f>
        <v>0</v>
      </c>
      <c r="AJ25" s="45">
        <f>+SUM(Oct!Q42:S42)</f>
        <v>0</v>
      </c>
      <c r="AK25" s="45">
        <f>+SUM(Nov!Q42:S42)</f>
        <v>0</v>
      </c>
      <c r="AL25" s="45">
        <f>+SUM(Dec!Q42:S42)</f>
        <v>0</v>
      </c>
    </row>
    <row r="26" spans="1:38" x14ac:dyDescent="0.2">
      <c r="AA26" s="46" t="s">
        <v>45</v>
      </c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</row>
    <row r="27" spans="1:38" x14ac:dyDescent="0.2"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</row>
    <row r="28" spans="1:38" x14ac:dyDescent="0.2">
      <c r="AA28" s="46" t="s">
        <v>77</v>
      </c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</row>
    <row r="29" spans="1:38" x14ac:dyDescent="0.2">
      <c r="N29" s="13" t="s">
        <v>64</v>
      </c>
      <c r="O29" s="51">
        <f>+SUM(O11:O19)-O14</f>
        <v>2.4429489582795706E-3</v>
      </c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12" t="s">
        <v>65</v>
      </c>
      <c r="AB29" s="12" t="s">
        <v>66</v>
      </c>
      <c r="AC29" s="12" t="s">
        <v>67</v>
      </c>
      <c r="AD29" s="12" t="s">
        <v>68</v>
      </c>
      <c r="AE29" s="12" t="s">
        <v>69</v>
      </c>
      <c r="AF29" s="12" t="s">
        <v>70</v>
      </c>
      <c r="AG29" s="12" t="s">
        <v>71</v>
      </c>
      <c r="AH29" s="12" t="s">
        <v>72</v>
      </c>
      <c r="AI29" s="12" t="s">
        <v>73</v>
      </c>
      <c r="AJ29" s="12" t="s">
        <v>74</v>
      </c>
      <c r="AK29" s="12" t="s">
        <v>75</v>
      </c>
      <c r="AL29" s="12" t="s">
        <v>76</v>
      </c>
    </row>
    <row r="31" spans="1:38" x14ac:dyDescent="0.2">
      <c r="Z31" s="11">
        <v>107.1</v>
      </c>
      <c r="AA31" s="13">
        <f>+O7*$AA$25</f>
        <v>0</v>
      </c>
      <c r="AB31" s="13">
        <f>+P7*$AB$25</f>
        <v>0</v>
      </c>
      <c r="AC31" s="13">
        <f>+Q7*$AC$25</f>
        <v>0</v>
      </c>
      <c r="AD31" s="13">
        <f>+R7*$AD$25</f>
        <v>0</v>
      </c>
      <c r="AE31" s="13">
        <f>+S7*$AE$25</f>
        <v>0</v>
      </c>
      <c r="AF31" s="13">
        <f>+T7*$AF$25</f>
        <v>0</v>
      </c>
      <c r="AG31" s="13">
        <f>+U7*$AG$25</f>
        <v>0</v>
      </c>
      <c r="AH31" s="13">
        <f>+V7*$AH$25</f>
        <v>0</v>
      </c>
      <c r="AI31" s="13">
        <f>+W7*$AI$25</f>
        <v>0</v>
      </c>
      <c r="AJ31" s="13">
        <f>+X7*$AJ$25</f>
        <v>0</v>
      </c>
      <c r="AK31" s="13">
        <f>+Y7*$AK$25</f>
        <v>0</v>
      </c>
      <c r="AL31" s="13">
        <f>+Z7*$AL$25</f>
        <v>0</v>
      </c>
    </row>
    <row r="32" spans="1:38" x14ac:dyDescent="0.2">
      <c r="L32" s="13" t="s">
        <v>78</v>
      </c>
      <c r="M32" s="51">
        <f>+ROUND(N32/N34,4)</f>
        <v>0.9879</v>
      </c>
      <c r="N32" s="13">
        <f>+SUM(N7:N10)</f>
        <v>830792.70000000007</v>
      </c>
      <c r="Z32" s="11">
        <v>107.2</v>
      </c>
      <c r="AA32" s="13">
        <f>+O8*$AA$25</f>
        <v>0</v>
      </c>
      <c r="AB32" s="13">
        <f>+P8*$AB$25</f>
        <v>0</v>
      </c>
      <c r="AC32" s="13">
        <f>+Q8*$AC$25</f>
        <v>0</v>
      </c>
      <c r="AD32" s="13">
        <f>+R8*$AD$25</f>
        <v>0</v>
      </c>
      <c r="AE32" s="13">
        <f>+S8*$AE$25</f>
        <v>0</v>
      </c>
      <c r="AF32" s="13">
        <f>+T8*$AF$25</f>
        <v>0</v>
      </c>
      <c r="AG32" s="13">
        <f>+U8*$AG$25</f>
        <v>0</v>
      </c>
      <c r="AH32" s="13">
        <f>+V8*$AH$25</f>
        <v>0</v>
      </c>
      <c r="AI32" s="13">
        <f>+W8*$AI$25</f>
        <v>0</v>
      </c>
      <c r="AJ32" s="13">
        <f>+X8*$AJ$25</f>
        <v>0</v>
      </c>
      <c r="AK32" s="13">
        <f>+Y8*$AK$25</f>
        <v>0</v>
      </c>
      <c r="AL32" s="13">
        <f>+Z8*$AL$25</f>
        <v>0</v>
      </c>
    </row>
    <row r="33" spans="12:38" x14ac:dyDescent="0.2">
      <c r="L33" s="95" t="s">
        <v>79</v>
      </c>
      <c r="M33" s="51">
        <f>+ROUND(N33/N34,4)</f>
        <v>1.21E-2</v>
      </c>
      <c r="N33" s="13">
        <f>+SUM(N11:N19)</f>
        <v>10210.550000000001</v>
      </c>
      <c r="Z33" s="11">
        <v>107.4</v>
      </c>
      <c r="AA33" s="13">
        <f t="shared" ref="AA33:AA42" si="39">+O10*$AA$25</f>
        <v>0</v>
      </c>
      <c r="AB33" s="13">
        <f t="shared" ref="AB33:AB42" si="40">+P10*$AB$25</f>
        <v>0</v>
      </c>
      <c r="AC33" s="13">
        <f t="shared" ref="AC33:AC42" si="41">+Q10*$AC$25</f>
        <v>0</v>
      </c>
      <c r="AD33" s="13">
        <f t="shared" ref="AD33:AD42" si="42">+R10*$AD$25</f>
        <v>0</v>
      </c>
      <c r="AE33" s="13">
        <f t="shared" ref="AE33:AE42" si="43">+S10*$AE$25</f>
        <v>0</v>
      </c>
      <c r="AF33" s="13">
        <f t="shared" ref="AF33:AF42" si="44">+T10*$AF$25</f>
        <v>0</v>
      </c>
      <c r="AG33" s="13">
        <f t="shared" ref="AG33:AG42" si="45">+U10*$AG$25</f>
        <v>0</v>
      </c>
      <c r="AH33" s="13">
        <f t="shared" ref="AH33:AH42" si="46">+V10*$AH$25</f>
        <v>0</v>
      </c>
      <c r="AI33" s="13">
        <f t="shared" ref="AI33:AI42" si="47">+W10*$AI$25</f>
        <v>0</v>
      </c>
      <c r="AJ33" s="13">
        <f t="shared" ref="AJ33:AJ42" si="48">+X10*$AJ$25</f>
        <v>0</v>
      </c>
      <c r="AK33" s="13">
        <f t="shared" ref="AK33:AK42" si="49">+Y10*$AK$25</f>
        <v>0</v>
      </c>
      <c r="AL33" s="13">
        <f t="shared" ref="AL33:AL42" si="50">+Z10*$AL$25</f>
        <v>0</v>
      </c>
    </row>
    <row r="34" spans="12:38" x14ac:dyDescent="0.2">
      <c r="M34" s="56">
        <f>SUM(M32:M33)</f>
        <v>1</v>
      </c>
      <c r="N34" s="55">
        <f>SUM(N32:N33)</f>
        <v>841003.25000000012</v>
      </c>
      <c r="Z34" s="11">
        <v>588</v>
      </c>
      <c r="AA34" s="13">
        <f t="shared" si="39"/>
        <v>0</v>
      </c>
      <c r="AB34" s="13">
        <f t="shared" si="40"/>
        <v>0</v>
      </c>
      <c r="AC34" s="13">
        <f t="shared" si="41"/>
        <v>0</v>
      </c>
      <c r="AD34" s="13">
        <f t="shared" si="42"/>
        <v>0</v>
      </c>
      <c r="AE34" s="13">
        <f t="shared" si="43"/>
        <v>0</v>
      </c>
      <c r="AF34" s="13">
        <f t="shared" si="44"/>
        <v>0</v>
      </c>
      <c r="AG34" s="13">
        <f t="shared" si="45"/>
        <v>0</v>
      </c>
      <c r="AH34" s="13">
        <f t="shared" si="46"/>
        <v>0</v>
      </c>
      <c r="AI34" s="13">
        <f t="shared" si="47"/>
        <v>0</v>
      </c>
      <c r="AJ34" s="13">
        <f t="shared" si="48"/>
        <v>0</v>
      </c>
      <c r="AK34" s="13">
        <f t="shared" si="49"/>
        <v>0</v>
      </c>
      <c r="AL34" s="13">
        <f t="shared" si="50"/>
        <v>0</v>
      </c>
    </row>
    <row r="35" spans="12:38" x14ac:dyDescent="0.2">
      <c r="Z35" s="11">
        <v>592</v>
      </c>
      <c r="AA35" s="13">
        <f t="shared" si="39"/>
        <v>0</v>
      </c>
      <c r="AB35" s="13">
        <f t="shared" si="40"/>
        <v>0</v>
      </c>
      <c r="AC35" s="13">
        <f t="shared" si="41"/>
        <v>0</v>
      </c>
      <c r="AD35" s="13">
        <f t="shared" si="42"/>
        <v>0</v>
      </c>
      <c r="AE35" s="13">
        <f t="shared" si="43"/>
        <v>0</v>
      </c>
      <c r="AF35" s="13">
        <f t="shared" si="44"/>
        <v>0</v>
      </c>
      <c r="AG35" s="13">
        <f t="shared" si="45"/>
        <v>0</v>
      </c>
      <c r="AH35" s="13">
        <f t="shared" si="46"/>
        <v>0</v>
      </c>
      <c r="AI35" s="13">
        <f t="shared" si="47"/>
        <v>0</v>
      </c>
      <c r="AJ35" s="13">
        <f t="shared" si="48"/>
        <v>0</v>
      </c>
      <c r="AK35" s="13">
        <f t="shared" si="49"/>
        <v>0</v>
      </c>
      <c r="AL35" s="13">
        <f t="shared" si="50"/>
        <v>0</v>
      </c>
    </row>
    <row r="36" spans="12:38" x14ac:dyDescent="0.2">
      <c r="Z36" s="11">
        <v>593</v>
      </c>
      <c r="AA36" s="13">
        <f t="shared" si="39"/>
        <v>0</v>
      </c>
      <c r="AB36" s="13">
        <f t="shared" si="40"/>
        <v>0</v>
      </c>
      <c r="AC36" s="13">
        <f t="shared" si="41"/>
        <v>0</v>
      </c>
      <c r="AD36" s="13">
        <f t="shared" si="42"/>
        <v>0</v>
      </c>
      <c r="AE36" s="13">
        <f t="shared" si="43"/>
        <v>0</v>
      </c>
      <c r="AF36" s="13">
        <f t="shared" si="44"/>
        <v>0</v>
      </c>
      <c r="AG36" s="13">
        <f t="shared" si="45"/>
        <v>0</v>
      </c>
      <c r="AH36" s="13">
        <f t="shared" si="46"/>
        <v>0</v>
      </c>
      <c r="AI36" s="13">
        <f t="shared" si="47"/>
        <v>0</v>
      </c>
      <c r="AJ36" s="13">
        <f t="shared" si="48"/>
        <v>0</v>
      </c>
      <c r="AK36" s="13">
        <f t="shared" si="49"/>
        <v>0</v>
      </c>
      <c r="AL36" s="13">
        <f t="shared" si="50"/>
        <v>0</v>
      </c>
    </row>
    <row r="37" spans="12:38" x14ac:dyDescent="0.2">
      <c r="Z37" s="11">
        <v>593.20000000000005</v>
      </c>
      <c r="AA37" s="13">
        <f t="shared" si="39"/>
        <v>0</v>
      </c>
      <c r="AB37" s="13">
        <f t="shared" si="40"/>
        <v>0</v>
      </c>
      <c r="AC37" s="13">
        <f t="shared" si="41"/>
        <v>0</v>
      </c>
      <c r="AD37" s="13">
        <f t="shared" si="42"/>
        <v>0</v>
      </c>
      <c r="AE37" s="13">
        <f t="shared" si="43"/>
        <v>0</v>
      </c>
      <c r="AF37" s="13">
        <f t="shared" si="44"/>
        <v>0</v>
      </c>
      <c r="AG37" s="13">
        <f t="shared" si="45"/>
        <v>0</v>
      </c>
      <c r="AH37" s="13">
        <f t="shared" si="46"/>
        <v>0</v>
      </c>
      <c r="AI37" s="13">
        <f t="shared" si="47"/>
        <v>0</v>
      </c>
      <c r="AJ37" s="13">
        <f t="shared" si="48"/>
        <v>0</v>
      </c>
      <c r="AK37" s="13">
        <f t="shared" si="49"/>
        <v>0</v>
      </c>
      <c r="AL37" s="13">
        <f t="shared" si="50"/>
        <v>0</v>
      </c>
    </row>
    <row r="38" spans="12:38" x14ac:dyDescent="0.2">
      <c r="Z38" s="11">
        <v>594</v>
      </c>
      <c r="AA38" s="13">
        <f t="shared" si="39"/>
        <v>0</v>
      </c>
      <c r="AB38" s="13">
        <f t="shared" si="40"/>
        <v>0</v>
      </c>
      <c r="AC38" s="13">
        <f t="shared" si="41"/>
        <v>0</v>
      </c>
      <c r="AD38" s="13">
        <f t="shared" si="42"/>
        <v>0</v>
      </c>
      <c r="AE38" s="13">
        <f t="shared" si="43"/>
        <v>0</v>
      </c>
      <c r="AF38" s="13">
        <f t="shared" si="44"/>
        <v>0</v>
      </c>
      <c r="AG38" s="13">
        <f t="shared" si="45"/>
        <v>0</v>
      </c>
      <c r="AH38" s="13">
        <f t="shared" si="46"/>
        <v>0</v>
      </c>
      <c r="AI38" s="13">
        <f t="shared" si="47"/>
        <v>0</v>
      </c>
      <c r="AJ38" s="13">
        <f t="shared" si="48"/>
        <v>0</v>
      </c>
      <c r="AK38" s="13">
        <f t="shared" si="49"/>
        <v>0</v>
      </c>
      <c r="AL38" s="13">
        <f t="shared" si="50"/>
        <v>0</v>
      </c>
    </row>
    <row r="39" spans="12:38" x14ac:dyDescent="0.2">
      <c r="Z39" s="11">
        <v>595</v>
      </c>
      <c r="AA39" s="13">
        <f t="shared" si="39"/>
        <v>0</v>
      </c>
      <c r="AB39" s="13">
        <f t="shared" si="40"/>
        <v>0</v>
      </c>
      <c r="AC39" s="13">
        <f t="shared" si="41"/>
        <v>0</v>
      </c>
      <c r="AD39" s="13">
        <f t="shared" si="42"/>
        <v>0</v>
      </c>
      <c r="AE39" s="13">
        <f t="shared" si="43"/>
        <v>0</v>
      </c>
      <c r="AF39" s="13">
        <f t="shared" si="44"/>
        <v>0</v>
      </c>
      <c r="AG39" s="13">
        <f t="shared" si="45"/>
        <v>0</v>
      </c>
      <c r="AH39" s="13">
        <f t="shared" si="46"/>
        <v>0</v>
      </c>
      <c r="AI39" s="13">
        <f t="shared" si="47"/>
        <v>0</v>
      </c>
      <c r="AJ39" s="13">
        <f t="shared" si="48"/>
        <v>0</v>
      </c>
      <c r="AK39" s="13">
        <f t="shared" si="49"/>
        <v>0</v>
      </c>
      <c r="AL39" s="13">
        <f t="shared" si="50"/>
        <v>0</v>
      </c>
    </row>
    <row r="40" spans="12:38" x14ac:dyDescent="0.2">
      <c r="Z40" s="11">
        <v>597</v>
      </c>
      <c r="AA40" s="13">
        <f t="shared" si="39"/>
        <v>0</v>
      </c>
      <c r="AB40" s="13">
        <f t="shared" si="40"/>
        <v>0</v>
      </c>
      <c r="AC40" s="13">
        <f t="shared" si="41"/>
        <v>0</v>
      </c>
      <c r="AD40" s="13">
        <f t="shared" si="42"/>
        <v>0</v>
      </c>
      <c r="AE40" s="13">
        <f t="shared" si="43"/>
        <v>0</v>
      </c>
      <c r="AF40" s="13">
        <f t="shared" si="44"/>
        <v>0</v>
      </c>
      <c r="AG40" s="13">
        <f t="shared" si="45"/>
        <v>0</v>
      </c>
      <c r="AH40" s="13">
        <f t="shared" si="46"/>
        <v>0</v>
      </c>
      <c r="AI40" s="13">
        <f t="shared" si="47"/>
        <v>0</v>
      </c>
      <c r="AJ40" s="13">
        <f t="shared" si="48"/>
        <v>0</v>
      </c>
      <c r="AK40" s="13">
        <f t="shared" si="49"/>
        <v>0</v>
      </c>
      <c r="AL40" s="13">
        <f t="shared" si="50"/>
        <v>0</v>
      </c>
    </row>
    <row r="41" spans="12:38" x14ac:dyDescent="0.2">
      <c r="Z41" s="11">
        <v>598</v>
      </c>
      <c r="AA41" s="13">
        <f t="shared" si="39"/>
        <v>0</v>
      </c>
      <c r="AB41" s="13">
        <f t="shared" si="40"/>
        <v>0</v>
      </c>
      <c r="AC41" s="13">
        <f t="shared" si="41"/>
        <v>0</v>
      </c>
      <c r="AD41" s="13">
        <f t="shared" si="42"/>
        <v>0</v>
      </c>
      <c r="AE41" s="13">
        <f t="shared" si="43"/>
        <v>0</v>
      </c>
      <c r="AF41" s="13">
        <f t="shared" si="44"/>
        <v>0</v>
      </c>
      <c r="AG41" s="13">
        <f t="shared" si="45"/>
        <v>0</v>
      </c>
      <c r="AH41" s="13">
        <f t="shared" si="46"/>
        <v>0</v>
      </c>
      <c r="AI41" s="13">
        <f t="shared" si="47"/>
        <v>0</v>
      </c>
      <c r="AJ41" s="13">
        <f t="shared" si="48"/>
        <v>0</v>
      </c>
      <c r="AK41" s="13">
        <f t="shared" si="49"/>
        <v>0</v>
      </c>
      <c r="AL41" s="13">
        <f t="shared" si="50"/>
        <v>0</v>
      </c>
    </row>
    <row r="42" spans="12:38" x14ac:dyDescent="0.2">
      <c r="Z42" s="11">
        <v>921</v>
      </c>
      <c r="AA42" s="13">
        <f t="shared" si="39"/>
        <v>0</v>
      </c>
      <c r="AB42" s="13">
        <f t="shared" si="40"/>
        <v>0</v>
      </c>
      <c r="AC42" s="13">
        <f t="shared" si="41"/>
        <v>0</v>
      </c>
      <c r="AD42" s="13">
        <f t="shared" si="42"/>
        <v>0</v>
      </c>
      <c r="AE42" s="13">
        <f t="shared" si="43"/>
        <v>0</v>
      </c>
      <c r="AF42" s="13">
        <f t="shared" si="44"/>
        <v>0</v>
      </c>
      <c r="AG42" s="13">
        <f t="shared" si="45"/>
        <v>0</v>
      </c>
      <c r="AH42" s="13">
        <f t="shared" si="46"/>
        <v>0</v>
      </c>
      <c r="AI42" s="13">
        <f t="shared" si="47"/>
        <v>0</v>
      </c>
      <c r="AJ42" s="13">
        <f t="shared" si="48"/>
        <v>0</v>
      </c>
      <c r="AK42" s="13">
        <f t="shared" si="49"/>
        <v>0</v>
      </c>
      <c r="AL42" s="13">
        <f t="shared" si="50"/>
        <v>0</v>
      </c>
    </row>
    <row r="43" spans="12:38" x14ac:dyDescent="0.2"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</row>
    <row r="44" spans="12:38" x14ac:dyDescent="0.2">
      <c r="AA44" s="13">
        <f t="shared" ref="AA44:AL44" si="51">SUM(AA31:AA43)</f>
        <v>0</v>
      </c>
      <c r="AB44" s="13">
        <f t="shared" si="51"/>
        <v>0</v>
      </c>
      <c r="AC44" s="13">
        <f t="shared" si="51"/>
        <v>0</v>
      </c>
      <c r="AD44" s="13">
        <f t="shared" si="51"/>
        <v>0</v>
      </c>
      <c r="AE44" s="13">
        <f t="shared" si="51"/>
        <v>0</v>
      </c>
      <c r="AF44" s="13">
        <f t="shared" si="51"/>
        <v>0</v>
      </c>
      <c r="AG44" s="13">
        <f t="shared" si="51"/>
        <v>0</v>
      </c>
      <c r="AH44" s="13">
        <f t="shared" si="51"/>
        <v>0</v>
      </c>
      <c r="AI44" s="13">
        <f t="shared" si="51"/>
        <v>0</v>
      </c>
      <c r="AJ44" s="13">
        <f t="shared" si="51"/>
        <v>0</v>
      </c>
      <c r="AK44" s="13">
        <f t="shared" si="51"/>
        <v>0</v>
      </c>
      <c r="AL44" s="13">
        <f t="shared" si="51"/>
        <v>0</v>
      </c>
    </row>
    <row r="45" spans="12:38" x14ac:dyDescent="0.2"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</row>
    <row r="88" spans="1:1" x14ac:dyDescent="0.2">
      <c r="A88">
        <v>920100</v>
      </c>
    </row>
  </sheetData>
  <phoneticPr fontId="0" type="noConversion"/>
  <printOptions gridLines="1"/>
  <pageMargins left="0.25" right="0.32" top="1.04" bottom="1" header="0.5" footer="0.5"/>
  <pageSetup scale="36" orientation="landscape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">
    <pageSetUpPr fitToPage="1"/>
  </sheetPr>
  <dimension ref="A2:V127"/>
  <sheetViews>
    <sheetView tabSelected="1" zoomScale="70" workbookViewId="0">
      <pane xSplit="1" ySplit="6" topLeftCell="B7" activePane="bottomRight" state="frozen"/>
      <selection activeCell="B88" sqref="A88:XFD88"/>
      <selection pane="topRight" activeCell="B88" sqref="A88:XFD88"/>
      <selection pane="bottomLeft" activeCell="B88" sqref="A88:XFD88"/>
      <selection pane="bottomRight" activeCell="U7" sqref="U7"/>
    </sheetView>
  </sheetViews>
  <sheetFormatPr defaultColWidth="18.140625" defaultRowHeight="15" x14ac:dyDescent="0.2"/>
  <cols>
    <col min="1" max="1" width="9" style="3" bestFit="1" customWidth="1"/>
    <col min="2" max="2" width="17.5703125" style="2" bestFit="1" customWidth="1"/>
    <col min="3" max="3" width="14.28515625" style="2" bestFit="1" customWidth="1"/>
    <col min="4" max="4" width="15" style="2" bestFit="1" customWidth="1"/>
    <col min="5" max="7" width="14.28515625" style="2" customWidth="1"/>
    <col min="8" max="8" width="18.5703125" style="2" bestFit="1" customWidth="1"/>
    <col min="9" max="9" width="14" style="2" customWidth="1"/>
    <col min="10" max="10" width="17.5703125" style="2" bestFit="1" customWidth="1"/>
    <col min="11" max="11" width="15" style="3" bestFit="1" customWidth="1"/>
    <col min="12" max="13" width="12.7109375" style="3" hidden="1" customWidth="1"/>
    <col min="14" max="15" width="13" style="3" hidden="1" customWidth="1"/>
    <col min="16" max="16" width="18.28515625" style="3" bestFit="1" customWidth="1"/>
    <col min="17" max="17" width="17.5703125" style="10" bestFit="1" customWidth="1"/>
    <col min="18" max="18" width="13.85546875" style="3" bestFit="1" customWidth="1"/>
    <col min="19" max="19" width="13.42578125" style="3" bestFit="1" customWidth="1"/>
    <col min="20" max="20" width="15" style="3" bestFit="1" customWidth="1"/>
    <col min="21" max="21" width="18.28515625" style="10" customWidth="1"/>
    <col min="22" max="22" width="2.5703125" style="10" customWidth="1"/>
    <col min="23" max="16384" width="18.140625" style="3"/>
  </cols>
  <sheetData>
    <row r="2" spans="1:22" ht="15.75" x14ac:dyDescent="0.25">
      <c r="A2" s="36" t="s">
        <v>100</v>
      </c>
      <c r="B2" s="37"/>
      <c r="C2" s="37"/>
      <c r="D2" s="37"/>
      <c r="E2" s="37"/>
      <c r="F2" s="37"/>
      <c r="G2" s="37"/>
      <c r="H2" s="37"/>
      <c r="I2" s="37"/>
      <c r="J2" s="37"/>
      <c r="K2" s="42"/>
      <c r="L2" s="48"/>
      <c r="M2" s="48"/>
      <c r="N2" s="48"/>
      <c r="O2" s="44"/>
      <c r="P2" s="44"/>
      <c r="Q2" s="43"/>
      <c r="R2" s="44"/>
      <c r="S2" s="44"/>
      <c r="T2" s="44"/>
      <c r="U2" s="43"/>
    </row>
    <row r="3" spans="1:22" ht="15.75" x14ac:dyDescent="0.25">
      <c r="A3" s="38"/>
      <c r="B3" s="37"/>
      <c r="C3" s="37"/>
      <c r="D3" s="37"/>
      <c r="E3" s="37"/>
      <c r="F3" s="37"/>
      <c r="G3" s="37"/>
      <c r="K3" s="32"/>
      <c r="O3" s="4"/>
      <c r="P3" s="4"/>
      <c r="U3" s="27" t="s">
        <v>9</v>
      </c>
    </row>
    <row r="4" spans="1:22" ht="15.75" x14ac:dyDescent="0.25">
      <c r="B4" s="39" t="s">
        <v>52</v>
      </c>
      <c r="C4" s="40"/>
      <c r="D4" s="40"/>
      <c r="E4" s="40"/>
      <c r="F4" s="40"/>
      <c r="G4" s="40"/>
      <c r="H4" s="40"/>
      <c r="I4" s="40"/>
      <c r="J4" s="41"/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4"/>
      <c r="T4" s="4" t="s">
        <v>46</v>
      </c>
      <c r="U4" s="27" t="s">
        <v>10</v>
      </c>
    </row>
    <row r="5" spans="1:22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L5" s="5">
        <v>41244</v>
      </c>
      <c r="M5" s="5">
        <v>41609</v>
      </c>
      <c r="N5" s="5">
        <v>41244</v>
      </c>
      <c r="O5" s="5">
        <v>41609</v>
      </c>
      <c r="P5" s="4" t="s">
        <v>13</v>
      </c>
      <c r="Q5" s="27" t="s">
        <v>10</v>
      </c>
      <c r="R5" s="4" t="s">
        <v>49</v>
      </c>
      <c r="S5" s="4" t="s">
        <v>30</v>
      </c>
      <c r="T5" s="4" t="s">
        <v>49</v>
      </c>
      <c r="U5" s="27" t="s">
        <v>32</v>
      </c>
      <c r="V5" s="10"/>
    </row>
    <row r="6" spans="1:22" s="4" customFormat="1" ht="16.5" thickBot="1" x14ac:dyDescent="0.3">
      <c r="A6" s="6" t="s">
        <v>63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6" t="s">
        <v>31</v>
      </c>
      <c r="T6" s="6">
        <v>163</v>
      </c>
      <c r="U6" s="31">
        <v>2021</v>
      </c>
      <c r="V6" s="10"/>
    </row>
    <row r="7" spans="1:22" x14ac:dyDescent="0.2">
      <c r="A7" s="24"/>
      <c r="B7" s="3"/>
      <c r="C7" s="3"/>
      <c r="D7" s="3"/>
      <c r="E7" s="3"/>
      <c r="F7" s="3"/>
      <c r="G7" s="3"/>
      <c r="H7" s="3"/>
      <c r="I7" s="3"/>
      <c r="N7" s="44" t="s">
        <v>56</v>
      </c>
      <c r="O7" s="44"/>
      <c r="P7" s="23"/>
    </row>
    <row r="8" spans="1:22" x14ac:dyDescent="0.2">
      <c r="A8" s="24">
        <f>+Jan!A8</f>
        <v>107100</v>
      </c>
      <c r="B8" s="17">
        <f>+Jan!B8+Feb!B8+Mar!B8+Apr!B8+May!B8+Jun!B8+Jul!B8+Aug!B8+Sep!B8+Oct!B8+Nov!B8+Dec!B8</f>
        <v>43294.840000000004</v>
      </c>
      <c r="C8" s="17">
        <f>+Jan!C8+Feb!C8+Mar!C8+Apr!C8+May!C8+Jun!C8+Jul!C8+Aug!C8+Sep!C8+Oct!C8+Nov!C8+Dec!C8</f>
        <v>1700.06</v>
      </c>
      <c r="D8" s="17">
        <f>+Jan!D8+Feb!D8+Mar!D8+Apr!D8+May!D8+Jun!D8+Jul!D8+Aug!D8+Sep!D8+Oct!D8+Nov!D8+Dec!D8</f>
        <v>1093.9099999999999</v>
      </c>
      <c r="E8" s="17">
        <f>+Jan!E8+Feb!E8+Mar!E8+Apr!E8+May!E8+Jun!E8+Jul!E8+Aug!E8+Sep!E8+Oct!E8+Nov!E8+Dec!E8</f>
        <v>677.38000000000011</v>
      </c>
      <c r="F8" s="17">
        <f>+Jan!F8+Feb!F8+Mar!F8+Apr!F8+May!F8+Jun!F8+Jul!F8+Aug!F8+Sep!F8+Oct!F8+Nov!F8+Dec!F8</f>
        <v>44.33</v>
      </c>
      <c r="G8" s="17">
        <f>+Jan!G8+Feb!G8+Mar!G8+Apr!G8+May!G8+Jun!G8+Jul!G8+Aug!G8+Sep!G8+Oct!G8+Nov!G8+Dec!G8</f>
        <v>916.30000000000007</v>
      </c>
      <c r="H8" s="17">
        <f>+Jan!H8+Feb!H8+Mar!H8+Apr!H8+May!H8+Jun!H8+Jul!H8+Aug!H8+Sep!H8+Oct!H8+Nov!H8+Dec!H8</f>
        <v>4153.68</v>
      </c>
      <c r="I8" s="17">
        <f>+Jan!I8+Feb!I8+Mar!I8+Apr!I8+May!I8+Jun!I8+Jul!I8+Aug!I8+Sep!I8+Oct!I8+Nov!I8+Dec!I8</f>
        <v>0</v>
      </c>
      <c r="J8" s="10">
        <f>SUM(B8:I8)</f>
        <v>51880.5</v>
      </c>
      <c r="K8" s="17">
        <f>+Jan!K8+Feb!K8+Mar!K8+Apr!K8+May!K8+Jun!K8+Jul!K8+Aug!K8+Sep!K8+Oct!K8+Nov!K8+Dec!K8</f>
        <v>3836.21</v>
      </c>
      <c r="L8" s="17">
        <f>+Jan!L8</f>
        <v>0</v>
      </c>
      <c r="M8" s="17">
        <f>+Dec!M8</f>
        <v>0</v>
      </c>
      <c r="N8" s="17">
        <f>+Jan!N8</f>
        <v>0</v>
      </c>
      <c r="O8" s="17">
        <f>+Dec!O8</f>
        <v>0</v>
      </c>
      <c r="P8" s="17">
        <f>+Jan!P8+Feb!P8+Mar!P8+Apr!P8+May!P8+Jun!P8+Jul!P8+Aug!P8+Sep!P8+Oct!P8+Nov!P8+Dec!P8</f>
        <v>246.43</v>
      </c>
      <c r="Q8" s="10">
        <f>+J8-L8+M8-N8+O8+P8+K8</f>
        <v>55963.14</v>
      </c>
      <c r="R8" s="17">
        <f>+Jan!R8+Feb!R8+Mar!R8+Apr!R8+May!R8+Jun!R8+Jul!R8+Aug!R8+Sep!R8+Oct!R8+Nov!R8+Dec!R8</f>
        <v>2.7852066012608501</v>
      </c>
      <c r="S8" s="17">
        <f>+Jan!S8+Feb!S8+Mar!S8+Apr!S8+May!S8+Jun!S8+Jul!S8+Aug!S8+Sep!S8+Oct!S8+Nov!S8+Dec!S8</f>
        <v>0</v>
      </c>
      <c r="T8" s="17">
        <f>+Jan!T8+Feb!T8+Mar!T8+Apr!T8+May!T8+Jun!T8+Jul!T8+Aug!T8+Sep!T8+Oct!T8+Nov!T8+Dec!T8</f>
        <v>115932.38205092402</v>
      </c>
      <c r="U8" s="10">
        <f>+Q8+S8+T8+R8</f>
        <v>171898.30725752527</v>
      </c>
    </row>
    <row r="9" spans="1:22" x14ac:dyDescent="0.2">
      <c r="A9" s="24">
        <f>+Jan!A9</f>
        <v>107200</v>
      </c>
      <c r="B9" s="17">
        <f>+Jan!B9+Feb!B9+Mar!B9+Apr!B9+May!B9+Jun!B9+Jul!B9+Aug!B9+Sep!B9+Oct!B9+Nov!B9+Dec!B9</f>
        <v>2075550.0500000003</v>
      </c>
      <c r="C9" s="17">
        <f>+Jan!C9+Feb!C9+Mar!C9+Apr!C9+May!C9+Jun!C9+Jul!C9+Aug!C9+Sep!C9+Oct!C9+Nov!C9+Dec!C9</f>
        <v>85988.55</v>
      </c>
      <c r="D9" s="17">
        <f>+Jan!D9+Feb!D9+Mar!D9+Apr!D9+May!D9+Jun!D9+Jul!D9+Aug!D9+Sep!D9+Oct!D9+Nov!D9+Dec!D9</f>
        <v>79437.579999999987</v>
      </c>
      <c r="E9" s="17">
        <f>+Jan!E9+Feb!E9+Mar!E9+Apr!E9+May!E9+Jun!E9+Jul!E9+Aug!E9+Sep!E9+Oct!E9+Nov!E9+Dec!E9</f>
        <v>6109.6800000000012</v>
      </c>
      <c r="F9" s="17">
        <f>+Jan!F9+Feb!F9+Mar!F9+Apr!F9+May!F9+Jun!F9+Jul!F9+Aug!F9+Sep!F9+Oct!F9+Nov!F9+Dec!F9</f>
        <v>4362.7700000000004</v>
      </c>
      <c r="G9" s="17">
        <f>+Jan!G9+Feb!G9+Mar!G9+Apr!G9+May!G9+Jun!G9+Jul!G9+Aug!G9+Sep!G9+Oct!G9+Nov!G9+Dec!G9</f>
        <v>96660.76</v>
      </c>
      <c r="H9" s="17">
        <f>+Jan!H9+Feb!H9+Mar!H9+Apr!H9+May!H9+Jun!H9+Jul!H9+Aug!H9+Sep!H9+Oct!H9+Nov!H9+Dec!H9</f>
        <v>188593.6</v>
      </c>
      <c r="I9" s="17">
        <f>+Jan!I9+Feb!I9+Mar!I9+Apr!I9+May!I9+Jun!I9+Jul!I9+Aug!I9+Sep!I9+Oct!I9+Nov!I9+Dec!I9</f>
        <v>0</v>
      </c>
      <c r="J9" s="10">
        <f t="shared" ref="J9:J72" si="0">SUM(B9:I9)</f>
        <v>2536702.9900000002</v>
      </c>
      <c r="K9" s="17">
        <f>+Jan!K9+Feb!K9+Mar!K9+Apr!K9+May!K9+Jun!K9+Jul!K9+Aug!K9+Sep!K9+Oct!K9+Nov!K9+Dec!K9</f>
        <v>-14993.349999999999</v>
      </c>
      <c r="L9" s="17">
        <f>+Jan!L9</f>
        <v>0</v>
      </c>
      <c r="M9" s="17">
        <f>+Dec!M9</f>
        <v>0</v>
      </c>
      <c r="N9" s="17">
        <f>+Jan!N9</f>
        <v>0</v>
      </c>
      <c r="O9" s="17">
        <f>+Dec!O9</f>
        <v>0</v>
      </c>
      <c r="P9" s="17">
        <f>+Jan!P9+Feb!P9+Mar!P9+Apr!P9+May!P9+Jun!P9+Jul!P9+Aug!P9+Sep!P9+Oct!P9+Nov!P9+Dec!P9</f>
        <v>11188.63</v>
      </c>
      <c r="Q9" s="10">
        <f t="shared" ref="Q9:Q90" si="1">+J9-L9+M9-N9+O9+P9+K9</f>
        <v>2532898.27</v>
      </c>
      <c r="R9" s="17">
        <f>+Jan!R9+Feb!R9+Mar!R9+Apr!R9+May!R9+Jun!R9+Jul!R9+Aug!R9+Sep!R9+Oct!R9+Nov!R9+Dec!R9</f>
        <v>251.05760082763351</v>
      </c>
      <c r="S9" s="17">
        <f>+Jan!S9+Feb!S9+Mar!S9+Apr!S9+May!S9+Jun!S9+Jul!S9+Aug!S9+Sep!S9+Oct!S9+Nov!S9+Dec!S9</f>
        <v>0</v>
      </c>
      <c r="T9" s="17">
        <f>+Jan!T9+Feb!T9+Mar!T9+Apr!T9+May!T9+Jun!T9+Jul!T9+Aug!T9+Sep!T9+Oct!T9+Nov!T9+Dec!T9</f>
        <v>313802.6339992698</v>
      </c>
      <c r="U9" s="10">
        <f t="shared" ref="U9:U91" si="2">+Q9+S9+T9+R9</f>
        <v>2846951.9616000974</v>
      </c>
    </row>
    <row r="10" spans="1:22" hidden="1" x14ac:dyDescent="0.2">
      <c r="A10" s="24">
        <v>107210</v>
      </c>
      <c r="B10" s="17">
        <f>+Jan!B10+Feb!B10+Mar!B10+Apr!B10+May!B10+Jun!B10+Jul!B10+Aug!B10+Sep!B10+Oct!B10+Nov!B10+Dec!B10</f>
        <v>0</v>
      </c>
      <c r="C10" s="17">
        <f>+Jan!C10+Feb!C10+Mar!C10+Apr!C10+May!C10+Jun!C10+Jul!C10+Aug!C10+Sep!C10+Oct!C10+Nov!C10+Dec!C10</f>
        <v>0</v>
      </c>
      <c r="D10" s="17">
        <f>+Jan!D10+Feb!D10+Mar!D10+Apr!D10+May!D10+Jun!D10+Jul!D10+Aug!D10+Sep!D10+Oct!D10+Nov!D10+Dec!D10</f>
        <v>0</v>
      </c>
      <c r="E10" s="17">
        <f>+Jan!E10+Feb!E10+Mar!E10+Apr!E10+May!E10+Jun!E10+Jul!E10+Aug!E10+Sep!E10+Oct!E10+Nov!E10+Dec!E10</f>
        <v>0</v>
      </c>
      <c r="F10" s="17">
        <f>+Jan!F10+Feb!F10+Mar!F10+Apr!F10+May!F10+Jun!F10+Jul!F10+Aug!F10+Sep!F10+Oct!F10+Nov!F10+Dec!F10</f>
        <v>0</v>
      </c>
      <c r="G10" s="17">
        <f>+Jan!G10+Feb!G10+Mar!G10+Apr!G10+May!G10+Jun!G10+Jul!G10+Aug!G10+Sep!G10+Oct!G10+Nov!G10+Dec!G10</f>
        <v>0</v>
      </c>
      <c r="H10" s="17">
        <f>+Jan!H10+Feb!H10+Mar!H10+Apr!H10+May!H10+Jun!H10+Jul!H10+Aug!H10+Sep!H10+Oct!H10+Nov!H10+Dec!H10</f>
        <v>0</v>
      </c>
      <c r="I10" s="17">
        <f>+Jan!I10+Feb!I10+Mar!I10+Apr!I10+May!I10+Jun!I10+Jul!I10+Aug!I10+Sep!I10+Oct!I10+Nov!I10+Dec!I10</f>
        <v>0</v>
      </c>
      <c r="J10" s="10">
        <f t="shared" si="0"/>
        <v>0</v>
      </c>
      <c r="K10" s="17">
        <f>+Jan!K10+Feb!K10+Mar!K10+Apr!K10+May!K10+Jun!K10+Jul!K10+Aug!K10+Sep!K10+Oct!K10+Nov!K10+Dec!K10</f>
        <v>0</v>
      </c>
      <c r="L10" s="17">
        <f>+Jan!L10</f>
        <v>0</v>
      </c>
      <c r="M10" s="17">
        <f>+Dec!M10</f>
        <v>0</v>
      </c>
      <c r="N10" s="17">
        <f>+Jan!N10</f>
        <v>0</v>
      </c>
      <c r="O10" s="17">
        <f>+Dec!O10</f>
        <v>0</v>
      </c>
      <c r="P10" s="17">
        <f>+Jan!P10+Feb!P10+Mar!P10+Apr!P10+May!P10+Jun!P10+Jul!P10+Aug!P10+Sep!P10+Oct!P10+Nov!P10+Dec!P10</f>
        <v>0</v>
      </c>
      <c r="Q10" s="10">
        <f t="shared" si="1"/>
        <v>0</v>
      </c>
      <c r="R10" s="17">
        <f>+Jan!R10+Feb!R10+Mar!R10+Apr!R10+May!R10+Jun!R10+Jul!R10+Aug!R10+Sep!R10+Oct!R10+Nov!R10+Dec!R10</f>
        <v>0</v>
      </c>
      <c r="S10" s="17">
        <f>+Jan!S10+Feb!S10+Mar!S10+Apr!S10+May!S10+Jun!S10+Jul!S10+Aug!S10+Sep!S10+Oct!S10+Nov!S10+Dec!S10</f>
        <v>0</v>
      </c>
      <c r="T10" s="17">
        <f>+Jan!T10+Feb!T10+Mar!T10+Apr!T10+May!T10+Jun!T10+Jul!T10+Aug!T10+Sep!T10+Oct!T10+Nov!T10+Dec!T10</f>
        <v>0</v>
      </c>
      <c r="U10" s="10">
        <f t="shared" ref="U10" si="3">+Q10+S10+T10+R10</f>
        <v>0</v>
      </c>
    </row>
    <row r="11" spans="1:22" hidden="1" x14ac:dyDescent="0.2">
      <c r="A11" s="24">
        <v>107215</v>
      </c>
      <c r="B11" s="17">
        <f>+Jan!B11+Feb!B11+Mar!B11+Apr!B11+May!B11+Jun!B11+Jul!B11+Aug!B11+Sep!B11+Oct!B11+Nov!B11+Dec!B11</f>
        <v>0</v>
      </c>
      <c r="C11" s="17">
        <f>+Jan!C11+Feb!C11+Mar!C11+Apr!C11+May!C11+Jun!C11+Jul!C11+Aug!C11+Sep!C11+Oct!C11+Nov!C11+Dec!C11</f>
        <v>0</v>
      </c>
      <c r="D11" s="17">
        <f>+Jan!D11+Feb!D11+Mar!D11+Apr!D11+May!D11+Jun!D11+Jul!D11+Aug!D11+Sep!D11+Oct!D11+Nov!D11+Dec!D11</f>
        <v>0</v>
      </c>
      <c r="E11" s="17">
        <f>+Jan!E11+Feb!E11+Mar!E11+Apr!E11+May!E11+Jun!E11+Jul!E11+Aug!E11+Sep!E11+Oct!E11+Nov!E11+Dec!E11</f>
        <v>0</v>
      </c>
      <c r="F11" s="17">
        <f>+Jan!F11+Feb!F11+Mar!F11+Apr!F11+May!F11+Jun!F11+Jul!F11+Aug!F11+Sep!F11+Oct!F11+Nov!F11+Dec!F11</f>
        <v>0</v>
      </c>
      <c r="G11" s="17">
        <f>+Jan!G11+Feb!G11+Mar!G11+Apr!G11+May!G11+Jun!G11+Jul!G11+Aug!G11+Sep!G11+Oct!G11+Nov!G11+Dec!G11</f>
        <v>0</v>
      </c>
      <c r="H11" s="17">
        <f>+Jan!H11+Feb!H11+Mar!H11+Apr!H11+May!H11+Jun!H11+Jul!H11+Aug!H11+Sep!H11+Oct!H11+Nov!H11+Dec!H11</f>
        <v>0</v>
      </c>
      <c r="I11" s="17">
        <f>+Jan!I11+Feb!I11+Mar!I11+Apr!I11+May!I11+Jun!I11+Jul!I11+Aug!I11+Sep!I11+Oct!I11+Nov!I11+Dec!I11</f>
        <v>0</v>
      </c>
      <c r="J11" s="10">
        <f t="shared" si="0"/>
        <v>0</v>
      </c>
      <c r="K11" s="17">
        <f>+Jan!K11+Feb!K11+Mar!K11+Apr!K11+May!K11+Jun!K11+Jul!K11+Aug!K11+Sep!K11+Oct!K11+Nov!K11+Dec!K11</f>
        <v>0</v>
      </c>
      <c r="L11" s="17">
        <f>+Jan!L11</f>
        <v>0</v>
      </c>
      <c r="M11" s="17">
        <f>+Dec!M11</f>
        <v>0</v>
      </c>
      <c r="N11" s="17">
        <f>+Jan!N11</f>
        <v>0</v>
      </c>
      <c r="O11" s="17">
        <f>+Dec!O11</f>
        <v>0</v>
      </c>
      <c r="P11" s="17">
        <f>+Jan!P11+Feb!P11+Mar!P11+Apr!P11+May!P11+Jun!P11+Jul!P11+Aug!P11+Sep!P11+Oct!P11+Nov!P11+Dec!P11</f>
        <v>0</v>
      </c>
      <c r="Q11" s="10">
        <f t="shared" si="1"/>
        <v>0</v>
      </c>
      <c r="R11" s="17">
        <f>+Jan!R11+Feb!R11+Mar!R11+Apr!R11+May!R11+Jun!R11+Jul!R11+Aug!R11+Sep!R11+Oct!R11+Nov!R11+Dec!R11</f>
        <v>0</v>
      </c>
      <c r="S11" s="17">
        <f>+Jan!S11+Feb!S11+Mar!S11+Apr!S11+May!S11+Jun!S11+Jul!S11+Aug!S11+Sep!S11+Oct!S11+Nov!S11+Dec!S11</f>
        <v>0</v>
      </c>
      <c r="T11" s="17">
        <f>+Jan!T11+Feb!T11+Mar!T11+Apr!T11+May!T11+Jun!T11+Jul!T11+Aug!T11+Sep!T11+Oct!T11+Nov!T11+Dec!T11</f>
        <v>0</v>
      </c>
      <c r="U11" s="10">
        <f t="shared" ref="U11:U14" si="4">+Q11+S11+T11+R11</f>
        <v>0</v>
      </c>
    </row>
    <row r="12" spans="1:22" hidden="1" x14ac:dyDescent="0.2">
      <c r="A12" s="24">
        <v>107217</v>
      </c>
      <c r="B12" s="17">
        <f>+Jan!B12+Feb!B12+Mar!B12+Apr!B12+May!B12+Jun!B12+Jul!B12+Aug!B12+Sep!B12+Oct!B12+Nov!B12+Dec!B12</f>
        <v>0</v>
      </c>
      <c r="C12" s="17">
        <f>+Jan!C12+Feb!C12+Mar!C12+Apr!C12+May!C12+Jun!C12+Jul!C12+Aug!C12+Sep!C12+Oct!C12+Nov!C12+Dec!C12</f>
        <v>0</v>
      </c>
      <c r="D12" s="17">
        <f>+Jan!D12+Feb!D12+Mar!D12+Apr!D12+May!D12+Jun!D12+Jul!D12+Aug!D12+Sep!D12+Oct!D12+Nov!D12+Dec!D12</f>
        <v>0</v>
      </c>
      <c r="E12" s="17">
        <f>+Jan!E12+Feb!E12+Mar!E12+Apr!E12+May!E12+Jun!E12+Jul!E12+Aug!E12+Sep!E12+Oct!E12+Nov!E12+Dec!E12</f>
        <v>0</v>
      </c>
      <c r="F12" s="17">
        <f>+Jan!F12+Feb!F12+Mar!F12+Apr!F12+May!F12+Jun!F12+Jul!F12+Aug!F12+Sep!F12+Oct!F12+Nov!F12+Dec!F12</f>
        <v>0</v>
      </c>
      <c r="G12" s="17">
        <f>+Jan!G12+Feb!G12+Mar!G12+Apr!G12+May!G12+Jun!G12+Jul!G12+Aug!G12+Sep!G12+Oct!G12+Nov!G12+Dec!G12</f>
        <v>0</v>
      </c>
      <c r="H12" s="17">
        <f>+Jan!H12+Feb!H12+Mar!H12+Apr!H12+May!H12+Jun!H12+Jul!H12+Aug!H12+Sep!H12+Oct!H12+Nov!H12+Dec!H12</f>
        <v>0</v>
      </c>
      <c r="I12" s="17">
        <f>+Jan!I12+Feb!I12+Mar!I12+Apr!I12+May!I12+Jun!I12+Jul!I12+Aug!I12+Sep!I12+Oct!I12+Nov!I12+Dec!I12</f>
        <v>0</v>
      </c>
      <c r="J12" s="10">
        <f t="shared" si="0"/>
        <v>0</v>
      </c>
      <c r="K12" s="17">
        <f>+Jan!K12+Feb!K12+Mar!K12+Apr!K12+May!K12+Jun!K12+Jul!K12+Aug!K12+Sep!K12+Oct!K12+Nov!K12+Dec!K12</f>
        <v>0</v>
      </c>
      <c r="L12" s="17">
        <f>+Jan!L12</f>
        <v>0</v>
      </c>
      <c r="M12" s="17">
        <f>+Dec!M12</f>
        <v>0</v>
      </c>
      <c r="N12" s="17">
        <f>+Jan!N12</f>
        <v>0</v>
      </c>
      <c r="O12" s="17">
        <f>+Dec!O12</f>
        <v>0</v>
      </c>
      <c r="P12" s="17">
        <f>+Jan!P12+Feb!P12+Mar!P12+Apr!P12+May!P12+Jun!P12+Jul!P12+Aug!P12+Sep!P12+Oct!P12+Nov!P12+Dec!P12</f>
        <v>0</v>
      </c>
      <c r="Q12" s="10">
        <f t="shared" ref="Q12:Q13" si="5">+J12-L12+M12-N12+O12+P12+K12</f>
        <v>0</v>
      </c>
      <c r="R12" s="17">
        <f>+Jan!R12+Feb!R12+Mar!R12+Apr!R12+May!R12+Jun!R12+Jul!R12+Aug!R12+Sep!R12+Oct!R12+Nov!R12+Dec!R12</f>
        <v>0</v>
      </c>
      <c r="S12" s="17">
        <f>+Jan!S12+Feb!S12+Mar!S12+Apr!S12+May!S12+Jun!S12+Jul!S12+Aug!S12+Sep!S12+Oct!S12+Nov!S12+Dec!S12</f>
        <v>0</v>
      </c>
      <c r="T12" s="17">
        <f>+Jan!T12+Feb!T12+Mar!T12+Apr!T12+May!T12+Jun!T12+Jul!T12+Aug!T12+Sep!T12+Oct!T12+Nov!T12+Dec!T12</f>
        <v>0</v>
      </c>
      <c r="U12" s="10">
        <f t="shared" ref="U12:U13" si="6">+Q12+S12+T12+R12</f>
        <v>0</v>
      </c>
    </row>
    <row r="13" spans="1:22" hidden="1" x14ac:dyDescent="0.2">
      <c r="A13" s="24">
        <v>107218</v>
      </c>
      <c r="B13" s="17">
        <f>+Jan!B13+Feb!B13+Mar!B13+Apr!B13+May!B13+Jun!B13+Jul!B13+Aug!B13+Sep!B13+Oct!B13+Nov!B13+Dec!B13</f>
        <v>0</v>
      </c>
      <c r="C13" s="17">
        <f>+Jan!C13+Feb!C13+Mar!C13+Apr!C13+May!C13+Jun!C13+Jul!C13+Aug!C13+Sep!C13+Oct!C13+Nov!C13+Dec!C13</f>
        <v>0</v>
      </c>
      <c r="D13" s="17">
        <f>+Jan!D13+Feb!D13+Mar!D13+Apr!D13+May!D13+Jun!D13+Jul!D13+Aug!D13+Sep!D13+Oct!D13+Nov!D13+Dec!D13</f>
        <v>0</v>
      </c>
      <c r="E13" s="17">
        <f>+Jan!E13+Feb!E13+Mar!E13+Apr!E13+May!E13+Jun!E13+Jul!E13+Aug!E13+Sep!E13+Oct!E13+Nov!E13+Dec!E13</f>
        <v>0</v>
      </c>
      <c r="F13" s="17">
        <f>+Jan!F13+Feb!F13+Mar!F13+Apr!F13+May!F13+Jun!F13+Jul!F13+Aug!F13+Sep!F13+Oct!F13+Nov!F13+Dec!F13</f>
        <v>0</v>
      </c>
      <c r="G13" s="17">
        <f>+Jan!G13+Feb!G13+Mar!G13+Apr!G13+May!G13+Jun!G13+Jul!G13+Aug!G13+Sep!G13+Oct!G13+Nov!G13+Dec!G13</f>
        <v>0</v>
      </c>
      <c r="H13" s="17">
        <f>+Jan!H13+Feb!H13+Mar!H13+Apr!H13+May!H13+Jun!H13+Jul!H13+Aug!H13+Sep!H13+Oct!H13+Nov!H13+Dec!H13</f>
        <v>0</v>
      </c>
      <c r="I13" s="17">
        <f>+Jan!I13+Feb!I13+Mar!I13+Apr!I13+May!I13+Jun!I13+Jul!I13+Aug!I13+Sep!I13+Oct!I13+Nov!I13+Dec!I13</f>
        <v>0</v>
      </c>
      <c r="J13" s="10">
        <f t="shared" si="0"/>
        <v>0</v>
      </c>
      <c r="K13" s="17">
        <f>+Jan!K13+Feb!K13+Mar!K13+Apr!K13+May!K13+Jun!K13+Jul!K13+Aug!K13+Sep!K13+Oct!K13+Nov!K13+Dec!K13</f>
        <v>0</v>
      </c>
      <c r="L13" s="17">
        <f>+Jan!L13</f>
        <v>0</v>
      </c>
      <c r="M13" s="17">
        <f>+Dec!M13</f>
        <v>0</v>
      </c>
      <c r="N13" s="17">
        <f>+Jan!N13</f>
        <v>0</v>
      </c>
      <c r="O13" s="17">
        <f>+Dec!O13</f>
        <v>0</v>
      </c>
      <c r="P13" s="17">
        <f>+Jan!P13+Feb!P13+Mar!P13+Apr!P13+May!P13+Jun!P13+Jul!P13+Aug!P13+Sep!P13+Oct!P13+Nov!P13+Dec!P13</f>
        <v>0</v>
      </c>
      <c r="Q13" s="10">
        <f t="shared" si="5"/>
        <v>0</v>
      </c>
      <c r="R13" s="17">
        <f>+Jan!R13+Feb!R13+Mar!R13+Apr!R13+May!R13+Jun!R13+Jul!R13+Aug!R13+Sep!R13+Oct!R13+Nov!R13+Dec!R13</f>
        <v>0</v>
      </c>
      <c r="S13" s="17">
        <f>+Jan!S13+Feb!S13+Mar!S13+Apr!S13+May!S13+Jun!S13+Jul!S13+Aug!S13+Sep!S13+Oct!S13+Nov!S13+Dec!S13</f>
        <v>0</v>
      </c>
      <c r="T13" s="17">
        <f>+Jan!T13+Feb!T13+Mar!T13+Apr!T13+May!T13+Jun!T13+Jul!T13+Aug!T13+Sep!T13+Oct!T13+Nov!T13+Dec!T13</f>
        <v>0</v>
      </c>
      <c r="U13" s="10">
        <f t="shared" si="6"/>
        <v>0</v>
      </c>
    </row>
    <row r="14" spans="1:22" hidden="1" x14ac:dyDescent="0.2">
      <c r="A14" s="24">
        <f>+Jan!A14</f>
        <v>107230</v>
      </c>
      <c r="B14" s="17">
        <f>+Jan!B14+Feb!B14+Mar!B14+Apr!B14+May!B14+Jun!B14+Jul!B14+Aug!B14+Sep!B14+Oct!B14+Nov!B14+Dec!B14</f>
        <v>0</v>
      </c>
      <c r="C14" s="17">
        <f>+Jan!C14+Feb!C14+Mar!C14+Apr!C14+May!C14+Jun!C14+Jul!C14+Aug!C14+Sep!C14+Oct!C14+Nov!C14+Dec!C14</f>
        <v>0</v>
      </c>
      <c r="D14" s="17">
        <f>+Jan!D14+Feb!D14+Mar!D14+Apr!D14+May!D14+Jun!D14+Jul!D14+Aug!D14+Sep!D14+Oct!D14+Nov!D14+Dec!D14</f>
        <v>0</v>
      </c>
      <c r="E14" s="17">
        <f>+Jan!E14+Feb!E14+Mar!E14+Apr!E14+May!E14+Jun!E14+Jul!E14+Aug!E14+Sep!E14+Oct!E14+Nov!E14+Dec!E14</f>
        <v>0</v>
      </c>
      <c r="F14" s="17">
        <f>+Jan!F14+Feb!F14+Mar!F14+Apr!F14+May!F14+Jun!F14+Jul!F14+Aug!F14+Sep!F14+Oct!F14+Nov!F14+Dec!F14</f>
        <v>0</v>
      </c>
      <c r="G14" s="17">
        <f>+Jan!G14+Feb!G14+Mar!G14+Apr!G14+May!G14+Jun!G14+Jul!G14+Aug!G14+Sep!G14+Oct!G14+Nov!G14+Dec!G14</f>
        <v>0</v>
      </c>
      <c r="H14" s="17">
        <f>+Jan!H14+Feb!H14+Mar!H14+Apr!H14+May!H14+Jun!H14+Jul!H14+Aug!H14+Sep!H14+Oct!H14+Nov!H14+Dec!H14</f>
        <v>0</v>
      </c>
      <c r="I14" s="17">
        <f>+Jan!I14+Feb!I14+Mar!I14+Apr!I14+May!I14+Jun!I14+Jul!I14+Aug!I14+Sep!I14+Oct!I14+Nov!I14+Dec!I14</f>
        <v>0</v>
      </c>
      <c r="J14" s="10">
        <f t="shared" si="0"/>
        <v>0</v>
      </c>
      <c r="K14" s="17">
        <f>+Jan!K14+Feb!K14+Mar!K14+Apr!K14+May!K14+Jun!K14+Jul!K14+Aug!K14+Sep!K14+Oct!K14+Nov!K14+Dec!K14</f>
        <v>0</v>
      </c>
      <c r="L14" s="17">
        <f>+Jan!L14</f>
        <v>0</v>
      </c>
      <c r="M14" s="17">
        <f>+Dec!M14</f>
        <v>0</v>
      </c>
      <c r="N14" s="17">
        <f>+Jan!N14</f>
        <v>0</v>
      </c>
      <c r="O14" s="17">
        <f>+Dec!O14</f>
        <v>0</v>
      </c>
      <c r="P14" s="17">
        <f>+Jan!P14+Feb!P14+Mar!P14+Apr!P14+May!P14+Jun!P14+Jul!P14+Aug!P14+Sep!P14+Oct!P14+Nov!P14+Dec!P14</f>
        <v>0</v>
      </c>
      <c r="Q14" s="10">
        <f t="shared" si="1"/>
        <v>0</v>
      </c>
      <c r="R14" s="17">
        <f>+Jan!R14+Feb!R14+Mar!R14+Apr!R14+May!R14+Jun!R14+Jul!R14+Aug!R14+Sep!R14+Oct!R14+Nov!R14+Dec!R14</f>
        <v>0</v>
      </c>
      <c r="S14" s="17">
        <f>+Jan!S14+Feb!S14+Mar!S14+Apr!S14+May!S14+Jun!S14+Jul!S14+Aug!S14+Sep!S14+Oct!S14+Nov!S14+Dec!S14</f>
        <v>0</v>
      </c>
      <c r="T14" s="17">
        <f>+Jan!T14+Feb!T14+Mar!T14+Apr!T14+May!T14+Jun!T14+Jul!T14+Aug!T14+Sep!T14+Oct!T14+Nov!T14+Dec!T14</f>
        <v>0</v>
      </c>
      <c r="U14" s="10">
        <f t="shared" si="4"/>
        <v>0</v>
      </c>
    </row>
    <row r="15" spans="1:22" hidden="1" x14ac:dyDescent="0.2">
      <c r="A15" s="24">
        <v>107235</v>
      </c>
      <c r="B15" s="17">
        <f>+Jan!B15+Feb!B15+Mar!B15+Apr!B15+May!B15+Jun!B15+Jul!B15+Aug!B15+Sep!B15+Oct!B15+Nov!B15+Dec!B15</f>
        <v>0</v>
      </c>
      <c r="C15" s="17">
        <f>+Jan!C15+Feb!C15+Mar!C15+Apr!C15+May!C15+Jun!C15+Jul!C15+Aug!C15+Sep!C15+Oct!C15+Nov!C15+Dec!C15</f>
        <v>0</v>
      </c>
      <c r="D15" s="17">
        <f>+Jan!D15+Feb!D15+Mar!D15+Apr!D15+May!D15+Jun!D15+Jul!D15+Aug!D15+Sep!D15+Oct!D15+Nov!D15+Dec!D15</f>
        <v>0</v>
      </c>
      <c r="E15" s="17">
        <f>+Jan!E15+Feb!E15+Mar!E15+Apr!E15+May!E15+Jun!E15+Jul!E15+Aug!E15+Sep!E15+Oct!E15+Nov!E15+Dec!E15</f>
        <v>0</v>
      </c>
      <c r="F15" s="17">
        <f>+Jan!F15+Feb!F15+Mar!F15+Apr!F15+May!F15+Jun!F15+Jul!F15+Aug!F15+Sep!F15+Oct!F15+Nov!F15+Dec!F15</f>
        <v>0</v>
      </c>
      <c r="G15" s="17">
        <f>+Jan!G15+Feb!G15+Mar!G15+Apr!G15+May!G15+Jun!G15+Jul!G15+Aug!G15+Sep!G15+Oct!G15+Nov!G15+Dec!G15</f>
        <v>0</v>
      </c>
      <c r="H15" s="17">
        <f>+Jan!H15+Feb!H15+Mar!H15+Apr!H15+May!H15+Jun!H15+Jul!H15+Aug!H15+Sep!H15+Oct!H15+Nov!H15+Dec!H15</f>
        <v>0</v>
      </c>
      <c r="I15" s="17">
        <f>+Jan!I15+Feb!I15+Mar!I15+Apr!I15+May!I15+Jun!I15+Jul!I15+Aug!I15+Sep!I15+Oct!I15+Nov!I15+Dec!I15</f>
        <v>0</v>
      </c>
      <c r="J15" s="10">
        <f t="shared" si="0"/>
        <v>0</v>
      </c>
      <c r="K15" s="17">
        <f>+Jan!K15+Feb!K15+Mar!K15+Apr!K15+May!K15+Jun!K15+Jul!K15+Aug!K15+Sep!K15+Oct!K15+Nov!K15+Dec!K15</f>
        <v>0</v>
      </c>
      <c r="L15" s="17">
        <f>+Jan!L15</f>
        <v>0</v>
      </c>
      <c r="M15" s="17">
        <f>+Dec!M15</f>
        <v>0</v>
      </c>
      <c r="N15" s="17">
        <f>+Jan!N15</f>
        <v>0</v>
      </c>
      <c r="O15" s="17">
        <f>+Dec!O15</f>
        <v>0</v>
      </c>
      <c r="P15" s="17">
        <f>+Jan!P15+Feb!P15+Mar!P15+Apr!P15+May!P15+Jun!P15+Jul!P15+Aug!P15+Sep!P15+Oct!P15+Nov!P15+Dec!P15</f>
        <v>0</v>
      </c>
      <c r="Q15" s="10">
        <f t="shared" si="1"/>
        <v>0</v>
      </c>
      <c r="R15" s="17">
        <f>+Jan!R15+Feb!R15+Mar!R15+Apr!R15+May!R15+Jun!R15+Jul!R15+Aug!R15+Sep!R15+Oct!R15+Nov!R15+Dec!R15</f>
        <v>0</v>
      </c>
      <c r="S15" s="17">
        <f>+Jan!S15+Feb!S15+Mar!S15+Apr!S15+May!S15+Jun!S15+Jul!S15+Aug!S15+Sep!S15+Oct!S15+Nov!S15+Dec!S15</f>
        <v>0</v>
      </c>
      <c r="T15" s="17">
        <f>+Jan!T15+Feb!T15+Mar!T15+Apr!T15+May!T15+Jun!T15+Jul!T15+Aug!T15+Sep!T15+Oct!T15+Nov!T15+Dec!T15</f>
        <v>0</v>
      </c>
      <c r="U15" s="10">
        <f>+Q15+S15+T15+R15</f>
        <v>0</v>
      </c>
    </row>
    <row r="16" spans="1:22" hidden="1" x14ac:dyDescent="0.2">
      <c r="A16" s="24">
        <f>+Jan!A16</f>
        <v>107240</v>
      </c>
      <c r="B16" s="17">
        <f>+Jan!B16+Feb!B16+Mar!B16+Apr!B16+May!B16+Jun!B16+Jul!B16+Aug!B16+Sep!B16+Oct!B16+Nov!B16+Dec!B16</f>
        <v>0</v>
      </c>
      <c r="C16" s="17">
        <f>+Jan!C16+Feb!C16+Mar!C16+Apr!C16+May!C16+Jun!C16+Jul!C16+Aug!C16+Sep!C16+Oct!C16+Nov!C16+Dec!C16</f>
        <v>0</v>
      </c>
      <c r="D16" s="17">
        <f>+Jan!D16+Feb!D16+Mar!D16+Apr!D16+May!D16+Jun!D16+Jul!D16+Aug!D16+Sep!D16+Oct!D16+Nov!D16+Dec!D16</f>
        <v>0</v>
      </c>
      <c r="E16" s="17">
        <f>+Jan!E16+Feb!E16+Mar!E16+Apr!E16+May!E16+Jun!E16+Jul!E16+Aug!E16+Sep!E16+Oct!E16+Nov!E16+Dec!E16</f>
        <v>0</v>
      </c>
      <c r="F16" s="17">
        <f>+Jan!F16+Feb!F16+Mar!F16+Apr!F16+May!F16+Jun!F16+Jul!F16+Aug!F16+Sep!F16+Oct!F16+Nov!F16+Dec!F16</f>
        <v>0</v>
      </c>
      <c r="G16" s="17">
        <f>+Jan!G16+Feb!G16+Mar!G16+Apr!G16+May!G16+Jun!G16+Jul!G16+Aug!G16+Sep!G16+Oct!G16+Nov!G16+Dec!G16</f>
        <v>0</v>
      </c>
      <c r="H16" s="17">
        <f>+Jan!H16+Feb!H16+Mar!H16+Apr!H16+May!H16+Jun!H16+Jul!H16+Aug!H16+Sep!H16+Oct!H16+Nov!H16+Dec!H16</f>
        <v>0</v>
      </c>
      <c r="I16" s="17">
        <f>+Jan!I16+Feb!I16+Mar!I16+Apr!I16+May!I16+Jun!I16+Jul!I16+Aug!I16+Sep!I16+Oct!I16+Nov!I16+Dec!I16</f>
        <v>0</v>
      </c>
      <c r="J16" s="10">
        <f t="shared" si="0"/>
        <v>0</v>
      </c>
      <c r="K16" s="17">
        <f>+Jan!K16+Feb!K16+Mar!K16+Apr!K16+May!K16+Jun!K16+Jul!K16+Aug!K16+Sep!K16+Oct!K16+Nov!K16+Dec!K16</f>
        <v>0</v>
      </c>
      <c r="L16" s="17">
        <f>+Jan!L16</f>
        <v>0</v>
      </c>
      <c r="M16" s="17">
        <f>+Dec!M16</f>
        <v>0</v>
      </c>
      <c r="N16" s="17">
        <f>+Jan!N16</f>
        <v>0</v>
      </c>
      <c r="O16" s="17">
        <f>+Dec!O16</f>
        <v>0</v>
      </c>
      <c r="P16" s="17">
        <f>+Jan!P16+Feb!P16+Mar!P16+Apr!P16+May!P16+Jun!P16+Jul!P16+Aug!P16+Sep!P16+Oct!P16+Nov!P16+Dec!P16</f>
        <v>0</v>
      </c>
      <c r="Q16" s="10">
        <f t="shared" si="1"/>
        <v>0</v>
      </c>
      <c r="R16" s="17">
        <f>+Jan!R16+Feb!R16+Mar!R16+Apr!R16+May!R16+Jun!R16+Jul!R16+Aug!R16+Sep!R16+Oct!R16+Nov!R16+Dec!R16</f>
        <v>0</v>
      </c>
      <c r="S16" s="17">
        <f>+Jan!S16+Feb!S16+Mar!S16+Apr!S16+May!S16+Jun!S16+Jul!S16+Aug!S16+Sep!S16+Oct!S16+Nov!S16+Dec!S16</f>
        <v>0</v>
      </c>
      <c r="T16" s="17">
        <f>+Jan!T16+Feb!T16+Mar!T16+Apr!T16+May!T16+Jun!T16+Jul!T16+Aug!T16+Sep!T16+Oct!T16+Nov!T16+Dec!T16</f>
        <v>0</v>
      </c>
      <c r="U16" s="10">
        <f>+Q16+S16+T16+R16</f>
        <v>0</v>
      </c>
    </row>
    <row r="17" spans="1:21" hidden="1" x14ac:dyDescent="0.2">
      <c r="A17" s="24">
        <f>+Jan!A17</f>
        <v>107245</v>
      </c>
      <c r="B17" s="17">
        <f>+Jan!B17+Feb!B17+Mar!B17+Apr!B17+May!B17+Jun!B17+Jul!B17+Aug!B17+Sep!B17+Oct!B17+Nov!B17+Dec!B17</f>
        <v>0</v>
      </c>
      <c r="C17" s="17">
        <f>+Jan!C17+Feb!C17+Mar!C17+Apr!C17+May!C17+Jun!C17+Jul!C17+Aug!C17+Sep!C17+Oct!C17+Nov!C17+Dec!C17</f>
        <v>0</v>
      </c>
      <c r="D17" s="17">
        <f>+Jan!D17+Feb!D17+Mar!D17+Apr!D17+May!D17+Jun!D17+Jul!D17+Aug!D17+Sep!D17+Oct!D17+Nov!D17+Dec!D17</f>
        <v>0</v>
      </c>
      <c r="E17" s="17">
        <f>+Jan!E17+Feb!E17+Mar!E17+Apr!E17+May!E17+Jun!E17+Jul!E17+Aug!E17+Sep!E17+Oct!E17+Nov!E17+Dec!E17</f>
        <v>0</v>
      </c>
      <c r="F17" s="17">
        <f>+Jan!F17+Feb!F17+Mar!F17+Apr!F17+May!F17+Jun!F17+Jul!F17+Aug!F17+Sep!F17+Oct!F17+Nov!F17+Dec!F17</f>
        <v>0</v>
      </c>
      <c r="G17" s="17">
        <f>+Jan!G17+Feb!G17+Mar!G17+Apr!G17+May!G17+Jun!G17+Jul!G17+Aug!G17+Sep!G17+Oct!G17+Nov!G17+Dec!G17</f>
        <v>0</v>
      </c>
      <c r="H17" s="17">
        <f>+Jan!H17+Feb!H17+Mar!H17+Apr!H17+May!H17+Jun!H17+Jul!H17+Aug!H17+Sep!H17+Oct!H17+Nov!H17+Dec!H17</f>
        <v>0</v>
      </c>
      <c r="I17" s="17">
        <f>+Jan!I17+Feb!I17+Mar!I17+Apr!I17+May!I17+Jun!I17+Jul!I17+Aug!I17+Sep!I17+Oct!I17+Nov!I17+Dec!I17</f>
        <v>0</v>
      </c>
      <c r="J17" s="10">
        <f t="shared" si="0"/>
        <v>0</v>
      </c>
      <c r="K17" s="17">
        <f>+Jan!K17+Feb!K17+Mar!K17+Apr!K17+May!K17+Jun!K17+Jul!K17+Aug!K17+Sep!K17+Oct!K17+Nov!K17+Dec!K17</f>
        <v>0</v>
      </c>
      <c r="L17" s="17">
        <f>+Jan!L17</f>
        <v>0</v>
      </c>
      <c r="M17" s="17">
        <f>+Dec!M17</f>
        <v>0</v>
      </c>
      <c r="N17" s="17">
        <f>+Jan!N17</f>
        <v>0</v>
      </c>
      <c r="O17" s="17">
        <f>+Dec!O17</f>
        <v>0</v>
      </c>
      <c r="P17" s="17">
        <f>+Jan!P17+Feb!P17+Mar!P17+Apr!P17+May!P17+Jun!P17+Jul!P17+Aug!P17+Sep!P17+Oct!P17+Nov!P17+Dec!P17</f>
        <v>0</v>
      </c>
      <c r="Q17" s="10">
        <f t="shared" si="1"/>
        <v>0</v>
      </c>
      <c r="R17" s="17">
        <f>+Jan!R17+Feb!R17+Mar!R17+Apr!R17+May!R17+Jun!R17+Jul!R17+Aug!R17+Sep!R17+Oct!R17+Nov!R17+Dec!R17</f>
        <v>0</v>
      </c>
      <c r="S17" s="17">
        <f>+Jan!S17+Feb!S17+Mar!S17+Apr!S17+May!S17+Jun!S17+Jul!S17+Aug!S17+Sep!S17+Oct!S17+Nov!S17+Dec!S17</f>
        <v>0</v>
      </c>
      <c r="T17" s="17">
        <f>+Jan!T17+Feb!T17+Mar!T17+Apr!T17+May!T17+Jun!T17+Jul!T17+Aug!T17+Sep!T17+Oct!T17+Nov!T17+Dec!T17</f>
        <v>0</v>
      </c>
      <c r="U17" s="10">
        <f t="shared" si="2"/>
        <v>0</v>
      </c>
    </row>
    <row r="18" spans="1:21" hidden="1" x14ac:dyDescent="0.2">
      <c r="A18" s="24">
        <f>+Jan!A18</f>
        <v>107250</v>
      </c>
      <c r="B18" s="17">
        <f>+Jan!B18+Feb!B18+Mar!B18+Apr!B18+May!B18+Jun!B18+Jul!B18+Aug!B18+Sep!B18+Oct!B18+Nov!B18+Dec!B18</f>
        <v>0</v>
      </c>
      <c r="C18" s="17">
        <f>+Jan!C18+Feb!C18+Mar!C18+Apr!C18+May!C18+Jun!C18+Jul!C18+Aug!C18+Sep!C18+Oct!C18+Nov!C18+Dec!C18</f>
        <v>0</v>
      </c>
      <c r="D18" s="17">
        <f>+Jan!D18+Feb!D18+Mar!D18+Apr!D18+May!D18+Jun!D18+Jul!D18+Aug!D18+Sep!D18+Oct!D18+Nov!D18+Dec!D18</f>
        <v>0</v>
      </c>
      <c r="E18" s="17">
        <f>+Jan!E18+Feb!E18+Mar!E18+Apr!E18+May!E18+Jun!E18+Jul!E18+Aug!E18+Sep!E18+Oct!E18+Nov!E18+Dec!E18</f>
        <v>0</v>
      </c>
      <c r="F18" s="17">
        <f>+Jan!F18+Feb!F18+Mar!F18+Apr!F18+May!F18+Jun!F18+Jul!F18+Aug!F18+Sep!F18+Oct!F18+Nov!F18+Dec!F18</f>
        <v>0</v>
      </c>
      <c r="G18" s="17">
        <f>+Jan!G18+Feb!G18+Mar!G18+Apr!G18+May!G18+Jun!G18+Jul!G18+Aug!G18+Sep!G18+Oct!G18+Nov!G18+Dec!G18</f>
        <v>0</v>
      </c>
      <c r="H18" s="17">
        <f>+Jan!H18+Feb!H18+Mar!H18+Apr!H18+May!H18+Jun!H18+Jul!H18+Aug!H18+Sep!H18+Oct!H18+Nov!H18+Dec!H18</f>
        <v>0</v>
      </c>
      <c r="I18" s="17">
        <f>+Jan!I18+Feb!I18+Mar!I18+Apr!I18+May!I18+Jun!I18+Jul!I18+Aug!I18+Sep!I18+Oct!I18+Nov!I18+Dec!I18</f>
        <v>0</v>
      </c>
      <c r="J18" s="10">
        <f t="shared" si="0"/>
        <v>0</v>
      </c>
      <c r="K18" s="17">
        <f>+Jan!K18+Feb!K18+Mar!K18+Apr!K18+May!K18+Jun!K18+Jul!K18+Aug!K18+Sep!K18+Oct!K18+Nov!K18+Dec!K18</f>
        <v>0</v>
      </c>
      <c r="L18" s="17">
        <f>+Jan!L18</f>
        <v>0</v>
      </c>
      <c r="M18" s="17">
        <f>+Dec!M18</f>
        <v>0</v>
      </c>
      <c r="N18" s="17">
        <f>+Jan!N18</f>
        <v>0</v>
      </c>
      <c r="O18" s="17">
        <f>+Dec!O18</f>
        <v>0</v>
      </c>
      <c r="P18" s="17">
        <f>+Jan!P18+Feb!P18+Mar!P18+Apr!P18+May!P18+Jun!P18+Jul!P18+Aug!P18+Sep!P18+Oct!P18+Nov!P18+Dec!P18</f>
        <v>0</v>
      </c>
      <c r="Q18" s="10">
        <f t="shared" si="1"/>
        <v>0</v>
      </c>
      <c r="R18" s="17">
        <f>+Jan!R18+Feb!R18+Mar!R18+Apr!R18+May!R18+Jun!R18+Jul!R18+Aug!R18+Sep!R18+Oct!R18+Nov!R18+Dec!R18</f>
        <v>0</v>
      </c>
      <c r="S18" s="17">
        <f>+Jan!S18+Feb!S18+Mar!S18+Apr!S18+May!S18+Jun!S18+Jul!S18+Aug!S18+Sep!S18+Oct!S18+Nov!S18+Dec!S18</f>
        <v>0</v>
      </c>
      <c r="T18" s="17">
        <f>+Jan!T18+Feb!T18+Mar!T18+Apr!T18+May!T18+Jun!T18+Jul!T18+Aug!T18+Sep!T18+Oct!T18+Nov!T18+Dec!T18</f>
        <v>0</v>
      </c>
      <c r="U18" s="10">
        <f t="shared" si="2"/>
        <v>0</v>
      </c>
    </row>
    <row r="19" spans="1:21" hidden="1" x14ac:dyDescent="0.2">
      <c r="A19" s="24">
        <v>107255</v>
      </c>
      <c r="B19" s="17">
        <f>+Jan!B19+Feb!B19+Mar!B19+Apr!B19+May!B19+Jun!B19+Jul!B19+Aug!B19+Sep!B19+Oct!B19+Nov!B19+Dec!B19</f>
        <v>0</v>
      </c>
      <c r="C19" s="17">
        <f>+Jan!C19+Feb!C19+Mar!C19+Apr!C19+May!C19+Jun!C19+Jul!C19+Aug!C19+Sep!C19+Oct!C19+Nov!C19+Dec!C19</f>
        <v>0</v>
      </c>
      <c r="D19" s="17">
        <f>+Jan!D19+Feb!D19+Mar!D19+Apr!D19+May!D19+Jun!D19+Jul!D19+Aug!D19+Sep!D19+Oct!D19+Nov!D19+Dec!D19</f>
        <v>0</v>
      </c>
      <c r="E19" s="17">
        <f>+Jan!E19+Feb!E19+Mar!E19+Apr!E19+May!E19+Jun!E19+Jul!E19+Aug!E19+Sep!E19+Oct!E19+Nov!E19+Dec!E19</f>
        <v>0</v>
      </c>
      <c r="F19" s="17">
        <f>+Jan!F19+Feb!F19+Mar!F19+Apr!F19+May!F19+Jun!F19+Jul!F19+Aug!F19+Sep!F19+Oct!F19+Nov!F19+Dec!F19</f>
        <v>0</v>
      </c>
      <c r="G19" s="17">
        <f>+Jan!G19+Feb!G19+Mar!G19+Apr!G19+May!G19+Jun!G19+Jul!G19+Aug!G19+Sep!G19+Oct!G19+Nov!G19+Dec!G19</f>
        <v>0</v>
      </c>
      <c r="H19" s="17">
        <f>+Jan!H19+Feb!H19+Mar!H19+Apr!H19+May!H19+Jun!H19+Jul!H19+Aug!H19+Sep!H19+Oct!H19+Nov!H19+Dec!H19</f>
        <v>0</v>
      </c>
      <c r="I19" s="17">
        <f>+Jan!I19+Feb!I19+Mar!I19+Apr!I19+May!I19+Jun!I19+Jul!I19+Aug!I19+Sep!I19+Oct!I19+Nov!I19+Dec!I19</f>
        <v>0</v>
      </c>
      <c r="J19" s="10">
        <f t="shared" si="0"/>
        <v>0</v>
      </c>
      <c r="K19" s="17">
        <f>+Jan!K19+Feb!K19+Mar!K19+Apr!K19+May!K19+Jun!K19+Jul!K19+Aug!K19+Sep!K19+Oct!K19+Nov!K19+Dec!K19</f>
        <v>0</v>
      </c>
      <c r="L19" s="17">
        <f>+Jan!L19</f>
        <v>0</v>
      </c>
      <c r="M19" s="17">
        <f>+Dec!M19</f>
        <v>0</v>
      </c>
      <c r="N19" s="17">
        <f>+Jan!N19</f>
        <v>0</v>
      </c>
      <c r="O19" s="17">
        <f>+Dec!O19</f>
        <v>0</v>
      </c>
      <c r="P19" s="17">
        <f>+Jan!P19+Feb!P19+Mar!P19+Apr!P19+May!P19+Jun!P19+Jul!P19+Aug!P19+Sep!P19+Oct!P19+Nov!P19+Dec!P19</f>
        <v>0</v>
      </c>
      <c r="Q19" s="10">
        <f t="shared" ref="Q19:Q20" si="7">+J19-L19+M19-N19+O19+P19+K19</f>
        <v>0</v>
      </c>
      <c r="R19" s="17">
        <f>+Jan!R19+Feb!R19+Mar!R19+Apr!R19+May!R19+Jun!R19+Jul!R19+Aug!R19+Sep!R19+Oct!R19+Nov!R19+Dec!R19</f>
        <v>0</v>
      </c>
      <c r="S19" s="17">
        <f>+Jan!S19+Feb!S19+Mar!S19+Apr!S19+May!S19+Jun!S19+Jul!S19+Aug!S19+Sep!S19+Oct!S19+Nov!S19+Dec!S19</f>
        <v>0</v>
      </c>
      <c r="T19" s="17">
        <f>+Jan!T19+Feb!T19+Mar!T19+Apr!T19+May!T19+Jun!T19+Jul!T19+Aug!T19+Sep!T19+Oct!T19+Nov!T19+Dec!T19</f>
        <v>0</v>
      </c>
      <c r="U19" s="10">
        <f t="shared" ref="U19:U20" si="8">+Q19+S19+T19+R19</f>
        <v>0</v>
      </c>
    </row>
    <row r="20" spans="1:21" hidden="1" x14ac:dyDescent="0.2">
      <c r="A20" s="24">
        <f>+Jan!A20</f>
        <v>107260</v>
      </c>
      <c r="B20" s="17">
        <f>+Jan!B20+Feb!B20+Mar!B20+Apr!B20+May!B20+Jun!B20+Jul!B20+Aug!B20+Sep!B20+Oct!B20+Nov!B20+Dec!B20</f>
        <v>0</v>
      </c>
      <c r="C20" s="17">
        <f>+Jan!C20+Feb!C20+Mar!C20+Apr!C20+May!C20+Jun!C20+Jul!C20+Aug!C20+Sep!C20+Oct!C20+Nov!C20+Dec!C20</f>
        <v>0</v>
      </c>
      <c r="D20" s="17">
        <f>+Jan!D20+Feb!D20+Mar!D20+Apr!D20+May!D20+Jun!D20+Jul!D20+Aug!D20+Sep!D20+Oct!D20+Nov!D20+Dec!D20</f>
        <v>0</v>
      </c>
      <c r="E20" s="17">
        <f>+Jan!E20+Feb!E20+Mar!E20+Apr!E20+May!E20+Jun!E20+Jul!E20+Aug!E20+Sep!E20+Oct!E20+Nov!E20+Dec!E20</f>
        <v>0</v>
      </c>
      <c r="F20" s="17">
        <f>+Jan!F20+Feb!F20+Mar!F20+Apr!F20+May!F20+Jun!F20+Jul!F20+Aug!F20+Sep!F20+Oct!F20+Nov!F20+Dec!F20</f>
        <v>0</v>
      </c>
      <c r="G20" s="17">
        <f>+Jan!G20+Feb!G20+Mar!G20+Apr!G20+May!G20+Jun!G20+Jul!G20+Aug!G20+Sep!G20+Oct!G20+Nov!G20+Dec!G20</f>
        <v>0</v>
      </c>
      <c r="H20" s="17">
        <f>+Jan!H20+Feb!H20+Mar!H20+Apr!H20+May!H20+Jun!H20+Jul!H20+Aug!H20+Sep!H20+Oct!H20+Nov!H20+Dec!H20</f>
        <v>0</v>
      </c>
      <c r="I20" s="17">
        <f>+Jan!I20+Feb!I20+Mar!I20+Apr!I20+May!I20+Jun!I20+Jul!I20+Aug!I20+Sep!I20+Oct!I20+Nov!I20+Dec!I20</f>
        <v>0</v>
      </c>
      <c r="J20" s="10">
        <f t="shared" si="0"/>
        <v>0</v>
      </c>
      <c r="K20" s="17">
        <f>+Jan!K20+Feb!K20+Mar!K20+Apr!K20+May!K20+Jun!K20+Jul!K20+Aug!K20+Sep!K20+Oct!K20+Nov!K20+Dec!K20</f>
        <v>0</v>
      </c>
      <c r="L20" s="17">
        <f>+Jan!L20</f>
        <v>0</v>
      </c>
      <c r="M20" s="17">
        <f>+Dec!M20</f>
        <v>0</v>
      </c>
      <c r="N20" s="17">
        <f>+Jan!N20</f>
        <v>0</v>
      </c>
      <c r="O20" s="17">
        <f>+Dec!O20</f>
        <v>0</v>
      </c>
      <c r="P20" s="17">
        <f>+Jan!P20+Feb!P20+Mar!P20+Apr!P20+May!P20+Jun!P20+Jul!P20+Aug!P20+Sep!P20+Oct!P20+Nov!P20+Dec!P20</f>
        <v>0</v>
      </c>
      <c r="Q20" s="10">
        <f t="shared" si="7"/>
        <v>0</v>
      </c>
      <c r="R20" s="17">
        <f>+Jan!R20+Feb!R20+Mar!R20+Apr!R20+May!R20+Jun!R20+Jul!R20+Aug!R20+Sep!R20+Oct!R20+Nov!R20+Dec!R20</f>
        <v>0</v>
      </c>
      <c r="S20" s="17">
        <f>+Jan!S20+Feb!S20+Mar!S20+Apr!S20+May!S20+Jun!S20+Jul!S20+Aug!S20+Sep!S20+Oct!S20+Nov!S20+Dec!S20</f>
        <v>0</v>
      </c>
      <c r="T20" s="17">
        <f>+Jan!T20+Feb!T20+Mar!T20+Apr!T20+May!T20+Jun!T20+Jul!T20+Aug!T20+Sep!T20+Oct!T20+Nov!T20+Dec!T20</f>
        <v>0</v>
      </c>
      <c r="U20" s="10">
        <f t="shared" si="8"/>
        <v>0</v>
      </c>
    </row>
    <row r="21" spans="1:21" hidden="1" x14ac:dyDescent="0.2">
      <c r="A21" s="24">
        <f>+Jan!A21</f>
        <v>107265</v>
      </c>
      <c r="B21" s="17">
        <f>+Jan!B21+Feb!B21+Mar!B21+Apr!B21+May!B21+Jun!B21+Jul!B21+Aug!B21+Sep!B21+Oct!B21+Nov!B21+Dec!B21</f>
        <v>0</v>
      </c>
      <c r="C21" s="17">
        <f>+Jan!C21+Feb!C21+Mar!C21+Apr!C21+May!C21+Jun!C21+Jul!C21+Aug!C21+Sep!C21+Oct!C21+Nov!C21+Dec!C21</f>
        <v>0</v>
      </c>
      <c r="D21" s="17">
        <f>+Jan!D21+Feb!D21+Mar!D21+Apr!D21+May!D21+Jun!D21+Jul!D21+Aug!D21+Sep!D21+Oct!D21+Nov!D21+Dec!D21</f>
        <v>0</v>
      </c>
      <c r="E21" s="17">
        <f>+Jan!E21+Feb!E21+Mar!E21+Apr!E21+May!E21+Jun!E21+Jul!E21+Aug!E21+Sep!E21+Oct!E21+Nov!E21+Dec!E21</f>
        <v>0</v>
      </c>
      <c r="F21" s="17">
        <f>+Jan!F21+Feb!F21+Mar!F21+Apr!F21+May!F21+Jun!F21+Jul!F21+Aug!F21+Sep!F21+Oct!F21+Nov!F21+Dec!F21</f>
        <v>0</v>
      </c>
      <c r="G21" s="17">
        <f>+Jan!G21+Feb!G21+Mar!G21+Apr!G21+May!G21+Jun!G21+Jul!G21+Aug!G21+Sep!G21+Oct!G21+Nov!G21+Dec!G21</f>
        <v>0</v>
      </c>
      <c r="H21" s="17">
        <f>+Jan!H21+Feb!H21+Mar!H21+Apr!H21+May!H21+Jun!H21+Jul!H21+Aug!H21+Sep!H21+Oct!H21+Nov!H21+Dec!H21</f>
        <v>0</v>
      </c>
      <c r="I21" s="17">
        <f>+Jan!I21+Feb!I21+Mar!I21+Apr!I21+May!I21+Jun!I21+Jul!I21+Aug!I21+Sep!I21+Oct!I21+Nov!I21+Dec!I21</f>
        <v>0</v>
      </c>
      <c r="J21" s="10">
        <f t="shared" si="0"/>
        <v>0</v>
      </c>
      <c r="K21" s="17">
        <f>+Jan!K21+Feb!K21+Mar!K21+Apr!K21+May!K21+Jun!K21+Jul!K21+Aug!K21+Sep!K21+Oct!K21+Nov!K21+Dec!K21</f>
        <v>0</v>
      </c>
      <c r="L21" s="17">
        <f>+Jan!L21</f>
        <v>0</v>
      </c>
      <c r="M21" s="17">
        <f>+Dec!M21</f>
        <v>0</v>
      </c>
      <c r="N21" s="17">
        <f>+Jan!N21</f>
        <v>0</v>
      </c>
      <c r="O21" s="17">
        <f>+Dec!O21</f>
        <v>0</v>
      </c>
      <c r="P21" s="17">
        <f>+Jan!P21+Feb!P21+Mar!P21+Apr!P21+May!P21+Jun!P21+Jul!P21+Aug!P21+Sep!P21+Oct!P21+Nov!P21+Dec!P21</f>
        <v>0</v>
      </c>
      <c r="Q21" s="10">
        <f t="shared" si="1"/>
        <v>0</v>
      </c>
      <c r="R21" s="17">
        <f>+Jan!R21+Feb!R21+Mar!R21+Apr!R21+May!R21+Jun!R21+Jul!R21+Aug!R21+Sep!R21+Oct!R21+Nov!R21+Dec!R21</f>
        <v>0</v>
      </c>
      <c r="S21" s="17">
        <f>+Jan!S21+Feb!S21+Mar!S21+Apr!S21+May!S21+Jun!S21+Jul!S21+Aug!S21+Sep!S21+Oct!S21+Nov!S21+Dec!S21</f>
        <v>0</v>
      </c>
      <c r="T21" s="17">
        <f>+Jan!T21+Feb!T21+Mar!T21+Apr!T21+May!T21+Jun!T21+Jul!T21+Aug!T21+Sep!T21+Oct!T21+Nov!T21+Dec!T21</f>
        <v>0</v>
      </c>
      <c r="U21" s="10">
        <f t="shared" si="2"/>
        <v>0</v>
      </c>
    </row>
    <row r="22" spans="1:21" hidden="1" x14ac:dyDescent="0.2">
      <c r="A22" s="24">
        <v>107267</v>
      </c>
      <c r="B22" s="17">
        <f>+Jan!B22+Feb!B22+Mar!B22+Apr!B22+May!B22+Jun!B22+Jul!B22+Aug!B22+Sep!B22+Oct!B22+Nov!B22+Dec!B22</f>
        <v>0</v>
      </c>
      <c r="C22" s="17">
        <f>+Jan!C22+Feb!C22+Mar!C22+Apr!C22+May!C22+Jun!C22+Jul!C22+Aug!C22+Sep!C22+Oct!C22+Nov!C22+Dec!C22</f>
        <v>0</v>
      </c>
      <c r="D22" s="17">
        <f>+Jan!D22+Feb!D22+Mar!D22+Apr!D22+May!D22+Jun!D22+Jul!D22+Aug!D22+Sep!D22+Oct!D22+Nov!D22+Dec!D22</f>
        <v>0</v>
      </c>
      <c r="E22" s="17">
        <f>+Jan!E22+Feb!E22+Mar!E22+Apr!E22+May!E22+Jun!E22+Jul!E22+Aug!E22+Sep!E22+Oct!E22+Nov!E22+Dec!E22</f>
        <v>0</v>
      </c>
      <c r="F22" s="17">
        <f>+Jan!F22+Feb!F22+Mar!F22+Apr!F22+May!F22+Jun!F22+Jul!F22+Aug!F22+Sep!F22+Oct!F22+Nov!F22+Dec!F22</f>
        <v>0</v>
      </c>
      <c r="G22" s="17">
        <f>+Jan!G22+Feb!G22+Mar!G22+Apr!G22+May!G22+Jun!G22+Jul!G22+Aug!G22+Sep!G22+Oct!G22+Nov!G22+Dec!G22</f>
        <v>0</v>
      </c>
      <c r="H22" s="17">
        <f>+Jan!H22+Feb!H22+Mar!H22+Apr!H22+May!H22+Jun!H22+Jul!H22+Aug!H22+Sep!H22+Oct!H22+Nov!H22+Dec!H22</f>
        <v>0</v>
      </c>
      <c r="I22" s="17">
        <f>+Jan!I22+Feb!I22+Mar!I22+Apr!I22+May!I22+Jun!I22+Jul!I22+Aug!I22+Sep!I22+Oct!I22+Nov!I22+Dec!I22</f>
        <v>0</v>
      </c>
      <c r="J22" s="10">
        <f t="shared" si="0"/>
        <v>0</v>
      </c>
      <c r="K22" s="17">
        <f>+Jan!K22+Feb!K22+Mar!K22+Apr!K22+May!K22+Jun!K22+Jul!K22+Aug!K22+Sep!K22+Oct!K22+Nov!K22+Dec!K22</f>
        <v>0</v>
      </c>
      <c r="L22" s="17">
        <f>+Jan!L22</f>
        <v>0</v>
      </c>
      <c r="M22" s="17">
        <f>+Dec!M22</f>
        <v>0</v>
      </c>
      <c r="N22" s="17">
        <f>+Jan!N22</f>
        <v>0</v>
      </c>
      <c r="O22" s="17">
        <f>+Dec!O22</f>
        <v>0</v>
      </c>
      <c r="P22" s="17">
        <f>+Jan!P22+Feb!P22+Mar!P22+Apr!P22+May!P22+Jun!P22+Jul!P22+Aug!P22+Sep!P22+Oct!P22+Nov!P22+Dec!P22</f>
        <v>0</v>
      </c>
      <c r="Q22" s="10">
        <f t="shared" ref="Q22" si="9">+J22-L22+M22-N22+O22+P22+K22</f>
        <v>0</v>
      </c>
      <c r="R22" s="17">
        <f>+Jan!R22+Feb!R22+Mar!R22+Apr!R22+May!R22+Jun!R22+Jul!R22+Aug!R22+Sep!R22+Oct!R22+Nov!R22+Dec!R22</f>
        <v>0</v>
      </c>
      <c r="S22" s="17">
        <f>+Jan!S22+Feb!S22+Mar!S22+Apr!S22+May!S22+Jun!S22+Jul!S22+Aug!S22+Sep!S22+Oct!S22+Nov!S22+Dec!S22</f>
        <v>0</v>
      </c>
      <c r="T22" s="17">
        <f>+Jan!T22+Feb!T22+Mar!T22+Apr!T22+May!T22+Jun!T22+Jul!T22+Aug!T22+Sep!T22+Oct!T22+Nov!T22+Dec!T22</f>
        <v>0</v>
      </c>
      <c r="U22" s="10">
        <f t="shared" ref="U22" si="10">+Q22+S22+T22+R22</f>
        <v>0</v>
      </c>
    </row>
    <row r="23" spans="1:21" hidden="1" x14ac:dyDescent="0.2">
      <c r="A23" s="24">
        <f>+Jan!A23</f>
        <v>107270</v>
      </c>
      <c r="B23" s="17">
        <f>+Jan!B23+Feb!B23+Mar!B23+Apr!B23+May!B23+Jun!B23+Jul!B23+Aug!B23+Sep!B23+Oct!B23+Nov!B23+Dec!B23</f>
        <v>0</v>
      </c>
      <c r="C23" s="17">
        <f>+Jan!C23+Feb!C23+Mar!C23+Apr!C23+May!C23+Jun!C23+Jul!C23+Aug!C23+Sep!C23+Oct!C23+Nov!C23+Dec!C23</f>
        <v>0</v>
      </c>
      <c r="D23" s="17">
        <f>+Jan!D23+Feb!D23+Mar!D23+Apr!D23+May!D23+Jun!D23+Jul!D23+Aug!D23+Sep!D23+Oct!D23+Nov!D23+Dec!D23</f>
        <v>0</v>
      </c>
      <c r="E23" s="17">
        <f>+Jan!E23+Feb!E23+Mar!E23+Apr!E23+May!E23+Jun!E23+Jul!E23+Aug!E23+Sep!E23+Oct!E23+Nov!E23+Dec!E23</f>
        <v>0</v>
      </c>
      <c r="F23" s="17">
        <f>+Jan!F23+Feb!F23+Mar!F23+Apr!F23+May!F23+Jun!F23+Jul!F23+Aug!F23+Sep!F23+Oct!F23+Nov!F23+Dec!F23</f>
        <v>0</v>
      </c>
      <c r="G23" s="17">
        <f>+Jan!G23+Feb!G23+Mar!G23+Apr!G23+May!G23+Jun!G23+Jul!G23+Aug!G23+Sep!G23+Oct!G23+Nov!G23+Dec!G23</f>
        <v>0</v>
      </c>
      <c r="H23" s="17">
        <f>+Jan!H23+Feb!H23+Mar!H23+Apr!H23+May!H23+Jun!H23+Jul!H23+Aug!H23+Sep!H23+Oct!H23+Nov!H23+Dec!H23</f>
        <v>0</v>
      </c>
      <c r="I23" s="17">
        <f>+Jan!I23+Feb!I23+Mar!I23+Apr!I23+May!I23+Jun!I23+Jul!I23+Aug!I23+Sep!I23+Oct!I23+Nov!I23+Dec!I23</f>
        <v>0</v>
      </c>
      <c r="J23" s="10">
        <f t="shared" si="0"/>
        <v>0</v>
      </c>
      <c r="K23" s="17">
        <f>+Jan!K23+Feb!K23+Mar!K23+Apr!K23+May!K23+Jun!K23+Jul!K23+Aug!K23+Sep!K23+Oct!K23+Nov!K23+Dec!K23</f>
        <v>0</v>
      </c>
      <c r="L23" s="17">
        <f>+Jan!L23</f>
        <v>0</v>
      </c>
      <c r="M23" s="17">
        <f>+Dec!M23</f>
        <v>0</v>
      </c>
      <c r="N23" s="17">
        <f>+Jan!N23</f>
        <v>0</v>
      </c>
      <c r="O23" s="17">
        <f>+Dec!O23</f>
        <v>0</v>
      </c>
      <c r="P23" s="17">
        <f>+Jan!P23+Feb!P23+Mar!P23+Apr!P23+May!P23+Jun!P23+Jul!P23+Aug!P23+Sep!P23+Oct!P23+Nov!P23+Dec!P23</f>
        <v>0</v>
      </c>
      <c r="Q23" s="10">
        <f t="shared" ref="Q23:Q29" si="11">+J23-L23+M23-N23+O23+P23+K23</f>
        <v>0</v>
      </c>
      <c r="R23" s="17">
        <f>+Jan!R23+Feb!R23+Mar!R23+Apr!R23+May!R23+Jun!R23+Jul!R23+Aug!R23+Sep!R23+Oct!R23+Nov!R23+Dec!R23</f>
        <v>0</v>
      </c>
      <c r="S23" s="17">
        <f>+Jan!S23+Feb!S23+Mar!S23+Apr!S23+May!S23+Jun!S23+Jul!S23+Aug!S23+Sep!S23+Oct!S23+Nov!S23+Dec!S23</f>
        <v>0</v>
      </c>
      <c r="T23" s="17">
        <f>+Jan!T23+Feb!T23+Mar!T23+Apr!T23+May!T23+Jun!T23+Jul!T23+Aug!T23+Sep!T23+Oct!T23+Nov!T23+Dec!T23</f>
        <v>0</v>
      </c>
      <c r="U23" s="10">
        <f t="shared" ref="U23:U29" si="12">+Q23+S23+T23+R23</f>
        <v>0</v>
      </c>
    </row>
    <row r="24" spans="1:21" hidden="1" x14ac:dyDescent="0.2">
      <c r="A24" s="24">
        <f>+Jan!A24</f>
        <v>107275</v>
      </c>
      <c r="B24" s="17">
        <f>+Jan!B24+Feb!B24+Mar!B24+Apr!B24+May!B24+Jun!B24+Jul!B24+Aug!B24+Sep!B24+Oct!B24+Nov!B24+Dec!B24</f>
        <v>0</v>
      </c>
      <c r="C24" s="17">
        <f>+Jan!C24+Feb!C24+Mar!C24+Apr!C24+May!C24+Jun!C24+Jul!C24+Aug!C24+Sep!C24+Oct!C24+Nov!C24+Dec!C24</f>
        <v>0</v>
      </c>
      <c r="D24" s="17">
        <f>+Jan!D24+Feb!D24+Mar!D24+Apr!D24+May!D24+Jun!D24+Jul!D24+Aug!D24+Sep!D24+Oct!D24+Nov!D24+Dec!D24</f>
        <v>0</v>
      </c>
      <c r="E24" s="17">
        <f>+Jan!E24+Feb!E24+Mar!E24+Apr!E24+May!E24+Jun!E24+Jul!E24+Aug!E24+Sep!E24+Oct!E24+Nov!E24+Dec!E24</f>
        <v>0</v>
      </c>
      <c r="F24" s="17">
        <f>+Jan!F24+Feb!F24+Mar!F24+Apr!F24+May!F24+Jun!F24+Jul!F24+Aug!F24+Sep!F24+Oct!F24+Nov!F24+Dec!F24</f>
        <v>0</v>
      </c>
      <c r="G24" s="17">
        <f>+Jan!G24+Feb!G24+Mar!G24+Apr!G24+May!G24+Jun!G24+Jul!G24+Aug!G24+Sep!G24+Oct!G24+Nov!G24+Dec!G24</f>
        <v>0</v>
      </c>
      <c r="H24" s="17">
        <f>+Jan!H24+Feb!H24+Mar!H24+Apr!H24+May!H24+Jun!H24+Jul!H24+Aug!H24+Sep!H24+Oct!H24+Nov!H24+Dec!H24</f>
        <v>0</v>
      </c>
      <c r="I24" s="17">
        <f>+Jan!I24+Feb!I24+Mar!I24+Apr!I24+May!I24+Jun!I24+Jul!I24+Aug!I24+Sep!I24+Oct!I24+Nov!I24+Dec!I24</f>
        <v>0</v>
      </c>
      <c r="J24" s="10">
        <f t="shared" si="0"/>
        <v>0</v>
      </c>
      <c r="K24" s="17">
        <f>+Jan!K24+Feb!K24+Mar!K24+Apr!K24+May!K24+Jun!K24+Jul!K24+Aug!K24+Sep!K24+Oct!K24+Nov!K24+Dec!K24</f>
        <v>0</v>
      </c>
      <c r="L24" s="17">
        <f>+Jan!L24</f>
        <v>0</v>
      </c>
      <c r="M24" s="17">
        <f>+Dec!M24</f>
        <v>0</v>
      </c>
      <c r="N24" s="17">
        <f>+Jan!N24</f>
        <v>0</v>
      </c>
      <c r="O24" s="17">
        <f>+Dec!O24</f>
        <v>0</v>
      </c>
      <c r="P24" s="17">
        <f>+Jan!P24+Feb!P24+Mar!P24+Apr!P24+May!P24+Jun!P24+Jul!P24+Aug!P24+Sep!P24+Oct!P24+Nov!P24+Dec!P24</f>
        <v>0</v>
      </c>
      <c r="Q24" s="10">
        <f t="shared" si="11"/>
        <v>0</v>
      </c>
      <c r="R24" s="17">
        <f>+Jan!R24+Feb!R24+Mar!R24+Apr!R24+May!R24+Jun!R24+Jul!R24+Aug!R24+Sep!R24+Oct!R24+Nov!R24+Dec!R24</f>
        <v>0</v>
      </c>
      <c r="S24" s="17">
        <f>+Jan!S24+Feb!S24+Mar!S24+Apr!S24+May!S24+Jun!S24+Jul!S24+Aug!S24+Sep!S24+Oct!S24+Nov!S24+Dec!S24</f>
        <v>0</v>
      </c>
      <c r="T24" s="17">
        <f>+Jan!T24+Feb!T24+Mar!T24+Apr!T24+May!T24+Jun!T24+Jul!T24+Aug!T24+Sep!T24+Oct!T24+Nov!T24+Dec!T24</f>
        <v>0</v>
      </c>
      <c r="U24" s="10">
        <f t="shared" si="12"/>
        <v>0</v>
      </c>
    </row>
    <row r="25" spans="1:21" hidden="1" x14ac:dyDescent="0.2">
      <c r="A25" s="24">
        <v>107280</v>
      </c>
      <c r="B25" s="17">
        <f>+Jan!B25+Feb!B25+Mar!B25+Apr!B25+May!B25+Jun!B25+Jul!B25+Aug!B25+Sep!B25+Oct!B25+Nov!B25+Dec!B25</f>
        <v>0</v>
      </c>
      <c r="C25" s="17">
        <f>+Jan!C25+Feb!C25+Mar!C25+Apr!C25+May!C25+Jun!C25+Jul!C25+Aug!C25+Sep!C25+Oct!C25+Nov!C25+Dec!C25</f>
        <v>0</v>
      </c>
      <c r="D25" s="17">
        <f>+Jan!D25+Feb!D25+Mar!D25+Apr!D25+May!D25+Jun!D25+Jul!D25+Aug!D25+Sep!D25+Oct!D25+Nov!D25+Dec!D25</f>
        <v>0</v>
      </c>
      <c r="E25" s="17">
        <f>+Jan!E25+Feb!E25+Mar!E25+Apr!E25+May!E25+Jun!E25+Jul!E25+Aug!E25+Sep!E25+Oct!E25+Nov!E25+Dec!E25</f>
        <v>0</v>
      </c>
      <c r="F25" s="17">
        <f>+Jan!F25+Feb!F25+Mar!F25+Apr!F25+May!F25+Jun!F25+Jul!F25+Aug!F25+Sep!F25+Oct!F25+Nov!F25+Dec!F25</f>
        <v>0</v>
      </c>
      <c r="G25" s="17">
        <f>+Jan!G25+Feb!G25+Mar!G25+Apr!G25+May!G25+Jun!G25+Jul!G25+Aug!G25+Sep!G25+Oct!G25+Nov!G25+Dec!G25</f>
        <v>0</v>
      </c>
      <c r="H25" s="17">
        <f>+Jan!H25+Feb!H25+Mar!H25+Apr!H25+May!H25+Jun!H25+Jul!H25+Aug!H25+Sep!H25+Oct!H25+Nov!H25+Dec!H25</f>
        <v>0</v>
      </c>
      <c r="I25" s="17">
        <f>+Jan!I25+Feb!I25+Mar!I25+Apr!I25+May!I25+Jun!I25+Jul!I25+Aug!I25+Sep!I25+Oct!I25+Nov!I25+Dec!I25</f>
        <v>0</v>
      </c>
      <c r="J25" s="10">
        <f t="shared" si="0"/>
        <v>0</v>
      </c>
      <c r="K25" s="17">
        <f>+Jan!K25+Feb!K25+Mar!K25+Apr!K25+May!K25+Jun!K25+Jul!K25+Aug!K25+Sep!K25+Oct!K25+Nov!K25+Dec!K25</f>
        <v>0</v>
      </c>
      <c r="L25" s="17">
        <f>+Jan!L25</f>
        <v>0</v>
      </c>
      <c r="M25" s="17">
        <f>+Dec!M25</f>
        <v>0</v>
      </c>
      <c r="N25" s="17">
        <f>+Jan!N25</f>
        <v>0</v>
      </c>
      <c r="O25" s="17">
        <f>+Dec!O25</f>
        <v>0</v>
      </c>
      <c r="P25" s="17">
        <f>+Jan!P25+Feb!P25+Mar!P25+Apr!P25+May!P25+Jun!P25+Jul!P25+Aug!P25+Sep!P25+Oct!P25+Nov!P25+Dec!P25</f>
        <v>0</v>
      </c>
      <c r="Q25" s="10">
        <f t="shared" si="11"/>
        <v>0</v>
      </c>
      <c r="R25" s="17">
        <f>+Jan!R25+Feb!R25+Mar!R25+Apr!R25+May!R25+Jun!R25+Jul!R25+Aug!R25+Sep!R25+Oct!R25+Nov!R25+Dec!R25</f>
        <v>0</v>
      </c>
      <c r="S25" s="17">
        <f>+Jan!S25+Feb!S25+Mar!S25+Apr!S25+May!S25+Jun!S25+Jul!S25+Aug!S25+Sep!S25+Oct!S25+Nov!S25+Dec!S25</f>
        <v>0</v>
      </c>
      <c r="T25" s="17">
        <f>+Jan!T25+Feb!T25+Mar!T25+Apr!T25+May!T25+Jun!T25+Jul!T25+Aug!T25+Sep!T25+Oct!T25+Nov!T25+Dec!T25</f>
        <v>0</v>
      </c>
      <c r="U25" s="10">
        <f t="shared" si="12"/>
        <v>0</v>
      </c>
    </row>
    <row r="26" spans="1:21" hidden="1" x14ac:dyDescent="0.2">
      <c r="A26" s="24">
        <v>107285</v>
      </c>
      <c r="B26" s="17">
        <f>+Jan!B26+Feb!B26+Mar!B26+Apr!B26+May!B26+Jun!B26+Jul!B26+Aug!B26+Sep!B26+Oct!B26+Nov!B26+Dec!B26</f>
        <v>0</v>
      </c>
      <c r="C26" s="17">
        <f>+Jan!C26+Feb!C26+Mar!C26+Apr!C26+May!C26+Jun!C26+Jul!C26+Aug!C26+Sep!C26+Oct!C26+Nov!C26+Dec!C26</f>
        <v>0</v>
      </c>
      <c r="D26" s="17">
        <f>+Jan!D26+Feb!D26+Mar!D26+Apr!D26+May!D26+Jun!D26+Jul!D26+Aug!D26+Sep!D26+Oct!D26+Nov!D26+Dec!D26</f>
        <v>0</v>
      </c>
      <c r="E26" s="17">
        <f>+Jan!E26+Feb!E26+Mar!E26+Apr!E26+May!E26+Jun!E26+Jul!E26+Aug!E26+Sep!E26+Oct!E26+Nov!E26+Dec!E26</f>
        <v>0</v>
      </c>
      <c r="F26" s="17">
        <f>+Jan!F26+Feb!F26+Mar!F26+Apr!F26+May!F26+Jun!F26+Jul!F26+Aug!F26+Sep!F26+Oct!F26+Nov!F26+Dec!F26</f>
        <v>0</v>
      </c>
      <c r="G26" s="17">
        <f>+Jan!G26+Feb!G26+Mar!G26+Apr!G26+May!G26+Jun!G26+Jul!G26+Aug!G26+Sep!G26+Oct!G26+Nov!G26+Dec!G26</f>
        <v>0</v>
      </c>
      <c r="H26" s="17">
        <f>+Jan!H26+Feb!H26+Mar!H26+Apr!H26+May!H26+Jun!H26+Jul!H26+Aug!H26+Sep!H26+Oct!H26+Nov!H26+Dec!H26</f>
        <v>0</v>
      </c>
      <c r="I26" s="17">
        <f>+Jan!I26+Feb!I26+Mar!I26+Apr!I26+May!I26+Jun!I26+Jul!I26+Aug!I26+Sep!I26+Oct!I26+Nov!I26+Dec!I26</f>
        <v>0</v>
      </c>
      <c r="J26" s="10">
        <f t="shared" si="0"/>
        <v>0</v>
      </c>
      <c r="K26" s="17">
        <f>+Jan!K26+Feb!K26+Mar!K26+Apr!K26+May!K26+Jun!K26+Jul!K26+Aug!K26+Sep!K26+Oct!K26+Nov!K26+Dec!K26</f>
        <v>0</v>
      </c>
      <c r="L26" s="17">
        <f>+Jan!L26</f>
        <v>0</v>
      </c>
      <c r="M26" s="17">
        <f>+Dec!M26</f>
        <v>0</v>
      </c>
      <c r="N26" s="17">
        <f>+Jan!N26</f>
        <v>0</v>
      </c>
      <c r="O26" s="17">
        <f>+Dec!O26</f>
        <v>0</v>
      </c>
      <c r="P26" s="17">
        <f>+Jan!P26+Feb!P26+Mar!P26+Apr!P26+May!P26+Jun!P26+Jul!P26+Aug!P26+Sep!P26+Oct!P26+Nov!P26+Dec!P26</f>
        <v>0</v>
      </c>
      <c r="Q26" s="10">
        <f t="shared" si="11"/>
        <v>0</v>
      </c>
      <c r="R26" s="17">
        <f>+Jan!R26+Feb!R26+Mar!R26+Apr!R26+May!R26+Jun!R26+Jul!R26+Aug!R26+Sep!R26+Oct!R26+Nov!R26+Dec!R26</f>
        <v>0</v>
      </c>
      <c r="S26" s="17">
        <f>+Jan!S26+Feb!S26+Mar!S26+Apr!S26+May!S26+Jun!S26+Jul!S26+Aug!S26+Sep!S26+Oct!S26+Nov!S26+Dec!S26</f>
        <v>0</v>
      </c>
      <c r="T26" s="17">
        <f>+Jan!T26+Feb!T26+Mar!T26+Apr!T26+May!T26+Jun!T26+Jul!T26+Aug!T26+Sep!T26+Oct!T26+Nov!T26+Dec!T26</f>
        <v>0</v>
      </c>
      <c r="U26" s="10">
        <f t="shared" si="12"/>
        <v>0</v>
      </c>
    </row>
    <row r="27" spans="1:21" hidden="1" x14ac:dyDescent="0.2">
      <c r="A27" s="24">
        <v>107290</v>
      </c>
      <c r="B27" s="17">
        <f>+Jan!B27+Feb!B27+Mar!B27+Apr!B27+May!B27+Jun!B27+Jul!B27+Aug!B27+Sep!B27+Oct!B27+Nov!B27+Dec!B27</f>
        <v>0</v>
      </c>
      <c r="C27" s="17">
        <f>+Jan!C27+Feb!C27+Mar!C27+Apr!C27+May!C27+Jun!C27+Jul!C27+Aug!C27+Sep!C27+Oct!C27+Nov!C27+Dec!C27</f>
        <v>0</v>
      </c>
      <c r="D27" s="17">
        <f>+Jan!D27+Feb!D27+Mar!D27+Apr!D27+May!D27+Jun!D27+Jul!D27+Aug!D27+Sep!D27+Oct!D27+Nov!D27+Dec!D27</f>
        <v>0</v>
      </c>
      <c r="E27" s="17">
        <f>+Jan!E27+Feb!E27+Mar!E27+Apr!E27+May!E27+Jun!E27+Jul!E27+Aug!E27+Sep!E27+Oct!E27+Nov!E27+Dec!E27</f>
        <v>0</v>
      </c>
      <c r="F27" s="17">
        <f>+Jan!F27+Feb!F27+Mar!F27+Apr!F27+May!F27+Jun!F27+Jul!F27+Aug!F27+Sep!F27+Oct!F27+Nov!F27+Dec!F27</f>
        <v>0</v>
      </c>
      <c r="G27" s="17">
        <f>+Jan!G27+Feb!G27+Mar!G27+Apr!G27+May!G27+Jun!G27+Jul!G27+Aug!G27+Sep!G27+Oct!G27+Nov!G27+Dec!G27</f>
        <v>0</v>
      </c>
      <c r="H27" s="17">
        <f>+Jan!H27+Feb!H27+Mar!H27+Apr!H27+May!H27+Jun!H27+Jul!H27+Aug!H27+Sep!H27+Oct!H27+Nov!H27+Dec!H27</f>
        <v>0</v>
      </c>
      <c r="I27" s="17">
        <f>+Jan!I27+Feb!I27+Mar!I27+Apr!I27+May!I27+Jun!I27+Jul!I27+Aug!I27+Sep!I27+Oct!I27+Nov!I27+Dec!I27</f>
        <v>0</v>
      </c>
      <c r="J27" s="10">
        <f t="shared" si="0"/>
        <v>0</v>
      </c>
      <c r="K27" s="17">
        <f>+Jan!K27+Feb!K27+Mar!K27+Apr!K27+May!K27+Jun!K27+Jul!K27+Aug!K27+Sep!K27+Oct!K27+Nov!K27+Dec!K27</f>
        <v>0</v>
      </c>
      <c r="L27" s="17">
        <f>+Jan!L27</f>
        <v>0</v>
      </c>
      <c r="M27" s="17">
        <f>+Dec!M27</f>
        <v>0</v>
      </c>
      <c r="N27" s="17">
        <f>+Jan!N27</f>
        <v>0</v>
      </c>
      <c r="O27" s="17">
        <f>+Dec!O27</f>
        <v>0</v>
      </c>
      <c r="P27" s="17">
        <f>+Jan!P27+Feb!P27+Mar!P27+Apr!P27+May!P27+Jun!P27+Jul!P27+Aug!P27+Sep!P27+Oct!P27+Nov!P27+Dec!P27</f>
        <v>0</v>
      </c>
      <c r="Q27" s="10">
        <f t="shared" si="11"/>
        <v>0</v>
      </c>
      <c r="R27" s="17">
        <f>+Jan!R27+Feb!R27+Mar!R27+Apr!R27+May!R27+Jun!R27+Jul!R27+Aug!R27+Sep!R27+Oct!R27+Nov!R27+Dec!R27</f>
        <v>0</v>
      </c>
      <c r="S27" s="17">
        <f>+Jan!S27+Feb!S27+Mar!S27+Apr!S27+May!S27+Jun!S27+Jul!S27+Aug!S27+Sep!S27+Oct!S27+Nov!S27+Dec!S27</f>
        <v>0</v>
      </c>
      <c r="T27" s="17">
        <f>+Jan!T27+Feb!T27+Mar!T27+Apr!T27+May!T27+Jun!T27+Jul!T27+Aug!T27+Sep!T27+Oct!T27+Nov!T27+Dec!T27</f>
        <v>0</v>
      </c>
      <c r="U27" s="10">
        <f t="shared" si="12"/>
        <v>0</v>
      </c>
    </row>
    <row r="28" spans="1:21" hidden="1" x14ac:dyDescent="0.2">
      <c r="A28" s="24">
        <v>107295</v>
      </c>
      <c r="B28" s="17">
        <f>+Jan!B28+Feb!B28+Mar!B28+Apr!B28+May!B28+Jun!B28+Jul!B28+Aug!B28+Sep!B28+Oct!B28+Nov!B28+Dec!B28</f>
        <v>0</v>
      </c>
      <c r="C28" s="17">
        <f>+Jan!C28+Feb!C28+Mar!C28+Apr!C28+May!C28+Jun!C28+Jul!C28+Aug!C28+Sep!C28+Oct!C28+Nov!C28+Dec!C28</f>
        <v>0</v>
      </c>
      <c r="D28" s="17">
        <f>+Jan!D28+Feb!D28+Mar!D28+Apr!D28+May!D28+Jun!D28+Jul!D28+Aug!D28+Sep!D28+Oct!D28+Nov!D28+Dec!D28</f>
        <v>0</v>
      </c>
      <c r="E28" s="17">
        <f>+Jan!E28+Feb!E28+Mar!E28+Apr!E28+May!E28+Jun!E28+Jul!E28+Aug!E28+Sep!E28+Oct!E28+Nov!E28+Dec!E28</f>
        <v>0</v>
      </c>
      <c r="F28" s="17">
        <f>+Jan!F28+Feb!F28+Mar!F28+Apr!F28+May!F28+Jun!F28+Jul!F28+Aug!F28+Sep!F28+Oct!F28+Nov!F28+Dec!F28</f>
        <v>0</v>
      </c>
      <c r="G28" s="17">
        <f>+Jan!G28+Feb!G28+Mar!G28+Apr!G28+May!G28+Jun!G28+Jul!G28+Aug!G28+Sep!G28+Oct!G28+Nov!G28+Dec!G28</f>
        <v>0</v>
      </c>
      <c r="H28" s="17">
        <f>+Jan!H28+Feb!H28+Mar!H28+Apr!H28+May!H28+Jun!H28+Jul!H28+Aug!H28+Sep!H28+Oct!H28+Nov!H28+Dec!H28</f>
        <v>0</v>
      </c>
      <c r="I28" s="17">
        <f>+Jan!I28+Feb!I28+Mar!I28+Apr!I28+May!I28+Jun!I28+Jul!I28+Aug!I28+Sep!I28+Oct!I28+Nov!I28+Dec!I28</f>
        <v>0</v>
      </c>
      <c r="J28" s="10">
        <f t="shared" si="0"/>
        <v>0</v>
      </c>
      <c r="K28" s="17">
        <f>+Jan!K28+Feb!K28+Mar!K28+Apr!K28+May!K28+Jun!K28+Jul!K28+Aug!K28+Sep!K28+Oct!K28+Nov!K28+Dec!K28</f>
        <v>0</v>
      </c>
      <c r="L28" s="17">
        <f>+Jan!L28</f>
        <v>0</v>
      </c>
      <c r="M28" s="17">
        <f>+Dec!M28</f>
        <v>0</v>
      </c>
      <c r="N28" s="17">
        <f>+Jan!N28</f>
        <v>0</v>
      </c>
      <c r="O28" s="17">
        <f>+Dec!O28</f>
        <v>0</v>
      </c>
      <c r="P28" s="17">
        <f>+Jan!P28+Feb!P28+Mar!P28+Apr!P28+May!P28+Jun!P28+Jul!P28+Aug!P28+Sep!P28+Oct!P28+Nov!P28+Dec!P28</f>
        <v>0</v>
      </c>
      <c r="Q28" s="10">
        <f t="shared" si="11"/>
        <v>0</v>
      </c>
      <c r="R28" s="17">
        <f>+Jan!R28+Feb!R28+Mar!R28+Apr!R28+May!R28+Jun!R28+Jul!R28+Aug!R28+Sep!R28+Oct!R28+Nov!R28+Dec!R28</f>
        <v>0</v>
      </c>
      <c r="S28" s="17">
        <f>+Jan!S28+Feb!S28+Mar!S28+Apr!S28+May!S28+Jun!S28+Jul!S28+Aug!S28+Sep!S28+Oct!S28+Nov!S28+Dec!S28</f>
        <v>0</v>
      </c>
      <c r="T28" s="17">
        <f>+Jan!T28+Feb!T28+Mar!T28+Apr!T28+May!T28+Jun!T28+Jul!T28+Aug!T28+Sep!T28+Oct!T28+Nov!T28+Dec!T28</f>
        <v>0</v>
      </c>
      <c r="U28" s="10">
        <f t="shared" si="12"/>
        <v>0</v>
      </c>
    </row>
    <row r="29" spans="1:21" hidden="1" x14ac:dyDescent="0.2">
      <c r="A29" s="24">
        <v>107297</v>
      </c>
      <c r="B29" s="17">
        <f>+Jan!B29+Feb!B29+Mar!B29+Apr!B29+May!B29+Jun!B29+Jul!B29+Aug!B29+Sep!B29+Oct!B29+Nov!B29+Dec!B29</f>
        <v>0</v>
      </c>
      <c r="C29" s="17">
        <f>+Jan!C29+Feb!C29+Mar!C29+Apr!C29+May!C29+Jun!C29+Jul!C29+Aug!C29+Sep!C29+Oct!C29+Nov!C29+Dec!C29</f>
        <v>0</v>
      </c>
      <c r="D29" s="17">
        <f>+Jan!D29+Feb!D29+Mar!D29+Apr!D29+May!D29+Jun!D29+Jul!D29+Aug!D29+Sep!D29+Oct!D29+Nov!D29+Dec!D29</f>
        <v>0</v>
      </c>
      <c r="E29" s="17">
        <f>+Jan!E29+Feb!E29+Mar!E29+Apr!E29+May!E29+Jun!E29+Jul!E29+Aug!E29+Sep!E29+Oct!E29+Nov!E29+Dec!E29</f>
        <v>0</v>
      </c>
      <c r="F29" s="17">
        <f>+Jan!F29+Feb!F29+Mar!F29+Apr!F29+May!F29+Jun!F29+Jul!F29+Aug!F29+Sep!F29+Oct!F29+Nov!F29+Dec!F29</f>
        <v>0</v>
      </c>
      <c r="G29" s="17">
        <f>+Jan!G29+Feb!G29+Mar!G29+Apr!G29+May!G29+Jun!G29+Jul!G29+Aug!G29+Sep!G29+Oct!G29+Nov!G29+Dec!G29</f>
        <v>0</v>
      </c>
      <c r="H29" s="17">
        <f>+Jan!H29+Feb!H29+Mar!H29+Apr!H29+May!H29+Jun!H29+Jul!H29+Aug!H29+Sep!H29+Oct!H29+Nov!H29+Dec!H29</f>
        <v>0</v>
      </c>
      <c r="I29" s="17">
        <f>+Jan!I29+Feb!I29+Mar!I29+Apr!I29+May!I29+Jun!I29+Jul!I29+Aug!I29+Sep!I29+Oct!I29+Nov!I29+Dec!I29</f>
        <v>0</v>
      </c>
      <c r="J29" s="10">
        <f t="shared" si="0"/>
        <v>0</v>
      </c>
      <c r="K29" s="17">
        <f>+Jan!K29+Feb!K29+Mar!K29+Apr!K29+May!K29+Jun!K29+Jul!K29+Aug!K29+Sep!K29+Oct!K29+Nov!K29+Dec!K29</f>
        <v>0</v>
      </c>
      <c r="L29" s="17">
        <f>+Jan!L29</f>
        <v>0</v>
      </c>
      <c r="M29" s="17">
        <f>+Dec!M29</f>
        <v>0</v>
      </c>
      <c r="N29" s="17">
        <f>+Jan!N29</f>
        <v>0</v>
      </c>
      <c r="O29" s="17">
        <f>+Dec!O29</f>
        <v>0</v>
      </c>
      <c r="P29" s="17">
        <f>+Jan!P29+Feb!P29+Mar!P29+Apr!P29+May!P29+Jun!P29+Jul!P29+Aug!P29+Sep!P29+Oct!P29+Nov!P29+Dec!P29</f>
        <v>0</v>
      </c>
      <c r="Q29" s="10">
        <f t="shared" si="11"/>
        <v>0</v>
      </c>
      <c r="R29" s="17">
        <f>+Jan!R29+Feb!R29+Mar!R29+Apr!R29+May!R29+Jun!R29+Jul!R29+Aug!R29+Sep!R29+Oct!R29+Nov!R29+Dec!R29</f>
        <v>0</v>
      </c>
      <c r="S29" s="17">
        <f>+Jan!S29+Feb!S29+Mar!S29+Apr!S29+May!S29+Jun!S29+Jul!S29+Aug!S29+Sep!S29+Oct!S29+Nov!S29+Dec!S29</f>
        <v>0</v>
      </c>
      <c r="T29" s="17">
        <f>+Jan!T29+Feb!T29+Mar!T29+Apr!T29+May!T29+Jun!T29+Jul!T29+Aug!T29+Sep!T29+Oct!T29+Nov!T29+Dec!T29</f>
        <v>0</v>
      </c>
      <c r="U29" s="10">
        <f t="shared" si="12"/>
        <v>0</v>
      </c>
    </row>
    <row r="30" spans="1:21" x14ac:dyDescent="0.2">
      <c r="A30" s="24">
        <v>107310</v>
      </c>
      <c r="B30" s="17">
        <f>+Jan!B30+Feb!B30+Mar!B30+Apr!B30+May!B30+Jun!B30+Jul!B30+Aug!B30+Sep!B30+Oct!B30+Nov!B30+Dec!B30</f>
        <v>0</v>
      </c>
      <c r="C30" s="17">
        <f>+Jan!C30+Feb!C30+Mar!C30+Apr!C30+May!C30+Jun!C30+Jul!C30+Aug!C30+Sep!C30+Oct!C30+Nov!C30+Dec!C30</f>
        <v>0</v>
      </c>
      <c r="D30" s="17">
        <f>+Jan!D30+Feb!D30+Mar!D30+Apr!D30+May!D30+Jun!D30+Jul!D30+Aug!D30+Sep!D30+Oct!D30+Nov!D30+Dec!D30</f>
        <v>0</v>
      </c>
      <c r="E30" s="17">
        <f>+Jan!E30+Feb!E30+Mar!E30+Apr!E30+May!E30+Jun!E30+Jul!E30+Aug!E30+Sep!E30+Oct!E30+Nov!E30+Dec!E30</f>
        <v>0</v>
      </c>
      <c r="F30" s="17">
        <f>+Jan!F30+Feb!F30+Mar!F30+Apr!F30+May!F30+Jun!F30+Jul!F30+Aug!F30+Sep!F30+Oct!F30+Nov!F30+Dec!F30</f>
        <v>0</v>
      </c>
      <c r="G30" s="17">
        <f>+Jan!G30+Feb!G30+Mar!G30+Apr!G30+May!G30+Jun!G30+Jul!G30+Aug!G30+Sep!G30+Oct!G30+Nov!G30+Dec!G30</f>
        <v>0</v>
      </c>
      <c r="H30" s="17">
        <f>+Jan!H30+Feb!H30+Mar!H30+Apr!H30+May!H30+Jun!H30+Jul!H30+Aug!H30+Sep!H30+Oct!H30+Nov!H30+Dec!H30</f>
        <v>0</v>
      </c>
      <c r="I30" s="17">
        <f>+Jan!I30+Feb!I30+Mar!I30+Apr!I30+May!I30+Jun!I30+Jul!I30+Aug!I30+Sep!I30+Oct!I30+Nov!I30+Dec!I30</f>
        <v>0</v>
      </c>
      <c r="J30" s="10">
        <f t="shared" si="0"/>
        <v>0</v>
      </c>
      <c r="K30" s="17">
        <f>+Jan!K30+Feb!K30+Mar!K30+Apr!K30+May!K30+Jun!K30+Jul!K30+Aug!K30+Sep!K30+Oct!K30+Nov!K30+Dec!K30</f>
        <v>0</v>
      </c>
      <c r="L30" s="17">
        <f>+Jan!L30</f>
        <v>0</v>
      </c>
      <c r="M30" s="17">
        <f>+Dec!M30</f>
        <v>0</v>
      </c>
      <c r="N30" s="17">
        <f>+Jan!N30</f>
        <v>0</v>
      </c>
      <c r="O30" s="17">
        <f>+Dec!O30</f>
        <v>0</v>
      </c>
      <c r="P30" s="17">
        <f>+Jan!P30+Feb!P30+Mar!P30+Apr!P30+May!P30+Jun!P30+Jul!P30+Aug!P30+Sep!P30+Oct!P30+Nov!P30+Dec!P30</f>
        <v>0</v>
      </c>
      <c r="Q30" s="10">
        <f t="shared" ref="Q30" si="13">+J30-L30+M30-N30+O30+P30+K30</f>
        <v>0</v>
      </c>
      <c r="R30" s="17">
        <f>+Jan!R30+Feb!R30+Mar!R30+Apr!R30+May!R30+Jun!R30+Jul!R30+Aug!R30+Sep!R30+Oct!R30+Nov!R30+Dec!R30</f>
        <v>0</v>
      </c>
      <c r="S30" s="17">
        <f>+Jan!S30+Feb!S30+Mar!S30+Apr!S30+May!S30+Jun!S30+Jul!S30+Aug!S30+Sep!S30+Oct!S30+Nov!S30+Dec!S30</f>
        <v>0</v>
      </c>
      <c r="T30" s="17">
        <f>+Jan!T30+Feb!T30+Mar!T30+Apr!T30+May!T30+Jun!T30+Jul!T30+Aug!T30+Sep!T30+Oct!T30+Nov!T30+Dec!T30</f>
        <v>0</v>
      </c>
      <c r="U30" s="10">
        <f t="shared" ref="U30" si="14">+Q30+S30+T30+R30</f>
        <v>0</v>
      </c>
    </row>
    <row r="31" spans="1:21" hidden="1" x14ac:dyDescent="0.2">
      <c r="A31" s="24">
        <v>107400</v>
      </c>
      <c r="B31" s="17">
        <f>+Jan!B31+Feb!B31+Mar!B31+Apr!B31+May!B31+Jun!B31+Jul!B31+Aug!B31+Sep!B31+Oct!B31+Nov!B31+Dec!B31</f>
        <v>0</v>
      </c>
      <c r="C31" s="17">
        <f>+Jan!C31+Feb!C31+Mar!C31+Apr!C31+May!C31+Jun!C31+Jul!C31+Aug!C31+Sep!C31+Oct!C31+Nov!C31+Dec!C31</f>
        <v>0</v>
      </c>
      <c r="D31" s="17">
        <f>+Jan!D31+Feb!D31+Mar!D31+Apr!D31+May!D31+Jun!D31+Jul!D31+Aug!D31+Sep!D31+Oct!D31+Nov!D31+Dec!D31</f>
        <v>0</v>
      </c>
      <c r="E31" s="17">
        <f>+Jan!E31+Feb!E31+Mar!E31+Apr!E31+May!E31+Jun!E31+Jul!E31+Aug!E31+Sep!E31+Oct!E31+Nov!E31+Dec!E31</f>
        <v>0</v>
      </c>
      <c r="F31" s="17">
        <f>+Jan!F31+Feb!F31+Mar!F31+Apr!F31+May!F31+Jun!F31+Jul!F31+Aug!F31+Sep!F31+Oct!F31+Nov!F31+Dec!F31</f>
        <v>0</v>
      </c>
      <c r="G31" s="17">
        <f>+Jan!G31+Feb!G31+Mar!G31+Apr!G31+May!G31+Jun!G31+Jul!G31+Aug!G31+Sep!G31+Oct!G31+Nov!G31+Dec!G31</f>
        <v>0</v>
      </c>
      <c r="H31" s="17">
        <f>+Jan!H31+Feb!H31+Mar!H31+Apr!H31+May!H31+Jun!H31+Jul!H31+Aug!H31+Sep!H31+Oct!H31+Nov!H31+Dec!H31</f>
        <v>0</v>
      </c>
      <c r="I31" s="17">
        <f>+Jan!I31+Feb!I31+Mar!I31+Apr!I31+May!I31+Jun!I31+Jul!I31+Aug!I31+Sep!I31+Oct!I31+Nov!I31+Dec!I31</f>
        <v>0</v>
      </c>
      <c r="J31" s="10">
        <f t="shared" si="0"/>
        <v>0</v>
      </c>
      <c r="K31" s="17">
        <f>+Jan!K31+Feb!K31+Mar!K31+Apr!K31+May!K31+Jun!K31+Jul!K31+Aug!K31+Sep!K31+Oct!K31+Nov!K31+Dec!K31</f>
        <v>0</v>
      </c>
      <c r="L31" s="17">
        <f>+Jan!L31</f>
        <v>0</v>
      </c>
      <c r="M31" s="17">
        <f>+Dec!M31</f>
        <v>0</v>
      </c>
      <c r="N31" s="17">
        <f>+Jan!N31</f>
        <v>0</v>
      </c>
      <c r="O31" s="17">
        <f>+Dec!O31</f>
        <v>0</v>
      </c>
      <c r="P31" s="17">
        <f>+Jan!P31+Feb!P31+Mar!P31+Apr!P31+May!P31+Jun!P31+Jul!P31+Aug!P31+Sep!P31+Oct!P31+Nov!P31+Dec!P31</f>
        <v>0</v>
      </c>
      <c r="Q31" s="10">
        <f t="shared" ref="Q31:Q32" si="15">+J31-L31+M31-N31+O31+P31+K31</f>
        <v>0</v>
      </c>
      <c r="R31" s="17">
        <f>+Jan!R31+Feb!R31+Mar!R31+Apr!R31+May!R31+Jun!R31+Jul!R31+Aug!R31+Sep!R31+Oct!R31+Nov!R31+Dec!R31</f>
        <v>0</v>
      </c>
      <c r="S31" s="17">
        <f>+Jan!S31+Feb!S31+Mar!S31+Apr!S31+May!S31+Jun!S31+Jul!S31+Aug!S31+Sep!S31+Oct!S31+Nov!S31+Dec!S31</f>
        <v>0</v>
      </c>
      <c r="T31" s="17">
        <f>+Jan!T31+Feb!T31+Mar!T31+Apr!T31+May!T31+Jun!T31+Jul!T31+Aug!T31+Sep!T31+Oct!T31+Nov!T31+Dec!T31</f>
        <v>0</v>
      </c>
      <c r="U31" s="10">
        <f t="shared" ref="U31:U32" si="16">+Q31+S31+T31+R31</f>
        <v>0</v>
      </c>
    </row>
    <row r="32" spans="1:21" x14ac:dyDescent="0.2">
      <c r="A32" s="24">
        <f>+Jan!A32</f>
        <v>107500</v>
      </c>
      <c r="B32" s="17">
        <f>+Jan!B32+Feb!B32+Mar!B32+Apr!B32+May!B32+Jun!B32+Jul!B32+Aug!B32+Sep!B32+Oct!B32+Nov!B32+Dec!B32</f>
        <v>203973</v>
      </c>
      <c r="C32" s="17">
        <f>+Jan!C32+Feb!C32+Mar!C32+Apr!C32+May!C32+Jun!C32+Jul!C32+Aug!C32+Sep!C32+Oct!C32+Nov!C32+Dec!C32</f>
        <v>5372.19</v>
      </c>
      <c r="D32" s="17">
        <f>+Jan!D32+Feb!D32+Mar!D32+Apr!D32+May!D32+Jun!D32+Jul!D32+Aug!D32+Sep!D32+Oct!D32+Nov!D32+Dec!D32</f>
        <v>7537.1999999999989</v>
      </c>
      <c r="E32" s="17">
        <f>+Jan!E32+Feb!E32+Mar!E32+Apr!E32+May!E32+Jun!E32+Jul!E32+Aug!E32+Sep!E32+Oct!E32+Nov!E32+Dec!E32</f>
        <v>652.64</v>
      </c>
      <c r="F32" s="17">
        <f>+Jan!F32+Feb!F32+Mar!F32+Apr!F32+May!F32+Jun!F32+Jul!F32+Aug!F32+Sep!F32+Oct!F32+Nov!F32+Dec!F32</f>
        <v>253.76</v>
      </c>
      <c r="G32" s="17">
        <f>+Jan!G32+Feb!G32+Mar!G32+Apr!G32+May!G32+Jun!G32+Jul!G32+Aug!G32+Sep!G32+Oct!G32+Nov!G32+Dec!G32</f>
        <v>5083.4800000000014</v>
      </c>
      <c r="H32" s="17">
        <f>+Jan!H32+Feb!H32+Mar!H32+Apr!H32+May!H32+Jun!H32+Jul!H32+Aug!H32+Sep!H32+Oct!H32+Nov!H32+Dec!H32</f>
        <v>17833.86</v>
      </c>
      <c r="I32" s="17">
        <f>+Jan!I32+Feb!I32+Mar!I32+Apr!I32+May!I32+Jun!I32+Jul!I32+Aug!I32+Sep!I32+Oct!I32+Nov!I32+Dec!I32</f>
        <v>0</v>
      </c>
      <c r="J32" s="10">
        <f t="shared" si="0"/>
        <v>240706.13000000006</v>
      </c>
      <c r="K32" s="17">
        <f>+Jan!K32+Feb!K32+Mar!K32+Apr!K32+May!K32+Jun!K32+Jul!K32+Aug!K32+Sep!K32+Oct!K32+Nov!K32+Dec!K32</f>
        <v>-287395.75</v>
      </c>
      <c r="L32" s="17">
        <f>+Jan!L32</f>
        <v>0</v>
      </c>
      <c r="M32" s="17">
        <f>+Dec!M32</f>
        <v>0</v>
      </c>
      <c r="N32" s="17">
        <f>+Jan!N32</f>
        <v>0</v>
      </c>
      <c r="O32" s="17">
        <f>+Dec!O32</f>
        <v>0</v>
      </c>
      <c r="P32" s="17">
        <f>+Jan!P32+Feb!P32+Mar!P32+Apr!P32+May!P32+Jun!P32+Jul!P32+Aug!P32+Sep!P32+Oct!P32+Nov!P32+Dec!P32</f>
        <v>1058.03</v>
      </c>
      <c r="Q32" s="10">
        <f t="shared" si="15"/>
        <v>-45631.589999999938</v>
      </c>
      <c r="R32" s="17">
        <f>+Jan!R32+Feb!R32+Mar!R32+Apr!R32+May!R32+Jun!R32+Jul!R32+Aug!R32+Sep!R32+Oct!R32+Nov!R32+Dec!R32</f>
        <v>8.5788817619733546</v>
      </c>
      <c r="S32" s="17">
        <f>+Jan!S32+Feb!S32+Mar!S32+Apr!S32+May!S32+Jun!S32+Jul!S32+Aug!S32+Sep!S32+Oct!S32+Nov!S32+Dec!S32</f>
        <v>0</v>
      </c>
      <c r="T32" s="17">
        <f>+Jan!T32+Feb!T32+Mar!T32+Apr!T32+May!T32+Jun!T32+Jul!T32+Aug!T32+Sep!T32+Oct!T32+Nov!T32+Dec!T32</f>
        <v>0</v>
      </c>
      <c r="U32" s="10">
        <f t="shared" si="16"/>
        <v>-45623.011118237962</v>
      </c>
    </row>
    <row r="33" spans="1:21" x14ac:dyDescent="0.2">
      <c r="A33" s="24">
        <f>+Jan!A33</f>
        <v>108800</v>
      </c>
      <c r="B33" s="17">
        <f>+Jan!B33+Feb!B33+Mar!B33+Apr!B33+May!B33+Jun!B33+Jul!B33+Aug!B33+Sep!B33+Oct!B33+Nov!B33+Dec!B33</f>
        <v>281032.73</v>
      </c>
      <c r="C33" s="17">
        <f>+Jan!C33+Feb!C33+Mar!C33+Apr!C33+May!C33+Jun!C33+Jul!C33+Aug!C33+Sep!C33+Oct!C33+Nov!C33+Dec!C33</f>
        <v>11867.55</v>
      </c>
      <c r="D33" s="17">
        <f>+Jan!D33+Feb!D33+Mar!D33+Apr!D33+May!D33+Jun!D33+Jul!D33+Aug!D33+Sep!D33+Oct!D33+Nov!D33+Dec!D33</f>
        <v>5887.6</v>
      </c>
      <c r="E33" s="17">
        <f>+Jan!E33+Feb!E33+Mar!E33+Apr!E33+May!E33+Jun!E33+Jul!E33+Aug!E33+Sep!E33+Oct!E33+Nov!E33+Dec!E33</f>
        <v>2260.1400000000003</v>
      </c>
      <c r="F33" s="17">
        <f>+Jan!F33+Feb!F33+Mar!F33+Apr!F33+May!F33+Jun!F33+Jul!F33+Aug!F33+Sep!F33+Oct!F33+Nov!F33+Dec!F33</f>
        <v>644.53</v>
      </c>
      <c r="G33" s="17">
        <f>+Jan!G33+Feb!G33+Mar!G33+Apr!G33+May!G33+Jun!G33+Jul!G33+Aug!G33+Sep!G33+Oct!G33+Nov!G33+Dec!G33</f>
        <v>14909.070000000002</v>
      </c>
      <c r="H33" s="17">
        <f>+Jan!H33+Feb!H33+Mar!H33+Apr!H33+May!H33+Jun!H33+Jul!H33+Aug!H33+Sep!H33+Oct!H33+Nov!H33+Dec!H33</f>
        <v>23407.54</v>
      </c>
      <c r="I33" s="17">
        <f>+Jan!I33+Feb!I33+Mar!I33+Apr!I33+May!I33+Jun!I33+Jul!I33+Aug!I33+Sep!I33+Oct!I33+Nov!I33+Dec!I33</f>
        <v>0</v>
      </c>
      <c r="J33" s="10">
        <f t="shared" si="0"/>
        <v>340009.16</v>
      </c>
      <c r="K33" s="17">
        <f>+Jan!K33+Feb!K33+Mar!K33+Apr!K33+May!K33+Jun!K33+Jul!K33+Aug!K33+Sep!K33+Oct!K33+Nov!K33+Dec!K33</f>
        <v>5051.5999999999985</v>
      </c>
      <c r="L33" s="17">
        <f>+Jan!L33</f>
        <v>0</v>
      </c>
      <c r="M33" s="17">
        <f>+Dec!M33</f>
        <v>0</v>
      </c>
      <c r="N33" s="17">
        <f>+Jan!N33</f>
        <v>0</v>
      </c>
      <c r="O33" s="17">
        <f>+Dec!O33</f>
        <v>0</v>
      </c>
      <c r="P33" s="17">
        <f>+Jan!P33+Feb!P33+Mar!P33+Apr!P33+May!P33+Jun!P33+Jul!P33+Aug!P33+Sep!P33+Oct!P33+Nov!P33+Dec!P33</f>
        <v>1388.7</v>
      </c>
      <c r="Q33" s="10">
        <f t="shared" si="1"/>
        <v>346449.45999999996</v>
      </c>
      <c r="R33" s="17">
        <f>+Jan!R33+Feb!R33+Mar!R33+Apr!R33+May!R33+Jun!R33+Jul!R33+Aug!R33+Sep!R33+Oct!R33+Nov!R33+Dec!R33</f>
        <v>117.1928348502324</v>
      </c>
      <c r="S33" s="17">
        <f>+Jan!S33+Feb!S33+Mar!S33+Apr!S33+May!S33+Jun!S33+Jul!S33+Aug!S33+Sep!S33+Oct!S33+Nov!S33+Dec!S33</f>
        <v>0</v>
      </c>
      <c r="T33" s="17">
        <f>+Jan!T33+Feb!T33+Mar!T33+Apr!T33+May!T33+Jun!T33+Jul!T33+Aug!T33+Sep!T33+Oct!T33+Nov!T33+Dec!T33</f>
        <v>0</v>
      </c>
      <c r="U33" s="10">
        <f t="shared" si="2"/>
        <v>346566.65283485019</v>
      </c>
    </row>
    <row r="34" spans="1:21" x14ac:dyDescent="0.2">
      <c r="A34" s="24">
        <f>+Jan!A34</f>
        <v>108810</v>
      </c>
      <c r="B34" s="17">
        <f>+Jan!B34+Feb!B34+Mar!B34+Apr!B34+May!B34+Jun!B34+Jul!B34+Aug!B34+Sep!B34+Oct!B34+Nov!B34+Dec!B34</f>
        <v>1486.96</v>
      </c>
      <c r="C34" s="17">
        <f>+Jan!C34+Feb!C34+Mar!C34+Apr!C34+May!C34+Jun!C34+Jul!C34+Aug!C34+Sep!C34+Oct!C34+Nov!C34+Dec!C34</f>
        <v>43.84</v>
      </c>
      <c r="D34" s="17">
        <f>+Jan!D34+Feb!D34+Mar!D34+Apr!D34+May!D34+Jun!D34+Jul!D34+Aug!D34+Sep!D34+Oct!D34+Nov!D34+Dec!D34</f>
        <v>19.269999999999996</v>
      </c>
      <c r="E34" s="17">
        <f>+Jan!E34+Feb!E34+Mar!E34+Apr!E34+May!E34+Jun!E34+Jul!E34+Aug!E34+Sep!E34+Oct!E34+Nov!E34+Dec!E34</f>
        <v>-7.06</v>
      </c>
      <c r="F34" s="17">
        <f>+Jan!F34+Feb!F34+Mar!F34+Apr!F34+May!F34+Jun!F34+Jul!F34+Aug!F34+Sep!F34+Oct!F34+Nov!F34+Dec!F34</f>
        <v>0.47</v>
      </c>
      <c r="G34" s="17">
        <f>+Jan!G34+Feb!G34+Mar!G34+Apr!G34+May!G34+Jun!G34+Jul!G34+Aug!G34+Sep!G34+Oct!G34+Nov!G34+Dec!G34</f>
        <v>17.79</v>
      </c>
      <c r="H34" s="17">
        <f>+Jan!H34+Feb!H34+Mar!H34+Apr!H34+May!H34+Jun!H34+Jul!H34+Aug!H34+Sep!H34+Oct!H34+Nov!H34+Dec!H34</f>
        <v>142.01</v>
      </c>
      <c r="I34" s="17">
        <f>+Jan!I34+Feb!I34+Mar!I34+Apr!I34+May!I34+Jun!I34+Jul!I34+Aug!I34+Sep!I34+Oct!I34+Nov!I34+Dec!I34</f>
        <v>0</v>
      </c>
      <c r="J34" s="10">
        <f t="shared" si="0"/>
        <v>1703.28</v>
      </c>
      <c r="K34" s="17">
        <f>+Jan!K34+Feb!K34+Mar!K34+Apr!K34+May!K34+Jun!K34+Jul!K34+Aug!K34+Sep!K34+Oct!K34+Nov!K34+Dec!K34</f>
        <v>-217.57999999999998</v>
      </c>
      <c r="L34" s="17">
        <f>+Jan!L34</f>
        <v>0</v>
      </c>
      <c r="M34" s="17">
        <f>+Dec!M34</f>
        <v>0</v>
      </c>
      <c r="N34" s="17">
        <f>+Jan!N34</f>
        <v>0</v>
      </c>
      <c r="O34" s="17">
        <f>+Dec!O34</f>
        <v>0</v>
      </c>
      <c r="P34" s="17">
        <f>+Jan!P34+Feb!P34+Mar!P34+Apr!P34+May!P34+Jun!P34+Jul!P34+Aug!P34+Sep!P34+Oct!P34+Nov!P34+Dec!P34</f>
        <v>8.43</v>
      </c>
      <c r="Q34" s="10">
        <f t="shared" si="1"/>
        <v>1494.13</v>
      </c>
      <c r="R34" s="17">
        <f>+Jan!R34+Feb!R34+Mar!R34+Apr!R34+May!R34+Jun!R34+Jul!R34+Aug!R34+Sep!R34+Oct!R34+Nov!R34+Dec!R34</f>
        <v>0</v>
      </c>
      <c r="S34" s="17">
        <f>+Jan!S34+Feb!S34+Mar!S34+Apr!S34+May!S34+Jun!S34+Jul!S34+Aug!S34+Sep!S34+Oct!S34+Nov!S34+Dec!S34</f>
        <v>0</v>
      </c>
      <c r="T34" s="17">
        <f>+Jan!T34+Feb!T34+Mar!T34+Apr!T34+May!T34+Jun!T34+Jul!T34+Aug!T34+Sep!T34+Oct!T34+Nov!T34+Dec!T34</f>
        <v>0</v>
      </c>
      <c r="U34" s="10">
        <f t="shared" si="2"/>
        <v>1494.13</v>
      </c>
    </row>
    <row r="35" spans="1:21" x14ac:dyDescent="0.2">
      <c r="A35" s="49">
        <f>+Jan!A35</f>
        <v>142200</v>
      </c>
      <c r="B35" s="17">
        <f>+Jan!B35+Feb!B35+Mar!B35+Apr!B35+May!B35+Jun!B35+Jul!B35+Aug!B35+Sep!B35+Oct!B35+Nov!B35+Dec!B35</f>
        <v>0</v>
      </c>
      <c r="C35" s="17">
        <f>+Jan!C35+Feb!C35+Mar!C35+Apr!C35+May!C35+Jun!C35+Jul!C35+Aug!C35+Sep!C35+Oct!C35+Nov!C35+Dec!C35</f>
        <v>0</v>
      </c>
      <c r="D35" s="17">
        <f>+Jan!D35+Feb!D35+Mar!D35+Apr!D35+May!D35+Jun!D35+Jul!D35+Aug!D35+Sep!D35+Oct!D35+Nov!D35+Dec!D35</f>
        <v>0</v>
      </c>
      <c r="E35" s="17">
        <f>+Jan!E35+Feb!E35+Mar!E35+Apr!E35+May!E35+Jun!E35+Jul!E35+Aug!E35+Sep!E35+Oct!E35+Nov!E35+Dec!E35</f>
        <v>84865.98000000001</v>
      </c>
      <c r="F35" s="17">
        <f>+Jan!F35+Feb!F35+Mar!F35+Apr!F35+May!F35+Jun!F35+Jul!F35+Aug!F35+Sep!F35+Oct!F35+Nov!F35+Dec!F35</f>
        <v>0</v>
      </c>
      <c r="G35" s="17">
        <f>+Jan!G35+Feb!G35+Mar!G35+Apr!G35+May!G35+Jun!G35+Jul!G35+Aug!G35+Sep!G35+Oct!G35+Nov!G35+Dec!G35</f>
        <v>0</v>
      </c>
      <c r="H35" s="17">
        <f>+Jan!H35+Feb!H35+Mar!H35+Apr!H35+May!H35+Jun!H35+Jul!H35+Aug!H35+Sep!H35+Oct!H35+Nov!H35+Dec!H35</f>
        <v>0</v>
      </c>
      <c r="I35" s="17">
        <f>+Jan!I35+Feb!I35+Mar!I35+Apr!I35+May!I35+Jun!I35+Jul!I35+Aug!I35+Sep!I35+Oct!I35+Nov!I35+Dec!I35</f>
        <v>0</v>
      </c>
      <c r="J35" s="10">
        <f t="shared" si="0"/>
        <v>84865.98000000001</v>
      </c>
      <c r="K35" s="17">
        <f>+Jan!K35+Feb!K35+Mar!K35+Apr!K35+May!K35+Jun!K35+Jul!K35+Aug!K35+Sep!K35+Oct!K35+Nov!K35+Dec!K35</f>
        <v>42848.77</v>
      </c>
      <c r="L35" s="17">
        <f>+Jan!L35</f>
        <v>0</v>
      </c>
      <c r="M35" s="17">
        <f>+Dec!M35</f>
        <v>0</v>
      </c>
      <c r="N35" s="17">
        <f>+Jan!N35</f>
        <v>0</v>
      </c>
      <c r="O35" s="17">
        <f>+Dec!O35</f>
        <v>0</v>
      </c>
      <c r="P35" s="17">
        <f>+Jan!P35+Feb!P35+Mar!P35+Apr!P35+May!P35+Jun!P35+Jul!P35+Aug!P35+Sep!P35+Oct!P35+Nov!P35+Dec!P35</f>
        <v>0</v>
      </c>
      <c r="Q35" s="10">
        <f t="shared" si="1"/>
        <v>127714.75</v>
      </c>
      <c r="R35" s="17">
        <f>+Jan!R35+Feb!R35+Mar!R35+Apr!R35+May!R35+Jun!R35+Jul!R35+Aug!R35+Sep!R35+Oct!R35+Nov!R35+Dec!R35</f>
        <v>0</v>
      </c>
      <c r="S35" s="17">
        <f>+Jan!S35+Feb!S35+Mar!S35+Apr!S35+May!S35+Jun!S35+Jul!S35+Aug!S35+Sep!S35+Oct!S35+Nov!S35+Dec!S35</f>
        <v>0</v>
      </c>
      <c r="T35" s="17">
        <f>+Jan!T35+Feb!T35+Mar!T35+Apr!T35+May!T35+Jun!T35+Jul!T35+Aug!T35+Sep!T35+Oct!T35+Nov!T35+Dec!T35</f>
        <v>0</v>
      </c>
      <c r="U35" s="10">
        <f t="shared" si="2"/>
        <v>127714.75</v>
      </c>
    </row>
    <row r="36" spans="1:21" hidden="1" x14ac:dyDescent="0.2">
      <c r="A36" s="24">
        <f>+Jan!A36</f>
        <v>143000</v>
      </c>
      <c r="B36" s="17">
        <f>+Jan!B36+Feb!B36+Mar!B36+Apr!B36+May!B36+Jun!B36+Jul!B36+Aug!B36+Sep!B36+Oct!B36+Nov!B36+Dec!B36</f>
        <v>0</v>
      </c>
      <c r="C36" s="17">
        <f>+Jan!C36+Feb!C36+Mar!C36+Apr!C36+May!C36+Jun!C36+Jul!C36+Aug!C36+Sep!C36+Oct!C36+Nov!C36+Dec!C36</f>
        <v>0</v>
      </c>
      <c r="D36" s="17">
        <f>+Jan!D36+Feb!D36+Mar!D36+Apr!D36+May!D36+Jun!D36+Jul!D36+Aug!D36+Sep!D36+Oct!D36+Nov!D36+Dec!D36</f>
        <v>0</v>
      </c>
      <c r="E36" s="17">
        <f>+Jan!E36+Feb!E36+Mar!E36+Apr!E36+May!E36+Jun!E36+Jul!E36+Aug!E36+Sep!E36+Oct!E36+Nov!E36+Dec!E36</f>
        <v>0</v>
      </c>
      <c r="F36" s="17">
        <f>+Jan!F36+Feb!F36+Mar!F36+Apr!F36+May!F36+Jun!F36+Jul!F36+Aug!F36+Sep!F36+Oct!F36+Nov!F36+Dec!F36</f>
        <v>0</v>
      </c>
      <c r="G36" s="17">
        <f>+Jan!G36+Feb!G36+Mar!G36+Apr!G36+May!G36+Jun!G36+Jul!G36+Aug!G36+Sep!G36+Oct!G36+Nov!G36+Dec!G36</f>
        <v>0</v>
      </c>
      <c r="H36" s="17">
        <f>+Jan!H36+Feb!H36+Mar!H36+Apr!H36+May!H36+Jun!H36+Jul!H36+Aug!H36+Sep!H36+Oct!H36+Nov!H36+Dec!H36</f>
        <v>0</v>
      </c>
      <c r="I36" s="17">
        <f>+Jan!I36+Feb!I36+Mar!I36+Apr!I36+May!I36+Jun!I36+Jul!I36+Aug!I36+Sep!I36+Oct!I36+Nov!I36+Dec!I36</f>
        <v>0</v>
      </c>
      <c r="J36" s="10">
        <f t="shared" si="0"/>
        <v>0</v>
      </c>
      <c r="K36" s="17">
        <f>+Jan!K36+Feb!K36+Mar!K36+Apr!K36+May!K36+Jun!K36+Jul!K36+Aug!K36+Sep!K36+Oct!K36+Nov!K36+Dec!K36</f>
        <v>0</v>
      </c>
      <c r="L36" s="17">
        <f>+Jan!L36</f>
        <v>0</v>
      </c>
      <c r="M36" s="17">
        <f>+Dec!M36</f>
        <v>0</v>
      </c>
      <c r="N36" s="17">
        <f>+Jan!N36</f>
        <v>0</v>
      </c>
      <c r="O36" s="17">
        <f>+Dec!O36</f>
        <v>0</v>
      </c>
      <c r="P36" s="17">
        <f>+Jan!P36+Feb!P36+Mar!P36+Apr!P36+May!P36+Jun!P36+Jul!P36+Aug!P36+Sep!P36+Oct!P36+Nov!P36+Dec!P36</f>
        <v>0</v>
      </c>
      <c r="Q36" s="10">
        <f t="shared" ref="Q36" si="17">+J36-L36+M36-N36+O36+P36+K36</f>
        <v>0</v>
      </c>
      <c r="R36" s="17">
        <f>+Jan!R36+Feb!R36+Mar!R36+Apr!R36+May!R36+Jun!R36+Jul!R36+Aug!R36+Sep!R36+Oct!R36+Nov!R36+Dec!R36</f>
        <v>0</v>
      </c>
      <c r="S36" s="17">
        <f>+Jan!S36+Feb!S36+Mar!S36+Apr!S36+May!S36+Jun!S36+Jul!S36+Aug!S36+Sep!S36+Oct!S36+Nov!S36+Dec!S36</f>
        <v>0</v>
      </c>
      <c r="T36" s="17">
        <f>+Jan!T36+Feb!T36+Mar!T36+Apr!T36+May!T36+Jun!T36+Jul!T36+Aug!T36+Sep!T36+Oct!T36+Nov!T36+Dec!T36</f>
        <v>0</v>
      </c>
      <c r="U36" s="10">
        <f t="shared" ref="U36" si="18">+Q36+S36+T36+R36</f>
        <v>0</v>
      </c>
    </row>
    <row r="37" spans="1:21" x14ac:dyDescent="0.2">
      <c r="A37" s="24">
        <f>+Jan!A37</f>
        <v>143100</v>
      </c>
      <c r="B37" s="17">
        <f>+Jan!B37+Feb!B37+Mar!B37+Apr!B37+May!B37+Jun!B37+Jul!B37+Aug!B37+Sep!B37+Oct!B37+Nov!B37+Dec!B37</f>
        <v>0</v>
      </c>
      <c r="C37" s="17">
        <f>+Jan!C37+Feb!C37+Mar!C37+Apr!C37+May!C37+Jun!C37+Jul!C37+Aug!C37+Sep!C37+Oct!C37+Nov!C37+Dec!C37</f>
        <v>0</v>
      </c>
      <c r="D37" s="17">
        <f>+Jan!D37+Feb!D37+Mar!D37+Apr!D37+May!D37+Jun!D37+Jul!D37+Aug!D37+Sep!D37+Oct!D37+Nov!D37+Dec!D37</f>
        <v>0</v>
      </c>
      <c r="E37" s="17">
        <f>+Jan!E37+Feb!E37+Mar!E37+Apr!E37+May!E37+Jun!E37+Jul!E37+Aug!E37+Sep!E37+Oct!E37+Nov!E37+Dec!E37</f>
        <v>0</v>
      </c>
      <c r="F37" s="17">
        <f>+Jan!F37+Feb!F37+Mar!F37+Apr!F37+May!F37+Jun!F37+Jul!F37+Aug!F37+Sep!F37+Oct!F37+Nov!F37+Dec!F37</f>
        <v>0</v>
      </c>
      <c r="G37" s="17">
        <f>+Jan!G37+Feb!G37+Mar!G37+Apr!G37+May!G37+Jun!G37+Jul!G37+Aug!G37+Sep!G37+Oct!G37+Nov!G37+Dec!G37</f>
        <v>0</v>
      </c>
      <c r="H37" s="17">
        <f>+Jan!H37+Feb!H37+Mar!H37+Apr!H37+May!H37+Jun!H37+Jul!H37+Aug!H37+Sep!H37+Oct!H37+Nov!H37+Dec!H37</f>
        <v>0</v>
      </c>
      <c r="I37" s="17">
        <f>+Jan!I37+Feb!I37+Mar!I37+Apr!I37+May!I37+Jun!I37+Jul!I37+Aug!I37+Sep!I37+Oct!I37+Nov!I37+Dec!I37</f>
        <v>0</v>
      </c>
      <c r="J37" s="10">
        <f t="shared" si="0"/>
        <v>0</v>
      </c>
      <c r="K37" s="17">
        <f>+Jan!K37+Feb!K37+Mar!K37+Apr!K37+May!K37+Jun!K37+Jul!K37+Aug!K37+Sep!K37+Oct!K37+Nov!K37+Dec!K37</f>
        <v>3189.23</v>
      </c>
      <c r="L37" s="17">
        <f>+Jan!L37</f>
        <v>0</v>
      </c>
      <c r="M37" s="17">
        <f>+Dec!M37</f>
        <v>0</v>
      </c>
      <c r="N37" s="17">
        <f>+Jan!N37</f>
        <v>0</v>
      </c>
      <c r="O37" s="17">
        <f>+Dec!O37</f>
        <v>0</v>
      </c>
      <c r="P37" s="17">
        <f>+Jan!P37+Feb!P37+Mar!P37+Apr!P37+May!P37+Jun!P37+Jul!P37+Aug!P37+Sep!P37+Oct!P37+Nov!P37+Dec!P37</f>
        <v>0</v>
      </c>
      <c r="Q37" s="10">
        <f t="shared" si="1"/>
        <v>3189.23</v>
      </c>
      <c r="R37" s="17">
        <f>+Jan!R37+Feb!R37+Mar!R37+Apr!R37+May!R37+Jun!R37+Jul!R37+Aug!R37+Sep!R37+Oct!R37+Nov!R37+Dec!R37</f>
        <v>0</v>
      </c>
      <c r="S37" s="17">
        <f>+Jan!S37+Feb!S37+Mar!S37+Apr!S37+May!S37+Jun!S37+Jul!S37+Aug!S37+Sep!S37+Oct!S37+Nov!S37+Dec!S37</f>
        <v>0</v>
      </c>
      <c r="T37" s="17">
        <f>+Jan!T37+Feb!T37+Mar!T37+Apr!T37+May!T37+Jun!T37+Jul!T37+Aug!T37+Sep!T37+Oct!T37+Nov!T37+Dec!T37</f>
        <v>0</v>
      </c>
      <c r="U37" s="10">
        <f t="shared" si="2"/>
        <v>3189.23</v>
      </c>
    </row>
    <row r="38" spans="1:21" x14ac:dyDescent="0.2">
      <c r="A38" s="24">
        <f>+Jan!A38</f>
        <v>143600</v>
      </c>
      <c r="B38" s="17">
        <f>+Jan!B38+Feb!B38+Mar!B38+Apr!B38+May!B38+Jun!B38+Jul!B38+Aug!B38+Sep!B38+Oct!B38+Nov!B38+Dec!B38</f>
        <v>234036.43</v>
      </c>
      <c r="C38" s="17">
        <f>+Jan!C38+Feb!C38+Mar!C38+Apr!C38+May!C38+Jun!C38+Jul!C38+Aug!C38+Sep!C38+Oct!C38+Nov!C38+Dec!C38</f>
        <v>2210.7999999999997</v>
      </c>
      <c r="D38" s="17">
        <f>+Jan!D38+Feb!D38+Mar!D38+Apr!D38+May!D38+Jun!D38+Jul!D38+Aug!D38+Sep!D38+Oct!D38+Nov!D38+Dec!D38</f>
        <v>0</v>
      </c>
      <c r="E38" s="17">
        <f>+Jan!E38+Feb!E38+Mar!E38+Apr!E38+May!E38+Jun!E38+Jul!E38+Aug!E38+Sep!E38+Oct!E38+Nov!E38+Dec!E38</f>
        <v>2815.95</v>
      </c>
      <c r="F38" s="17">
        <f>+Jan!F38+Feb!F38+Mar!F38+Apr!F38+May!F38+Jun!F38+Jul!F38+Aug!F38+Sep!F38+Oct!F38+Nov!F38+Dec!F38</f>
        <v>0</v>
      </c>
      <c r="G38" s="17">
        <f>+Jan!G38+Feb!G38+Mar!G38+Apr!G38+May!G38+Jun!G38+Jul!G38+Aug!G38+Sep!G38+Oct!G38+Nov!G38+Dec!G38</f>
        <v>27.49</v>
      </c>
      <c r="H38" s="17">
        <f>+Jan!H38+Feb!H38+Mar!H38+Apr!H38+May!H38+Jun!H38+Jul!H38+Aug!H38+Sep!H38+Oct!H38+Nov!H38+Dec!H38</f>
        <v>63.61</v>
      </c>
      <c r="I38" s="17">
        <f>+Jan!I38+Feb!I38+Mar!I38+Apr!I38+May!I38+Jun!I38+Jul!I38+Aug!I38+Sep!I38+Oct!I38+Nov!I38+Dec!I38</f>
        <v>0</v>
      </c>
      <c r="J38" s="10">
        <f t="shared" si="0"/>
        <v>239154.27999999997</v>
      </c>
      <c r="K38" s="17">
        <f>+Jan!K38+Feb!K38+Mar!K38+Apr!K38+May!K38+Jun!K38+Jul!K38+Aug!K38+Sep!K38+Oct!K38+Nov!K38+Dec!K38</f>
        <v>16580.07</v>
      </c>
      <c r="L38" s="17">
        <f>+Jan!L38</f>
        <v>0</v>
      </c>
      <c r="M38" s="17">
        <f>+Dec!M38</f>
        <v>0</v>
      </c>
      <c r="N38" s="17">
        <f>+Jan!N38</f>
        <v>0</v>
      </c>
      <c r="O38" s="17">
        <f>+Dec!O38</f>
        <v>0</v>
      </c>
      <c r="P38" s="17">
        <f>+Jan!P38+Feb!P38+Mar!P38+Apr!P38+May!P38+Jun!P38+Jul!P38+Aug!P38+Sep!P38+Oct!P38+Nov!P38+Dec!P38</f>
        <v>0</v>
      </c>
      <c r="Q38" s="10">
        <f t="shared" si="1"/>
        <v>255734.34999999998</v>
      </c>
      <c r="R38" s="17">
        <f>+Jan!R38+Feb!R38+Mar!R38+Apr!R38+May!R38+Jun!R38+Jul!R38+Aug!R38+Sep!R38+Oct!R38+Nov!R38+Dec!R38</f>
        <v>0</v>
      </c>
      <c r="S38" s="17">
        <f>+Jan!S38+Feb!S38+Mar!S38+Apr!S38+May!S38+Jun!S38+Jul!S38+Aug!S38+Sep!S38+Oct!S38+Nov!S38+Dec!S38</f>
        <v>0</v>
      </c>
      <c r="T38" s="17">
        <f>+Jan!T38+Feb!T38+Mar!T38+Apr!T38+May!T38+Jun!T38+Jul!T38+Aug!T38+Sep!T38+Oct!T38+Nov!T38+Dec!T38</f>
        <v>0</v>
      </c>
      <c r="U38" s="10">
        <f t="shared" si="2"/>
        <v>255734.34999999998</v>
      </c>
    </row>
    <row r="39" spans="1:21" hidden="1" x14ac:dyDescent="0.2">
      <c r="A39" s="24">
        <v>143700</v>
      </c>
      <c r="B39" s="17">
        <f>+Jan!B39+Feb!B39+Mar!B39+Apr!B39+May!B39+Jun!B39+Jul!B39+Aug!B39+Sep!B39+Oct!B39+Nov!B39+Dec!B39</f>
        <v>0</v>
      </c>
      <c r="C39" s="17">
        <f>+Jan!C39+Feb!C39+Mar!C39+Apr!C39+May!C39+Jun!C39+Jul!C39+Aug!C39+Sep!C39+Oct!C39+Nov!C39+Dec!C39</f>
        <v>0</v>
      </c>
      <c r="D39" s="17">
        <f>+Jan!D39+Feb!D39+Mar!D39+Apr!D39+May!D39+Jun!D39+Jul!D39+Aug!D39+Sep!D39+Oct!D39+Nov!D39+Dec!D39</f>
        <v>0</v>
      </c>
      <c r="E39" s="17">
        <f>+Jan!E39+Feb!E39+Mar!E39+Apr!E39+May!E39+Jun!E39+Jul!E39+Aug!E39+Sep!E39+Oct!E39+Nov!E39+Dec!E39</f>
        <v>0</v>
      </c>
      <c r="F39" s="17">
        <f>+Jan!F39+Feb!F39+Mar!F39+Apr!F39+May!F39+Jun!F39+Jul!F39+Aug!F39+Sep!F39+Oct!F39+Nov!F39+Dec!F39</f>
        <v>0</v>
      </c>
      <c r="G39" s="17">
        <f>+Jan!G39+Feb!G39+Mar!G39+Apr!G39+May!G39+Jun!G39+Jul!G39+Aug!G39+Sep!G39+Oct!G39+Nov!G39+Dec!G39</f>
        <v>0</v>
      </c>
      <c r="H39" s="17">
        <f>+Jan!H39+Feb!H39+Mar!H39+Apr!H39+May!H39+Jun!H39+Jul!H39+Aug!H39+Sep!H39+Oct!H39+Nov!H39+Dec!H39</f>
        <v>0</v>
      </c>
      <c r="I39" s="17">
        <f>+Jan!I39+Feb!I39+Mar!I39+Apr!I39+May!I39+Jun!I39+Jul!I39+Aug!I39+Sep!I39+Oct!I39+Nov!I39+Dec!I39</f>
        <v>0</v>
      </c>
      <c r="J39" s="10">
        <f t="shared" si="0"/>
        <v>0</v>
      </c>
      <c r="K39" s="17">
        <f>+Jan!K39+Feb!K39+Mar!K39+Apr!K39+May!K39+Jun!K39+Jul!K39+Aug!K39+Sep!K39+Oct!K39+Nov!K39+Dec!K39</f>
        <v>0</v>
      </c>
      <c r="L39" s="17">
        <f>+Jan!L39</f>
        <v>0</v>
      </c>
      <c r="M39" s="17">
        <f>+Dec!M39</f>
        <v>0</v>
      </c>
      <c r="N39" s="17">
        <f>+Jan!N39</f>
        <v>0</v>
      </c>
      <c r="O39" s="17">
        <f>+Dec!O39</f>
        <v>0</v>
      </c>
      <c r="P39" s="17">
        <f>+Jan!P39+Feb!P39+Mar!P39+Apr!P39+May!P39+Jun!P39+Jul!P39+Aug!P39+Sep!P39+Oct!P39+Nov!P39+Dec!P39</f>
        <v>0</v>
      </c>
      <c r="Q39" s="10">
        <f t="shared" ref="Q39" si="19">+J39-L39+M39-N39+O39+P39+K39</f>
        <v>0</v>
      </c>
      <c r="R39" s="17">
        <f>+Jan!R39+Feb!R39+Mar!R39+Apr!R39+May!R39+Jun!R39+Jul!R39+Aug!R39+Sep!R39+Oct!R39+Nov!R39+Dec!R39</f>
        <v>0</v>
      </c>
      <c r="S39" s="17">
        <f>+Jan!S39+Feb!S39+Mar!S39+Apr!S39+May!S39+Jun!S39+Jul!S39+Aug!S39+Sep!S39+Oct!S39+Nov!S39+Dec!S39</f>
        <v>0</v>
      </c>
      <c r="T39" s="17">
        <f>+Jan!T39+Feb!T39+Mar!T39+Apr!T39+May!T39+Jun!T39+Jul!T39+Aug!T39+Sep!T39+Oct!T39+Nov!T39+Dec!T39</f>
        <v>0</v>
      </c>
      <c r="U39" s="10">
        <f t="shared" ref="U39" si="20">+Q39+S39+T39+R39</f>
        <v>0</v>
      </c>
    </row>
    <row r="40" spans="1:21" hidden="1" x14ac:dyDescent="0.2">
      <c r="A40" s="24">
        <f>+Jan!A40</f>
        <v>146000</v>
      </c>
      <c r="B40" s="17">
        <f>+Jan!B40+Feb!B40+Mar!B40+Apr!B40+May!B40+Jun!B40+Jul!B40+Aug!B40+Sep!B40+Oct!B40+Nov!B40+Dec!B40</f>
        <v>0</v>
      </c>
      <c r="C40" s="17">
        <f>+Jan!C40+Feb!C40+Mar!C40+Apr!C40+May!C40+Jun!C40+Jul!C40+Aug!C40+Sep!C40+Oct!C40+Nov!C40+Dec!C40</f>
        <v>0</v>
      </c>
      <c r="D40" s="17">
        <f>+Jan!D40+Feb!D40+Mar!D40+Apr!D40+May!D40+Jun!D40+Jul!D40+Aug!D40+Sep!D40+Oct!D40+Nov!D40+Dec!D40</f>
        <v>0</v>
      </c>
      <c r="E40" s="17">
        <f>+Jan!E40+Feb!E40+Mar!E40+Apr!E40+May!E40+Jun!E40+Jul!E40+Aug!E40+Sep!E40+Oct!E40+Nov!E40+Dec!E40</f>
        <v>0</v>
      </c>
      <c r="F40" s="17">
        <f>+Jan!F40+Feb!F40+Mar!F40+Apr!F40+May!F40+Jun!F40+Jul!F40+Aug!F40+Sep!F40+Oct!F40+Nov!F40+Dec!F40</f>
        <v>0</v>
      </c>
      <c r="G40" s="17">
        <f>+Jan!G40+Feb!G40+Mar!G40+Apr!G40+May!G40+Jun!G40+Jul!G40+Aug!G40+Sep!G40+Oct!G40+Nov!G40+Dec!G40</f>
        <v>0</v>
      </c>
      <c r="H40" s="17">
        <f>+Jan!H40+Feb!H40+Mar!H40+Apr!H40+May!H40+Jun!H40+Jul!H40+Aug!H40+Sep!H40+Oct!H40+Nov!H40+Dec!H40</f>
        <v>0</v>
      </c>
      <c r="I40" s="17">
        <f>+Jan!I40+Feb!I40+Mar!I40+Apr!I40+May!I40+Jun!I40+Jul!I40+Aug!I40+Sep!I40+Oct!I40+Nov!I40+Dec!I40</f>
        <v>0</v>
      </c>
      <c r="J40" s="10">
        <f t="shared" si="0"/>
        <v>0</v>
      </c>
      <c r="K40" s="17">
        <f>+Jan!K40+Feb!K40+Mar!K40+Apr!K40+May!K40+Jun!K40+Jul!K40+Aug!K40+Sep!K40+Oct!K40+Nov!K40+Dec!K40</f>
        <v>0</v>
      </c>
      <c r="L40" s="17">
        <f>+Jan!L40</f>
        <v>0</v>
      </c>
      <c r="M40" s="17">
        <f>+Dec!M40</f>
        <v>0</v>
      </c>
      <c r="N40" s="17">
        <f>+Jan!N40</f>
        <v>0</v>
      </c>
      <c r="O40" s="17">
        <f>+Dec!O40</f>
        <v>0</v>
      </c>
      <c r="P40" s="17">
        <f>+Jan!P40+Feb!P40+Mar!P40+Apr!P40+May!P40+Jun!P40+Jul!P40+Aug!P40+Sep!P40+Oct!P40+Nov!P40+Dec!P40</f>
        <v>0</v>
      </c>
      <c r="Q40" s="10">
        <f t="shared" si="1"/>
        <v>0</v>
      </c>
      <c r="R40" s="17">
        <f>+Jan!R40+Feb!R40+Mar!R40+Apr!R40+May!R40+Jun!R40+Jul!R40+Aug!R40+Sep!R40+Oct!R40+Nov!R40+Dec!R40</f>
        <v>0</v>
      </c>
      <c r="S40" s="17">
        <f>+Jan!S40+Feb!S40+Mar!S40+Apr!S40+May!S40+Jun!S40+Jul!S40+Aug!S40+Sep!S40+Oct!S40+Nov!S40+Dec!S40</f>
        <v>0</v>
      </c>
      <c r="T40" s="17">
        <f>+Jan!T40+Feb!T40+Mar!T40+Apr!T40+May!T40+Jun!T40+Jul!T40+Aug!T40+Sep!T40+Oct!T40+Nov!T40+Dec!T40</f>
        <v>0</v>
      </c>
      <c r="U40" s="10">
        <f t="shared" si="2"/>
        <v>0</v>
      </c>
    </row>
    <row r="41" spans="1:21" x14ac:dyDescent="0.2">
      <c r="A41" s="24">
        <f>+Jan!A41</f>
        <v>163000</v>
      </c>
      <c r="B41" s="17">
        <f>+Jan!B41+Feb!B41+Mar!B41+Apr!B41+May!B41+Jun!B41+Jul!B41+Aug!B41+Sep!B41+Oct!B41+Nov!B41+Dec!B41</f>
        <v>354249.05000000005</v>
      </c>
      <c r="C41" s="17">
        <f>+Jan!C41+Feb!C41+Mar!C41+Apr!C41+May!C41+Jun!C41+Jul!C41+Aug!C41+Sep!C41+Oct!C41+Nov!C41+Dec!C41</f>
        <v>15227.49</v>
      </c>
      <c r="D41" s="17">
        <f>+Jan!D41+Feb!D41+Mar!D41+Apr!D41+May!D41+Jun!D41+Jul!D41+Aug!D41+Sep!D41+Oct!D41+Nov!D41+Dec!D41</f>
        <v>20338.23</v>
      </c>
      <c r="E41" s="17">
        <f>+Jan!E41+Feb!E41+Mar!E41+Apr!E41+May!E41+Jun!E41+Jul!E41+Aug!E41+Sep!E41+Oct!E41+Nov!E41+Dec!E41</f>
        <v>817.02</v>
      </c>
      <c r="F41" s="17">
        <f>+Jan!F41+Feb!F41+Mar!F41+Apr!F41+May!F41+Jun!F41+Jul!F41+Aug!F41+Sep!F41+Oct!F41+Nov!F41+Dec!F41</f>
        <v>819.16</v>
      </c>
      <c r="G41" s="17">
        <f>+Jan!G41+Feb!G41+Mar!G41+Apr!G41+May!G41+Jun!G41+Jul!G41+Aug!G41+Sep!G41+Oct!G41+Nov!G41+Dec!G41</f>
        <v>5486.51</v>
      </c>
      <c r="H41" s="17">
        <f>+Jan!H41+Feb!H41+Mar!H41+Apr!H41+May!H41+Jun!H41+Jul!H41+Aug!H41+Sep!H41+Oct!H41+Nov!H41+Dec!H41</f>
        <v>36325.93</v>
      </c>
      <c r="I41" s="17">
        <f>+Jan!I41+Feb!I41+Mar!I41+Apr!I41+May!I41+Jun!I41+Jul!I41+Aug!I41+Sep!I41+Oct!I41+Nov!I41+Dec!I41</f>
        <v>0</v>
      </c>
      <c r="J41" s="10">
        <f t="shared" si="0"/>
        <v>433263.39</v>
      </c>
      <c r="K41" s="17">
        <f>+Jan!K41+Feb!K41+Mar!K41+Apr!K41+May!K41+Jun!K41+Jul!K41+Aug!K41+Sep!K41+Oct!K41+Nov!K41+Dec!K41</f>
        <v>0</v>
      </c>
      <c r="L41" s="17">
        <f>+Jan!L41</f>
        <v>0</v>
      </c>
      <c r="M41" s="17">
        <f>+Dec!M41</f>
        <v>0</v>
      </c>
      <c r="N41" s="17">
        <f>+Jan!N41</f>
        <v>0</v>
      </c>
      <c r="O41" s="17">
        <f>+Dec!O41</f>
        <v>0</v>
      </c>
      <c r="P41" s="17">
        <f>+Jan!P41+Feb!P41+Mar!P41+Apr!P41+May!P41+Jun!P41+Jul!P41+Aug!P41+Sep!P41+Oct!P41+Nov!P41+Dec!P41</f>
        <v>2155.08</v>
      </c>
      <c r="Q41" s="10">
        <f t="shared" si="1"/>
        <v>435418.47000000003</v>
      </c>
      <c r="R41" s="17">
        <f>+Jan!R41+Feb!R41+Mar!R41+Apr!R41+May!R41+Jun!R41+Jul!R41+Aug!R41+Sep!R41+Oct!R41+Nov!R41+Dec!R41</f>
        <v>0.95709829023364168</v>
      </c>
      <c r="S41" s="17">
        <f>+Jan!S41+Feb!S41+Mar!S41+Apr!S41+May!S41+Jun!S41+Jul!S41+Aug!S41+Sep!S41+Oct!S41+Nov!S41+Dec!S41</f>
        <v>0</v>
      </c>
      <c r="T41" s="17">
        <f>+Jan!T41+Feb!T41+Mar!T41+Apr!T41+May!T41+Jun!T41+Jul!T41+Aug!T41+Sep!T41+Oct!T41+Nov!T41+Dec!T41</f>
        <v>-435419.42709829024</v>
      </c>
      <c r="U41" s="10">
        <f t="shared" si="2"/>
        <v>2.5845880990971182E-11</v>
      </c>
    </row>
    <row r="42" spans="1:21" hidden="1" x14ac:dyDescent="0.2">
      <c r="A42" s="24">
        <f>+Jan!A42</f>
        <v>163200</v>
      </c>
      <c r="B42" s="17">
        <f>+Jan!B42+Feb!B42+Mar!B42+Apr!B42+May!B42+Jun!B42+Jul!B42+Aug!B42+Sep!B42+Oct!B42+Nov!B42+Dec!B42</f>
        <v>0</v>
      </c>
      <c r="C42" s="17">
        <f>+Jan!C42+Feb!C42+Mar!C42+Apr!C42+May!C42+Jun!C42+Jul!C42+Aug!C42+Sep!C42+Oct!C42+Nov!C42+Dec!C42</f>
        <v>0</v>
      </c>
      <c r="D42" s="17">
        <f>+Jan!D42+Feb!D42+Mar!D42+Apr!D42+May!D42+Jun!D42+Jul!D42+Aug!D42+Sep!D42+Oct!D42+Nov!D42+Dec!D42</f>
        <v>0</v>
      </c>
      <c r="E42" s="17">
        <f>+Jan!E42+Feb!E42+Mar!E42+Apr!E42+May!E42+Jun!E42+Jul!E42+Aug!E42+Sep!E42+Oct!E42+Nov!E42+Dec!E42</f>
        <v>0</v>
      </c>
      <c r="F42" s="17">
        <f>+Jan!F42+Feb!F42+Mar!F42+Apr!F42+May!F42+Jun!F42+Jul!F42+Aug!F42+Sep!F42+Oct!F42+Nov!F42+Dec!F42</f>
        <v>0</v>
      </c>
      <c r="G42" s="17">
        <f>+Jan!G42+Feb!G42+Mar!G42+Apr!G42+May!G42+Jun!G42+Jul!G42+Aug!G42+Sep!G42+Oct!G42+Nov!G42+Dec!G42</f>
        <v>0</v>
      </c>
      <c r="H42" s="17">
        <f>+Jan!H42+Feb!H42+Mar!H42+Apr!H42+May!H42+Jun!H42+Jul!H42+Aug!H42+Sep!H42+Oct!H42+Nov!H42+Dec!H42</f>
        <v>0</v>
      </c>
      <c r="I42" s="17">
        <f>+Jan!I42+Feb!I42+Mar!I42+Apr!I42+May!I42+Jun!I42+Jul!I42+Aug!I42+Sep!I42+Oct!I42+Nov!I42+Dec!I42</f>
        <v>0</v>
      </c>
      <c r="J42" s="10">
        <f t="shared" si="0"/>
        <v>0</v>
      </c>
      <c r="K42" s="17">
        <f>+Jan!K42+Feb!K42+Mar!K42+Apr!K42+May!K42+Jun!K42+Jul!K42+Aug!K42+Sep!K42+Oct!K42+Nov!K42+Dec!K42</f>
        <v>0</v>
      </c>
      <c r="L42" s="17">
        <f>+Jan!L42</f>
        <v>0</v>
      </c>
      <c r="M42" s="17">
        <f>+Dec!M42</f>
        <v>0</v>
      </c>
      <c r="N42" s="17">
        <f>+Jan!N42</f>
        <v>0</v>
      </c>
      <c r="O42" s="17">
        <f>+Dec!O42</f>
        <v>0</v>
      </c>
      <c r="P42" s="17">
        <f>+Jan!P42+Feb!P42+Mar!P42+Apr!P42+May!P42+Jun!P42+Jul!P42+Aug!P42+Sep!P42+Oct!P42+Nov!P42+Dec!P42</f>
        <v>0</v>
      </c>
      <c r="Q42" s="10">
        <f t="shared" si="1"/>
        <v>0</v>
      </c>
      <c r="R42" s="17">
        <f>+Jan!R42+Feb!R42+Mar!R42+Apr!R42+May!R42+Jun!R42+Jul!R42+Aug!R42+Sep!R42+Oct!R42+Nov!R42+Dec!R42</f>
        <v>0</v>
      </c>
      <c r="S42" s="17">
        <f>+Jan!S42+Feb!S42+Mar!S42+Apr!S42+May!S42+Jun!S42+Jul!S42+Aug!S42+Sep!S42+Oct!S42+Nov!S42+Dec!S42</f>
        <v>0</v>
      </c>
      <c r="T42" s="17">
        <f>+Jan!T42+Feb!T42+Mar!T42+Apr!T42+May!T42+Jun!T42+Jul!T42+Aug!T42+Sep!T42+Oct!T42+Nov!T42+Dec!T42</f>
        <v>0</v>
      </c>
      <c r="U42" s="10">
        <f t="shared" si="2"/>
        <v>0</v>
      </c>
    </row>
    <row r="43" spans="1:21" x14ac:dyDescent="0.2">
      <c r="A43" s="24">
        <v>183200</v>
      </c>
      <c r="B43" s="17">
        <f>+Jan!B43+Feb!B43+Mar!B43+Apr!B43+May!B43+Jun!B43+Jul!B43+Aug!B43+Sep!B43+Oct!B43+Nov!B43+Dec!B43</f>
        <v>3.6</v>
      </c>
      <c r="C43" s="17">
        <f>+Jan!C43+Feb!C43+Mar!C43+Apr!C43+May!C43+Jun!C43+Jul!C43+Aug!C43+Sep!C43+Oct!C43+Nov!C43+Dec!C43</f>
        <v>7.0000000000000007E-2</v>
      </c>
      <c r="D43" s="17">
        <f>+Jan!D43+Feb!D43+Mar!D43+Apr!D43+May!D43+Jun!D43+Jul!D43+Aug!D43+Sep!D43+Oct!D43+Nov!D43+Dec!D43</f>
        <v>0.51</v>
      </c>
      <c r="E43" s="17">
        <f>+Jan!E43+Feb!E43+Mar!E43+Apr!E43+May!E43+Jun!E43+Jul!E43+Aug!E43+Sep!E43+Oct!E43+Nov!E43+Dec!E43</f>
        <v>0</v>
      </c>
      <c r="F43" s="17">
        <f>+Jan!F43+Feb!F43+Mar!F43+Apr!F43+May!F43+Jun!F43+Jul!F43+Aug!F43+Sep!F43+Oct!F43+Nov!F43+Dec!F43</f>
        <v>0</v>
      </c>
      <c r="G43" s="17">
        <f>+Jan!G43+Feb!G43+Mar!G43+Apr!G43+May!G43+Jun!G43+Jul!G43+Aug!G43+Sep!G43+Oct!G43+Nov!G43+Dec!G43</f>
        <v>0</v>
      </c>
      <c r="H43" s="17">
        <f>+Jan!H43+Feb!H43+Mar!H43+Apr!H43+May!H43+Jun!H43+Jul!H43+Aug!H43+Sep!H43+Oct!H43+Nov!H43+Dec!H43</f>
        <v>0.15</v>
      </c>
      <c r="I43" s="17">
        <f>+Jan!I43+Feb!I43+Mar!I43+Apr!I43+May!I43+Jun!I43+Jul!I43+Aug!I43+Sep!I43+Oct!I43+Nov!I43+Dec!I43</f>
        <v>0</v>
      </c>
      <c r="J43" s="10">
        <f t="shared" si="0"/>
        <v>4.33</v>
      </c>
      <c r="K43" s="17">
        <f>+Jan!K43+Feb!K43+Mar!K43+Apr!K43+May!K43+Jun!K43+Jul!K43+Aug!K43+Sep!K43+Oct!K43+Nov!K43+Dec!K43</f>
        <v>0</v>
      </c>
      <c r="L43" s="17">
        <f>+Jan!L43</f>
        <v>0</v>
      </c>
      <c r="M43" s="17">
        <f>+Dec!M43</f>
        <v>0</v>
      </c>
      <c r="N43" s="17">
        <f>+Jan!N43</f>
        <v>0</v>
      </c>
      <c r="O43" s="17">
        <f>+Dec!O43</f>
        <v>0</v>
      </c>
      <c r="P43" s="17">
        <f>+Jan!P43+Feb!P43+Mar!P43+Apr!P43+May!P43+Jun!P43+Jul!P43+Aug!P43+Sep!P43+Oct!P43+Nov!P43+Dec!P43</f>
        <v>0</v>
      </c>
      <c r="Q43" s="10">
        <f t="shared" si="1"/>
        <v>4.33</v>
      </c>
      <c r="R43" s="17">
        <f>+Jan!R43+Feb!R43+Mar!R43+Apr!R43+May!R43+Jun!R43+Jul!R43+Aug!R43+Sep!R43+Oct!R43+Nov!R43+Dec!R43</f>
        <v>0</v>
      </c>
      <c r="S43" s="17">
        <f>+Jan!S43+Feb!S43+Mar!S43+Apr!S43+May!S43+Jun!S43+Jul!S43+Aug!S43+Sep!S43+Oct!S43+Nov!S43+Dec!S43</f>
        <v>0</v>
      </c>
      <c r="T43" s="17">
        <f>+Jan!T43+Feb!T43+Mar!T43+Apr!T43+May!T43+Jun!T43+Jul!T43+Aug!T43+Sep!T43+Oct!T43+Nov!T43+Dec!T43</f>
        <v>0</v>
      </c>
      <c r="U43" s="10">
        <f t="shared" si="2"/>
        <v>4.33</v>
      </c>
    </row>
    <row r="44" spans="1:21" x14ac:dyDescent="0.2">
      <c r="A44" s="24">
        <v>183300</v>
      </c>
      <c r="B44" s="17">
        <f>+Jan!B44+Feb!B44+Mar!B44+Apr!B44+May!B44+Jun!B44+Jul!B44+Aug!B44+Sep!B44+Oct!B44+Nov!B44+Dec!B44</f>
        <v>0</v>
      </c>
      <c r="C44" s="17">
        <f>+Jan!C44+Feb!C44+Mar!C44+Apr!C44+May!C44+Jun!C44+Jul!C44+Aug!C44+Sep!C44+Oct!C44+Nov!C44+Dec!C44</f>
        <v>0</v>
      </c>
      <c r="D44" s="17">
        <f>+Jan!D44+Feb!D44+Mar!D44+Apr!D44+May!D44+Jun!D44+Jul!D44+Aug!D44+Sep!D44+Oct!D44+Nov!D44+Dec!D44</f>
        <v>-247.35</v>
      </c>
      <c r="E44" s="17">
        <f>+Jan!E44+Feb!E44+Mar!E44+Apr!E44+May!E44+Jun!E44+Jul!E44+Aug!E44+Sep!E44+Oct!E44+Nov!E44+Dec!E44</f>
        <v>0</v>
      </c>
      <c r="F44" s="17">
        <f>+Jan!F44+Feb!F44+Mar!F44+Apr!F44+May!F44+Jun!F44+Jul!F44+Aug!F44+Sep!F44+Oct!F44+Nov!F44+Dec!F44</f>
        <v>0</v>
      </c>
      <c r="G44" s="17">
        <f>+Jan!G44+Feb!G44+Mar!G44+Apr!G44+May!G44+Jun!G44+Jul!G44+Aug!G44+Sep!G44+Oct!G44+Nov!G44+Dec!G44</f>
        <v>0</v>
      </c>
      <c r="H44" s="17">
        <f>+Jan!H44+Feb!H44+Mar!H44+Apr!H44+May!H44+Jun!H44+Jul!H44+Aug!H44+Sep!H44+Oct!H44+Nov!H44+Dec!H44</f>
        <v>0</v>
      </c>
      <c r="I44" s="17">
        <f>+Jan!I44+Feb!I44+Mar!I44+Apr!I44+May!I44+Jun!I44+Jul!I44+Aug!I44+Sep!I44+Oct!I44+Nov!I44+Dec!I44</f>
        <v>0</v>
      </c>
      <c r="J44" s="10">
        <f t="shared" si="0"/>
        <v>-247.35</v>
      </c>
      <c r="K44" s="17">
        <f>+Jan!K44+Feb!K44+Mar!K44+Apr!K44+May!K44+Jun!K44+Jul!K44+Aug!K44+Sep!K44+Oct!K44+Nov!K44+Dec!K44</f>
        <v>0</v>
      </c>
      <c r="L44" s="17">
        <f>+Jan!L44</f>
        <v>0</v>
      </c>
      <c r="M44" s="17">
        <f>+Dec!M44</f>
        <v>0</v>
      </c>
      <c r="N44" s="17">
        <f>+Jan!N44</f>
        <v>0</v>
      </c>
      <c r="O44" s="17">
        <f>+Dec!O44</f>
        <v>0</v>
      </c>
      <c r="P44" s="17">
        <f>+Jan!P44+Feb!P44+Mar!P44+Apr!P44+May!P44+Jun!P44+Jul!P44+Aug!P44+Sep!P44+Oct!P44+Nov!P44+Dec!P44</f>
        <v>0</v>
      </c>
      <c r="Q44" s="10">
        <f t="shared" ref="Q44" si="21">+J44-L44+M44-N44+O44+P44+K44</f>
        <v>-247.35</v>
      </c>
      <c r="R44" s="17">
        <f>+Jan!R44+Feb!R44+Mar!R44+Apr!R44+May!R44+Jun!R44+Jul!R44+Aug!R44+Sep!R44+Oct!R44+Nov!R44+Dec!R44</f>
        <v>0</v>
      </c>
      <c r="S44" s="17">
        <f>+Jan!S44+Feb!S44+Mar!S44+Apr!S44+May!S44+Jun!S44+Jul!S44+Aug!S44+Sep!S44+Oct!S44+Nov!S44+Dec!S44</f>
        <v>0</v>
      </c>
      <c r="T44" s="17">
        <f>+Jan!T44+Feb!T44+Mar!T44+Apr!T44+May!T44+Jun!T44+Jul!T44+Aug!T44+Sep!T44+Oct!T44+Nov!T44+Dec!T44</f>
        <v>0</v>
      </c>
      <c r="U44" s="10">
        <f t="shared" ref="U44" si="22">+Q44+S44+T44+R44</f>
        <v>-247.35</v>
      </c>
    </row>
    <row r="45" spans="1:21" hidden="1" x14ac:dyDescent="0.2">
      <c r="A45" s="24">
        <v>183400</v>
      </c>
      <c r="B45" s="17">
        <f>+Jan!B45+Feb!B45+Mar!B45+Apr!B45+May!B45+Jun!B45+Jul!B45+Aug!B45+Sep!B45+Oct!B45+Nov!B45+Dec!B45</f>
        <v>0</v>
      </c>
      <c r="C45" s="17">
        <f>+Jan!C45+Feb!C45+Mar!C45+Apr!C45+May!C45+Jun!C45+Jul!C45+Aug!C45+Sep!C45+Oct!C45+Nov!C45+Dec!C45</f>
        <v>0</v>
      </c>
      <c r="D45" s="17">
        <f>+Jan!D45+Feb!D45+Mar!D45+Apr!D45+May!D45+Jun!D45+Jul!D45+Aug!D45+Sep!D45+Oct!D45+Nov!D45+Dec!D45</f>
        <v>0</v>
      </c>
      <c r="E45" s="17">
        <f>+Jan!E45+Feb!E45+Mar!E45+Apr!E45+May!E45+Jun!E45+Jul!E45+Aug!E45+Sep!E45+Oct!E45+Nov!E45+Dec!E45</f>
        <v>0</v>
      </c>
      <c r="F45" s="17">
        <f>+Jan!F45+Feb!F45+Mar!F45+Apr!F45+May!F45+Jun!F45+Jul!F45+Aug!F45+Sep!F45+Oct!F45+Nov!F45+Dec!F45</f>
        <v>0</v>
      </c>
      <c r="G45" s="17">
        <f>+Jan!G45+Feb!G45+Mar!G45+Apr!G45+May!G45+Jun!G45+Jul!G45+Aug!G45+Sep!G45+Oct!G45+Nov!G45+Dec!G45</f>
        <v>0</v>
      </c>
      <c r="H45" s="17">
        <f>+Jan!H45+Feb!H45+Mar!H45+Apr!H45+May!H45+Jun!H45+Jul!H45+Aug!H45+Sep!H45+Oct!H45+Nov!H45+Dec!H45</f>
        <v>0</v>
      </c>
      <c r="I45" s="17">
        <f>+Jan!I45+Feb!I45+Mar!I45+Apr!I45+May!I45+Jun!I45+Jul!I45+Aug!I45+Sep!I45+Oct!I45+Nov!I45+Dec!I45</f>
        <v>0</v>
      </c>
      <c r="J45" s="10">
        <f t="shared" si="0"/>
        <v>0</v>
      </c>
      <c r="K45" s="17">
        <f>+Jan!K45+Feb!K45+Mar!K45+Apr!K45+May!K45+Jun!K45+Jul!K45+Aug!K45+Sep!K45+Oct!K45+Nov!K45+Dec!K45</f>
        <v>0</v>
      </c>
      <c r="L45" s="17">
        <f>+Jan!L45</f>
        <v>0</v>
      </c>
      <c r="M45" s="17">
        <f>+Dec!M45</f>
        <v>0</v>
      </c>
      <c r="N45" s="17">
        <f>+Jan!N45</f>
        <v>0</v>
      </c>
      <c r="O45" s="17">
        <f>+Dec!O45</f>
        <v>0</v>
      </c>
      <c r="P45" s="17">
        <f>+Jan!P45+Feb!P45+Mar!P45+Apr!P45+May!P45+Jun!P45+Jul!P45+Aug!P45+Sep!P45+Oct!P45+Nov!P45+Dec!P45</f>
        <v>0</v>
      </c>
      <c r="Q45" s="10">
        <f t="shared" ref="Q45" si="23">+J45-L45+M45-N45+O45+P45+K45</f>
        <v>0</v>
      </c>
      <c r="R45" s="17">
        <f>+Jan!R45+Feb!R45+Mar!R45+Apr!R45+May!R45+Jun!R45+Jul!R45+Aug!R45+Sep!R45+Oct!R45+Nov!R45+Dec!R45</f>
        <v>0</v>
      </c>
      <c r="S45" s="17">
        <f>+Jan!S45+Feb!S45+Mar!S45+Apr!S45+May!S45+Jun!S45+Jul!S45+Aug!S45+Sep!S45+Oct!S45+Nov!S45+Dec!S45</f>
        <v>0</v>
      </c>
      <c r="T45" s="17">
        <f>+Jan!T45+Feb!T45+Mar!T45+Apr!T45+May!T45+Jun!T45+Jul!T45+Aug!T45+Sep!T45+Oct!T45+Nov!T45+Dec!T45</f>
        <v>0</v>
      </c>
      <c r="U45" s="10">
        <f t="shared" ref="U45" si="24">+Q45+S45+T45+R45</f>
        <v>0</v>
      </c>
    </row>
    <row r="46" spans="1:21" x14ac:dyDescent="0.2">
      <c r="A46" s="24">
        <f>+Jan!A46</f>
        <v>184100</v>
      </c>
      <c r="B46" s="17">
        <f>+Jan!B46+Feb!B46+Mar!B46+Apr!B46+May!B46+Jun!B46+Jul!B46+Aug!B46+Sep!B46+Oct!B46+Nov!B46+Dec!B46</f>
        <v>739.6400000000001</v>
      </c>
      <c r="C46" s="17">
        <f>+Jan!C46+Feb!C46+Mar!C46+Apr!C46+May!C46+Jun!C46+Jul!C46+Aug!C46+Sep!C46+Oct!C46+Nov!C46+Dec!C46</f>
        <v>63.13</v>
      </c>
      <c r="D46" s="17">
        <f>+Jan!D46+Feb!D46+Mar!D46+Apr!D46+May!D46+Jun!D46+Jul!D46+Aug!D46+Sep!D46+Oct!D46+Nov!D46+Dec!D46</f>
        <v>153.88</v>
      </c>
      <c r="E46" s="17">
        <f>+Jan!E46+Feb!E46+Mar!E46+Apr!E46+May!E46+Jun!E46+Jul!E46+Aug!E46+Sep!E46+Oct!E46+Nov!E46+Dec!E46</f>
        <v>0</v>
      </c>
      <c r="F46" s="17">
        <f>+Jan!F46+Feb!F46+Mar!F46+Apr!F46+May!F46+Jun!F46+Jul!F46+Aug!F46+Sep!F46+Oct!F46+Nov!F46+Dec!F46</f>
        <v>0</v>
      </c>
      <c r="G46" s="17">
        <f>+Jan!G46+Feb!G46+Mar!G46+Apr!G46+May!G46+Jun!G46+Jul!G46+Aug!G46+Sep!G46+Oct!G46+Nov!G46+Dec!G46</f>
        <v>0</v>
      </c>
      <c r="H46" s="17">
        <f>+Jan!H46+Feb!H46+Mar!H46+Apr!H46+May!H46+Jun!H46+Jul!H46+Aug!H46+Sep!H46+Oct!H46+Nov!H46+Dec!H46</f>
        <v>54.29</v>
      </c>
      <c r="I46" s="17">
        <f>+Jan!I46+Feb!I46+Mar!I46+Apr!I46+May!I46+Jun!I46+Jul!I46+Aug!I46+Sep!I46+Oct!I46+Nov!I46+Dec!I46</f>
        <v>0</v>
      </c>
      <c r="J46" s="10">
        <f t="shared" si="0"/>
        <v>1010.94</v>
      </c>
      <c r="K46" s="17">
        <f>+Jan!K46+Feb!K46+Mar!K46+Apr!K46+May!K46+Jun!K46+Jul!K46+Aug!K46+Sep!K46+Oct!K46+Nov!K46+Dec!K46</f>
        <v>0</v>
      </c>
      <c r="L46" s="17">
        <f>+Jan!L46</f>
        <v>0</v>
      </c>
      <c r="M46" s="17">
        <f>+Dec!M46</f>
        <v>0</v>
      </c>
      <c r="N46" s="17">
        <f>+Jan!N46</f>
        <v>0</v>
      </c>
      <c r="O46" s="17">
        <f>+Dec!O46</f>
        <v>0</v>
      </c>
      <c r="P46" s="17">
        <f>+Jan!P46+Feb!P46+Mar!P46+Apr!P46+May!P46+Jun!P46+Jul!P46+Aug!P46+Sep!P46+Oct!P46+Nov!P46+Dec!P46</f>
        <v>3.22</v>
      </c>
      <c r="Q46" s="10">
        <f t="shared" si="1"/>
        <v>1014.1600000000001</v>
      </c>
      <c r="R46" s="17">
        <f>+Jan!R46+Feb!R46+Mar!R46+Apr!R46+May!R46+Jun!R46+Jul!R46+Aug!R46+Sep!R46+Oct!R46+Nov!R46+Dec!R46</f>
        <v>-1014.1600000000002</v>
      </c>
      <c r="S46" s="17">
        <f>+Jan!S46+Feb!S46+Mar!S46+Apr!S46+May!S46+Jun!S46+Jul!S46+Aug!S46+Sep!S46+Oct!S46+Nov!S46+Dec!S46</f>
        <v>0</v>
      </c>
      <c r="T46" s="17">
        <f>+Jan!T46+Feb!T46+Mar!T46+Apr!T46+May!T46+Jun!T46+Jul!T46+Aug!T46+Sep!T46+Oct!T46+Nov!T46+Dec!T46</f>
        <v>0</v>
      </c>
      <c r="U46" s="10">
        <f t="shared" si="2"/>
        <v>0</v>
      </c>
    </row>
    <row r="47" spans="1:21" hidden="1" x14ac:dyDescent="0.2">
      <c r="A47" s="24">
        <v>242300</v>
      </c>
      <c r="B47" s="17">
        <f>+Jan!B47+Feb!B47+Mar!B47+Apr!B47+May!B47+Jun!B47+Jul!B47+Aug!B47+Sep!B47+Oct!B47+Nov!B47+Dec!B47</f>
        <v>0</v>
      </c>
      <c r="C47" s="17">
        <f>+Jan!C47+Feb!C47+Mar!C47+Apr!C47+May!C47+Jun!C47+Jul!C47+Aug!C47+Sep!C47+Oct!C47+Nov!C47+Dec!C47</f>
        <v>0</v>
      </c>
      <c r="D47" s="17">
        <f>+Jan!D47+Feb!D47+Mar!D47+Apr!D47+May!D47+Jun!D47+Jul!D47+Aug!D47+Sep!D47+Oct!D47+Nov!D47+Dec!D47</f>
        <v>0</v>
      </c>
      <c r="E47" s="17">
        <f>+Jan!E47+Feb!E47+Mar!E47+Apr!E47+May!E47+Jun!E47+Jul!E47+Aug!E47+Sep!E47+Oct!E47+Nov!E47+Dec!E47</f>
        <v>0</v>
      </c>
      <c r="F47" s="17">
        <f>+Jan!F47+Feb!F47+Mar!F47+Apr!F47+May!F47+Jun!F47+Jul!F47+Aug!F47+Sep!F47+Oct!F47+Nov!F47+Dec!F47</f>
        <v>0</v>
      </c>
      <c r="G47" s="17">
        <f>+Jan!G47+Feb!G47+Mar!G47+Apr!G47+May!G47+Jun!G47+Jul!G47+Aug!G47+Sep!G47+Oct!G47+Nov!G47+Dec!G47</f>
        <v>0</v>
      </c>
      <c r="H47" s="17">
        <f>+Jan!H47+Feb!H47+Mar!H47+Apr!H47+May!H47+Jun!H47+Jul!H47+Aug!H47+Sep!H47+Oct!H47+Nov!H47+Dec!H47</f>
        <v>0</v>
      </c>
      <c r="I47" s="17">
        <f>+Jan!I47+Feb!I47+Mar!I47+Apr!I47+May!I47+Jun!I47+Jul!I47+Aug!I47+Sep!I47+Oct!I47+Nov!I47+Dec!I47</f>
        <v>0</v>
      </c>
      <c r="J47" s="10">
        <f t="shared" si="0"/>
        <v>0</v>
      </c>
      <c r="K47" s="17">
        <f>+Jan!K47+Feb!K47+Mar!K47+Apr!K47+May!K47+Jun!K47+Jul!K47+Aug!K47+Sep!K47+Oct!K47+Nov!K47+Dec!K47</f>
        <v>0</v>
      </c>
      <c r="L47" s="17">
        <f>+Jan!L47</f>
        <v>0</v>
      </c>
      <c r="M47" s="17">
        <f>+Dec!M47</f>
        <v>0</v>
      </c>
      <c r="N47" s="17">
        <f>+Jan!N47</f>
        <v>0</v>
      </c>
      <c r="O47" s="17">
        <f>+Dec!O47</f>
        <v>0</v>
      </c>
      <c r="P47" s="17">
        <f>+Jan!P47+Feb!P47+Mar!P47+Apr!P47+May!P47+Jun!P47+Jul!P47+Aug!P47+Sep!P47+Oct!P47+Nov!P47+Dec!P47</f>
        <v>0</v>
      </c>
      <c r="Q47" s="10">
        <f t="shared" si="1"/>
        <v>0</v>
      </c>
      <c r="R47" s="17">
        <f>+Jan!R47+Feb!R47+Mar!R47+Apr!R47+May!R47+Jun!R47+Jul!R47+Aug!R47+Sep!R47+Oct!R47+Nov!R47+Dec!R47</f>
        <v>0</v>
      </c>
      <c r="S47" s="17">
        <f>+Jan!S47+Feb!S47+Mar!S47+Apr!S47+May!S47+Jun!S47+Jul!S47+Aug!S47+Sep!S47+Oct!S47+Nov!S47+Dec!S47</f>
        <v>0</v>
      </c>
      <c r="T47" s="17">
        <f>+Jan!T47+Feb!T47+Mar!T47+Apr!T47+May!T47+Jun!T47+Jul!T47+Aug!T47+Sep!T47+Oct!T47+Nov!T47+Dec!T47</f>
        <v>0</v>
      </c>
      <c r="U47" s="10">
        <f t="shared" si="2"/>
        <v>0</v>
      </c>
    </row>
    <row r="48" spans="1:21" hidden="1" x14ac:dyDescent="0.2">
      <c r="A48" s="24">
        <v>253350</v>
      </c>
      <c r="B48" s="17">
        <f>+Jan!B48+Feb!B48+Mar!B48+Apr!B48+May!B48+Jun!B48+Jul!B48+Aug!B48+Sep!B48+Oct!B48+Nov!B48+Dec!B48</f>
        <v>0</v>
      </c>
      <c r="C48" s="17">
        <f>+Jan!C48+Feb!C48+Mar!C48+Apr!C48+May!C48+Jun!C48+Jul!C48+Aug!C48+Sep!C48+Oct!C48+Nov!C48+Dec!C48</f>
        <v>0</v>
      </c>
      <c r="D48" s="17">
        <f>+Jan!D48+Feb!D48+Mar!D48+Apr!D48+May!D48+Jun!D48+Jul!D48+Aug!D48+Sep!D48+Oct!D48+Nov!D48+Dec!D48</f>
        <v>0</v>
      </c>
      <c r="E48" s="17">
        <f>+Jan!E48+Feb!E48+Mar!E48+Apr!E48+May!E48+Jun!E48+Jul!E48+Aug!E48+Sep!E48+Oct!E48+Nov!E48+Dec!E48</f>
        <v>0</v>
      </c>
      <c r="F48" s="17">
        <f>+Jan!F48+Feb!F48+Mar!F48+Apr!F48+May!F48+Jun!F48+Jul!F48+Aug!F48+Sep!F48+Oct!F48+Nov!F48+Dec!F48</f>
        <v>0</v>
      </c>
      <c r="G48" s="17">
        <f>+Jan!G48+Feb!G48+Mar!G48+Apr!G48+May!G48+Jun!G48+Jul!G48+Aug!G48+Sep!G48+Oct!G48+Nov!G48+Dec!G48</f>
        <v>0</v>
      </c>
      <c r="H48" s="17">
        <f>+Jan!H48+Feb!H48+Mar!H48+Apr!H48+May!H48+Jun!H48+Jul!H48+Aug!H48+Sep!H48+Oct!H48+Nov!H48+Dec!H48</f>
        <v>0</v>
      </c>
      <c r="I48" s="17">
        <f>+Jan!I48+Feb!I48+Mar!I48+Apr!I48+May!I48+Jun!I48+Jul!I48+Aug!I48+Sep!I48+Oct!I48+Nov!I48+Dec!I48</f>
        <v>0</v>
      </c>
      <c r="J48" s="10">
        <f t="shared" si="0"/>
        <v>0</v>
      </c>
      <c r="K48" s="17">
        <f>+Jan!K48+Feb!K48+Mar!K48+Apr!K48+May!K48+Jun!K48+Jul!K48+Aug!K48+Sep!K48+Oct!K48+Nov!K48+Dec!K48</f>
        <v>0</v>
      </c>
      <c r="L48" s="17">
        <f>+Jan!L48</f>
        <v>0</v>
      </c>
      <c r="M48" s="17">
        <f>+Dec!M48</f>
        <v>0</v>
      </c>
      <c r="N48" s="17">
        <f>+Jan!N48</f>
        <v>0</v>
      </c>
      <c r="O48" s="17">
        <f>+Dec!O48</f>
        <v>0</v>
      </c>
      <c r="P48" s="17">
        <f>+Jan!P48+Feb!P48+Mar!P48+Apr!P48+May!P48+Jun!P48+Jul!P48+Aug!P48+Sep!P48+Oct!P48+Nov!P48+Dec!P48</f>
        <v>0</v>
      </c>
      <c r="Q48" s="10">
        <f t="shared" ref="Q48:Q49" si="25">+J48-L48+M48-N48+O48+P48+K48</f>
        <v>0</v>
      </c>
      <c r="R48" s="17">
        <f>+Jan!R48+Feb!R48+Mar!R48+Apr!R48+May!R48+Jun!R48+Jul!R48+Aug!R48+Sep!R48+Oct!R48+Nov!R48+Dec!R48</f>
        <v>0</v>
      </c>
      <c r="S48" s="17">
        <f>+Jan!S48+Feb!S48+Mar!S48+Apr!S48+May!S48+Jun!S48+Jul!S48+Aug!S48+Sep!S48+Oct!S48+Nov!S48+Dec!S48</f>
        <v>0</v>
      </c>
      <c r="T48" s="17">
        <f>+Jan!T48+Feb!T48+Mar!T48+Apr!T48+May!T48+Jun!T48+Jul!T48+Aug!T48+Sep!T48+Oct!T48+Nov!T48+Dec!T48</f>
        <v>0</v>
      </c>
      <c r="U48" s="10">
        <f t="shared" ref="U48:U49" si="26">+Q48+S48+T48+R48</f>
        <v>0</v>
      </c>
    </row>
    <row r="49" spans="1:21" hidden="1" x14ac:dyDescent="0.2">
      <c r="A49" s="24">
        <v>253351</v>
      </c>
      <c r="B49" s="17">
        <f>+Jan!B49+Feb!B49+Mar!B49+Apr!B49+May!B49+Jun!B49+Jul!B49+Aug!B49+Sep!B49+Oct!B49+Nov!B49+Dec!B49</f>
        <v>0</v>
      </c>
      <c r="C49" s="17">
        <f>+Jan!C49+Feb!C49+Mar!C49+Apr!C49+May!C49+Jun!C49+Jul!C49+Aug!C49+Sep!C49+Oct!C49+Nov!C49+Dec!C49</f>
        <v>0</v>
      </c>
      <c r="D49" s="17">
        <f>+Jan!D49+Feb!D49+Mar!D49+Apr!D49+May!D49+Jun!D49+Jul!D49+Aug!D49+Sep!D49+Oct!D49+Nov!D49+Dec!D49</f>
        <v>0</v>
      </c>
      <c r="E49" s="17">
        <f>+Jan!E49+Feb!E49+Mar!E49+Apr!E49+May!E49+Jun!E49+Jul!E49+Aug!E49+Sep!E49+Oct!E49+Nov!E49+Dec!E49</f>
        <v>0</v>
      </c>
      <c r="F49" s="17">
        <f>+Jan!F49+Feb!F49+Mar!F49+Apr!F49+May!F49+Jun!F49+Jul!F49+Aug!F49+Sep!F49+Oct!F49+Nov!F49+Dec!F49</f>
        <v>0</v>
      </c>
      <c r="G49" s="17">
        <f>+Jan!G49+Feb!G49+Mar!G49+Apr!G49+May!G49+Jun!G49+Jul!G49+Aug!G49+Sep!G49+Oct!G49+Nov!G49+Dec!G49</f>
        <v>0</v>
      </c>
      <c r="H49" s="17">
        <f>+Jan!H49+Feb!H49+Mar!H49+Apr!H49+May!H49+Jun!H49+Jul!H49+Aug!H49+Sep!H49+Oct!H49+Nov!H49+Dec!H49</f>
        <v>0</v>
      </c>
      <c r="I49" s="17">
        <f>+Jan!I49+Feb!I49+Mar!I49+Apr!I49+May!I49+Jun!I49+Jul!I49+Aug!I49+Sep!I49+Oct!I49+Nov!I49+Dec!I49</f>
        <v>0</v>
      </c>
      <c r="J49" s="10">
        <f t="shared" si="0"/>
        <v>0</v>
      </c>
      <c r="K49" s="17">
        <f>+Jan!K49+Feb!K49+Mar!K49+Apr!K49+May!K49+Jun!K49+Jul!K49+Aug!K49+Sep!K49+Oct!K49+Nov!K49+Dec!K49</f>
        <v>0</v>
      </c>
      <c r="L49" s="17">
        <f>+Jan!L49</f>
        <v>0</v>
      </c>
      <c r="M49" s="17">
        <f>+Dec!M49</f>
        <v>0</v>
      </c>
      <c r="N49" s="17">
        <f>+Jan!N49</f>
        <v>0</v>
      </c>
      <c r="O49" s="17">
        <f>+Dec!O49</f>
        <v>0</v>
      </c>
      <c r="P49" s="17">
        <f>+Jan!P49+Feb!P49+Mar!P49+Apr!P49+May!P49+Jun!P49+Jul!P49+Aug!P49+Sep!P49+Oct!P49+Nov!P49+Dec!P49</f>
        <v>0</v>
      </c>
      <c r="Q49" s="10">
        <f t="shared" si="25"/>
        <v>0</v>
      </c>
      <c r="R49" s="17">
        <f>+Jan!R49+Feb!R49+Mar!R49+Apr!R49+May!R49+Jun!R49+Jul!R49+Aug!R49+Sep!R49+Oct!R49+Nov!R49+Dec!R49</f>
        <v>0</v>
      </c>
      <c r="S49" s="17">
        <f>+Jan!S49+Feb!S49+Mar!S49+Apr!S49+May!S49+Jun!S49+Jul!S49+Aug!S49+Sep!S49+Oct!S49+Nov!S49+Dec!S49</f>
        <v>0</v>
      </c>
      <c r="T49" s="17">
        <f>+Jan!T49+Feb!T49+Mar!T49+Apr!T49+May!T49+Jun!T49+Jul!T49+Aug!T49+Sep!T49+Oct!T49+Nov!T49+Dec!T49</f>
        <v>0</v>
      </c>
      <c r="U49" s="10">
        <f t="shared" si="26"/>
        <v>0</v>
      </c>
    </row>
    <row r="50" spans="1:21" x14ac:dyDescent="0.2">
      <c r="A50" s="24">
        <f>+Jan!A50</f>
        <v>416000</v>
      </c>
      <c r="B50" s="17">
        <f>+Jan!B50+Feb!B50+Mar!B50+Apr!B50+May!B50+Jun!B50+Jul!B50+Aug!B50+Sep!B50+Oct!B50+Nov!B50+Dec!B50</f>
        <v>0.36</v>
      </c>
      <c r="C50" s="17">
        <f>+Jan!C50+Feb!C50+Mar!C50+Apr!C50+May!C50+Jun!C50+Jul!C50+Aug!C50+Sep!C50+Oct!C50+Nov!C50+Dec!C50</f>
        <v>0.01</v>
      </c>
      <c r="D50" s="17">
        <f>+Jan!D50+Feb!D50+Mar!D50+Apr!D50+May!D50+Jun!D50+Jul!D50+Aug!D50+Sep!D50+Oct!D50+Nov!D50+Dec!D50</f>
        <v>0.09</v>
      </c>
      <c r="E50" s="17">
        <f>+Jan!E50+Feb!E50+Mar!E50+Apr!E50+May!E50+Jun!E50+Jul!E50+Aug!E50+Sep!E50+Oct!E50+Nov!E50+Dec!E50</f>
        <v>0</v>
      </c>
      <c r="F50" s="17">
        <f>+Jan!F50+Feb!F50+Mar!F50+Apr!F50+May!F50+Jun!F50+Jul!F50+Aug!F50+Sep!F50+Oct!F50+Nov!F50+Dec!F50</f>
        <v>0</v>
      </c>
      <c r="G50" s="17">
        <f>+Jan!G50+Feb!G50+Mar!G50+Apr!G50+May!G50+Jun!G50+Jul!G50+Aug!G50+Sep!G50+Oct!G50+Nov!G50+Dec!G50</f>
        <v>0.01</v>
      </c>
      <c r="H50" s="17">
        <f>+Jan!H50+Feb!H50+Mar!H50+Apr!H50+May!H50+Jun!H50+Jul!H50+Aug!H50+Sep!H50+Oct!H50+Nov!H50+Dec!H50</f>
        <v>0</v>
      </c>
      <c r="I50" s="17">
        <f>+Jan!I50+Feb!I50+Mar!I50+Apr!I50+May!I50+Jun!I50+Jul!I50+Aug!I50+Sep!I50+Oct!I50+Nov!I50+Dec!I50</f>
        <v>0</v>
      </c>
      <c r="J50" s="10">
        <f t="shared" si="0"/>
        <v>0.47</v>
      </c>
      <c r="K50" s="17">
        <f>+Jan!K50+Feb!K50+Mar!K50+Apr!K50+May!K50+Jun!K50+Jul!K50+Aug!K50+Sep!K50+Oct!K50+Nov!K50+Dec!K50</f>
        <v>0</v>
      </c>
      <c r="L50" s="17">
        <f>+Jan!L50</f>
        <v>0</v>
      </c>
      <c r="M50" s="17">
        <f>+Dec!M50</f>
        <v>0</v>
      </c>
      <c r="N50" s="17">
        <f>+Jan!N50</f>
        <v>0</v>
      </c>
      <c r="O50" s="17">
        <f>+Dec!O50</f>
        <v>0</v>
      </c>
      <c r="P50" s="17">
        <f>+Jan!P50+Feb!P50+Mar!P50+Apr!P50+May!P50+Jun!P50+Jul!P50+Aug!P50+Sep!P50+Oct!P50+Nov!P50+Dec!P50</f>
        <v>0</v>
      </c>
      <c r="Q50" s="10">
        <f t="shared" si="1"/>
        <v>0.47</v>
      </c>
      <c r="R50" s="17">
        <f>+Jan!R50+Feb!R50+Mar!R50+Apr!R50+May!R50+Jun!R50+Jul!R50+Aug!R50+Sep!R50+Oct!R50+Nov!R50+Dec!R50</f>
        <v>0</v>
      </c>
      <c r="S50" s="17">
        <f>+Jan!S50+Feb!S50+Mar!S50+Apr!S50+May!S50+Jun!S50+Jul!S50+Aug!S50+Sep!S50+Oct!S50+Nov!S50+Dec!S50</f>
        <v>0</v>
      </c>
      <c r="T50" s="17">
        <f>+Jan!T50+Feb!T50+Mar!T50+Apr!T50+May!T50+Jun!T50+Jul!T50+Aug!T50+Sep!T50+Oct!T50+Nov!T50+Dec!T50</f>
        <v>0</v>
      </c>
      <c r="U50" s="10">
        <f t="shared" si="2"/>
        <v>0.47</v>
      </c>
    </row>
    <row r="51" spans="1:21" hidden="1" x14ac:dyDescent="0.2">
      <c r="A51" s="24">
        <f>+Jan!A51</f>
        <v>416100</v>
      </c>
      <c r="B51" s="17">
        <f>+Jan!B51+Feb!B51+Mar!B51+Apr!B51+May!B51+Jun!B51+Jul!B51+Aug!B51+Sep!B51+Oct!B51+Nov!B51+Dec!B51</f>
        <v>0</v>
      </c>
      <c r="C51" s="17">
        <f>+Jan!C51+Feb!C51+Mar!C51+Apr!C51+May!C51+Jun!C51+Jul!C51+Aug!C51+Sep!C51+Oct!C51+Nov!C51+Dec!C51</f>
        <v>0</v>
      </c>
      <c r="D51" s="17">
        <f>+Jan!D51+Feb!D51+Mar!D51+Apr!D51+May!D51+Jun!D51+Jul!D51+Aug!D51+Sep!D51+Oct!D51+Nov!D51+Dec!D51</f>
        <v>0</v>
      </c>
      <c r="E51" s="17">
        <f>+Jan!E51+Feb!E51+Mar!E51+Apr!E51+May!E51+Jun!E51+Jul!E51+Aug!E51+Sep!E51+Oct!E51+Nov!E51+Dec!E51</f>
        <v>0</v>
      </c>
      <c r="F51" s="17">
        <f>+Jan!F51+Feb!F51+Mar!F51+Apr!F51+May!F51+Jun!F51+Jul!F51+Aug!F51+Sep!F51+Oct!F51+Nov!F51+Dec!F51</f>
        <v>0</v>
      </c>
      <c r="G51" s="17">
        <f>+Jan!G51+Feb!G51+Mar!G51+Apr!G51+May!G51+Jun!G51+Jul!G51+Aug!G51+Sep!G51+Oct!G51+Nov!G51+Dec!G51</f>
        <v>0</v>
      </c>
      <c r="H51" s="17">
        <f>+Jan!H51+Feb!H51+Mar!H51+Apr!H51+May!H51+Jun!H51+Jul!H51+Aug!H51+Sep!H51+Oct!H51+Nov!H51+Dec!H51</f>
        <v>0</v>
      </c>
      <c r="I51" s="17">
        <f>+Jan!I51+Feb!I51+Mar!I51+Apr!I51+May!I51+Jun!I51+Jul!I51+Aug!I51+Sep!I51+Oct!I51+Nov!I51+Dec!I51</f>
        <v>0</v>
      </c>
      <c r="J51" s="10">
        <f t="shared" si="0"/>
        <v>0</v>
      </c>
      <c r="K51" s="17">
        <f>+Jan!K51+Feb!K51+Mar!K51+Apr!K51+May!K51+Jun!K51+Jul!K51+Aug!K51+Sep!K51+Oct!K51+Nov!K51+Dec!K51</f>
        <v>0</v>
      </c>
      <c r="L51" s="17">
        <f>+Jan!L51</f>
        <v>0</v>
      </c>
      <c r="M51" s="17">
        <f>+Dec!M51</f>
        <v>0</v>
      </c>
      <c r="N51" s="17">
        <f>+Jan!N51</f>
        <v>0</v>
      </c>
      <c r="O51" s="17">
        <f>+Dec!O51</f>
        <v>0</v>
      </c>
      <c r="P51" s="17">
        <f>+Jan!P51+Feb!P51+Mar!P51+Apr!P51+May!P51+Jun!P51+Jul!P51+Aug!P51+Sep!P51+Oct!P51+Nov!P51+Dec!P51</f>
        <v>0</v>
      </c>
      <c r="Q51" s="10">
        <f t="shared" si="1"/>
        <v>0</v>
      </c>
      <c r="R51" s="17">
        <f>+Jan!R51+Feb!R51+Mar!R51+Apr!R51+May!R51+Jun!R51+Jul!R51+Aug!R51+Sep!R51+Oct!R51+Nov!R51+Dec!R51</f>
        <v>0</v>
      </c>
      <c r="S51" s="17">
        <f>+Jan!S51+Feb!S51+Mar!S51+Apr!S51+May!S51+Jun!S51+Jul!S51+Aug!S51+Sep!S51+Oct!S51+Nov!S51+Dec!S51</f>
        <v>0</v>
      </c>
      <c r="T51" s="17">
        <f>+Jan!T51+Feb!T51+Mar!T51+Apr!T51+May!T51+Jun!T51+Jul!T51+Aug!T51+Sep!T51+Oct!T51+Nov!T51+Dec!T51</f>
        <v>0</v>
      </c>
      <c r="U51" s="10">
        <f t="shared" si="2"/>
        <v>0</v>
      </c>
    </row>
    <row r="52" spans="1:21" hidden="1" x14ac:dyDescent="0.2">
      <c r="A52" s="24">
        <f>+Jan!A52</f>
        <v>416600</v>
      </c>
      <c r="B52" s="17">
        <f>+Jan!B52+Feb!B52+Mar!B52+Apr!B52+May!B52+Jun!B52+Jul!B52+Aug!B52+Sep!B52+Oct!B52+Nov!B52+Dec!B52</f>
        <v>0</v>
      </c>
      <c r="C52" s="17">
        <f>+Jan!C52+Feb!C52+Mar!C52+Apr!C52+May!C52+Jun!C52+Jul!C52+Aug!C52+Sep!C52+Oct!C52+Nov!C52+Dec!C52</f>
        <v>0</v>
      </c>
      <c r="D52" s="17">
        <f>+Jan!D52+Feb!D52+Mar!D52+Apr!D52+May!D52+Jun!D52+Jul!D52+Aug!D52+Sep!D52+Oct!D52+Nov!D52+Dec!D52</f>
        <v>0</v>
      </c>
      <c r="E52" s="17">
        <f>+Jan!E52+Feb!E52+Mar!E52+Apr!E52+May!E52+Jun!E52+Jul!E52+Aug!E52+Sep!E52+Oct!E52+Nov!E52+Dec!E52</f>
        <v>0</v>
      </c>
      <c r="F52" s="17">
        <f>+Jan!F52+Feb!F52+Mar!F52+Apr!F52+May!F52+Jun!F52+Jul!F52+Aug!F52+Sep!F52+Oct!F52+Nov!F52+Dec!F52</f>
        <v>0</v>
      </c>
      <c r="G52" s="17">
        <f>+Jan!G52+Feb!G52+Mar!G52+Apr!G52+May!G52+Jun!G52+Jul!G52+Aug!G52+Sep!G52+Oct!G52+Nov!G52+Dec!G52</f>
        <v>0</v>
      </c>
      <c r="H52" s="17">
        <f>+Jan!H52+Feb!H52+Mar!H52+Apr!H52+May!H52+Jun!H52+Jul!H52+Aug!H52+Sep!H52+Oct!H52+Nov!H52+Dec!H52</f>
        <v>0</v>
      </c>
      <c r="I52" s="17">
        <f>+Jan!I52+Feb!I52+Mar!I52+Apr!I52+May!I52+Jun!I52+Jul!I52+Aug!I52+Sep!I52+Oct!I52+Nov!I52+Dec!I52</f>
        <v>0</v>
      </c>
      <c r="J52" s="10">
        <f t="shared" si="0"/>
        <v>0</v>
      </c>
      <c r="K52" s="17">
        <f>+Jan!K52+Feb!K52+Mar!K52+Apr!K52+May!K52+Jun!K52+Jul!K52+Aug!K52+Sep!K52+Oct!K52+Nov!K52+Dec!K52</f>
        <v>0</v>
      </c>
      <c r="L52" s="17">
        <f>+Jan!L52</f>
        <v>0</v>
      </c>
      <c r="M52" s="17">
        <f>+Dec!M52</f>
        <v>0</v>
      </c>
      <c r="N52" s="17">
        <f>+Jan!N52</f>
        <v>0</v>
      </c>
      <c r="O52" s="17">
        <f>+Dec!O52</f>
        <v>0</v>
      </c>
      <c r="P52" s="17">
        <f>+Jan!P52+Feb!P52+Mar!P52+Apr!P52+May!P52+Jun!P52+Jul!P52+Aug!P52+Sep!P52+Oct!P52+Nov!P52+Dec!P52</f>
        <v>0</v>
      </c>
      <c r="Q52" s="10">
        <f t="shared" si="1"/>
        <v>0</v>
      </c>
      <c r="R52" s="17">
        <f>+Jan!R52+Feb!R52+Mar!R52+Apr!R52+May!R52+Jun!R52+Jul!R52+Aug!R52+Sep!R52+Oct!R52+Nov!R52+Dec!R52</f>
        <v>0</v>
      </c>
      <c r="S52" s="17">
        <f>+Jan!S52+Feb!S52+Mar!S52+Apr!S52+May!S52+Jun!S52+Jul!S52+Aug!S52+Sep!S52+Oct!S52+Nov!S52+Dec!S52</f>
        <v>0</v>
      </c>
      <c r="T52" s="17">
        <f>+Jan!T52+Feb!T52+Mar!T52+Apr!T52+May!T52+Jun!T52+Jul!T52+Aug!T52+Sep!T52+Oct!T52+Nov!T52+Dec!T52</f>
        <v>0</v>
      </c>
      <c r="U52" s="10">
        <f t="shared" si="2"/>
        <v>0</v>
      </c>
    </row>
    <row r="53" spans="1:21" hidden="1" x14ac:dyDescent="0.2">
      <c r="A53" s="24">
        <f>+Jan!A53</f>
        <v>416700</v>
      </c>
      <c r="B53" s="17">
        <f>+Jan!B53+Feb!B53+Mar!B53+Apr!B53+May!B53+Jun!B53+Jul!B53+Aug!B53+Sep!B53+Oct!B53+Nov!B53+Dec!B53</f>
        <v>0</v>
      </c>
      <c r="C53" s="17">
        <f>+Jan!C53+Feb!C53+Mar!C53+Apr!C53+May!C53+Jun!C53+Jul!C53+Aug!C53+Sep!C53+Oct!C53+Nov!C53+Dec!C53</f>
        <v>0</v>
      </c>
      <c r="D53" s="17">
        <f>+Jan!D53+Feb!D53+Mar!D53+Apr!D53+May!D53+Jun!D53+Jul!D53+Aug!D53+Sep!D53+Oct!D53+Nov!D53+Dec!D53</f>
        <v>0</v>
      </c>
      <c r="E53" s="17">
        <f>+Jan!E53+Feb!E53+Mar!E53+Apr!E53+May!E53+Jun!E53+Jul!E53+Aug!E53+Sep!E53+Oct!E53+Nov!E53+Dec!E53</f>
        <v>0</v>
      </c>
      <c r="F53" s="17">
        <f>+Jan!F53+Feb!F53+Mar!F53+Apr!F53+May!F53+Jun!F53+Jul!F53+Aug!F53+Sep!F53+Oct!F53+Nov!F53+Dec!F53</f>
        <v>0</v>
      </c>
      <c r="G53" s="17">
        <f>+Jan!G53+Feb!G53+Mar!G53+Apr!G53+May!G53+Jun!G53+Jul!G53+Aug!G53+Sep!G53+Oct!G53+Nov!G53+Dec!G53</f>
        <v>0</v>
      </c>
      <c r="H53" s="17">
        <f>+Jan!H53+Feb!H53+Mar!H53+Apr!H53+May!H53+Jun!H53+Jul!H53+Aug!H53+Sep!H53+Oct!H53+Nov!H53+Dec!H53</f>
        <v>0</v>
      </c>
      <c r="I53" s="17">
        <f>+Jan!I53+Feb!I53+Mar!I53+Apr!I53+May!I53+Jun!I53+Jul!I53+Aug!I53+Sep!I53+Oct!I53+Nov!I53+Dec!I53</f>
        <v>0</v>
      </c>
      <c r="J53" s="10">
        <f t="shared" si="0"/>
        <v>0</v>
      </c>
      <c r="K53" s="17">
        <f>+Jan!K53+Feb!K53+Mar!K53+Apr!K53+May!K53+Jun!K53+Jul!K53+Aug!K53+Sep!K53+Oct!K53+Nov!K53+Dec!K53</f>
        <v>0</v>
      </c>
      <c r="L53" s="17">
        <f>+Jan!L53</f>
        <v>0</v>
      </c>
      <c r="M53" s="17">
        <f>+Dec!M53</f>
        <v>0</v>
      </c>
      <c r="N53" s="17">
        <f>+Jan!N53</f>
        <v>0</v>
      </c>
      <c r="O53" s="17">
        <f>+Dec!O53</f>
        <v>0</v>
      </c>
      <c r="P53" s="17">
        <f>+Jan!P53+Feb!P53+Mar!P53+Apr!P53+May!P53+Jun!P53+Jul!P53+Aug!P53+Sep!P53+Oct!P53+Nov!P53+Dec!P53</f>
        <v>0</v>
      </c>
      <c r="Q53" s="10">
        <f t="shared" si="1"/>
        <v>0</v>
      </c>
      <c r="R53" s="17">
        <f>+Jan!R53+Feb!R53+Mar!R53+Apr!R53+May!R53+Jun!R53+Jul!R53+Aug!R53+Sep!R53+Oct!R53+Nov!R53+Dec!R53</f>
        <v>0</v>
      </c>
      <c r="S53" s="17">
        <f>+Jan!S53+Feb!S53+Mar!S53+Apr!S53+May!S53+Jun!S53+Jul!S53+Aug!S53+Sep!S53+Oct!S53+Nov!S53+Dec!S53</f>
        <v>0</v>
      </c>
      <c r="T53" s="17">
        <f>+Jan!T53+Feb!T53+Mar!T53+Apr!T53+May!T53+Jun!T53+Jul!T53+Aug!T53+Sep!T53+Oct!T53+Nov!T53+Dec!T53</f>
        <v>0</v>
      </c>
      <c r="U53" s="10">
        <f t="shared" si="2"/>
        <v>0</v>
      </c>
    </row>
    <row r="54" spans="1:21" x14ac:dyDescent="0.2">
      <c r="A54" s="24">
        <f>+Jan!A54</f>
        <v>417102</v>
      </c>
      <c r="B54" s="17">
        <f>+Jan!B54+Feb!B54+Mar!B54+Apr!B54+May!B54+Jun!B54+Jul!B54+Aug!B54+Sep!B54+Oct!B54+Nov!B54+Dec!B54</f>
        <v>0</v>
      </c>
      <c r="C54" s="17">
        <f>+Jan!C54+Feb!C54+Mar!C54+Apr!C54+May!C54+Jun!C54+Jul!C54+Aug!C54+Sep!C54+Oct!C54+Nov!C54+Dec!C54</f>
        <v>0</v>
      </c>
      <c r="D54" s="17">
        <f>+Jan!D54+Feb!D54+Mar!D54+Apr!D54+May!D54+Jun!D54+Jul!D54+Aug!D54+Sep!D54+Oct!D54+Nov!D54+Dec!D54</f>
        <v>0</v>
      </c>
      <c r="E54" s="17">
        <f>+Jan!E54+Feb!E54+Mar!E54+Apr!E54+May!E54+Jun!E54+Jul!E54+Aug!E54+Sep!E54+Oct!E54+Nov!E54+Dec!E54</f>
        <v>0</v>
      </c>
      <c r="F54" s="17">
        <f>+Jan!F54+Feb!F54+Mar!F54+Apr!F54+May!F54+Jun!F54+Jul!F54+Aug!F54+Sep!F54+Oct!F54+Nov!F54+Dec!F54</f>
        <v>0</v>
      </c>
      <c r="G54" s="17">
        <f>+Jan!G54+Feb!G54+Mar!G54+Apr!G54+May!G54+Jun!G54+Jul!G54+Aug!G54+Sep!G54+Oct!G54+Nov!G54+Dec!G54</f>
        <v>0</v>
      </c>
      <c r="H54" s="17">
        <f>+Jan!H54+Feb!H54+Mar!H54+Apr!H54+May!H54+Jun!H54+Jul!H54+Aug!H54+Sep!H54+Oct!H54+Nov!H54+Dec!H54</f>
        <v>0</v>
      </c>
      <c r="I54" s="17">
        <f>+Jan!I54+Feb!I54+Mar!I54+Apr!I54+May!I54+Jun!I54+Jul!I54+Aug!I54+Sep!I54+Oct!I54+Nov!I54+Dec!I54</f>
        <v>0</v>
      </c>
      <c r="J54" s="10">
        <f t="shared" si="0"/>
        <v>0</v>
      </c>
      <c r="K54" s="17">
        <f>+Jan!K54+Feb!K54+Mar!K54+Apr!K54+May!K54+Jun!K54+Jul!K54+Aug!K54+Sep!K54+Oct!K54+Nov!K54+Dec!K54</f>
        <v>0</v>
      </c>
      <c r="L54" s="17">
        <f>+Jan!L54</f>
        <v>0</v>
      </c>
      <c r="M54" s="17">
        <f>+Dec!M54</f>
        <v>0</v>
      </c>
      <c r="N54" s="17">
        <f>+Jan!N54</f>
        <v>0</v>
      </c>
      <c r="O54" s="17">
        <f>+Dec!O54</f>
        <v>0</v>
      </c>
      <c r="P54" s="17">
        <f>+Jan!P54+Feb!P54+Mar!P54+Apr!P54+May!P54+Jun!P54+Jul!P54+Aug!P54+Sep!P54+Oct!P54+Nov!P54+Dec!P54</f>
        <v>0</v>
      </c>
      <c r="Q54" s="10">
        <f t="shared" si="1"/>
        <v>0</v>
      </c>
      <c r="R54" s="17">
        <f>+Jan!R54+Feb!R54+Mar!R54+Apr!R54+May!R54+Jun!R54+Jul!R54+Aug!R54+Sep!R54+Oct!R54+Nov!R54+Dec!R54</f>
        <v>0</v>
      </c>
      <c r="S54" s="17">
        <f>+Jan!S54+Feb!S54+Mar!S54+Apr!S54+May!S54+Jun!S54+Jul!S54+Aug!S54+Sep!S54+Oct!S54+Nov!S54+Dec!S54</f>
        <v>10.139999999999999</v>
      </c>
      <c r="T54" s="17">
        <f>+Jan!T54+Feb!T54+Mar!T54+Apr!T54+May!T54+Jun!T54+Jul!T54+Aug!T54+Sep!T54+Oct!T54+Nov!T54+Dec!T54</f>
        <v>0</v>
      </c>
      <c r="U54" s="10">
        <f t="shared" si="2"/>
        <v>10.139999999999999</v>
      </c>
    </row>
    <row r="55" spans="1:21" hidden="1" x14ac:dyDescent="0.2">
      <c r="A55" s="24">
        <f>+Jan!A55</f>
        <v>417106</v>
      </c>
      <c r="B55" s="17">
        <f>+Jan!B55+Feb!B55+Mar!B55+Apr!B55+May!B55+Jun!B55+Jul!B55+Aug!B55+Sep!B55+Oct!B55+Nov!B55+Dec!B55</f>
        <v>0</v>
      </c>
      <c r="C55" s="17">
        <f>+Jan!C55+Feb!C55+Mar!C55+Apr!C55+May!C55+Jun!C55+Jul!C55+Aug!C55+Sep!C55+Oct!C55+Nov!C55+Dec!C55</f>
        <v>0</v>
      </c>
      <c r="D55" s="17">
        <f>+Jan!D55+Feb!D55+Mar!D55+Apr!D55+May!D55+Jun!D55+Jul!D55+Aug!D55+Sep!D55+Oct!D55+Nov!D55+Dec!D55</f>
        <v>0</v>
      </c>
      <c r="E55" s="17">
        <f>+Jan!E55+Feb!E55+Mar!E55+Apr!E55+May!E55+Jun!E55+Jul!E55+Aug!E55+Sep!E55+Oct!E55+Nov!E55+Dec!E55</f>
        <v>0</v>
      </c>
      <c r="F55" s="17">
        <f>+Jan!F55+Feb!F55+Mar!F55+Apr!F55+May!F55+Jun!F55+Jul!F55+Aug!F55+Sep!F55+Oct!F55+Nov!F55+Dec!F55</f>
        <v>0</v>
      </c>
      <c r="G55" s="17">
        <f>+Jan!G55+Feb!G55+Mar!G55+Apr!G55+May!G55+Jun!G55+Jul!G55+Aug!G55+Sep!G55+Oct!G55+Nov!G55+Dec!G55</f>
        <v>0</v>
      </c>
      <c r="H55" s="17">
        <f>+Jan!H55+Feb!H55+Mar!H55+Apr!H55+May!H55+Jun!H55+Jul!H55+Aug!H55+Sep!H55+Oct!H55+Nov!H55+Dec!H55</f>
        <v>0</v>
      </c>
      <c r="I55" s="17">
        <f>+Jan!I55+Feb!I55+Mar!I55+Apr!I55+May!I55+Jun!I55+Jul!I55+Aug!I55+Sep!I55+Oct!I55+Nov!I55+Dec!I55</f>
        <v>0</v>
      </c>
      <c r="J55" s="10">
        <f t="shared" si="0"/>
        <v>0</v>
      </c>
      <c r="K55" s="17">
        <f>+Jan!K55+Feb!K55+Mar!K55+Apr!K55+May!K55+Jun!K55+Jul!K55+Aug!K55+Sep!K55+Oct!K55+Nov!K55+Dec!K55</f>
        <v>0</v>
      </c>
      <c r="L55" s="17">
        <f>+Jan!L55</f>
        <v>0</v>
      </c>
      <c r="M55" s="17">
        <f>+Dec!M55</f>
        <v>0</v>
      </c>
      <c r="N55" s="17">
        <f>+Jan!N55</f>
        <v>0</v>
      </c>
      <c r="O55" s="17">
        <f>+Dec!O55</f>
        <v>0</v>
      </c>
      <c r="P55" s="17">
        <f>+Jan!P55+Feb!P55+Mar!P55+Apr!P55+May!P55+Jun!P55+Jul!P55+Aug!P55+Sep!P55+Oct!P55+Nov!P55+Dec!P55</f>
        <v>0</v>
      </c>
      <c r="Q55" s="10">
        <f t="shared" si="1"/>
        <v>0</v>
      </c>
      <c r="R55" s="17">
        <f>+Jan!R55+Feb!R55+Mar!R55+Apr!R55+May!R55+Jun!R55+Jul!R55+Aug!R55+Sep!R55+Oct!R55+Nov!R55+Dec!R55</f>
        <v>0</v>
      </c>
      <c r="S55" s="17">
        <f>+Jan!S55+Feb!S55+Mar!S55+Apr!S55+May!S55+Jun!S55+Jul!S55+Aug!S55+Sep!S55+Oct!S55+Nov!S55+Dec!S55</f>
        <v>0</v>
      </c>
      <c r="T55" s="17">
        <f>+Jan!T55+Feb!T55+Mar!T55+Apr!T55+May!T55+Jun!T55+Jul!T55+Aug!T55+Sep!T55+Oct!T55+Nov!T55+Dec!T55</f>
        <v>0</v>
      </c>
      <c r="U55" s="10">
        <f t="shared" si="2"/>
        <v>0</v>
      </c>
    </row>
    <row r="56" spans="1:21" x14ac:dyDescent="0.2">
      <c r="A56" s="24">
        <f>+Jan!A56</f>
        <v>417107</v>
      </c>
      <c r="B56" s="17">
        <f>+Jan!B56+Feb!B56+Mar!B56+Apr!B56+May!B56+Jun!B56+Jul!B56+Aug!B56+Sep!B56+Oct!B56+Nov!B56+Dec!B56</f>
        <v>0</v>
      </c>
      <c r="C56" s="17">
        <f>+Jan!C56+Feb!C56+Mar!C56+Apr!C56+May!C56+Jun!C56+Jul!C56+Aug!C56+Sep!C56+Oct!C56+Nov!C56+Dec!C56</f>
        <v>0</v>
      </c>
      <c r="D56" s="17">
        <f>+Jan!D56+Feb!D56+Mar!D56+Apr!D56+May!D56+Jun!D56+Jul!D56+Aug!D56+Sep!D56+Oct!D56+Nov!D56+Dec!D56</f>
        <v>0</v>
      </c>
      <c r="E56" s="17">
        <f>+Jan!E56+Feb!E56+Mar!E56+Apr!E56+May!E56+Jun!E56+Jul!E56+Aug!E56+Sep!E56+Oct!E56+Nov!E56+Dec!E56</f>
        <v>0</v>
      </c>
      <c r="F56" s="17">
        <f>+Jan!F56+Feb!F56+Mar!F56+Apr!F56+May!F56+Jun!F56+Jul!F56+Aug!F56+Sep!F56+Oct!F56+Nov!F56+Dec!F56</f>
        <v>0</v>
      </c>
      <c r="G56" s="17">
        <f>+Jan!G56+Feb!G56+Mar!G56+Apr!G56+May!G56+Jun!G56+Jul!G56+Aug!G56+Sep!G56+Oct!G56+Nov!G56+Dec!G56</f>
        <v>0</v>
      </c>
      <c r="H56" s="17">
        <f>+Jan!H56+Feb!H56+Mar!H56+Apr!H56+May!H56+Jun!H56+Jul!H56+Aug!H56+Sep!H56+Oct!H56+Nov!H56+Dec!H56</f>
        <v>0</v>
      </c>
      <c r="I56" s="17">
        <f>+Jan!I56+Feb!I56+Mar!I56+Apr!I56+May!I56+Jun!I56+Jul!I56+Aug!I56+Sep!I56+Oct!I56+Nov!I56+Dec!I56</f>
        <v>0</v>
      </c>
      <c r="J56" s="10">
        <f t="shared" si="0"/>
        <v>0</v>
      </c>
      <c r="K56" s="17">
        <f>+Jan!K56+Feb!K56+Mar!K56+Apr!K56+May!K56+Jun!K56+Jul!K56+Aug!K56+Sep!K56+Oct!K56+Nov!K56+Dec!K56</f>
        <v>0</v>
      </c>
      <c r="L56" s="17">
        <f>+Jan!L56</f>
        <v>0</v>
      </c>
      <c r="M56" s="17">
        <f>+Dec!M56</f>
        <v>0</v>
      </c>
      <c r="N56" s="17">
        <f>+Jan!N56</f>
        <v>0</v>
      </c>
      <c r="O56" s="17">
        <f>+Dec!O56</f>
        <v>0</v>
      </c>
      <c r="P56" s="17">
        <f>+Jan!P56+Feb!P56+Mar!P56+Apr!P56+May!P56+Jun!P56+Jul!P56+Aug!P56+Sep!P56+Oct!P56+Nov!P56+Dec!P56</f>
        <v>0</v>
      </c>
      <c r="Q56" s="10">
        <f t="shared" si="1"/>
        <v>0</v>
      </c>
      <c r="R56" s="17">
        <f>+Jan!R56+Feb!R56+Mar!R56+Apr!R56+May!R56+Jun!R56+Jul!R56+Aug!R56+Sep!R56+Oct!R56+Nov!R56+Dec!R56</f>
        <v>0</v>
      </c>
      <c r="S56" s="17">
        <f>+Jan!S56+Feb!S56+Mar!S56+Apr!S56+May!S56+Jun!S56+Jul!S56+Aug!S56+Sep!S56+Oct!S56+Nov!S56+Dec!S56</f>
        <v>63.84</v>
      </c>
      <c r="T56" s="17">
        <f>+Jan!T56+Feb!T56+Mar!T56+Apr!T56+May!T56+Jun!T56+Jul!T56+Aug!T56+Sep!T56+Oct!T56+Nov!T56+Dec!T56</f>
        <v>0</v>
      </c>
      <c r="U56" s="10">
        <f t="shared" si="2"/>
        <v>63.84</v>
      </c>
    </row>
    <row r="57" spans="1:21" hidden="1" x14ac:dyDescent="0.2">
      <c r="A57" s="99">
        <v>426500</v>
      </c>
      <c r="B57" s="17">
        <f>+Jan!B57+Feb!B57+Mar!B57+Apr!B57+May!B57+Jun!B57+Jul!B57+Aug!B57+Sep!B57+Oct!B57+Nov!B57+Dec!B57</f>
        <v>0</v>
      </c>
      <c r="C57" s="17">
        <f>+Jan!C57+Feb!C57+Mar!C57+Apr!C57+May!C57+Jun!C57+Jul!C57+Aug!C57+Sep!C57+Oct!C57+Nov!C57+Dec!C57</f>
        <v>0</v>
      </c>
      <c r="D57" s="17">
        <f>+Jan!D57+Feb!D57+Mar!D57+Apr!D57+May!D57+Jun!D57+Jul!D57+Aug!D57+Sep!D57+Oct!D57+Nov!D57+Dec!D57</f>
        <v>0</v>
      </c>
      <c r="E57" s="17">
        <f>+Jan!E57+Feb!E57+Mar!E57+Apr!E57+May!E57+Jun!E57+Jul!E57+Aug!E57+Sep!E57+Oct!E57+Nov!E57+Dec!E57</f>
        <v>0</v>
      </c>
      <c r="F57" s="17">
        <f>+Jan!F57+Feb!F57+Mar!F57+Apr!F57+May!F57+Jun!F57+Jul!F57+Aug!F57+Sep!F57+Oct!F57+Nov!F57+Dec!F57</f>
        <v>0</v>
      </c>
      <c r="G57" s="17">
        <f>+Jan!G57+Feb!G57+Mar!G57+Apr!G57+May!G57+Jun!G57+Jul!G57+Aug!G57+Sep!G57+Oct!G57+Nov!G57+Dec!G57</f>
        <v>0</v>
      </c>
      <c r="H57" s="17">
        <f>+Jan!H57+Feb!H57+Mar!H57+Apr!H57+May!H57+Jun!H57+Jul!H57+Aug!H57+Sep!H57+Oct!H57+Nov!H57+Dec!H57</f>
        <v>0</v>
      </c>
      <c r="I57" s="17">
        <f>+Jan!I57+Feb!I57+Mar!I57+Apr!I57+May!I57+Jun!I57+Jul!I57+Aug!I57+Sep!I57+Oct!I57+Nov!I57+Dec!I57</f>
        <v>0</v>
      </c>
      <c r="J57" s="10">
        <f t="shared" si="0"/>
        <v>0</v>
      </c>
      <c r="K57" s="17">
        <f>+Jan!K57+Feb!K57+Mar!K57+Apr!K57+May!K57+Jun!K57+Jul!K57+Aug!K57+Sep!K57+Oct!K57+Nov!K57+Dec!K57</f>
        <v>0</v>
      </c>
      <c r="L57" s="17">
        <f>+Jan!L57</f>
        <v>0</v>
      </c>
      <c r="M57" s="17">
        <f>+Dec!M57</f>
        <v>0</v>
      </c>
      <c r="N57" s="17">
        <f>+Jan!N57</f>
        <v>0</v>
      </c>
      <c r="O57" s="17">
        <f>+Dec!O57</f>
        <v>0</v>
      </c>
      <c r="P57" s="17">
        <f>+Jan!P57+Feb!P57+Mar!P57+Apr!P57+May!P57+Jun!P57+Jul!P57+Aug!P57+Sep!P57+Oct!P57+Nov!P57+Dec!P57</f>
        <v>0</v>
      </c>
      <c r="Q57" s="10">
        <f t="shared" ref="Q57" si="27">+J57-L57+M57-N57+O57+P57+K57</f>
        <v>0</v>
      </c>
      <c r="R57" s="17">
        <f>+Jan!R57+Feb!R57+Mar!R57+Apr!R57+May!R57+Jun!R57+Jul!R57+Aug!R57+Sep!R57+Oct!R57+Nov!R57+Dec!R57</f>
        <v>0</v>
      </c>
      <c r="S57" s="17">
        <f>+Jan!S57+Feb!S57+Mar!S57+Apr!S57+May!S57+Jun!S57+Jul!S57+Aug!S57+Sep!S57+Oct!S57+Nov!S57+Dec!S57</f>
        <v>0</v>
      </c>
      <c r="T57" s="17">
        <f>+Jan!T57+Feb!T57+Mar!T57+Apr!T57+May!T57+Jun!T57+Jul!T57+Aug!T57+Sep!T57+Oct!T57+Nov!T57+Dec!T57</f>
        <v>0</v>
      </c>
      <c r="U57" s="10">
        <f t="shared" ref="U57" si="28">+Q57+S57+T57+R57</f>
        <v>0</v>
      </c>
    </row>
    <row r="58" spans="1:21" hidden="1" x14ac:dyDescent="0.2">
      <c r="A58" s="24">
        <f>+Jan!A58</f>
        <v>582000</v>
      </c>
      <c r="B58" s="17">
        <f>+Jan!B58+Feb!B58+Mar!B58+Apr!B58+May!B58+Jun!B58+Jul!B58+Aug!B58+Sep!B58+Oct!B58+Nov!B58+Dec!B58</f>
        <v>0</v>
      </c>
      <c r="C58" s="17">
        <f>+Jan!C58+Feb!C58+Mar!C58+Apr!C58+May!C58+Jun!C58+Jul!C58+Aug!C58+Sep!C58+Oct!C58+Nov!C58+Dec!C58</f>
        <v>0</v>
      </c>
      <c r="D58" s="17">
        <f>+Jan!D58+Feb!D58+Mar!D58+Apr!D58+May!D58+Jun!D58+Jul!D58+Aug!D58+Sep!D58+Oct!D58+Nov!D58+Dec!D58</f>
        <v>0</v>
      </c>
      <c r="E58" s="17">
        <f>+Jan!E58+Feb!E58+Mar!E58+Apr!E58+May!E58+Jun!E58+Jul!E58+Aug!E58+Sep!E58+Oct!E58+Nov!E58+Dec!E58</f>
        <v>0</v>
      </c>
      <c r="F58" s="17">
        <f>+Jan!F58+Feb!F58+Mar!F58+Apr!F58+May!F58+Jun!F58+Jul!F58+Aug!F58+Sep!F58+Oct!F58+Nov!F58+Dec!F58</f>
        <v>0</v>
      </c>
      <c r="G58" s="17">
        <f>+Jan!G58+Feb!G58+Mar!G58+Apr!G58+May!G58+Jun!G58+Jul!G58+Aug!G58+Sep!G58+Oct!G58+Nov!G58+Dec!G58</f>
        <v>0</v>
      </c>
      <c r="H58" s="17">
        <f>+Jan!H58+Feb!H58+Mar!H58+Apr!H58+May!H58+Jun!H58+Jul!H58+Aug!H58+Sep!H58+Oct!H58+Nov!H58+Dec!H58</f>
        <v>0</v>
      </c>
      <c r="I58" s="17">
        <f>+Jan!I58+Feb!I58+Mar!I58+Apr!I58+May!I58+Jun!I58+Jul!I58+Aug!I58+Sep!I58+Oct!I58+Nov!I58+Dec!I58</f>
        <v>0</v>
      </c>
      <c r="J58" s="10">
        <f t="shared" si="0"/>
        <v>0</v>
      </c>
      <c r="K58" s="17">
        <f>+Jan!K58+Feb!K58+Mar!K58+Apr!K58+May!K58+Jun!K58+Jul!K58+Aug!K58+Sep!K58+Oct!K58+Nov!K58+Dec!K58</f>
        <v>0</v>
      </c>
      <c r="L58" s="17">
        <f>+Jan!L58</f>
        <v>0</v>
      </c>
      <c r="M58" s="17">
        <f>+Dec!M58</f>
        <v>0</v>
      </c>
      <c r="N58" s="17">
        <f>+Jan!N58</f>
        <v>0</v>
      </c>
      <c r="O58" s="17">
        <f>+Dec!O58</f>
        <v>0</v>
      </c>
      <c r="P58" s="17">
        <f>+Jan!P58+Feb!P58+Mar!P58+Apr!P58+May!P58+Jun!P58+Jul!P58+Aug!P58+Sep!P58+Oct!P58+Nov!P58+Dec!P58</f>
        <v>0</v>
      </c>
      <c r="Q58" s="10">
        <f t="shared" si="1"/>
        <v>0</v>
      </c>
      <c r="R58" s="17">
        <f>+Jan!R58+Feb!R58+Mar!R58+Apr!R58+May!R58+Jun!R58+Jul!R58+Aug!R58+Sep!R58+Oct!R58+Nov!R58+Dec!R58</f>
        <v>0</v>
      </c>
      <c r="S58" s="17">
        <f>+Jan!S58+Feb!S58+Mar!S58+Apr!S58+May!S58+Jun!S58+Jul!S58+Aug!S58+Sep!S58+Oct!S58+Nov!S58+Dec!S58</f>
        <v>0</v>
      </c>
      <c r="T58" s="17">
        <f>+Jan!T58+Feb!T58+Mar!T58+Apr!T58+May!T58+Jun!T58+Jul!T58+Aug!T58+Sep!T58+Oct!T58+Nov!T58+Dec!T58</f>
        <v>0</v>
      </c>
      <c r="U58" s="10">
        <f t="shared" si="2"/>
        <v>0</v>
      </c>
    </row>
    <row r="59" spans="1:21" x14ac:dyDescent="0.2">
      <c r="A59" s="24">
        <f>+Jan!A59</f>
        <v>582200</v>
      </c>
      <c r="B59" s="17">
        <f>+Jan!B59+Feb!B59+Mar!B59+Apr!B59+May!B59+Jun!B59+Jul!B59+Aug!B59+Sep!B59+Oct!B59+Nov!B59+Dec!B59</f>
        <v>5185.21</v>
      </c>
      <c r="C59" s="17">
        <f>+Jan!C59+Feb!C59+Mar!C59+Apr!C59+May!C59+Jun!C59+Jul!C59+Aug!C59+Sep!C59+Oct!C59+Nov!C59+Dec!C59</f>
        <v>188.29000000000002</v>
      </c>
      <c r="D59" s="17">
        <f>+Jan!D59+Feb!D59+Mar!D59+Apr!D59+May!D59+Jun!D59+Jul!D59+Aug!D59+Sep!D59+Oct!D59+Nov!D59+Dec!D59</f>
        <v>171.85999999999996</v>
      </c>
      <c r="E59" s="17">
        <f>+Jan!E59+Feb!E59+Mar!E59+Apr!E59+May!E59+Jun!E59+Jul!E59+Aug!E59+Sep!E59+Oct!E59+Nov!E59+Dec!E59</f>
        <v>-22.26</v>
      </c>
      <c r="F59" s="17">
        <f>+Jan!F59+Feb!F59+Mar!F59+Apr!F59+May!F59+Jun!F59+Jul!F59+Aug!F59+Sep!F59+Oct!F59+Nov!F59+Dec!F59</f>
        <v>14.11</v>
      </c>
      <c r="G59" s="17">
        <f>+Jan!G59+Feb!G59+Mar!G59+Apr!G59+May!G59+Jun!G59+Jul!G59+Aug!G59+Sep!G59+Oct!G59+Nov!G59+Dec!G59</f>
        <v>199.61</v>
      </c>
      <c r="H59" s="17">
        <f>+Jan!H59+Feb!H59+Mar!H59+Apr!H59+May!H59+Jun!H59+Jul!H59+Aug!H59+Sep!H59+Oct!H59+Nov!H59+Dec!H59</f>
        <v>573.54</v>
      </c>
      <c r="I59" s="17">
        <f>+Jan!I59+Feb!I59+Mar!I59+Apr!I59+May!I59+Jun!I59+Jul!I59+Aug!I59+Sep!I59+Oct!I59+Nov!I59+Dec!I59</f>
        <v>0</v>
      </c>
      <c r="J59" s="10">
        <f t="shared" si="0"/>
        <v>6310.3599999999988</v>
      </c>
      <c r="K59" s="17">
        <f>+Jan!K59+Feb!K59+Mar!K59+Apr!K59+May!K59+Jun!K59+Jul!K59+Aug!K59+Sep!K59+Oct!K59+Nov!K59+Dec!K59</f>
        <v>0</v>
      </c>
      <c r="L59" s="17">
        <f>+Jan!L59</f>
        <v>0</v>
      </c>
      <c r="M59" s="17">
        <f>+Dec!M59</f>
        <v>0</v>
      </c>
      <c r="N59" s="17">
        <f>+Jan!N59</f>
        <v>0</v>
      </c>
      <c r="O59" s="17">
        <f>+Dec!O59</f>
        <v>0</v>
      </c>
      <c r="P59" s="17">
        <f>+Jan!P59+Feb!P59+Mar!P59+Apr!P59+May!P59+Jun!P59+Jul!P59+Aug!P59+Sep!P59+Oct!P59+Nov!P59+Dec!P59</f>
        <v>34.03</v>
      </c>
      <c r="Q59" s="10">
        <f t="shared" si="1"/>
        <v>6344.3899999999985</v>
      </c>
      <c r="R59" s="17">
        <f>+Jan!R59+Feb!R59+Mar!R59+Apr!R59+May!R59+Jun!R59+Jul!R59+Aug!R59+Sep!R59+Oct!R59+Nov!R59+Dec!R59</f>
        <v>0.17401371583728498</v>
      </c>
      <c r="S59" s="17">
        <f>+Jan!S59+Feb!S59+Mar!S59+Apr!S59+May!S59+Jun!S59+Jul!S59+Aug!S59+Sep!S59+Oct!S59+Nov!S59+Dec!S59</f>
        <v>0</v>
      </c>
      <c r="T59" s="17">
        <f>+Jan!T59+Feb!T59+Mar!T59+Apr!T59+May!T59+Jun!T59+Jul!T59+Aug!T59+Sep!T59+Oct!T59+Nov!T59+Dec!T59</f>
        <v>0</v>
      </c>
      <c r="U59" s="10">
        <f t="shared" si="2"/>
        <v>6344.5640137158362</v>
      </c>
    </row>
    <row r="60" spans="1:21" x14ac:dyDescent="0.2">
      <c r="A60" s="24">
        <f>+Jan!A60</f>
        <v>583000</v>
      </c>
      <c r="B60" s="17">
        <f>+Jan!B60+Feb!B60+Mar!B60+Apr!B60+May!B60+Jun!B60+Jul!B60+Aug!B60+Sep!B60+Oct!B60+Nov!B60+Dec!B60</f>
        <v>174061.06999999998</v>
      </c>
      <c r="C60" s="17">
        <f>+Jan!C60+Feb!C60+Mar!C60+Apr!C60+May!C60+Jun!C60+Jul!C60+Aug!C60+Sep!C60+Oct!C60+Nov!C60+Dec!C60</f>
        <v>6710.84</v>
      </c>
      <c r="D60" s="17">
        <f>+Jan!D60+Feb!D60+Mar!D60+Apr!D60+May!D60+Jun!D60+Jul!D60+Aug!D60+Sep!D60+Oct!D60+Nov!D60+Dec!D60</f>
        <v>6758.92</v>
      </c>
      <c r="E60" s="17">
        <f>+Jan!E60+Feb!E60+Mar!E60+Apr!E60+May!E60+Jun!E60+Jul!E60+Aug!E60+Sep!E60+Oct!E60+Nov!E60+Dec!E60</f>
        <v>706.68999999999983</v>
      </c>
      <c r="F60" s="17">
        <f>+Jan!F60+Feb!F60+Mar!F60+Apr!F60+May!F60+Jun!F60+Jul!F60+Aug!F60+Sep!F60+Oct!F60+Nov!F60+Dec!F60</f>
        <v>388.61</v>
      </c>
      <c r="G60" s="17">
        <f>+Jan!G60+Feb!G60+Mar!G60+Apr!G60+May!G60+Jun!G60+Jul!G60+Aug!G60+Sep!G60+Oct!G60+Nov!G60+Dec!G60</f>
        <v>7197.9</v>
      </c>
      <c r="H60" s="17">
        <f>+Jan!H60+Feb!H60+Mar!H60+Apr!H60+May!H60+Jun!H60+Jul!H60+Aug!H60+Sep!H60+Oct!H60+Nov!H60+Dec!H60</f>
        <v>16652.66</v>
      </c>
      <c r="I60" s="17">
        <f>+Jan!I60+Feb!I60+Mar!I60+Apr!I60+May!I60+Jun!I60+Jul!I60+Aug!I60+Sep!I60+Oct!I60+Nov!I60+Dec!I60</f>
        <v>0</v>
      </c>
      <c r="J60" s="10">
        <f t="shared" si="0"/>
        <v>212476.68999999997</v>
      </c>
      <c r="K60" s="17">
        <f>+Jan!K60+Feb!K60+Mar!K60+Apr!K60+May!K60+Jun!K60+Jul!K60+Aug!K60+Sep!K60+Oct!K60+Nov!K60+Dec!K60</f>
        <v>62701.209999999992</v>
      </c>
      <c r="L60" s="17">
        <f>+Jan!L60</f>
        <v>0</v>
      </c>
      <c r="M60" s="17">
        <f>+Dec!M60</f>
        <v>0</v>
      </c>
      <c r="N60" s="17">
        <f>+Jan!N60</f>
        <v>0</v>
      </c>
      <c r="O60" s="17">
        <f>+Dec!O60</f>
        <v>0</v>
      </c>
      <c r="P60" s="17">
        <f>+Jan!P60+Feb!P60+Mar!P60+Apr!P60+May!P60+Jun!P60+Jul!P60+Aug!P60+Sep!P60+Oct!P60+Nov!P60+Dec!P60</f>
        <v>987.94</v>
      </c>
      <c r="Q60" s="10">
        <f t="shared" si="1"/>
        <v>276165.83999999997</v>
      </c>
      <c r="R60" s="17">
        <f>+Jan!R60+Feb!R60+Mar!R60+Apr!R60+May!R60+Jun!R60+Jul!R60+Aug!R60+Sep!R60+Oct!R60+Nov!R60+Dec!R60</f>
        <v>27.407380324641728</v>
      </c>
      <c r="S60" s="17">
        <f>+Jan!S60+Feb!S60+Mar!S60+Apr!S60+May!S60+Jun!S60+Jul!S60+Aug!S60+Sep!S60+Oct!S60+Nov!S60+Dec!S60</f>
        <v>0</v>
      </c>
      <c r="T60" s="17">
        <f>+Jan!T60+Feb!T60+Mar!T60+Apr!T60+May!T60+Jun!T60+Jul!T60+Aug!T60+Sep!T60+Oct!T60+Nov!T60+Dec!T60</f>
        <v>0</v>
      </c>
      <c r="U60" s="10">
        <f t="shared" si="2"/>
        <v>276193.24738032458</v>
      </c>
    </row>
    <row r="61" spans="1:21" x14ac:dyDescent="0.2">
      <c r="A61" s="24">
        <f>+Jan!A61</f>
        <v>586000</v>
      </c>
      <c r="B61" s="17">
        <f>+Jan!B61+Feb!B61+Mar!B61+Apr!B61+May!B61+Jun!B61+Jul!B61+Aug!B61+Sep!B61+Oct!B61+Nov!B61+Dec!B61</f>
        <v>409991.52999999997</v>
      </c>
      <c r="C61" s="17">
        <f>+Jan!C61+Feb!C61+Mar!C61+Apr!C61+May!C61+Jun!C61+Jul!C61+Aug!C61+Sep!C61+Oct!C61+Nov!C61+Dec!C61</f>
        <v>14650.039999999999</v>
      </c>
      <c r="D61" s="17">
        <f>+Jan!D61+Feb!D61+Mar!D61+Apr!D61+May!D61+Jun!D61+Jul!D61+Aug!D61+Sep!D61+Oct!D61+Nov!D61+Dec!D61</f>
        <v>26506.44</v>
      </c>
      <c r="E61" s="17">
        <f>+Jan!E61+Feb!E61+Mar!E61+Apr!E61+May!E61+Jun!E61+Jul!E61+Aug!E61+Sep!E61+Oct!E61+Nov!E61+Dec!E61</f>
        <v>3684.7200000000003</v>
      </c>
      <c r="F61" s="17">
        <f>+Jan!F61+Feb!F61+Mar!F61+Apr!F61+May!F61+Jun!F61+Jul!F61+Aug!F61+Sep!F61+Oct!F61+Nov!F61+Dec!F61</f>
        <v>800.6</v>
      </c>
      <c r="G61" s="17">
        <f>+Jan!G61+Feb!G61+Mar!G61+Apr!G61+May!G61+Jun!G61+Jul!G61+Aug!G61+Sep!G61+Oct!G61+Nov!G61+Dec!G61</f>
        <v>12564.97</v>
      </c>
      <c r="H61" s="17">
        <f>+Jan!H61+Feb!H61+Mar!H61+Apr!H61+May!H61+Jun!H61+Jul!H61+Aug!H61+Sep!H61+Oct!H61+Nov!H61+Dec!H61</f>
        <v>37081.839999999997</v>
      </c>
      <c r="I61" s="17">
        <f>+Jan!I61+Feb!I61+Mar!I61+Apr!I61+May!I61+Jun!I61+Jul!I61+Aug!I61+Sep!I61+Oct!I61+Nov!I61+Dec!I61</f>
        <v>2.2737367544323206E-13</v>
      </c>
      <c r="J61" s="10">
        <f t="shared" si="0"/>
        <v>505280.1399999999</v>
      </c>
      <c r="K61" s="17">
        <f>+Jan!K61+Feb!K61+Mar!K61+Apr!K61+May!K61+Jun!K61+Jul!K61+Aug!K61+Sep!K61+Oct!K61+Nov!K61+Dec!K61</f>
        <v>0</v>
      </c>
      <c r="L61" s="17">
        <f>+Jan!L61</f>
        <v>0</v>
      </c>
      <c r="M61" s="17">
        <f>+Dec!M61</f>
        <v>0</v>
      </c>
      <c r="N61" s="17">
        <f>+Jan!N61</f>
        <v>0</v>
      </c>
      <c r="O61" s="17">
        <f>+Dec!O61</f>
        <v>0</v>
      </c>
      <c r="P61" s="17">
        <f>+Jan!P61+Feb!P61+Mar!P61+Apr!P61+May!P61+Jun!P61+Jul!P61+Aug!P61+Sep!P61+Oct!P61+Nov!P61+Dec!P61</f>
        <v>2199.9499999999998</v>
      </c>
      <c r="Q61" s="10">
        <f t="shared" si="1"/>
        <v>507480.08999999991</v>
      </c>
      <c r="R61" s="17">
        <f>+Jan!R61+Feb!R61+Mar!R61+Apr!R61+May!R61+Jun!R61+Jul!R61+Aug!R61+Sep!R61+Oct!R61+Nov!R61+Dec!R61</f>
        <v>75.071984691844236</v>
      </c>
      <c r="S61" s="17">
        <f>+Jan!S61+Feb!S61+Mar!S61+Apr!S61+May!S61+Jun!S61+Jul!S61+Aug!S61+Sep!S61+Oct!S61+Nov!S61+Dec!S61</f>
        <v>0</v>
      </c>
      <c r="T61" s="17">
        <f>+Jan!T61+Feb!T61+Mar!T61+Apr!T61+May!T61+Jun!T61+Jul!T61+Aug!T61+Sep!T61+Oct!T61+Nov!T61+Dec!T61</f>
        <v>0</v>
      </c>
      <c r="U61" s="10">
        <f t="shared" si="2"/>
        <v>507555.16198469175</v>
      </c>
    </row>
    <row r="62" spans="1:21" x14ac:dyDescent="0.2">
      <c r="A62" s="24">
        <f>+Jan!A62</f>
        <v>588000</v>
      </c>
      <c r="B62" s="17">
        <f>+Jan!B62+Feb!B62+Mar!B62+Apr!B62+May!B62+Jun!B62+Jul!B62+Aug!B62+Sep!B62+Oct!B62+Nov!B62+Dec!B62</f>
        <v>1060175.3600000001</v>
      </c>
      <c r="C62" s="17">
        <f>+Jan!C62+Feb!C62+Mar!C62+Apr!C62+May!C62+Jun!C62+Jul!C62+Aug!C62+Sep!C62+Oct!C62+Nov!C62+Dec!C62</f>
        <v>49115.61</v>
      </c>
      <c r="D62" s="17">
        <f>+Jan!D62+Feb!D62+Mar!D62+Apr!D62+May!D62+Jun!D62+Jul!D62+Aug!D62+Sep!D62+Oct!D62+Nov!D62+Dec!D62</f>
        <v>51157.729999999996</v>
      </c>
      <c r="E62" s="17">
        <f>+Jan!E62+Feb!E62+Mar!E62+Apr!E62+May!E62+Jun!E62+Jul!E62+Aug!E62+Sep!E62+Oct!E62+Nov!E62+Dec!E62</f>
        <v>4981.3700000000017</v>
      </c>
      <c r="F62" s="17">
        <f>+Jan!F62+Feb!F62+Mar!F62+Apr!F62+May!F62+Jun!F62+Jul!F62+Aug!F62+Sep!F62+Oct!F62+Nov!F62+Dec!F62</f>
        <v>2067.44</v>
      </c>
      <c r="G62" s="17">
        <f>+Jan!G62+Feb!G62+Mar!G62+Apr!G62+May!G62+Jun!G62+Jul!G62+Aug!G62+Sep!G62+Oct!G62+Nov!G62+Dec!G62</f>
        <v>26323.740000000005</v>
      </c>
      <c r="H62" s="17">
        <f>+Jan!H62+Feb!H62+Mar!H62+Apr!H62+May!H62+Jun!H62+Jul!H62+Aug!H62+Sep!H62+Oct!H62+Nov!H62+Dec!H62</f>
        <v>94350.02</v>
      </c>
      <c r="I62" s="17">
        <f>+Jan!I62+Feb!I62+Mar!I62+Apr!I62+May!I62+Jun!I62+Jul!I62+Aug!I62+Sep!I62+Oct!I62+Nov!I62+Dec!I62</f>
        <v>-0.45000000000005685</v>
      </c>
      <c r="J62" s="10">
        <f t="shared" si="0"/>
        <v>1288170.8200000003</v>
      </c>
      <c r="K62" s="17">
        <f>+Jan!K62+Feb!K62+Mar!K62+Apr!K62+May!K62+Jun!K62+Jul!K62+Aug!K62+Sep!K62+Oct!K62+Nov!K62+Dec!K62</f>
        <v>0</v>
      </c>
      <c r="L62" s="17">
        <f>+Jan!L62</f>
        <v>0</v>
      </c>
      <c r="M62" s="17">
        <f>+Dec!M62</f>
        <v>0</v>
      </c>
      <c r="N62" s="17">
        <f>+Jan!N62</f>
        <v>0</v>
      </c>
      <c r="O62" s="17">
        <f>+Dec!O62</f>
        <v>0</v>
      </c>
      <c r="P62" s="17">
        <f>+Jan!P62+Feb!P62+Mar!P62+Apr!P62+May!P62+Jun!P62+Jul!P62+Aug!P62+Sep!P62+Oct!P62+Nov!P62+Dec!P62</f>
        <v>5597.5</v>
      </c>
      <c r="Q62" s="10">
        <f t="shared" si="1"/>
        <v>1293768.3200000003</v>
      </c>
      <c r="R62" s="17">
        <f>+Jan!R62+Feb!R62+Mar!R62+Apr!R62+May!R62+Jun!R62+Jul!R62+Aug!R62+Sep!R62+Oct!R62+Nov!R62+Dec!R62</f>
        <v>21.097691655473199</v>
      </c>
      <c r="S62" s="17">
        <f>+Jan!S62+Feb!S62+Mar!S62+Apr!S62+May!S62+Jun!S62+Jul!S62+Aug!S62+Sep!S62+Oct!S62+Nov!S62+Dec!S62</f>
        <v>0</v>
      </c>
      <c r="T62" s="17">
        <f>+Jan!T62+Feb!T62+Mar!T62+Apr!T62+May!T62+Jun!T62+Jul!T62+Aug!T62+Sep!T62+Oct!T62+Nov!T62+Dec!T62</f>
        <v>0</v>
      </c>
      <c r="U62" s="10">
        <f t="shared" si="2"/>
        <v>1293789.4176916557</v>
      </c>
    </row>
    <row r="63" spans="1:21" hidden="1" x14ac:dyDescent="0.2">
      <c r="A63" s="49">
        <v>588200</v>
      </c>
      <c r="B63" s="17">
        <f>+Jan!B63+Feb!B63+Mar!B63+Apr!B63+May!B63+Jun!B63+Jul!B63+Aug!B63+Sep!B63+Oct!B63+Nov!B63+Dec!B63</f>
        <v>0</v>
      </c>
      <c r="C63" s="17">
        <f>+Jan!C63+Feb!C63+Mar!C63+Apr!C63+May!C63+Jun!C63+Jul!C63+Aug!C63+Sep!C63+Oct!C63+Nov!C63+Dec!C63</f>
        <v>0</v>
      </c>
      <c r="D63" s="17">
        <f>+Jan!D63+Feb!D63+Mar!D63+Apr!D63+May!D63+Jun!D63+Jul!D63+Aug!D63+Sep!D63+Oct!D63+Nov!D63+Dec!D63</f>
        <v>0</v>
      </c>
      <c r="E63" s="17">
        <f>+Jan!E63+Feb!E63+Mar!E63+Apr!E63+May!E63+Jun!E63+Jul!E63+Aug!E63+Sep!E63+Oct!E63+Nov!E63+Dec!E63</f>
        <v>0</v>
      </c>
      <c r="F63" s="17">
        <f>+Jan!F63+Feb!F63+Mar!F63+Apr!F63+May!F63+Jun!F63+Jul!F63+Aug!F63+Sep!F63+Oct!F63+Nov!F63+Dec!F63</f>
        <v>0</v>
      </c>
      <c r="G63" s="17">
        <f>+Jan!G63+Feb!G63+Mar!G63+Apr!G63+May!G63+Jun!G63+Jul!G63+Aug!G63+Sep!G63+Oct!G63+Nov!G63+Dec!G63</f>
        <v>0</v>
      </c>
      <c r="H63" s="17">
        <f>+Jan!H63+Feb!H63+Mar!H63+Apr!H63+May!H63+Jun!H63+Jul!H63+Aug!H63+Sep!H63+Oct!H63+Nov!H63+Dec!H63</f>
        <v>0</v>
      </c>
      <c r="I63" s="17">
        <f>+Jan!I63+Feb!I63+Mar!I63+Apr!I63+May!I63+Jun!I63+Jul!I63+Aug!I63+Sep!I63+Oct!I63+Nov!I63+Dec!I63</f>
        <v>0</v>
      </c>
      <c r="J63" s="10">
        <f t="shared" si="0"/>
        <v>0</v>
      </c>
      <c r="K63" s="17">
        <f>+Jan!K63+Feb!K63+Mar!K63+Apr!K63+May!K63+Jun!K63+Jul!K63+Aug!K63+Sep!K63+Oct!K63+Nov!K63+Dec!K63</f>
        <v>0</v>
      </c>
      <c r="L63" s="17">
        <f>+Jan!L63</f>
        <v>0</v>
      </c>
      <c r="M63" s="17">
        <f>+Dec!M63</f>
        <v>0</v>
      </c>
      <c r="N63" s="17">
        <f>+Jan!N63</f>
        <v>0</v>
      </c>
      <c r="O63" s="17">
        <f>+Dec!O63</f>
        <v>0</v>
      </c>
      <c r="P63" s="17">
        <f>+Jan!P63+Feb!P63+Mar!P63+Apr!P63+May!P63+Jun!P63+Jul!P63+Aug!P63+Sep!P63+Oct!P63+Nov!P63+Dec!P63</f>
        <v>0</v>
      </c>
      <c r="Q63" s="10">
        <f t="shared" si="1"/>
        <v>0</v>
      </c>
      <c r="R63" s="17">
        <f>+Jan!R63+Feb!R63+Mar!R63+Apr!R63+May!R63+Jun!R63+Jul!R63+Aug!R63+Sep!R63+Oct!R63+Nov!R63+Dec!R63</f>
        <v>0</v>
      </c>
      <c r="S63" s="17">
        <f>+Jan!S63+Feb!S63+Mar!S63+Apr!S63+May!S63+Jun!S63+Jul!S63+Aug!S63+Sep!S63+Oct!S63+Nov!S63+Dec!S63</f>
        <v>0</v>
      </c>
      <c r="T63" s="17">
        <f>+Jan!T63+Feb!T63+Mar!T63+Apr!T63+May!T63+Jun!T63+Jul!T63+Aug!T63+Sep!T63+Oct!T63+Nov!T63+Dec!T63</f>
        <v>0</v>
      </c>
      <c r="U63" s="10">
        <f t="shared" si="2"/>
        <v>0</v>
      </c>
    </row>
    <row r="64" spans="1:21" hidden="1" x14ac:dyDescent="0.2">
      <c r="A64" s="49">
        <v>588210</v>
      </c>
      <c r="B64" s="17">
        <f>+Jan!B64+Feb!B64+Mar!B64+Apr!B64+May!B64+Jun!B64+Jul!B64+Aug!B64+Sep!B64+Oct!B64+Nov!B64+Dec!B64</f>
        <v>0</v>
      </c>
      <c r="C64" s="17">
        <f>+Jan!C64+Feb!C64+Mar!C64+Apr!C64+May!C64+Jun!C64+Jul!C64+Aug!C64+Sep!C64+Oct!C64+Nov!C64+Dec!C64</f>
        <v>0</v>
      </c>
      <c r="D64" s="17">
        <f>+Jan!D64+Feb!D64+Mar!D64+Apr!D64+May!D64+Jun!D64+Jul!D64+Aug!D64+Sep!D64+Oct!D64+Nov!D64+Dec!D64</f>
        <v>0</v>
      </c>
      <c r="E64" s="17">
        <f>+Jan!E64+Feb!E64+Mar!E64+Apr!E64+May!E64+Jun!E64+Jul!E64+Aug!E64+Sep!E64+Oct!E64+Nov!E64+Dec!E64</f>
        <v>0</v>
      </c>
      <c r="F64" s="17">
        <f>+Jan!F64+Feb!F64+Mar!F64+Apr!F64+May!F64+Jun!F64+Jul!F64+Aug!F64+Sep!F64+Oct!F64+Nov!F64+Dec!F64</f>
        <v>0</v>
      </c>
      <c r="G64" s="17">
        <f>+Jan!G64+Feb!G64+Mar!G64+Apr!G64+May!G64+Jun!G64+Jul!G64+Aug!G64+Sep!G64+Oct!G64+Nov!G64+Dec!G64</f>
        <v>0</v>
      </c>
      <c r="H64" s="17">
        <f>+Jan!H64+Feb!H64+Mar!H64+Apr!H64+May!H64+Jun!H64+Jul!H64+Aug!H64+Sep!H64+Oct!H64+Nov!H64+Dec!H64</f>
        <v>0</v>
      </c>
      <c r="I64" s="17">
        <f>+Jan!I64+Feb!I64+Mar!I64+Apr!I64+May!I64+Jun!I64+Jul!I64+Aug!I64+Sep!I64+Oct!I64+Nov!I64+Dec!I64</f>
        <v>0</v>
      </c>
      <c r="J64" s="10">
        <f t="shared" si="0"/>
        <v>0</v>
      </c>
      <c r="K64" s="17">
        <f>+Jan!K64+Feb!K64+Mar!K64+Apr!K64+May!K64+Jun!K64+Jul!K64+Aug!K64+Sep!K64+Oct!K64+Nov!K64+Dec!K64</f>
        <v>0</v>
      </c>
      <c r="L64" s="17">
        <f>+Jan!L64</f>
        <v>0</v>
      </c>
      <c r="M64" s="17">
        <f>+Dec!M64</f>
        <v>0</v>
      </c>
      <c r="N64" s="17">
        <f>+Jan!N64</f>
        <v>0</v>
      </c>
      <c r="O64" s="17">
        <f>+Dec!O64</f>
        <v>0</v>
      </c>
      <c r="P64" s="17">
        <f>+Jan!P64+Feb!P64+Mar!P64+Apr!P64+May!P64+Jun!P64+Jul!P64+Aug!P64+Sep!P64+Oct!P64+Nov!P64+Dec!P64</f>
        <v>0</v>
      </c>
      <c r="Q64" s="10">
        <f t="shared" si="1"/>
        <v>0</v>
      </c>
      <c r="R64" s="17">
        <f>+Jan!R64+Feb!R64+Mar!R64+Apr!R64+May!R64+Jun!R64+Jul!R64+Aug!R64+Sep!R64+Oct!R64+Nov!R64+Dec!R64</f>
        <v>0</v>
      </c>
      <c r="S64" s="17">
        <f>+Jan!S64+Feb!S64+Mar!S64+Apr!S64+May!S64+Jun!S64+Jul!S64+Aug!S64+Sep!S64+Oct!S64+Nov!S64+Dec!S64</f>
        <v>0</v>
      </c>
      <c r="T64" s="17">
        <f>+Jan!T64+Feb!T64+Mar!T64+Apr!T64+May!T64+Jun!T64+Jul!T64+Aug!T64+Sep!T64+Oct!T64+Nov!T64+Dec!T64</f>
        <v>0</v>
      </c>
      <c r="U64" s="10">
        <f t="shared" si="2"/>
        <v>0</v>
      </c>
    </row>
    <row r="65" spans="1:21" x14ac:dyDescent="0.2">
      <c r="A65" s="24">
        <f>+Jan!A65</f>
        <v>592000</v>
      </c>
      <c r="B65" s="17">
        <f>+Jan!B65+Feb!B65+Mar!B65+Apr!B65+May!B65+Jun!B65+Jul!B65+Aug!B65+Sep!B65+Oct!B65+Nov!B65+Dec!B65</f>
        <v>180014.93</v>
      </c>
      <c r="C65" s="17">
        <f>+Jan!C65+Feb!C65+Mar!C65+Apr!C65+May!C65+Jun!C65+Jul!C65+Aug!C65+Sep!C65+Oct!C65+Nov!C65+Dec!C65</f>
        <v>6379.6799999999994</v>
      </c>
      <c r="D65" s="17">
        <f>+Jan!D65+Feb!D65+Mar!D65+Apr!D65+May!D65+Jun!D65+Jul!D65+Aug!D65+Sep!D65+Oct!D65+Nov!D65+Dec!D65</f>
        <v>6578.4400000000005</v>
      </c>
      <c r="E65" s="17">
        <f>+Jan!E65+Feb!E65+Mar!E65+Apr!E65+May!E65+Jun!E65+Jul!E65+Aug!E65+Sep!E65+Oct!E65+Nov!E65+Dec!E65</f>
        <v>72.250000000000085</v>
      </c>
      <c r="F65" s="17">
        <f>+Jan!F65+Feb!F65+Mar!F65+Apr!F65+May!F65+Jun!F65+Jul!F65+Aug!F65+Sep!F65+Oct!F65+Nov!F65+Dec!F65</f>
        <v>352.52</v>
      </c>
      <c r="G65" s="17">
        <f>+Jan!G65+Feb!G65+Mar!G65+Apr!G65+May!G65+Jun!G65+Jul!G65+Aug!G65+Sep!G65+Oct!G65+Nov!G65+Dec!G65</f>
        <v>4469.25</v>
      </c>
      <c r="H65" s="17">
        <f>+Jan!H65+Feb!H65+Mar!H65+Apr!H65+May!H65+Jun!H65+Jul!H65+Aug!H65+Sep!H65+Oct!H65+Nov!H65+Dec!H65</f>
        <v>15173.84</v>
      </c>
      <c r="I65" s="17">
        <f>+Jan!I65+Feb!I65+Mar!I65+Apr!I65+May!I65+Jun!I65+Jul!I65+Aug!I65+Sep!I65+Oct!I65+Nov!I65+Dec!I65</f>
        <v>0</v>
      </c>
      <c r="J65" s="10">
        <f t="shared" si="0"/>
        <v>213040.90999999997</v>
      </c>
      <c r="K65" s="17">
        <f>+Jan!K65+Feb!K65+Mar!K65+Apr!K65+May!K65+Jun!K65+Jul!K65+Aug!K65+Sep!K65+Oct!K65+Nov!K65+Dec!K65</f>
        <v>0</v>
      </c>
      <c r="L65" s="17">
        <f>+Jan!L65</f>
        <v>0</v>
      </c>
      <c r="M65" s="17">
        <f>+Dec!M65</f>
        <v>0</v>
      </c>
      <c r="N65" s="17">
        <f>+Jan!N65</f>
        <v>0</v>
      </c>
      <c r="O65" s="17">
        <f>+Dec!O65</f>
        <v>0</v>
      </c>
      <c r="P65" s="17">
        <f>+Jan!P65+Feb!P65+Mar!P65+Apr!P65+May!P65+Jun!P65+Jul!P65+Aug!P65+Sep!P65+Oct!P65+Nov!P65+Dec!P65</f>
        <v>900.21</v>
      </c>
      <c r="Q65" s="10">
        <f t="shared" si="1"/>
        <v>213941.11999999997</v>
      </c>
      <c r="R65" s="17">
        <f>+Jan!R65+Feb!R65+Mar!R65+Apr!R65+May!R65+Jun!R65+Jul!R65+Aug!R65+Sep!R65+Oct!R65+Nov!R65+Dec!R65</f>
        <v>26.325625550551401</v>
      </c>
      <c r="S65" s="17">
        <f>+Jan!S65+Feb!S65+Mar!S65+Apr!S65+May!S65+Jun!S65+Jul!S65+Aug!S65+Sep!S65+Oct!S65+Nov!S65+Dec!S65</f>
        <v>0</v>
      </c>
      <c r="T65" s="17">
        <f>+Jan!T65+Feb!T65+Mar!T65+Apr!T65+May!T65+Jun!T65+Jul!T65+Aug!T65+Sep!T65+Oct!T65+Nov!T65+Dec!T65</f>
        <v>14.257255451687962</v>
      </c>
      <c r="U65" s="10">
        <f t="shared" si="2"/>
        <v>213981.70288100222</v>
      </c>
    </row>
    <row r="66" spans="1:21" x14ac:dyDescent="0.2">
      <c r="A66" s="24">
        <f>+Jan!A66</f>
        <v>592100</v>
      </c>
      <c r="B66" s="17">
        <f>+Jan!B66+Feb!B66+Mar!B66+Apr!B66+May!B66+Jun!B66+Jul!B66+Aug!B66+Sep!B66+Oct!B66+Nov!B66+Dec!B66</f>
        <v>39247.659999999996</v>
      </c>
      <c r="C66" s="17">
        <f>+Jan!C66+Feb!C66+Mar!C66+Apr!C66+May!C66+Jun!C66+Jul!C66+Aug!C66+Sep!C66+Oct!C66+Nov!C66+Dec!C66</f>
        <v>1825.69</v>
      </c>
      <c r="D66" s="17">
        <f>+Jan!D66+Feb!D66+Mar!D66+Apr!D66+May!D66+Jun!D66+Jul!D66+Aug!D66+Sep!D66+Oct!D66+Nov!D66+Dec!D66</f>
        <v>2103.42</v>
      </c>
      <c r="E66" s="17">
        <f>+Jan!E66+Feb!E66+Mar!E66+Apr!E66+May!E66+Jun!E66+Jul!E66+Aug!E66+Sep!E66+Oct!E66+Nov!E66+Dec!E66</f>
        <v>-134.68</v>
      </c>
      <c r="F66" s="17">
        <f>+Jan!F66+Feb!F66+Mar!F66+Apr!F66+May!F66+Jun!F66+Jul!F66+Aug!F66+Sep!F66+Oct!F66+Nov!F66+Dec!F66</f>
        <v>94.16</v>
      </c>
      <c r="G66" s="17">
        <f>+Jan!G66+Feb!G66+Mar!G66+Apr!G66+May!G66+Jun!G66+Jul!G66+Aug!G66+Sep!G66+Oct!G66+Nov!G66+Dec!G66</f>
        <v>1365.8099999999997</v>
      </c>
      <c r="H66" s="17">
        <f>+Jan!H66+Feb!H66+Mar!H66+Apr!H66+May!H66+Jun!H66+Jul!H66+Aug!H66+Sep!H66+Oct!H66+Nov!H66+Dec!H66</f>
        <v>3880.71</v>
      </c>
      <c r="I66" s="17">
        <f>+Jan!I66+Feb!I66+Mar!I66+Apr!I66+May!I66+Jun!I66+Jul!I66+Aug!I66+Sep!I66+Oct!I66+Nov!I66+Dec!I66</f>
        <v>0</v>
      </c>
      <c r="J66" s="10">
        <f t="shared" si="0"/>
        <v>48382.77</v>
      </c>
      <c r="K66" s="17">
        <f>+Jan!K66+Feb!K66+Mar!K66+Apr!K66+May!K66+Jun!K66+Jul!K66+Aug!K66+Sep!K66+Oct!K66+Nov!K66+Dec!K66</f>
        <v>0</v>
      </c>
      <c r="L66" s="17">
        <f>+Jan!L66</f>
        <v>0</v>
      </c>
      <c r="M66" s="17">
        <f>+Dec!M66</f>
        <v>0</v>
      </c>
      <c r="N66" s="17">
        <f>+Jan!N66</f>
        <v>0</v>
      </c>
      <c r="O66" s="17">
        <f>+Dec!O66</f>
        <v>0</v>
      </c>
      <c r="P66" s="17">
        <f>+Jan!P66+Feb!P66+Mar!P66+Apr!P66+May!P66+Jun!P66+Jul!P66+Aug!P66+Sep!P66+Oct!P66+Nov!P66+Dec!P66</f>
        <v>230.23</v>
      </c>
      <c r="Q66" s="10">
        <f t="shared" si="1"/>
        <v>48613</v>
      </c>
      <c r="R66" s="17">
        <f>+Jan!R66+Feb!R66+Mar!R66+Apr!R66+May!R66+Jun!R66+Jul!R66+Aug!R66+Sep!R66+Oct!R66+Nov!R66+Dec!R66</f>
        <v>1.6953372140190464</v>
      </c>
      <c r="S66" s="17">
        <f>+Jan!S66+Feb!S66+Mar!S66+Apr!S66+May!S66+Jun!S66+Jul!S66+Aug!S66+Sep!S66+Oct!S66+Nov!S66+Dec!S66</f>
        <v>0</v>
      </c>
      <c r="T66" s="17">
        <f>+Jan!T66+Feb!T66+Mar!T66+Apr!T66+May!T66+Jun!T66+Jul!T66+Aug!T66+Sep!T66+Oct!T66+Nov!T66+Dec!T66</f>
        <v>0</v>
      </c>
      <c r="U66" s="10">
        <f t="shared" si="2"/>
        <v>48614.69533721402</v>
      </c>
    </row>
    <row r="67" spans="1:21" x14ac:dyDescent="0.2">
      <c r="A67" s="24">
        <f>+Jan!A67</f>
        <v>592200</v>
      </c>
      <c r="B67" s="17">
        <f>+Jan!B67+Feb!B67+Mar!B67+Apr!B67+May!B67+Jun!B67+Jul!B67+Aug!B67+Sep!B67+Oct!B67+Nov!B67+Dec!B67</f>
        <v>12708.99</v>
      </c>
      <c r="C67" s="17">
        <f>+Jan!C67+Feb!C67+Mar!C67+Apr!C67+May!C67+Jun!C67+Jul!C67+Aug!C67+Sep!C67+Oct!C67+Nov!C67+Dec!C67</f>
        <v>391.11000000000007</v>
      </c>
      <c r="D67" s="17">
        <f>+Jan!D67+Feb!D67+Mar!D67+Apr!D67+May!D67+Jun!D67+Jul!D67+Aug!D67+Sep!D67+Oct!D67+Nov!D67+Dec!D67</f>
        <v>141.23999999999995</v>
      </c>
      <c r="E67" s="17">
        <f>+Jan!E67+Feb!E67+Mar!E67+Apr!E67+May!E67+Jun!E67+Jul!E67+Aug!E67+Sep!E67+Oct!E67+Nov!E67+Dec!E67</f>
        <v>-60.49</v>
      </c>
      <c r="F67" s="17">
        <f>+Jan!F67+Feb!F67+Mar!F67+Apr!F67+May!F67+Jun!F67+Jul!F67+Aug!F67+Sep!F67+Oct!F67+Nov!F67+Dec!F67</f>
        <v>23.09</v>
      </c>
      <c r="G67" s="17">
        <f>+Jan!G67+Feb!G67+Mar!G67+Apr!G67+May!G67+Jun!G67+Jul!G67+Aug!G67+Sep!G67+Oct!G67+Nov!G67+Dec!G67</f>
        <v>426.84000000000009</v>
      </c>
      <c r="H67" s="17">
        <f>+Jan!H67+Feb!H67+Mar!H67+Apr!H67+May!H67+Jun!H67+Jul!H67+Aug!H67+Sep!H67+Oct!H67+Nov!H67+Dec!H67</f>
        <v>1212.3799999999999</v>
      </c>
      <c r="I67" s="17">
        <f>+Jan!I67+Feb!I67+Mar!I67+Apr!I67+May!I67+Jun!I67+Jul!I67+Aug!I67+Sep!I67+Oct!I67+Nov!I67+Dec!I67</f>
        <v>0</v>
      </c>
      <c r="J67" s="10">
        <f t="shared" si="0"/>
        <v>14843.16</v>
      </c>
      <c r="K67" s="17">
        <f>+Jan!K67+Feb!K67+Mar!K67+Apr!K67+May!K67+Jun!K67+Jul!K67+Aug!K67+Sep!K67+Oct!K67+Nov!K67+Dec!K67</f>
        <v>0</v>
      </c>
      <c r="L67" s="17">
        <f>+Jan!L67</f>
        <v>0</v>
      </c>
      <c r="M67" s="17">
        <f>+Dec!M67</f>
        <v>0</v>
      </c>
      <c r="N67" s="17">
        <f>+Jan!N67</f>
        <v>0</v>
      </c>
      <c r="O67" s="17">
        <f>+Dec!O67</f>
        <v>0</v>
      </c>
      <c r="P67" s="17">
        <f>+Jan!P67+Feb!P67+Mar!P67+Apr!P67+May!P67+Jun!P67+Jul!P67+Aug!P67+Sep!P67+Oct!P67+Nov!P67+Dec!P67</f>
        <v>71.930000000000007</v>
      </c>
      <c r="Q67" s="10">
        <f t="shared" si="1"/>
        <v>14915.09</v>
      </c>
      <c r="R67" s="17">
        <f>+Jan!R67+Feb!R67+Mar!R67+Apr!R67+May!R67+Jun!R67+Jul!R67+Aug!R67+Sep!R67+Oct!R67+Nov!R67+Dec!R67</f>
        <v>0.80553416320263604</v>
      </c>
      <c r="S67" s="17">
        <f>+Jan!S67+Feb!S67+Mar!S67+Apr!S67+May!S67+Jun!S67+Jul!S67+Aug!S67+Sep!S67+Oct!S67+Nov!S67+Dec!S67</f>
        <v>0</v>
      </c>
      <c r="T67" s="17">
        <f>+Jan!T67+Feb!T67+Mar!T67+Apr!T67+May!T67+Jun!T67+Jul!T67+Aug!T67+Sep!T67+Oct!T67+Nov!T67+Dec!T67</f>
        <v>0</v>
      </c>
      <c r="U67" s="10">
        <f t="shared" si="2"/>
        <v>14915.895534163203</v>
      </c>
    </row>
    <row r="68" spans="1:21" x14ac:dyDescent="0.2">
      <c r="A68" s="24">
        <f>+Jan!A68</f>
        <v>593000</v>
      </c>
      <c r="B68" s="17">
        <f>+Jan!B68+Feb!B68+Mar!B68+Apr!B68+May!B68+Jun!B68+Jul!B68+Aug!B68+Sep!B68+Oct!B68+Nov!B68+Dec!B68</f>
        <v>1928113.88</v>
      </c>
      <c r="C68" s="17">
        <f>+Jan!C68+Feb!C68+Mar!C68+Apr!C68+May!C68+Jun!C68+Jul!C68+Aug!C68+Sep!C68+Oct!C68+Nov!C68+Dec!C68</f>
        <v>69405.440000000002</v>
      </c>
      <c r="D68" s="17">
        <f>+Jan!D68+Feb!D68+Mar!D68+Apr!D68+May!D68+Jun!D68+Jul!D68+Aug!D68+Sep!D68+Oct!D68+Nov!D68+Dec!D68</f>
        <v>82978.48000000001</v>
      </c>
      <c r="E68" s="17">
        <f>+Jan!E68+Feb!E68+Mar!E68+Apr!E68+May!E68+Jun!E68+Jul!E68+Aug!E68+Sep!E68+Oct!E68+Nov!E68+Dec!E68</f>
        <v>7754.02</v>
      </c>
      <c r="F68" s="17">
        <f>+Jan!F68+Feb!F68+Mar!F68+Apr!F68+May!F68+Jun!F68+Jul!F68+Aug!F68+Sep!F68+Oct!F68+Nov!F68+Dec!F68</f>
        <v>2771.2</v>
      </c>
      <c r="G68" s="17">
        <f>+Jan!G68+Feb!G68+Mar!G68+Apr!G68+May!G68+Jun!G68+Jul!G68+Aug!G68+Sep!G68+Oct!G68+Nov!G68+Dec!G68</f>
        <v>47701.65</v>
      </c>
      <c r="H68" s="17">
        <f>+Jan!H68+Feb!H68+Mar!H68+Apr!H68+May!H68+Jun!H68+Jul!H68+Aug!H68+Sep!H68+Oct!H68+Nov!H68+Dec!H68</f>
        <v>97712.770000000019</v>
      </c>
      <c r="I68" s="17">
        <f>+Jan!I68+Feb!I68+Mar!I68+Apr!I68+May!I68+Jun!I68+Jul!I68+Aug!I68+Sep!I68+Oct!I68+Nov!I68+Dec!I68</f>
        <v>0</v>
      </c>
      <c r="J68" s="10">
        <f t="shared" si="0"/>
        <v>2236437.44</v>
      </c>
      <c r="K68" s="17">
        <f>+Jan!K68+Feb!K68+Mar!K68+Apr!K68+May!K68+Jun!K68+Jul!K68+Aug!K68+Sep!K68+Oct!K68+Nov!K68+Dec!K68</f>
        <v>182862.43</v>
      </c>
      <c r="L68" s="17">
        <f>+Jan!L68</f>
        <v>0</v>
      </c>
      <c r="M68" s="17">
        <f>+Dec!M68</f>
        <v>0</v>
      </c>
      <c r="N68" s="17">
        <f>+Jan!N68</f>
        <v>0</v>
      </c>
      <c r="O68" s="17">
        <f>+Dec!O68</f>
        <v>0</v>
      </c>
      <c r="P68" s="17">
        <f>+Jan!P68+Feb!P68+Mar!P68+Apr!P68+May!P68+Jun!P68+Jul!P68+Aug!P68+Sep!P68+Oct!P68+Nov!P68+Dec!P68</f>
        <v>5796.99</v>
      </c>
      <c r="Q68" s="10">
        <f t="shared" si="1"/>
        <v>2425096.8600000003</v>
      </c>
      <c r="R68" s="17">
        <f>+Jan!R68+Feb!R68+Mar!R68+Apr!R68+May!R68+Jun!R68+Jul!R68+Aug!R68+Sep!R68+Oct!R68+Nov!R68+Dec!R68</f>
        <v>404.15049795643597</v>
      </c>
      <c r="S68" s="17">
        <f>+Jan!S68+Feb!S68+Mar!S68+Apr!S68+May!S68+Jun!S68+Jul!S68+Aug!S68+Sep!S68+Oct!S68+Nov!S68+Dec!S68</f>
        <v>0</v>
      </c>
      <c r="T68" s="17">
        <f>+Jan!T68+Feb!T68+Mar!T68+Apr!T68+May!T68+Jun!T68+Jul!T68+Aug!T68+Sep!T68+Oct!T68+Nov!T68+Dec!T68</f>
        <v>5224.9051459443326</v>
      </c>
      <c r="U68" s="10">
        <f t="shared" si="2"/>
        <v>2430725.9156439016</v>
      </c>
    </row>
    <row r="69" spans="1:21" hidden="1" x14ac:dyDescent="0.2">
      <c r="A69" s="49">
        <f>+Jan!A69</f>
        <v>593200</v>
      </c>
      <c r="B69" s="17">
        <f>+Jan!B69+Feb!B69+Mar!B69+Apr!B69+May!B69+Jun!B69+Jul!B69+Aug!B69+Sep!B69+Oct!B69+Nov!B69+Dec!B69</f>
        <v>0</v>
      </c>
      <c r="C69" s="17">
        <f>+Jan!C69+Feb!C69+Mar!C69+Apr!C69+May!C69+Jun!C69+Jul!C69+Aug!C69+Sep!C69+Oct!C69+Nov!C69+Dec!C69</f>
        <v>0</v>
      </c>
      <c r="D69" s="17">
        <f>+Jan!D69+Feb!D69+Mar!D69+Apr!D69+May!D69+Jun!D69+Jul!D69+Aug!D69+Sep!D69+Oct!D69+Nov!D69+Dec!D69</f>
        <v>0</v>
      </c>
      <c r="E69" s="17">
        <f>+Jan!E69+Feb!E69+Mar!E69+Apr!E69+May!E69+Jun!E69+Jul!E69+Aug!E69+Sep!E69+Oct!E69+Nov!E69+Dec!E69</f>
        <v>0</v>
      </c>
      <c r="F69" s="17">
        <f>+Jan!F69+Feb!F69+Mar!F69+Apr!F69+May!F69+Jun!F69+Jul!F69+Aug!F69+Sep!F69+Oct!F69+Nov!F69+Dec!F69</f>
        <v>0</v>
      </c>
      <c r="G69" s="17">
        <f>+Jan!G69+Feb!G69+Mar!G69+Apr!G69+May!G69+Jun!G69+Jul!G69+Aug!G69+Sep!G69+Oct!G69+Nov!G69+Dec!G69</f>
        <v>0</v>
      </c>
      <c r="H69" s="17">
        <f>+Jan!H69+Feb!H69+Mar!H69+Apr!H69+May!H69+Jun!H69+Jul!H69+Aug!H69+Sep!H69+Oct!H69+Nov!H69+Dec!H69</f>
        <v>0</v>
      </c>
      <c r="I69" s="17">
        <f>+Jan!I69+Feb!I69+Mar!I69+Apr!I69+May!I69+Jun!I69+Jul!I69+Aug!I69+Sep!I69+Oct!I69+Nov!I69+Dec!I69</f>
        <v>0</v>
      </c>
      <c r="J69" s="10">
        <f t="shared" si="0"/>
        <v>0</v>
      </c>
      <c r="K69" s="17">
        <f>+Jan!K69+Feb!K69+Mar!K69+Apr!K69+May!K69+Jun!K69+Jul!K69+Aug!K69+Sep!K69+Oct!K69+Nov!K69+Dec!K69</f>
        <v>0</v>
      </c>
      <c r="L69" s="17">
        <f>+Jan!L69</f>
        <v>0</v>
      </c>
      <c r="M69" s="17">
        <f>+Dec!M69</f>
        <v>0</v>
      </c>
      <c r="N69" s="17">
        <f>+Jan!N69</f>
        <v>0</v>
      </c>
      <c r="O69" s="17">
        <f>+Dec!O69</f>
        <v>0</v>
      </c>
      <c r="P69" s="17">
        <f>+Jan!P69+Feb!P69+Mar!P69+Apr!P69+May!P69+Jun!P69+Jul!P69+Aug!P69+Sep!P69+Oct!P69+Nov!P69+Dec!P69</f>
        <v>0</v>
      </c>
      <c r="Q69" s="10">
        <f t="shared" si="1"/>
        <v>0</v>
      </c>
      <c r="R69" s="17">
        <f>+Jan!R69+Feb!R69+Mar!R69+Apr!R69+May!R69+Jun!R69+Jul!R69+Aug!R69+Sep!R69+Oct!R69+Nov!R69+Dec!R69</f>
        <v>0</v>
      </c>
      <c r="S69" s="17">
        <f>+Jan!S69+Feb!S69+Mar!S69+Apr!S69+May!S69+Jun!S69+Jul!S69+Aug!S69+Sep!S69+Oct!S69+Nov!S69+Dec!S69</f>
        <v>0</v>
      </c>
      <c r="T69" s="17">
        <f>+Jan!T69+Feb!T69+Mar!T69+Apr!T69+May!T69+Jun!T69+Jul!T69+Aug!T69+Sep!T69+Oct!T69+Nov!T69+Dec!T69</f>
        <v>0</v>
      </c>
      <c r="U69" s="10">
        <f t="shared" si="2"/>
        <v>0</v>
      </c>
    </row>
    <row r="70" spans="1:21" x14ac:dyDescent="0.2">
      <c r="A70" s="24">
        <f>+Jan!A70</f>
        <v>593300</v>
      </c>
      <c r="B70" s="17">
        <f>+Jan!B70+Feb!B70+Mar!B70+Apr!B70+May!B70+Jun!B70+Jul!B70+Aug!B70+Sep!B70+Oct!B70+Nov!B70+Dec!B70</f>
        <v>161690.59999999998</v>
      </c>
      <c r="C70" s="17">
        <f>+Jan!C70+Feb!C70+Mar!C70+Apr!C70+May!C70+Jun!C70+Jul!C70+Aug!C70+Sep!C70+Oct!C70+Nov!C70+Dec!C70</f>
        <v>6596.5</v>
      </c>
      <c r="D70" s="17">
        <f>+Jan!D70+Feb!D70+Mar!D70+Apr!D70+May!D70+Jun!D70+Jul!D70+Aug!D70+Sep!D70+Oct!D70+Nov!D70+Dec!D70</f>
        <v>10177.740000000002</v>
      </c>
      <c r="E70" s="17">
        <f>+Jan!E70+Feb!E70+Mar!E70+Apr!E70+May!E70+Jun!E70+Jul!E70+Aug!E70+Sep!E70+Oct!E70+Nov!E70+Dec!E70</f>
        <v>2634.5999999999995</v>
      </c>
      <c r="F70" s="17">
        <f>+Jan!F70+Feb!F70+Mar!F70+Apr!F70+May!F70+Jun!F70+Jul!F70+Aug!F70+Sep!F70+Oct!F70+Nov!F70+Dec!F70</f>
        <v>360.16</v>
      </c>
      <c r="G70" s="17">
        <f>+Jan!G70+Feb!G70+Mar!G70+Apr!G70+May!G70+Jun!G70+Jul!G70+Aug!G70+Sep!G70+Oct!G70+Nov!G70+Dec!G70</f>
        <v>5083.2000000000007</v>
      </c>
      <c r="H70" s="17">
        <f>+Jan!H70+Feb!H70+Mar!H70+Apr!H70+May!H70+Jun!H70+Jul!H70+Aug!H70+Sep!H70+Oct!H70+Nov!H70+Dec!H70</f>
        <v>15191.77</v>
      </c>
      <c r="I70" s="17">
        <f>+Jan!I70+Feb!I70+Mar!I70+Apr!I70+May!I70+Jun!I70+Jul!I70+Aug!I70+Sep!I70+Oct!I70+Nov!I70+Dec!I70</f>
        <v>0</v>
      </c>
      <c r="J70" s="10">
        <f t="shared" si="0"/>
        <v>201734.56999999998</v>
      </c>
      <c r="K70" s="17">
        <f>+Jan!K70+Feb!K70+Mar!K70+Apr!K70+May!K70+Jun!K70+Jul!K70+Aug!K70+Sep!K70+Oct!K70+Nov!K70+Dec!K70</f>
        <v>0</v>
      </c>
      <c r="L70" s="17">
        <f>+Jan!L70</f>
        <v>0</v>
      </c>
      <c r="M70" s="17">
        <f>+Dec!M70</f>
        <v>0</v>
      </c>
      <c r="N70" s="17">
        <f>+Jan!N70</f>
        <v>0</v>
      </c>
      <c r="O70" s="17">
        <f>+Dec!O70</f>
        <v>0</v>
      </c>
      <c r="P70" s="17">
        <f>+Jan!P70+Feb!P70+Mar!P70+Apr!P70+May!P70+Jun!P70+Jul!P70+Aug!P70+Sep!P70+Oct!P70+Nov!P70+Dec!P70</f>
        <v>901.28</v>
      </c>
      <c r="Q70" s="10">
        <f t="shared" si="1"/>
        <v>202635.84999999998</v>
      </c>
      <c r="R70" s="17">
        <f>+Jan!R70+Feb!R70+Mar!R70+Apr!R70+May!R70+Jun!R70+Jul!R70+Aug!R70+Sep!R70+Oct!R70+Nov!R70+Dec!R70</f>
        <v>16.808858900175149</v>
      </c>
      <c r="S70" s="17">
        <f>+Jan!S70+Feb!S70+Mar!S70+Apr!S70+May!S70+Jun!S70+Jul!S70+Aug!S70+Sep!S70+Oct!S70+Nov!S70+Dec!S70</f>
        <v>0</v>
      </c>
      <c r="T70" s="17">
        <f>+Jan!T70+Feb!T70+Mar!T70+Apr!T70+May!T70+Jun!T70+Jul!T70+Aug!T70+Sep!T70+Oct!T70+Nov!T70+Dec!T70</f>
        <v>0</v>
      </c>
      <c r="U70" s="10">
        <f t="shared" si="2"/>
        <v>202652.65885890016</v>
      </c>
    </row>
    <row r="71" spans="1:21" x14ac:dyDescent="0.2">
      <c r="A71" s="24">
        <v>593800</v>
      </c>
      <c r="B71" s="17">
        <f>+Jan!B71+Feb!B71+Mar!B71+Apr!B71+May!B71+Jun!B71+Jul!B71+Aug!B71+Sep!B71+Oct!B71+Nov!B71+Dec!B71</f>
        <v>3466.83</v>
      </c>
      <c r="C71" s="17">
        <f>+Jan!C71+Feb!C71+Mar!C71+Apr!C71+May!C71+Jun!C71+Jul!C71+Aug!C71+Sep!C71+Oct!C71+Nov!C71+Dec!C71</f>
        <v>86.850000000000009</v>
      </c>
      <c r="D71" s="17">
        <f>+Jan!D71+Feb!D71+Mar!D71+Apr!D71+May!D71+Jun!D71+Jul!D71+Aug!D71+Sep!D71+Oct!D71+Nov!D71+Dec!D71</f>
        <v>639.64</v>
      </c>
      <c r="E71" s="17">
        <f>+Jan!E71+Feb!E71+Mar!E71+Apr!E71+May!E71+Jun!E71+Jul!E71+Aug!E71+Sep!E71+Oct!E71+Nov!E71+Dec!E71</f>
        <v>55.76</v>
      </c>
      <c r="F71" s="17">
        <f>+Jan!F71+Feb!F71+Mar!F71+Apr!F71+May!F71+Jun!F71+Jul!F71+Aug!F71+Sep!F71+Oct!F71+Nov!F71+Dec!F71</f>
        <v>0</v>
      </c>
      <c r="G71" s="17">
        <f>+Jan!G71+Feb!G71+Mar!G71+Apr!G71+May!G71+Jun!G71+Jul!G71+Aug!G71+Sep!G71+Oct!G71+Nov!G71+Dec!G71</f>
        <v>64.680000000000007</v>
      </c>
      <c r="H71" s="17">
        <f>+Jan!H71+Feb!H71+Mar!H71+Apr!H71+May!H71+Jun!H71+Jul!H71+Aug!H71+Sep!H71+Oct!H71+Nov!H71+Dec!H71</f>
        <v>213.79</v>
      </c>
      <c r="I71" s="17">
        <f>+Jan!I71+Feb!I71+Mar!I71+Apr!I71+May!I71+Jun!I71+Jul!I71+Aug!I71+Sep!I71+Oct!I71+Nov!I71+Dec!I71</f>
        <v>0</v>
      </c>
      <c r="J71" s="10">
        <f t="shared" si="0"/>
        <v>4527.55</v>
      </c>
      <c r="K71" s="17">
        <f>+Jan!K71+Feb!K71+Mar!K71+Apr!K71+May!K71+Jun!K71+Jul!K71+Aug!K71+Sep!K71+Oct!K71+Nov!K71+Dec!K71</f>
        <v>-64.19</v>
      </c>
      <c r="L71" s="17">
        <f>+Jan!L71</f>
        <v>0</v>
      </c>
      <c r="M71" s="17">
        <f>+Dec!M71</f>
        <v>0</v>
      </c>
      <c r="N71" s="17">
        <f>+Jan!N71</f>
        <v>0</v>
      </c>
      <c r="O71" s="17">
        <f>+Dec!O71</f>
        <v>0</v>
      </c>
      <c r="P71" s="17">
        <f>+Jan!P71+Feb!P71+Mar!P71+Apr!P71+May!P71+Jun!P71+Jul!P71+Aug!P71+Sep!P71+Oct!P71+Nov!P71+Dec!P71</f>
        <v>0</v>
      </c>
      <c r="Q71" s="10">
        <f t="shared" ref="Q71" si="29">+J71-L71+M71-N71+O71+P71+K71</f>
        <v>4463.3600000000006</v>
      </c>
      <c r="R71" s="17">
        <f>+Jan!R71+Feb!R71+Mar!R71+Apr!R71+May!R71+Jun!R71+Jul!R71+Aug!R71+Sep!R71+Oct!R71+Nov!R71+Dec!R71</f>
        <v>1.930383754786857</v>
      </c>
      <c r="S71" s="17">
        <f>+Jan!S71+Feb!S71+Mar!S71+Apr!S71+May!S71+Jun!S71+Jul!S71+Aug!S71+Sep!S71+Oct!S71+Nov!S71+Dec!S71</f>
        <v>0</v>
      </c>
      <c r="T71" s="17">
        <f>+Jan!T71+Feb!T71+Mar!T71+Apr!T71+May!T71+Jun!T71+Jul!T71+Aug!T71+Sep!T71+Oct!T71+Nov!T71+Dec!T71</f>
        <v>0</v>
      </c>
      <c r="U71" s="10">
        <f t="shared" ref="U71" si="30">+Q71+S71+T71+R71</f>
        <v>4465.2903837547874</v>
      </c>
    </row>
    <row r="72" spans="1:21" x14ac:dyDescent="0.2">
      <c r="A72" s="24">
        <f>+Jan!A72</f>
        <v>594000</v>
      </c>
      <c r="B72" s="17">
        <f>+Jan!B72+Feb!B72+Mar!B72+Apr!B72+May!B72+Jun!B72+Jul!B72+Aug!B72+Sep!B72+Oct!B72+Nov!B72+Dec!B72</f>
        <v>135922.66999999998</v>
      </c>
      <c r="C72" s="17">
        <f>+Jan!C72+Feb!C72+Mar!C72+Apr!C72+May!C72+Jun!C72+Jul!C72+Aug!C72+Sep!C72+Oct!C72+Nov!C72+Dec!C72</f>
        <v>6037.5599999999995</v>
      </c>
      <c r="D72" s="17">
        <f>+Jan!D72+Feb!D72+Mar!D72+Apr!D72+May!D72+Jun!D72+Jul!D72+Aug!D72+Sep!D72+Oct!D72+Nov!D72+Dec!D72</f>
        <v>6702.81</v>
      </c>
      <c r="E72" s="17">
        <f>+Jan!E72+Feb!E72+Mar!E72+Apr!E72+May!E72+Jun!E72+Jul!E72+Aug!E72+Sep!E72+Oct!E72+Nov!E72+Dec!E72</f>
        <v>950.03</v>
      </c>
      <c r="F72" s="17">
        <f>+Jan!F72+Feb!F72+Mar!F72+Apr!F72+May!F72+Jun!F72+Jul!F72+Aug!F72+Sep!F72+Oct!F72+Nov!F72+Dec!F72</f>
        <v>380.04</v>
      </c>
      <c r="G72" s="17">
        <f>+Jan!G72+Feb!G72+Mar!G72+Apr!G72+May!G72+Jun!G72+Jul!G72+Aug!G72+Sep!G72+Oct!G72+Nov!G72+Dec!G72</f>
        <v>8455.2899999999991</v>
      </c>
      <c r="H72" s="17">
        <f>+Jan!H72+Feb!H72+Mar!H72+Apr!H72+May!H72+Jun!H72+Jul!H72+Aug!H72+Sep!H72+Oct!H72+Nov!H72+Dec!H72</f>
        <v>10679.849999999999</v>
      </c>
      <c r="I72" s="17">
        <f>+Jan!I72+Feb!I72+Mar!I72+Apr!I72+May!I72+Jun!I72+Jul!I72+Aug!I72+Sep!I72+Oct!I72+Nov!I72+Dec!I72</f>
        <v>0</v>
      </c>
      <c r="J72" s="10">
        <f t="shared" si="0"/>
        <v>169128.25</v>
      </c>
      <c r="K72" s="17">
        <f>+Jan!K72+Feb!K72+Mar!K72+Apr!K72+May!K72+Jun!K72+Jul!K72+Aug!K72+Sep!K72+Oct!K72+Nov!K72+Dec!K72</f>
        <v>0</v>
      </c>
      <c r="L72" s="17">
        <f>+Jan!L72</f>
        <v>0</v>
      </c>
      <c r="M72" s="17">
        <f>+Dec!M72</f>
        <v>0</v>
      </c>
      <c r="N72" s="17">
        <f>+Jan!N72</f>
        <v>0</v>
      </c>
      <c r="O72" s="17">
        <f>+Dec!O72</f>
        <v>0</v>
      </c>
      <c r="P72" s="17">
        <f>+Jan!P72+Feb!P72+Mar!P72+Apr!P72+May!P72+Jun!P72+Jul!P72+Aug!P72+Sep!P72+Oct!P72+Nov!P72+Dec!P72</f>
        <v>633.6</v>
      </c>
      <c r="Q72" s="10">
        <f t="shared" si="1"/>
        <v>169761.85</v>
      </c>
      <c r="R72" s="17">
        <f>+Jan!R72+Feb!R72+Mar!R72+Apr!R72+May!R72+Jun!R72+Jul!R72+Aug!R72+Sep!R72+Oct!R72+Nov!R72+Dec!R72</f>
        <v>19.877894411506002</v>
      </c>
      <c r="S72" s="17">
        <f>+Jan!S72+Feb!S72+Mar!S72+Apr!S72+May!S72+Jun!S72+Jul!S72+Aug!S72+Sep!S72+Oct!S72+Nov!S72+Dec!S72</f>
        <v>0</v>
      </c>
      <c r="T72" s="17">
        <f>+Jan!T72+Feb!T72+Mar!T72+Apr!T72+May!T72+Jun!T72+Jul!T72+Aug!T72+Sep!T72+Oct!T72+Nov!T72+Dec!T72</f>
        <v>445.2486467004216</v>
      </c>
      <c r="U72" s="10">
        <f t="shared" si="2"/>
        <v>170226.97654111194</v>
      </c>
    </row>
    <row r="73" spans="1:21" x14ac:dyDescent="0.2">
      <c r="A73" s="24">
        <f>+Jan!A73</f>
        <v>595000</v>
      </c>
      <c r="B73" s="17">
        <f>+Jan!B73+Feb!B73+Mar!B73+Apr!B73+May!B73+Jun!B73+Jul!B73+Aug!B73+Sep!B73+Oct!B73+Nov!B73+Dec!B73</f>
        <v>5649.14</v>
      </c>
      <c r="C73" s="17">
        <f>+Jan!C73+Feb!C73+Mar!C73+Apr!C73+May!C73+Jun!C73+Jul!C73+Aug!C73+Sep!C73+Oct!C73+Nov!C73+Dec!C73</f>
        <v>226.6</v>
      </c>
      <c r="D73" s="17">
        <f>+Jan!D73+Feb!D73+Mar!D73+Apr!D73+May!D73+Jun!D73+Jul!D73+Aug!D73+Sep!D73+Oct!D73+Nov!D73+Dec!D73</f>
        <v>-43.460000000000008</v>
      </c>
      <c r="E73" s="17">
        <f>+Jan!E73+Feb!E73+Mar!E73+Apr!E73+May!E73+Jun!E73+Jul!E73+Aug!E73+Sep!E73+Oct!E73+Nov!E73+Dec!E73</f>
        <v>7.0500000000000025</v>
      </c>
      <c r="F73" s="17">
        <f>+Jan!F73+Feb!F73+Mar!F73+Apr!F73+May!F73+Jun!F73+Jul!F73+Aug!F73+Sep!F73+Oct!F73+Nov!F73+Dec!F73</f>
        <v>10.039999999999999</v>
      </c>
      <c r="G73" s="17">
        <f>+Jan!G73+Feb!G73+Mar!G73+Apr!G73+May!G73+Jun!G73+Jul!G73+Aug!G73+Sep!G73+Oct!G73+Nov!G73+Dec!G73</f>
        <v>58.98</v>
      </c>
      <c r="H73" s="17">
        <f>+Jan!H73+Feb!H73+Mar!H73+Apr!H73+May!H73+Jun!H73+Jul!H73+Aug!H73+Sep!H73+Oct!H73+Nov!H73+Dec!H73</f>
        <v>199.68</v>
      </c>
      <c r="I73" s="17">
        <f>+Jan!I73+Feb!I73+Mar!I73+Apr!I73+May!I73+Jun!I73+Jul!I73+Aug!I73+Sep!I73+Oct!I73+Nov!I73+Dec!I73</f>
        <v>0</v>
      </c>
      <c r="J73" s="10">
        <f t="shared" ref="J73:J115" si="31">SUM(B73:I73)</f>
        <v>6108.0300000000007</v>
      </c>
      <c r="K73" s="17">
        <f>+Jan!K73+Feb!K73+Mar!K73+Apr!K73+May!K73+Jun!K73+Jul!K73+Aug!K73+Sep!K73+Oct!K73+Nov!K73+Dec!K73</f>
        <v>0</v>
      </c>
      <c r="L73" s="17">
        <f>+Jan!L73</f>
        <v>0</v>
      </c>
      <c r="M73" s="17">
        <f>+Dec!M73</f>
        <v>0</v>
      </c>
      <c r="N73" s="17">
        <f>+Jan!N73</f>
        <v>0</v>
      </c>
      <c r="O73" s="17">
        <f>+Dec!O73</f>
        <v>0</v>
      </c>
      <c r="P73" s="17">
        <f>+Jan!P73+Feb!P73+Mar!P73+Apr!P73+May!P73+Jun!P73+Jul!P73+Aug!P73+Sep!P73+Oct!P73+Nov!P73+Dec!P73</f>
        <v>11.85</v>
      </c>
      <c r="Q73" s="10">
        <f t="shared" si="1"/>
        <v>6119.880000000001</v>
      </c>
      <c r="R73" s="17">
        <f>+Jan!R73+Feb!R73+Mar!R73+Apr!R73+May!R73+Jun!R73+Jul!R73+Aug!R73+Sep!R73+Oct!R73+Nov!R73+Dec!R73</f>
        <v>2.678463924540758E-3</v>
      </c>
      <c r="S73" s="17">
        <f>+Jan!S73+Feb!S73+Mar!S73+Apr!S73+May!S73+Jun!S73+Jul!S73+Aug!S73+Sep!S73+Oct!S73+Nov!S73+Dec!S73</f>
        <v>0</v>
      </c>
      <c r="T73" s="17">
        <f>+Jan!T73+Feb!T73+Mar!T73+Apr!T73+May!T73+Jun!T73+Jul!T73+Aug!T73+Sep!T73+Oct!T73+Nov!T73+Dec!T73</f>
        <v>0</v>
      </c>
      <c r="U73" s="10">
        <f t="shared" si="2"/>
        <v>6119.8826784639259</v>
      </c>
    </row>
    <row r="74" spans="1:21" x14ac:dyDescent="0.2">
      <c r="A74" s="24">
        <f>+Jan!A74</f>
        <v>596000</v>
      </c>
      <c r="B74" s="17">
        <f>+Jan!B74+Feb!B74+Mar!B74+Apr!B74+May!B74+Jun!B74+Jul!B74+Aug!B74+Sep!B74+Oct!B74+Nov!B74+Dec!B74</f>
        <v>12221.119999999999</v>
      </c>
      <c r="C74" s="17">
        <f>+Jan!C74+Feb!C74+Mar!C74+Apr!C74+May!C74+Jun!C74+Jul!C74+Aug!C74+Sep!C74+Oct!C74+Nov!C74+Dec!C74</f>
        <v>373.56999999999994</v>
      </c>
      <c r="D74" s="17">
        <f>+Jan!D74+Feb!D74+Mar!D74+Apr!D74+May!D74+Jun!D74+Jul!D74+Aug!D74+Sep!D74+Oct!D74+Nov!D74+Dec!D74</f>
        <v>757.79</v>
      </c>
      <c r="E74" s="17">
        <f>+Jan!E74+Feb!E74+Mar!E74+Apr!E74+May!E74+Jun!E74+Jul!E74+Aug!E74+Sep!E74+Oct!E74+Nov!E74+Dec!E74</f>
        <v>270.34999999999997</v>
      </c>
      <c r="F74" s="17">
        <f>+Jan!F74+Feb!F74+Mar!F74+Apr!F74+May!F74+Jun!F74+Jul!F74+Aug!F74+Sep!F74+Oct!F74+Nov!F74+Dec!F74</f>
        <v>27.92</v>
      </c>
      <c r="G74" s="17">
        <f>+Jan!G74+Feb!G74+Mar!G74+Apr!G74+May!G74+Jun!G74+Jul!G74+Aug!G74+Sep!G74+Oct!G74+Nov!G74+Dec!G74</f>
        <v>246.73999999999998</v>
      </c>
      <c r="H74" s="17">
        <f>+Jan!H74+Feb!H74+Mar!H74+Apr!H74+May!H74+Jun!H74+Jul!H74+Aug!H74+Sep!H74+Oct!H74+Nov!H74+Dec!H74</f>
        <v>1353.99</v>
      </c>
      <c r="I74" s="17">
        <f>+Jan!I74+Feb!I74+Mar!I74+Apr!I74+May!I74+Jun!I74+Jul!I74+Aug!I74+Sep!I74+Oct!I74+Nov!I74+Dec!I74</f>
        <v>0</v>
      </c>
      <c r="J74" s="10">
        <f t="shared" si="31"/>
        <v>15251.48</v>
      </c>
      <c r="K74" s="17">
        <f>+Jan!K74+Feb!K74+Mar!K74+Apr!K74+May!K74+Jun!K74+Jul!K74+Aug!K74+Sep!K74+Oct!K74+Nov!K74+Dec!K74</f>
        <v>0</v>
      </c>
      <c r="L74" s="17">
        <f>+Jan!L74</f>
        <v>0</v>
      </c>
      <c r="M74" s="17">
        <f>+Dec!M74</f>
        <v>0</v>
      </c>
      <c r="N74" s="17">
        <f>+Jan!N74</f>
        <v>0</v>
      </c>
      <c r="O74" s="17">
        <f>+Dec!O74</f>
        <v>0</v>
      </c>
      <c r="P74" s="17">
        <f>+Jan!P74+Feb!P74+Mar!P74+Apr!P74+May!P74+Jun!P74+Jul!P74+Aug!P74+Sep!P74+Oct!P74+Nov!P74+Dec!P74</f>
        <v>80.33</v>
      </c>
      <c r="Q74" s="10">
        <f t="shared" si="1"/>
        <v>15331.81</v>
      </c>
      <c r="R74" s="17">
        <f>+Jan!R74+Feb!R74+Mar!R74+Apr!R74+May!R74+Jun!R74+Jul!R74+Aug!R74+Sep!R74+Oct!R74+Nov!R74+Dec!R74</f>
        <v>4.4862986459749319</v>
      </c>
      <c r="S74" s="17">
        <f>+Jan!S74+Feb!S74+Mar!S74+Apr!S74+May!S74+Jun!S74+Jul!S74+Aug!S74+Sep!S74+Oct!S74+Nov!S74+Dec!S74</f>
        <v>0</v>
      </c>
      <c r="T74" s="17">
        <f>+Jan!T74+Feb!T74+Mar!T74+Apr!T74+May!T74+Jun!T74+Jul!T74+Aug!T74+Sep!T74+Oct!T74+Nov!T74+Dec!T74</f>
        <v>0</v>
      </c>
      <c r="U74" s="10">
        <f t="shared" si="2"/>
        <v>15336.296298645975</v>
      </c>
    </row>
    <row r="75" spans="1:21" x14ac:dyDescent="0.2">
      <c r="A75" s="24">
        <f>+Jan!A75</f>
        <v>597000</v>
      </c>
      <c r="B75" s="17">
        <f>+Jan!B75+Feb!B75+Mar!B75+Apr!B75+May!B75+Jun!B75+Jul!B75+Aug!B75+Sep!B75+Oct!B75+Nov!B75+Dec!B75</f>
        <v>0</v>
      </c>
      <c r="C75" s="17">
        <f>+Jan!C75+Feb!C75+Mar!C75+Apr!C75+May!C75+Jun!C75+Jul!C75+Aug!C75+Sep!C75+Oct!C75+Nov!C75+Dec!C75</f>
        <v>11.92</v>
      </c>
      <c r="D75" s="17">
        <f>+Jan!D75+Feb!D75+Mar!D75+Apr!D75+May!D75+Jun!D75+Jul!D75+Aug!D75+Sep!D75+Oct!D75+Nov!D75+Dec!D75</f>
        <v>7.1699999999999982</v>
      </c>
      <c r="E75" s="17">
        <f>+Jan!E75+Feb!E75+Mar!E75+Apr!E75+May!E75+Jun!E75+Jul!E75+Aug!E75+Sep!E75+Oct!E75+Nov!E75+Dec!E75</f>
        <v>0</v>
      </c>
      <c r="F75" s="17">
        <f>+Jan!F75+Feb!F75+Mar!F75+Apr!F75+May!F75+Jun!F75+Jul!F75+Aug!F75+Sep!F75+Oct!F75+Nov!F75+Dec!F75</f>
        <v>0</v>
      </c>
      <c r="G75" s="17">
        <f>+Jan!G75+Feb!G75+Mar!G75+Apr!G75+May!G75+Jun!G75+Jul!G75+Aug!G75+Sep!G75+Oct!G75+Nov!G75+Dec!G75</f>
        <v>0</v>
      </c>
      <c r="H75" s="17">
        <f>+Jan!H75+Feb!H75+Mar!H75+Apr!H75+May!H75+Jun!H75+Jul!H75+Aug!H75+Sep!H75+Oct!H75+Nov!H75+Dec!H75</f>
        <v>0</v>
      </c>
      <c r="I75" s="17">
        <f>+Jan!I75+Feb!I75+Mar!I75+Apr!I75+May!I75+Jun!I75+Jul!I75+Aug!I75+Sep!I75+Oct!I75+Nov!I75+Dec!I75</f>
        <v>0</v>
      </c>
      <c r="J75" s="10">
        <f t="shared" si="31"/>
        <v>19.089999999999996</v>
      </c>
      <c r="K75" s="17">
        <f>+Jan!K75+Feb!K75+Mar!K75+Apr!K75+May!K75+Jun!K75+Jul!K75+Aug!K75+Sep!K75+Oct!K75+Nov!K75+Dec!K75</f>
        <v>0</v>
      </c>
      <c r="L75" s="17">
        <f>+Jan!L75</f>
        <v>0</v>
      </c>
      <c r="M75" s="17">
        <f>+Dec!M75</f>
        <v>0</v>
      </c>
      <c r="N75" s="17">
        <f>+Jan!N75</f>
        <v>0</v>
      </c>
      <c r="O75" s="17">
        <f>+Dec!O75</f>
        <v>0</v>
      </c>
      <c r="P75" s="17">
        <f>+Jan!P75+Feb!P75+Mar!P75+Apr!P75+May!P75+Jun!P75+Jul!P75+Aug!P75+Sep!P75+Oct!P75+Nov!P75+Dec!P75</f>
        <v>0</v>
      </c>
      <c r="Q75" s="10">
        <f t="shared" si="1"/>
        <v>19.089999999999996</v>
      </c>
      <c r="R75" s="17">
        <f>+Jan!R75+Feb!R75+Mar!R75+Apr!R75+May!R75+Jun!R75+Jul!R75+Aug!R75+Sep!R75+Oct!R75+Nov!R75+Dec!R75</f>
        <v>0</v>
      </c>
      <c r="S75" s="17">
        <f>+Jan!S75+Feb!S75+Mar!S75+Apr!S75+May!S75+Jun!S75+Jul!S75+Aug!S75+Sep!S75+Oct!S75+Nov!S75+Dec!S75</f>
        <v>0</v>
      </c>
      <c r="T75" s="17">
        <f>+Jan!T75+Feb!T75+Mar!T75+Apr!T75+May!T75+Jun!T75+Jul!T75+Aug!T75+Sep!T75+Oct!T75+Nov!T75+Dec!T75</f>
        <v>0</v>
      </c>
      <c r="U75" s="10">
        <f t="shared" si="2"/>
        <v>19.089999999999996</v>
      </c>
    </row>
    <row r="76" spans="1:21" x14ac:dyDescent="0.2">
      <c r="A76" s="24">
        <f>+Jan!A76</f>
        <v>598000</v>
      </c>
      <c r="B76" s="17">
        <f>+Jan!B76+Feb!B76+Mar!B76+Apr!B76+May!B76+Jun!B76+Jul!B76+Aug!B76+Sep!B76+Oct!B76+Nov!B76+Dec!B76</f>
        <v>0</v>
      </c>
      <c r="C76" s="17">
        <f>+Jan!C76+Feb!C76+Mar!C76+Apr!C76+May!C76+Jun!C76+Jul!C76+Aug!C76+Sep!C76+Oct!C76+Nov!C76+Dec!C76</f>
        <v>0</v>
      </c>
      <c r="D76" s="17">
        <f>+Jan!D76+Feb!D76+Mar!D76+Apr!D76+May!D76+Jun!D76+Jul!D76+Aug!D76+Sep!D76+Oct!D76+Nov!D76+Dec!D76</f>
        <v>-825.3</v>
      </c>
      <c r="E76" s="17">
        <f>+Jan!E76+Feb!E76+Mar!E76+Apr!E76+May!E76+Jun!E76+Jul!E76+Aug!E76+Sep!E76+Oct!E76+Nov!E76+Dec!E76</f>
        <v>0</v>
      </c>
      <c r="F76" s="17">
        <f>+Jan!F76+Feb!F76+Mar!F76+Apr!F76+May!F76+Jun!F76+Jul!F76+Aug!F76+Sep!F76+Oct!F76+Nov!F76+Dec!F76</f>
        <v>0</v>
      </c>
      <c r="G76" s="17">
        <f>+Jan!G76+Feb!G76+Mar!G76+Apr!G76+May!G76+Jun!G76+Jul!G76+Aug!G76+Sep!G76+Oct!G76+Nov!G76+Dec!G76</f>
        <v>0</v>
      </c>
      <c r="H76" s="17">
        <f>+Jan!H76+Feb!H76+Mar!H76+Apr!H76+May!H76+Jun!H76+Jul!H76+Aug!H76+Sep!H76+Oct!H76+Nov!H76+Dec!H76</f>
        <v>0</v>
      </c>
      <c r="I76" s="17">
        <f>+Jan!I76+Feb!I76+Mar!I76+Apr!I76+May!I76+Jun!I76+Jul!I76+Aug!I76+Sep!I76+Oct!I76+Nov!I76+Dec!I76</f>
        <v>0</v>
      </c>
      <c r="J76" s="10">
        <f t="shared" si="31"/>
        <v>-825.3</v>
      </c>
      <c r="K76" s="17">
        <f>+Jan!K76+Feb!K76+Mar!K76+Apr!K76+May!K76+Jun!K76+Jul!K76+Aug!K76+Sep!K76+Oct!K76+Nov!K76+Dec!K76</f>
        <v>0</v>
      </c>
      <c r="L76" s="17">
        <f>+Jan!L76</f>
        <v>0</v>
      </c>
      <c r="M76" s="17">
        <f>+Dec!M76</f>
        <v>0</v>
      </c>
      <c r="N76" s="17">
        <f>+Jan!N76</f>
        <v>0</v>
      </c>
      <c r="O76" s="17">
        <f>+Dec!O76</f>
        <v>0</v>
      </c>
      <c r="P76" s="17">
        <f>+Jan!P76+Feb!P76+Mar!P76+Apr!P76+May!P76+Jun!P76+Jul!P76+Aug!P76+Sep!P76+Oct!P76+Nov!P76+Dec!P76</f>
        <v>0</v>
      </c>
      <c r="Q76" s="10">
        <f t="shared" si="1"/>
        <v>-825.3</v>
      </c>
      <c r="R76" s="17">
        <f>+Jan!R76+Feb!R76+Mar!R76+Apr!R76+May!R76+Jun!R76+Jul!R76+Aug!R76+Sep!R76+Oct!R76+Nov!R76+Dec!R76</f>
        <v>0</v>
      </c>
      <c r="S76" s="17">
        <f>+Jan!S76+Feb!S76+Mar!S76+Apr!S76+May!S76+Jun!S76+Jul!S76+Aug!S76+Sep!S76+Oct!S76+Nov!S76+Dec!S76</f>
        <v>0</v>
      </c>
      <c r="T76" s="17">
        <f>+Jan!T76+Feb!T76+Mar!T76+Apr!T76+May!T76+Jun!T76+Jul!T76+Aug!T76+Sep!T76+Oct!T76+Nov!T76+Dec!T76</f>
        <v>0</v>
      </c>
      <c r="U76" s="10">
        <f t="shared" si="2"/>
        <v>-825.3</v>
      </c>
    </row>
    <row r="77" spans="1:21" x14ac:dyDescent="0.2">
      <c r="A77" s="24">
        <f>+Jan!A77</f>
        <v>903000</v>
      </c>
      <c r="B77" s="17">
        <f>+Jan!B77+Feb!B77+Mar!B77+Apr!B77+May!B77+Jun!B77+Jul!B77+Aug!B77+Sep!B77+Oct!B77+Nov!B77+Dec!B77</f>
        <v>982082.91</v>
      </c>
      <c r="C77" s="17">
        <f>+Jan!C77+Feb!C77+Mar!C77+Apr!C77+May!C77+Jun!C77+Jul!C77+Aug!C77+Sep!C77+Oct!C77+Nov!C77+Dec!C77</f>
        <v>46093.380000000005</v>
      </c>
      <c r="D77" s="17">
        <f>+Jan!D77+Feb!D77+Mar!D77+Apr!D77+May!D77+Jun!D77+Jul!D77+Aug!D77+Sep!D77+Oct!D77+Nov!D77+Dec!D77</f>
        <v>62156.509999999995</v>
      </c>
      <c r="E77" s="17">
        <f>+Jan!E77+Feb!E77+Mar!E77+Apr!E77+May!E77+Jun!E77+Jul!E77+Aug!E77+Sep!E77+Oct!E77+Nov!E77+Dec!E77</f>
        <v>3833.49</v>
      </c>
      <c r="F77" s="17">
        <f>+Jan!F77+Feb!F77+Mar!F77+Apr!F77+May!F77+Jun!F77+Jul!F77+Aug!F77+Sep!F77+Oct!F77+Nov!F77+Dec!F77</f>
        <v>3027.14</v>
      </c>
      <c r="G77" s="17">
        <f>+Jan!G77+Feb!G77+Mar!G77+Apr!G77+May!G77+Jun!G77+Jul!G77+Aug!G77+Sep!G77+Oct!G77+Nov!G77+Dec!G77</f>
        <v>73358.290000000008</v>
      </c>
      <c r="H77" s="17">
        <f>+Jan!H77+Feb!H77+Mar!H77+Apr!H77+May!H77+Jun!H77+Jul!H77+Aug!H77+Sep!H77+Oct!H77+Nov!H77+Dec!H77</f>
        <v>97175.200000000012</v>
      </c>
      <c r="I77" s="17">
        <f>+Jan!I77+Feb!I77+Mar!I77+Apr!I77+May!I77+Jun!I77+Jul!I77+Aug!I77+Sep!I77+Oct!I77+Nov!I77+Dec!I77</f>
        <v>0</v>
      </c>
      <c r="J77" s="10">
        <f t="shared" si="31"/>
        <v>1267726.92</v>
      </c>
      <c r="K77" s="17">
        <f>+Jan!K77+Feb!K77+Mar!K77+Apr!K77+May!K77+Jun!K77+Jul!K77+Aug!K77+Sep!K77+Oct!K77+Nov!K77+Dec!K77</f>
        <v>25951.309999999994</v>
      </c>
      <c r="L77" s="17">
        <f>+Jan!L77</f>
        <v>0</v>
      </c>
      <c r="M77" s="17">
        <f>+Dec!M77</f>
        <v>0</v>
      </c>
      <c r="N77" s="17">
        <f>+Jan!N77</f>
        <v>0</v>
      </c>
      <c r="O77" s="17">
        <f>+Dec!O77</f>
        <v>0</v>
      </c>
      <c r="P77" s="17">
        <f>+Jan!P77+Feb!P77+Mar!P77+Apr!P77+May!P77+Jun!P77+Jul!P77+Aug!P77+Sep!P77+Oct!P77+Nov!P77+Dec!P77</f>
        <v>5765.12</v>
      </c>
      <c r="Q77" s="10">
        <f t="shared" si="1"/>
        <v>1299443.3500000001</v>
      </c>
      <c r="R77" s="17">
        <f>+Jan!R77+Feb!R77+Mar!R77+Apr!R77+May!R77+Jun!R77+Jul!R77+Aug!R77+Sep!R77+Oct!R77+Nov!R77+Dec!R77</f>
        <v>16.631432554830809</v>
      </c>
      <c r="S77" s="17">
        <f>+Jan!S77+Feb!S77+Mar!S77+Apr!S77+May!S77+Jun!S77+Jul!S77+Aug!S77+Sep!S77+Oct!S77+Nov!S77+Dec!S77</f>
        <v>-63.84</v>
      </c>
      <c r="T77" s="17">
        <f>+Jan!T77+Feb!T77+Mar!T77+Apr!T77+May!T77+Jun!T77+Jul!T77+Aug!T77+Sep!T77+Oct!T77+Nov!T77+Dec!T77</f>
        <v>0</v>
      </c>
      <c r="U77" s="10">
        <f t="shared" si="2"/>
        <v>1299396.1414325549</v>
      </c>
    </row>
    <row r="78" spans="1:21" hidden="1" x14ac:dyDescent="0.2">
      <c r="A78" s="24">
        <f>+Jan!A78</f>
        <v>903220</v>
      </c>
      <c r="B78" s="17">
        <f>+Jan!B78+Feb!B78+Mar!B78+Apr!B78+May!B78+Jun!B78+Jul!B78+Aug!B78+Sep!B78+Oct!B78+Nov!B78+Dec!B78</f>
        <v>0</v>
      </c>
      <c r="C78" s="17">
        <f>+Jan!C78+Feb!C78+Mar!C78+Apr!C78+May!C78+Jun!C78+Jul!C78+Aug!C78+Sep!C78+Oct!C78+Nov!C78+Dec!C78</f>
        <v>0</v>
      </c>
      <c r="D78" s="17">
        <f>+Jan!D78+Feb!D78+Mar!D78+Apr!D78+May!D78+Jun!D78+Jul!D78+Aug!D78+Sep!D78+Oct!D78+Nov!D78+Dec!D78</f>
        <v>0</v>
      </c>
      <c r="E78" s="17">
        <f>+Jan!E78+Feb!E78+Mar!E78+Apr!E78+May!E78+Jun!E78+Jul!E78+Aug!E78+Sep!E78+Oct!E78+Nov!E78+Dec!E78</f>
        <v>0</v>
      </c>
      <c r="F78" s="17">
        <f>+Jan!F78+Feb!F78+Mar!F78+Apr!F78+May!F78+Jun!F78+Jul!F78+Aug!F78+Sep!F78+Oct!F78+Nov!F78+Dec!F78</f>
        <v>0</v>
      </c>
      <c r="G78" s="17">
        <f>+Jan!G78+Feb!G78+Mar!G78+Apr!G78+May!G78+Jun!G78+Jul!G78+Aug!G78+Sep!G78+Oct!G78+Nov!G78+Dec!G78</f>
        <v>0</v>
      </c>
      <c r="H78" s="17">
        <f>+Jan!H78+Feb!H78+Mar!H78+Apr!H78+May!H78+Jun!H78+Jul!H78+Aug!H78+Sep!H78+Oct!H78+Nov!H78+Dec!H78</f>
        <v>0</v>
      </c>
      <c r="I78" s="17">
        <f>+Jan!I78+Feb!I78+Mar!I78+Apr!I78+May!I78+Jun!I78+Jul!I78+Aug!I78+Sep!I78+Oct!I78+Nov!I78+Dec!I78</f>
        <v>0</v>
      </c>
      <c r="J78" s="10">
        <f t="shared" si="31"/>
        <v>0</v>
      </c>
      <c r="K78" s="17">
        <f>+Jan!K78+Feb!K78+Mar!K78+Apr!K78+May!K78+Jun!K78+Jul!K78+Aug!K78+Sep!K78+Oct!K78+Nov!K78+Dec!K78</f>
        <v>0</v>
      </c>
      <c r="L78" s="17">
        <f>+Jan!L78</f>
        <v>0</v>
      </c>
      <c r="M78" s="17">
        <f>+Dec!M78</f>
        <v>0</v>
      </c>
      <c r="N78" s="17">
        <f>+Jan!N78</f>
        <v>0</v>
      </c>
      <c r="O78" s="17">
        <f>+Dec!O78</f>
        <v>0</v>
      </c>
      <c r="P78" s="17">
        <f>+Jan!P78+Feb!P78+Mar!P78+Apr!P78+May!P78+Jun!P78+Jul!P78+Aug!P78+Sep!P78+Oct!P78+Nov!P78+Dec!P78</f>
        <v>0</v>
      </c>
      <c r="Q78" s="10">
        <f t="shared" si="1"/>
        <v>0</v>
      </c>
      <c r="R78" s="17">
        <f>+Jan!R78+Feb!R78+Mar!R78+Apr!R78+May!R78+Jun!R78+Jul!R78+Aug!R78+Sep!R78+Oct!R78+Nov!R78+Dec!R78</f>
        <v>0</v>
      </c>
      <c r="S78" s="17">
        <f>+Jan!S78+Feb!S78+Mar!S78+Apr!S78+May!S78+Jun!S78+Jul!S78+Aug!S78+Sep!S78+Oct!S78+Nov!S78+Dec!S78</f>
        <v>0</v>
      </c>
      <c r="T78" s="17">
        <f>+Jan!T78+Feb!T78+Mar!T78+Apr!T78+May!T78+Jun!T78+Jul!T78+Aug!T78+Sep!T78+Oct!T78+Nov!T78+Dec!T78</f>
        <v>0</v>
      </c>
      <c r="U78" s="10">
        <f t="shared" si="2"/>
        <v>0</v>
      </c>
    </row>
    <row r="79" spans="1:21" hidden="1" x14ac:dyDescent="0.2">
      <c r="A79" s="24">
        <f>+Jan!A79</f>
        <v>903230</v>
      </c>
      <c r="B79" s="17">
        <f>+Jan!B79+Feb!B79+Mar!B79+Apr!B79+May!B79+Jun!B79+Jul!B79+Aug!B79+Sep!B79+Oct!B79+Nov!B79+Dec!B79</f>
        <v>0</v>
      </c>
      <c r="C79" s="17">
        <f>+Jan!C79+Feb!C79+Mar!C79+Apr!C79+May!C79+Jun!C79+Jul!C79+Aug!C79+Sep!C79+Oct!C79+Nov!C79+Dec!C79</f>
        <v>0</v>
      </c>
      <c r="D79" s="17">
        <f>+Jan!D79+Feb!D79+Mar!D79+Apr!D79+May!D79+Jun!D79+Jul!D79+Aug!D79+Sep!D79+Oct!D79+Nov!D79+Dec!D79</f>
        <v>0</v>
      </c>
      <c r="E79" s="17">
        <f>+Jan!E79+Feb!E79+Mar!E79+Apr!E79+May!E79+Jun!E79+Jul!E79+Aug!E79+Sep!E79+Oct!E79+Nov!E79+Dec!E79</f>
        <v>0</v>
      </c>
      <c r="F79" s="17">
        <f>+Jan!F79+Feb!F79+Mar!F79+Apr!F79+May!F79+Jun!F79+Jul!F79+Aug!F79+Sep!F79+Oct!F79+Nov!F79+Dec!F79</f>
        <v>0</v>
      </c>
      <c r="G79" s="17">
        <f>+Jan!G79+Feb!G79+Mar!G79+Apr!G79+May!G79+Jun!G79+Jul!G79+Aug!G79+Sep!G79+Oct!G79+Nov!G79+Dec!G79</f>
        <v>0</v>
      </c>
      <c r="H79" s="17">
        <f>+Jan!H79+Feb!H79+Mar!H79+Apr!H79+May!H79+Jun!H79+Jul!H79+Aug!H79+Sep!H79+Oct!H79+Nov!H79+Dec!H79</f>
        <v>0</v>
      </c>
      <c r="I79" s="17">
        <f>+Jan!I79+Feb!I79+Mar!I79+Apr!I79+May!I79+Jun!I79+Jul!I79+Aug!I79+Sep!I79+Oct!I79+Nov!I79+Dec!I79</f>
        <v>0</v>
      </c>
      <c r="J79" s="10">
        <f t="shared" si="31"/>
        <v>0</v>
      </c>
      <c r="K79" s="17">
        <f>+Jan!K79+Feb!K79+Mar!K79+Apr!K79+May!K79+Jun!K79+Jul!K79+Aug!K79+Sep!K79+Oct!K79+Nov!K79+Dec!K79</f>
        <v>0</v>
      </c>
      <c r="L79" s="17">
        <f>+Jan!L79</f>
        <v>0</v>
      </c>
      <c r="M79" s="17">
        <f>+Dec!M79</f>
        <v>0</v>
      </c>
      <c r="N79" s="17">
        <f>+Jan!N79</f>
        <v>0</v>
      </c>
      <c r="O79" s="17">
        <f>+Dec!O79</f>
        <v>0</v>
      </c>
      <c r="P79" s="17">
        <f>+Jan!P79+Feb!P79+Mar!P79+Apr!P79+May!P79+Jun!P79+Jul!P79+Aug!P79+Sep!P79+Oct!P79+Nov!P79+Dec!P79</f>
        <v>0</v>
      </c>
      <c r="Q79" s="10">
        <f t="shared" si="1"/>
        <v>0</v>
      </c>
      <c r="R79" s="17">
        <f>+Jan!R79+Feb!R79+Mar!R79+Apr!R79+May!R79+Jun!R79+Jul!R79+Aug!R79+Sep!R79+Oct!R79+Nov!R79+Dec!R79</f>
        <v>0</v>
      </c>
      <c r="S79" s="17">
        <f>+Jan!S79+Feb!S79+Mar!S79+Apr!S79+May!S79+Jun!S79+Jul!S79+Aug!S79+Sep!S79+Oct!S79+Nov!S79+Dec!S79</f>
        <v>0</v>
      </c>
      <c r="T79" s="17">
        <f>+Jan!T79+Feb!T79+Mar!T79+Apr!T79+May!T79+Jun!T79+Jul!T79+Aug!T79+Sep!T79+Oct!T79+Nov!T79+Dec!T79</f>
        <v>0</v>
      </c>
      <c r="U79" s="10">
        <f t="shared" si="2"/>
        <v>0</v>
      </c>
    </row>
    <row r="80" spans="1:21" hidden="1" x14ac:dyDescent="0.2">
      <c r="A80" s="24">
        <f>+Jan!A80</f>
        <v>903240</v>
      </c>
      <c r="B80" s="17">
        <f>+Jan!B80+Feb!B80+Mar!B80+Apr!B80+May!B80+Jun!B80+Jul!B80+Aug!B80+Sep!B80+Oct!B80+Nov!B80+Dec!B80</f>
        <v>0</v>
      </c>
      <c r="C80" s="17">
        <f>+Jan!C80+Feb!C80+Mar!C80+Apr!C80+May!C80+Jun!C80+Jul!C80+Aug!C80+Sep!C80+Oct!C80+Nov!C80+Dec!C80</f>
        <v>0</v>
      </c>
      <c r="D80" s="17">
        <f>+Jan!D80+Feb!D80+Mar!D80+Apr!D80+May!D80+Jun!D80+Jul!D80+Aug!D80+Sep!D80+Oct!D80+Nov!D80+Dec!D80</f>
        <v>0</v>
      </c>
      <c r="E80" s="17">
        <f>+Jan!E80+Feb!E80+Mar!E80+Apr!E80+May!E80+Jun!E80+Jul!E80+Aug!E80+Sep!E80+Oct!E80+Nov!E80+Dec!E80</f>
        <v>0</v>
      </c>
      <c r="F80" s="17">
        <f>+Jan!F80+Feb!F80+Mar!F80+Apr!F80+May!F80+Jun!F80+Jul!F80+Aug!F80+Sep!F80+Oct!F80+Nov!F80+Dec!F80</f>
        <v>0</v>
      </c>
      <c r="G80" s="17">
        <f>+Jan!G80+Feb!G80+Mar!G80+Apr!G80+May!G80+Jun!G80+Jul!G80+Aug!G80+Sep!G80+Oct!G80+Nov!G80+Dec!G80</f>
        <v>0</v>
      </c>
      <c r="H80" s="17">
        <f>+Jan!H80+Feb!H80+Mar!H80+Apr!H80+May!H80+Jun!H80+Jul!H80+Aug!H80+Sep!H80+Oct!H80+Nov!H80+Dec!H80</f>
        <v>0</v>
      </c>
      <c r="I80" s="17">
        <f>+Jan!I80+Feb!I80+Mar!I80+Apr!I80+May!I80+Jun!I80+Jul!I80+Aug!I80+Sep!I80+Oct!I80+Nov!I80+Dec!I80</f>
        <v>0</v>
      </c>
      <c r="J80" s="10">
        <f t="shared" si="31"/>
        <v>0</v>
      </c>
      <c r="K80" s="17">
        <f>+Jan!K80+Feb!K80+Mar!K80+Apr!K80+May!K80+Jun!K80+Jul!K80+Aug!K80+Sep!K80+Oct!K80+Nov!K80+Dec!K80</f>
        <v>0</v>
      </c>
      <c r="L80" s="17">
        <f>+Jan!L80</f>
        <v>0</v>
      </c>
      <c r="M80" s="17">
        <f>+Dec!M80</f>
        <v>0</v>
      </c>
      <c r="N80" s="17">
        <f>+Jan!N80</f>
        <v>0</v>
      </c>
      <c r="O80" s="17">
        <f>+Dec!O80</f>
        <v>0</v>
      </c>
      <c r="P80" s="17">
        <f>+Jan!P80+Feb!P80+Mar!P80+Apr!P80+May!P80+Jun!P80+Jul!P80+Aug!P80+Sep!P80+Oct!P80+Nov!P80+Dec!P80</f>
        <v>0</v>
      </c>
      <c r="Q80" s="10">
        <f t="shared" si="1"/>
        <v>0</v>
      </c>
      <c r="R80" s="17">
        <f>+Jan!R80+Feb!R80+Mar!R80+Apr!R80+May!R80+Jun!R80+Jul!R80+Aug!R80+Sep!R80+Oct!R80+Nov!R80+Dec!R80</f>
        <v>0</v>
      </c>
      <c r="S80" s="17">
        <f>+Jan!S80+Feb!S80+Mar!S80+Apr!S80+May!S80+Jun!S80+Jul!S80+Aug!S80+Sep!S80+Oct!S80+Nov!S80+Dec!S80</f>
        <v>0</v>
      </c>
      <c r="T80" s="17">
        <f>+Jan!T80+Feb!T80+Mar!T80+Apr!T80+May!T80+Jun!T80+Jul!T80+Aug!T80+Sep!T80+Oct!T80+Nov!T80+Dec!T80</f>
        <v>0</v>
      </c>
      <c r="U80" s="10">
        <f t="shared" si="2"/>
        <v>0</v>
      </c>
    </row>
    <row r="81" spans="1:21" x14ac:dyDescent="0.2">
      <c r="A81" s="24">
        <f>+Jan!A81</f>
        <v>908000</v>
      </c>
      <c r="B81" s="17">
        <f>+Jan!B81+Feb!B81+Mar!B81+Apr!B81+May!B81+Jun!B81+Jul!B81+Aug!B81+Sep!B81+Oct!B81+Nov!B81+Dec!B81</f>
        <v>67244.939999999988</v>
      </c>
      <c r="C81" s="17">
        <f>+Jan!C81+Feb!C81+Mar!C81+Apr!C81+May!C81+Jun!C81+Jul!C81+Aug!C81+Sep!C81+Oct!C81+Nov!C81+Dec!C81</f>
        <v>4389.43</v>
      </c>
      <c r="D81" s="17">
        <f>+Jan!D81+Feb!D81+Mar!D81+Apr!D81+May!D81+Jun!D81+Jul!D81+Aug!D81+Sep!D81+Oct!D81+Nov!D81+Dec!D81</f>
        <v>3038.04</v>
      </c>
      <c r="E81" s="17">
        <f>+Jan!E81+Feb!E81+Mar!E81+Apr!E81+May!E81+Jun!E81+Jul!E81+Aug!E81+Sep!E81+Oct!E81+Nov!E81+Dec!E81</f>
        <v>-161.51</v>
      </c>
      <c r="F81" s="17">
        <f>+Jan!F81+Feb!F81+Mar!F81+Apr!F81+May!F81+Jun!F81+Jul!F81+Aug!F81+Sep!F81+Oct!F81+Nov!F81+Dec!F81</f>
        <v>300</v>
      </c>
      <c r="G81" s="17">
        <f>+Jan!G81+Feb!G81+Mar!G81+Apr!G81+May!G81+Jun!G81+Jul!G81+Aug!G81+Sep!G81+Oct!G81+Nov!G81+Dec!G81</f>
        <v>11435.71</v>
      </c>
      <c r="H81" s="17">
        <f>+Jan!H81+Feb!H81+Mar!H81+Apr!H81+May!H81+Jun!H81+Jul!H81+Aug!H81+Sep!H81+Oct!H81+Nov!H81+Dec!H81</f>
        <v>7723.2700000000023</v>
      </c>
      <c r="I81" s="17">
        <f>+Jan!I81+Feb!I81+Mar!I81+Apr!I81+May!I81+Jun!I81+Jul!I81+Aug!I81+Sep!I81+Oct!I81+Nov!I81+Dec!I81</f>
        <v>0</v>
      </c>
      <c r="J81" s="10">
        <f t="shared" si="31"/>
        <v>93969.87999999999</v>
      </c>
      <c r="K81" s="17">
        <f>+Jan!K81+Feb!K81+Mar!K81+Apr!K81+May!K81+Jun!K81+Jul!K81+Aug!K81+Sep!K81+Oct!K81+Nov!K81+Dec!K81</f>
        <v>0</v>
      </c>
      <c r="L81" s="17">
        <f>+Jan!L81</f>
        <v>0</v>
      </c>
      <c r="M81" s="17">
        <f>+Dec!M81</f>
        <v>0</v>
      </c>
      <c r="N81" s="17">
        <f>+Jan!N81</f>
        <v>0</v>
      </c>
      <c r="O81" s="17">
        <f>+Dec!O81</f>
        <v>0</v>
      </c>
      <c r="P81" s="17">
        <f>+Jan!P81+Feb!P81+Mar!P81+Apr!P81+May!P81+Jun!P81+Jul!P81+Aug!P81+Sep!P81+Oct!P81+Nov!P81+Dec!P81</f>
        <v>458.17</v>
      </c>
      <c r="Q81" s="10">
        <f t="shared" si="1"/>
        <v>94428.049999999988</v>
      </c>
      <c r="R81" s="17">
        <f>+Jan!R81+Feb!R81+Mar!R81+Apr!R81+May!R81+Jun!R81+Jul!R81+Aug!R81+Sep!R81+Oct!R81+Nov!R81+Dec!R81</f>
        <v>1.4588575970682742</v>
      </c>
      <c r="S81" s="17">
        <f>+Jan!S81+Feb!S81+Mar!S81+Apr!S81+May!S81+Jun!S81+Jul!S81+Aug!S81+Sep!S81+Oct!S81+Nov!S81+Dec!S81</f>
        <v>0</v>
      </c>
      <c r="T81" s="17">
        <f>+Jan!T81+Feb!T81+Mar!T81+Apr!T81+May!T81+Jun!T81+Jul!T81+Aug!T81+Sep!T81+Oct!T81+Nov!T81+Dec!T81</f>
        <v>0</v>
      </c>
      <c r="U81" s="10">
        <f t="shared" si="2"/>
        <v>94429.508857597059</v>
      </c>
    </row>
    <row r="82" spans="1:21" hidden="1" x14ac:dyDescent="0.2">
      <c r="A82" s="24">
        <f>+Jan!A82</f>
        <v>912000</v>
      </c>
      <c r="B82" s="17">
        <f>+Jan!B82+Feb!B82+Mar!B82+Apr!B82+May!B82+Jun!B82+Jul!B82+Aug!B82+Sep!B82+Oct!B82+Nov!B82+Dec!B82</f>
        <v>0</v>
      </c>
      <c r="C82" s="17">
        <f>+Jan!C82+Feb!C82+Mar!C82+Apr!C82+May!C82+Jun!C82+Jul!C82+Aug!C82+Sep!C82+Oct!C82+Nov!C82+Dec!C82</f>
        <v>0</v>
      </c>
      <c r="D82" s="17">
        <f>+Jan!D82+Feb!D82+Mar!D82+Apr!D82+May!D82+Jun!D82+Jul!D82+Aug!D82+Sep!D82+Oct!D82+Nov!D82+Dec!D82</f>
        <v>0</v>
      </c>
      <c r="E82" s="17">
        <f>+Jan!E82+Feb!E82+Mar!E82+Apr!E82+May!E82+Jun!E82+Jul!E82+Aug!E82+Sep!E82+Oct!E82+Nov!E82+Dec!E82</f>
        <v>0</v>
      </c>
      <c r="F82" s="17">
        <f>+Jan!F82+Feb!F82+Mar!F82+Apr!F82+May!F82+Jun!F82+Jul!F82+Aug!F82+Sep!F82+Oct!F82+Nov!F82+Dec!F82</f>
        <v>0</v>
      </c>
      <c r="G82" s="17">
        <f>+Jan!G82+Feb!G82+Mar!G82+Apr!G82+May!G82+Jun!G82+Jul!G82+Aug!G82+Sep!G82+Oct!G82+Nov!G82+Dec!G82</f>
        <v>0</v>
      </c>
      <c r="H82" s="17">
        <f>+Jan!H82+Feb!H82+Mar!H82+Apr!H82+May!H82+Jun!H82+Jul!H82+Aug!H82+Sep!H82+Oct!H82+Nov!H82+Dec!H82</f>
        <v>0</v>
      </c>
      <c r="I82" s="17">
        <f>+Jan!I82+Feb!I82+Mar!I82+Apr!I82+May!I82+Jun!I82+Jul!I82+Aug!I82+Sep!I82+Oct!I82+Nov!I82+Dec!I82</f>
        <v>0</v>
      </c>
      <c r="J82" s="10">
        <f t="shared" si="31"/>
        <v>0</v>
      </c>
      <c r="K82" s="17">
        <f>+Jan!K82+Feb!K82+Mar!K82+Apr!K82+May!K82+Jun!K82+Jul!K82+Aug!K82+Sep!K82+Oct!K82+Nov!K82+Dec!K82</f>
        <v>0</v>
      </c>
      <c r="L82" s="17">
        <f>+Jan!L82</f>
        <v>0</v>
      </c>
      <c r="M82" s="17">
        <f>+Dec!M82</f>
        <v>0</v>
      </c>
      <c r="N82" s="17">
        <f>+Jan!N82</f>
        <v>0</v>
      </c>
      <c r="O82" s="17">
        <f>+Dec!O82</f>
        <v>0</v>
      </c>
      <c r="P82" s="17">
        <f>+Jan!P82+Feb!P82+Mar!P82+Apr!P82+May!P82+Jun!P82+Jul!P82+Aug!P82+Sep!P82+Oct!P82+Nov!P82+Dec!P82</f>
        <v>0</v>
      </c>
      <c r="Q82" s="10">
        <f t="shared" si="1"/>
        <v>0</v>
      </c>
      <c r="R82" s="17">
        <f>+Jan!R82+Feb!R82+Mar!R82+Apr!R82+May!R82+Jun!R82+Jul!R82+Aug!R82+Sep!R82+Oct!R82+Nov!R82+Dec!R82</f>
        <v>0</v>
      </c>
      <c r="S82" s="17">
        <f>+Jan!S82+Feb!S82+Mar!S82+Apr!S82+May!S82+Jun!S82+Jul!S82+Aug!S82+Sep!S82+Oct!S82+Nov!S82+Dec!S82</f>
        <v>0</v>
      </c>
      <c r="T82" s="17">
        <f>+Jan!T82+Feb!T82+Mar!T82+Apr!T82+May!T82+Jun!T82+Jul!T82+Aug!T82+Sep!T82+Oct!T82+Nov!T82+Dec!T82</f>
        <v>0</v>
      </c>
      <c r="U82" s="10">
        <f t="shared" si="2"/>
        <v>0</v>
      </c>
    </row>
    <row r="83" spans="1:21" hidden="1" x14ac:dyDescent="0.2">
      <c r="A83" s="24">
        <f>+Jan!A83</f>
        <v>913000</v>
      </c>
      <c r="B83" s="17">
        <f>+Jan!B83+Feb!B83+Mar!B83+Apr!B83+May!B83+Jun!B83+Jul!B83+Aug!B83+Sep!B83+Oct!B83+Nov!B83+Dec!B83</f>
        <v>0</v>
      </c>
      <c r="C83" s="17">
        <f>+Jan!C83+Feb!C83+Mar!C83+Apr!C83+May!C83+Jun!C83+Jul!C83+Aug!C83+Sep!C83+Oct!C83+Nov!C83+Dec!C83</f>
        <v>0</v>
      </c>
      <c r="D83" s="17">
        <f>+Jan!D83+Feb!D83+Mar!D83+Apr!D83+May!D83+Jun!D83+Jul!D83+Aug!D83+Sep!D83+Oct!D83+Nov!D83+Dec!D83</f>
        <v>0</v>
      </c>
      <c r="E83" s="17">
        <f>+Jan!E83+Feb!E83+Mar!E83+Apr!E83+May!E83+Jun!E83+Jul!E83+Aug!E83+Sep!E83+Oct!E83+Nov!E83+Dec!E83</f>
        <v>0</v>
      </c>
      <c r="F83" s="17">
        <f>+Jan!F83+Feb!F83+Mar!F83+Apr!F83+May!F83+Jun!F83+Jul!F83+Aug!F83+Sep!F83+Oct!F83+Nov!F83+Dec!F83</f>
        <v>0</v>
      </c>
      <c r="G83" s="17">
        <f>+Jan!G83+Feb!G83+Mar!G83+Apr!G83+May!G83+Jun!G83+Jul!G83+Aug!G83+Sep!G83+Oct!G83+Nov!G83+Dec!G83</f>
        <v>0</v>
      </c>
      <c r="H83" s="17">
        <f>+Jan!H83+Feb!H83+Mar!H83+Apr!H83+May!H83+Jun!H83+Jul!H83+Aug!H83+Sep!H83+Oct!H83+Nov!H83+Dec!H83</f>
        <v>0</v>
      </c>
      <c r="I83" s="17">
        <f>+Jan!I83+Feb!I83+Mar!I83+Apr!I83+May!I83+Jun!I83+Jul!I83+Aug!I83+Sep!I83+Oct!I83+Nov!I83+Dec!I83</f>
        <v>0</v>
      </c>
      <c r="J83" s="10">
        <f t="shared" si="31"/>
        <v>0</v>
      </c>
      <c r="K83" s="17">
        <f>+Jan!K83+Feb!K83+Mar!K83+Apr!K83+May!K83+Jun!K83+Jul!K83+Aug!K83+Sep!K83+Oct!K83+Nov!K83+Dec!K83</f>
        <v>0</v>
      </c>
      <c r="L83" s="17">
        <f>+Jan!L83</f>
        <v>0</v>
      </c>
      <c r="M83" s="17">
        <f>+Dec!M83</f>
        <v>0</v>
      </c>
      <c r="N83" s="17">
        <f>+Jan!N83</f>
        <v>0</v>
      </c>
      <c r="O83" s="17">
        <f>+Dec!O83</f>
        <v>0</v>
      </c>
      <c r="P83" s="17">
        <f>+Jan!P83+Feb!P83+Mar!P83+Apr!P83+May!P83+Jun!P83+Jul!P83+Aug!P83+Sep!P83+Oct!P83+Nov!P83+Dec!P83</f>
        <v>0</v>
      </c>
      <c r="Q83" s="10">
        <f t="shared" si="1"/>
        <v>0</v>
      </c>
      <c r="R83" s="17">
        <f>+Jan!R83+Feb!R83+Mar!R83+Apr!R83+May!R83+Jun!R83+Jul!R83+Aug!R83+Sep!R83+Oct!R83+Nov!R83+Dec!R83</f>
        <v>0</v>
      </c>
      <c r="S83" s="17">
        <f>+Jan!S83+Feb!S83+Mar!S83+Apr!S83+May!S83+Jun!S83+Jul!S83+Aug!S83+Sep!S83+Oct!S83+Nov!S83+Dec!S83</f>
        <v>0</v>
      </c>
      <c r="T83" s="17">
        <f>+Jan!T83+Feb!T83+Mar!T83+Apr!T83+May!T83+Jun!T83+Jul!T83+Aug!T83+Sep!T83+Oct!T83+Nov!T83+Dec!T83</f>
        <v>0</v>
      </c>
      <c r="U83" s="10">
        <f t="shared" si="2"/>
        <v>0</v>
      </c>
    </row>
    <row r="84" spans="1:21" hidden="1" x14ac:dyDescent="0.2">
      <c r="A84" s="24">
        <f>+Jan!A84</f>
        <v>913220</v>
      </c>
      <c r="B84" s="17">
        <f>+Jan!B84+Feb!B84+Mar!B84+Apr!B84+May!B84+Jun!B84+Jul!B84+Aug!B84+Sep!B84+Oct!B84+Nov!B84+Dec!B84</f>
        <v>0</v>
      </c>
      <c r="C84" s="17">
        <f>+Jan!C84+Feb!C84+Mar!C84+Apr!C84+May!C84+Jun!C84+Jul!C84+Aug!C84+Sep!C84+Oct!C84+Nov!C84+Dec!C84</f>
        <v>0</v>
      </c>
      <c r="D84" s="17">
        <f>+Jan!D84+Feb!D84+Mar!D84+Apr!D84+May!D84+Jun!D84+Jul!D84+Aug!D84+Sep!D84+Oct!D84+Nov!D84+Dec!D84</f>
        <v>0</v>
      </c>
      <c r="E84" s="17">
        <f>+Jan!E84+Feb!E84+Mar!E84+Apr!E84+May!E84+Jun!E84+Jul!E84+Aug!E84+Sep!E84+Oct!E84+Nov!E84+Dec!E84</f>
        <v>0</v>
      </c>
      <c r="F84" s="17">
        <f>+Jan!F84+Feb!F84+Mar!F84+Apr!F84+May!F84+Jun!F84+Jul!F84+Aug!F84+Sep!F84+Oct!F84+Nov!F84+Dec!F84</f>
        <v>0</v>
      </c>
      <c r="G84" s="17">
        <f>+Jan!G84+Feb!G84+Mar!G84+Apr!G84+May!G84+Jun!G84+Jul!G84+Aug!G84+Sep!G84+Oct!G84+Nov!G84+Dec!G84</f>
        <v>0</v>
      </c>
      <c r="H84" s="17">
        <f>+Jan!H84+Feb!H84+Mar!H84+Apr!H84+May!H84+Jun!H84+Jul!H84+Aug!H84+Sep!H84+Oct!H84+Nov!H84+Dec!H84</f>
        <v>0</v>
      </c>
      <c r="I84" s="17">
        <f>+Jan!I84+Feb!I84+Mar!I84+Apr!I84+May!I84+Jun!I84+Jul!I84+Aug!I84+Sep!I84+Oct!I84+Nov!I84+Dec!I84</f>
        <v>0</v>
      </c>
      <c r="J84" s="10">
        <f t="shared" si="31"/>
        <v>0</v>
      </c>
      <c r="K84" s="17">
        <f>+Jan!K84+Feb!K84+Mar!K84+Apr!K84+May!K84+Jun!K84+Jul!K84+Aug!K84+Sep!K84+Oct!K84+Nov!K84+Dec!K84</f>
        <v>0</v>
      </c>
      <c r="L84" s="17">
        <f>+Jan!L84</f>
        <v>0</v>
      </c>
      <c r="M84" s="17">
        <f>+Dec!M84</f>
        <v>0</v>
      </c>
      <c r="N84" s="17">
        <f>+Jan!N84</f>
        <v>0</v>
      </c>
      <c r="O84" s="17">
        <f>+Dec!O84</f>
        <v>0</v>
      </c>
      <c r="P84" s="17">
        <f>+Jan!P84+Feb!P84+Mar!P84+Apr!P84+May!P84+Jun!P84+Jul!P84+Aug!P84+Sep!P84+Oct!P84+Nov!P84+Dec!P84</f>
        <v>0</v>
      </c>
      <c r="Q84" s="10">
        <f t="shared" si="1"/>
        <v>0</v>
      </c>
      <c r="R84" s="17">
        <f>+Jan!R84+Feb!R84+Mar!R84+Apr!R84+May!R84+Jun!R84+Jul!R84+Aug!R84+Sep!R84+Oct!R84+Nov!R84+Dec!R84</f>
        <v>0</v>
      </c>
      <c r="S84" s="17">
        <f>+Jan!S84+Feb!S84+Mar!S84+Apr!S84+May!S84+Jun!S84+Jul!S84+Aug!S84+Sep!S84+Oct!S84+Nov!S84+Dec!S84</f>
        <v>0</v>
      </c>
      <c r="T84" s="17">
        <f>+Jan!T84+Feb!T84+Mar!T84+Apr!T84+May!T84+Jun!T84+Jul!T84+Aug!T84+Sep!T84+Oct!T84+Nov!T84+Dec!T84</f>
        <v>0</v>
      </c>
      <c r="U84" s="10">
        <f t="shared" si="2"/>
        <v>0</v>
      </c>
    </row>
    <row r="85" spans="1:21" hidden="1" x14ac:dyDescent="0.2">
      <c r="A85" s="24">
        <f>+Jan!A85</f>
        <v>913230</v>
      </c>
      <c r="B85" s="17">
        <f>+Jan!B85+Feb!B85+Mar!B85+Apr!B85+May!B85+Jun!B85+Jul!B85+Aug!B85+Sep!B85+Oct!B85+Nov!B85+Dec!B85</f>
        <v>0</v>
      </c>
      <c r="C85" s="17">
        <f>+Jan!C85+Feb!C85+Mar!C85+Apr!C85+May!C85+Jun!C85+Jul!C85+Aug!C85+Sep!C85+Oct!C85+Nov!C85+Dec!C85</f>
        <v>0</v>
      </c>
      <c r="D85" s="17">
        <f>+Jan!D85+Feb!D85+Mar!D85+Apr!D85+May!D85+Jun!D85+Jul!D85+Aug!D85+Sep!D85+Oct!D85+Nov!D85+Dec!D85</f>
        <v>0</v>
      </c>
      <c r="E85" s="17">
        <f>+Jan!E85+Feb!E85+Mar!E85+Apr!E85+May!E85+Jun!E85+Jul!E85+Aug!E85+Sep!E85+Oct!E85+Nov!E85+Dec!E85</f>
        <v>0</v>
      </c>
      <c r="F85" s="17">
        <f>+Jan!F85+Feb!F85+Mar!F85+Apr!F85+May!F85+Jun!F85+Jul!F85+Aug!F85+Sep!F85+Oct!F85+Nov!F85+Dec!F85</f>
        <v>0</v>
      </c>
      <c r="G85" s="17">
        <f>+Jan!G85+Feb!G85+Mar!G85+Apr!G85+May!G85+Jun!G85+Jul!G85+Aug!G85+Sep!G85+Oct!G85+Nov!G85+Dec!G85</f>
        <v>0</v>
      </c>
      <c r="H85" s="17">
        <f>+Jan!H85+Feb!H85+Mar!H85+Apr!H85+May!H85+Jun!H85+Jul!H85+Aug!H85+Sep!H85+Oct!H85+Nov!H85+Dec!H85</f>
        <v>0</v>
      </c>
      <c r="I85" s="17">
        <f>+Jan!I85+Feb!I85+Mar!I85+Apr!I85+May!I85+Jun!I85+Jul!I85+Aug!I85+Sep!I85+Oct!I85+Nov!I85+Dec!I85</f>
        <v>0</v>
      </c>
      <c r="J85" s="10">
        <f t="shared" si="31"/>
        <v>0</v>
      </c>
      <c r="K85" s="17">
        <f>+Jan!K85+Feb!K85+Mar!K85+Apr!K85+May!K85+Jun!K85+Jul!K85+Aug!K85+Sep!K85+Oct!K85+Nov!K85+Dec!K85</f>
        <v>0</v>
      </c>
      <c r="L85" s="17">
        <f>+Jan!L85</f>
        <v>0</v>
      </c>
      <c r="M85" s="17">
        <f>+Dec!M85</f>
        <v>0</v>
      </c>
      <c r="N85" s="17">
        <f>+Jan!N85</f>
        <v>0</v>
      </c>
      <c r="O85" s="17">
        <f>+Dec!O85</f>
        <v>0</v>
      </c>
      <c r="P85" s="17">
        <f>+Jan!P85+Feb!P85+Mar!P85+Apr!P85+May!P85+Jun!P85+Jul!P85+Aug!P85+Sep!P85+Oct!P85+Nov!P85+Dec!P85</f>
        <v>0</v>
      </c>
      <c r="Q85" s="10">
        <f t="shared" si="1"/>
        <v>0</v>
      </c>
      <c r="R85" s="17">
        <f>+Jan!R85+Feb!R85+Mar!R85+Apr!R85+May!R85+Jun!R85+Jul!R85+Aug!R85+Sep!R85+Oct!R85+Nov!R85+Dec!R85</f>
        <v>0</v>
      </c>
      <c r="S85" s="17">
        <f>+Jan!S85+Feb!S85+Mar!S85+Apr!S85+May!S85+Jun!S85+Jul!S85+Aug!S85+Sep!S85+Oct!S85+Nov!S85+Dec!S85</f>
        <v>0</v>
      </c>
      <c r="T85" s="17">
        <f>+Jan!T85+Feb!T85+Mar!T85+Apr!T85+May!T85+Jun!T85+Jul!T85+Aug!T85+Sep!T85+Oct!T85+Nov!T85+Dec!T85</f>
        <v>0</v>
      </c>
      <c r="U85" s="10">
        <f t="shared" si="2"/>
        <v>0</v>
      </c>
    </row>
    <row r="86" spans="1:21" hidden="1" x14ac:dyDescent="0.2">
      <c r="A86" s="24">
        <f>+Jan!A86</f>
        <v>913240</v>
      </c>
      <c r="B86" s="17">
        <f>+Jan!B86+Feb!B86+Mar!B86+Apr!B86+May!B86+Jun!B86+Jul!B86+Aug!B86+Sep!B86+Oct!B86+Nov!B86+Dec!B86</f>
        <v>0</v>
      </c>
      <c r="C86" s="17">
        <f>+Jan!C86+Feb!C86+Mar!C86+Apr!C86+May!C86+Jun!C86+Jul!C86+Aug!C86+Sep!C86+Oct!C86+Nov!C86+Dec!C86</f>
        <v>0</v>
      </c>
      <c r="D86" s="17">
        <f>+Jan!D86+Feb!D86+Mar!D86+Apr!D86+May!D86+Jun!D86+Jul!D86+Aug!D86+Sep!D86+Oct!D86+Nov!D86+Dec!D86</f>
        <v>0</v>
      </c>
      <c r="E86" s="17">
        <f>+Jan!E86+Feb!E86+Mar!E86+Apr!E86+May!E86+Jun!E86+Jul!E86+Aug!E86+Sep!E86+Oct!E86+Nov!E86+Dec!E86</f>
        <v>0</v>
      </c>
      <c r="F86" s="17">
        <f>+Jan!F86+Feb!F86+Mar!F86+Apr!F86+May!F86+Jun!F86+Jul!F86+Aug!F86+Sep!F86+Oct!F86+Nov!F86+Dec!F86</f>
        <v>0</v>
      </c>
      <c r="G86" s="17">
        <f>+Jan!G86+Feb!G86+Mar!G86+Apr!G86+May!G86+Jun!G86+Jul!G86+Aug!G86+Sep!G86+Oct!G86+Nov!G86+Dec!G86</f>
        <v>0</v>
      </c>
      <c r="H86" s="17">
        <f>+Jan!H86+Feb!H86+Mar!H86+Apr!H86+May!H86+Jun!H86+Jul!H86+Aug!H86+Sep!H86+Oct!H86+Nov!H86+Dec!H86</f>
        <v>0</v>
      </c>
      <c r="I86" s="17">
        <f>+Jan!I86+Feb!I86+Mar!I86+Apr!I86+May!I86+Jun!I86+Jul!I86+Aug!I86+Sep!I86+Oct!I86+Nov!I86+Dec!I86</f>
        <v>0</v>
      </c>
      <c r="J86" s="10">
        <f t="shared" si="31"/>
        <v>0</v>
      </c>
      <c r="K86" s="17">
        <f>+Jan!K86+Feb!K86+Mar!K86+Apr!K86+May!K86+Jun!K86+Jul!K86+Aug!K86+Sep!K86+Oct!K86+Nov!K86+Dec!K86</f>
        <v>0</v>
      </c>
      <c r="L86" s="17">
        <f>+Jan!L86</f>
        <v>0</v>
      </c>
      <c r="M86" s="17">
        <f>+Dec!M86</f>
        <v>0</v>
      </c>
      <c r="N86" s="17">
        <f>+Jan!N86</f>
        <v>0</v>
      </c>
      <c r="O86" s="17">
        <f>+Dec!O86</f>
        <v>0</v>
      </c>
      <c r="P86" s="17">
        <f>+Jan!P86+Feb!P86+Mar!P86+Apr!P86+May!P86+Jun!P86+Jul!P86+Aug!P86+Sep!P86+Oct!P86+Nov!P86+Dec!P86</f>
        <v>0</v>
      </c>
      <c r="Q86" s="10">
        <f t="shared" si="1"/>
        <v>0</v>
      </c>
      <c r="R86" s="17">
        <f>+Jan!R86+Feb!R86+Mar!R86+Apr!R86+May!R86+Jun!R86+Jul!R86+Aug!R86+Sep!R86+Oct!R86+Nov!R86+Dec!R86</f>
        <v>0</v>
      </c>
      <c r="S86" s="17">
        <f>+Jan!S86+Feb!S86+Mar!S86+Apr!S86+May!S86+Jun!S86+Jul!S86+Aug!S86+Sep!S86+Oct!S86+Nov!S86+Dec!S86</f>
        <v>0</v>
      </c>
      <c r="T86" s="17">
        <f>+Jan!T86+Feb!T86+Mar!T86+Apr!T86+May!T86+Jun!T86+Jul!T86+Aug!T86+Sep!T86+Oct!T86+Nov!T86+Dec!T86</f>
        <v>0</v>
      </c>
      <c r="U86" s="10">
        <f t="shared" si="2"/>
        <v>0</v>
      </c>
    </row>
    <row r="87" spans="1:21" x14ac:dyDescent="0.2">
      <c r="A87" s="24">
        <f>+Jan!A87</f>
        <v>920000</v>
      </c>
      <c r="B87" s="17">
        <f>+Jan!B87+Feb!B87+Mar!B87+Apr!B87+May!B87+Jun!B87+Jul!B87+Aug!B87+Sep!B87+Oct!B87+Nov!B87+Dec!B87</f>
        <v>1181909.78</v>
      </c>
      <c r="C87" s="17">
        <f>+Jan!C87+Feb!C87+Mar!C87+Apr!C87+May!C87+Jun!C87+Jul!C87+Aug!C87+Sep!C87+Oct!C87+Nov!C87+Dec!C87</f>
        <v>49042.91</v>
      </c>
      <c r="D87" s="17">
        <f>+Jan!D87+Feb!D87+Mar!D87+Apr!D87+May!D87+Jun!D87+Jul!D87+Aug!D87+Sep!D87+Oct!D87+Nov!D87+Dec!D87</f>
        <v>31974.800000000003</v>
      </c>
      <c r="E87" s="17">
        <f>+Jan!E87+Feb!E87+Mar!E87+Apr!E87+May!E87+Jun!E87+Jul!E87+Aug!E87+Sep!E87+Oct!E87+Nov!E87+Dec!E87</f>
        <v>-4244.29</v>
      </c>
      <c r="F87" s="17">
        <f>+Jan!F87+Feb!F87+Mar!F87+Apr!F87+May!F87+Jun!F87+Jul!F87+Aug!F87+Sep!F87+Oct!F87+Nov!F87+Dec!F87</f>
        <v>1576.13</v>
      </c>
      <c r="G87" s="17">
        <f>+Jan!G87+Feb!G87+Mar!G87+Apr!G87+May!G87+Jun!G87+Jul!G87+Aug!G87+Sep!G87+Oct!G87+Nov!G87+Dec!G87</f>
        <v>36097.94</v>
      </c>
      <c r="H87" s="17">
        <f>+Jan!H87+Feb!H87+Mar!H87+Apr!H87+May!H87+Jun!H87+Jul!H87+Aug!H87+Sep!H87+Oct!H87+Nov!H87+Dec!H87</f>
        <v>103806.3</v>
      </c>
      <c r="I87" s="17">
        <f>+Jan!I87+Feb!I87+Mar!I87+Apr!I87+May!I87+Jun!I87+Jul!I87+Aug!I87+Sep!I87+Oct!I87+Nov!I87+Dec!I87</f>
        <v>0</v>
      </c>
      <c r="J87" s="10">
        <f t="shared" si="31"/>
        <v>1400163.5699999998</v>
      </c>
      <c r="K87" s="17">
        <f>+Jan!K87+Feb!K87+Mar!K87+Apr!K87+May!K87+Jun!K87+Jul!K87+Aug!K87+Sep!K87+Oct!K87+Nov!K87+Dec!K87</f>
        <v>-40349.96</v>
      </c>
      <c r="L87" s="17">
        <f>+Jan!L87</f>
        <v>0</v>
      </c>
      <c r="M87" s="17">
        <f>+Dec!M87</f>
        <v>0</v>
      </c>
      <c r="N87" s="17">
        <f>+Jan!N87</f>
        <v>0</v>
      </c>
      <c r="O87" s="17">
        <f>+Dec!O87</f>
        <v>0</v>
      </c>
      <c r="P87" s="17">
        <f>+Jan!P87+Feb!P87+Mar!P87+Apr!P87+May!P87+Jun!P87+Jul!P87+Aug!P87+Sep!P87+Oct!P87+Nov!P87+Dec!P87</f>
        <v>6158.45</v>
      </c>
      <c r="Q87" s="10">
        <f t="shared" si="1"/>
        <v>1365972.0599999998</v>
      </c>
      <c r="R87" s="17">
        <f>+Jan!R87+Feb!R87+Mar!R87+Apr!R87+May!R87+Jun!R87+Jul!R87+Aug!R87+Sep!R87+Oct!R87+Nov!R87+Dec!R87</f>
        <v>4.0177403049359253</v>
      </c>
      <c r="S87" s="17">
        <f>+Jan!S87+Feb!S87+Mar!S87+Apr!S87+May!S87+Jun!S87+Jul!S87+Aug!S87+Sep!S87+Oct!S87+Nov!S87+Dec!S87</f>
        <v>0</v>
      </c>
      <c r="T87" s="17">
        <f>+Jan!T87+Feb!T87+Mar!T87+Apr!T87+May!T87+Jun!T87+Jul!T87+Aug!T87+Sep!T87+Oct!T87+Nov!T87+Dec!T87</f>
        <v>0</v>
      </c>
      <c r="U87" s="10">
        <f t="shared" si="2"/>
        <v>1365976.0777403049</v>
      </c>
    </row>
    <row r="88" spans="1:21" x14ac:dyDescent="0.2">
      <c r="A88" s="24">
        <v>920100</v>
      </c>
      <c r="B88" s="17">
        <f>+Jan!B88+Feb!B88+Mar!B88+Apr!B88+May!B88+Jun!B88+Jul!B88+Aug!B88+Sep!B88+Oct!B88+Nov!B88+Dec!B88</f>
        <v>0</v>
      </c>
      <c r="C88" s="17">
        <f>+Jan!C88+Feb!C88+Mar!C88+Apr!C88+May!C88+Jun!C88+Jul!C88+Aug!C88+Sep!C88+Oct!C88+Nov!C88+Dec!C88</f>
        <v>0</v>
      </c>
      <c r="D88" s="17">
        <f>+Jan!D88+Feb!D88+Mar!D88+Apr!D88+May!D88+Jun!D88+Jul!D88+Aug!D88+Sep!D88+Oct!D88+Nov!D88+Dec!D88</f>
        <v>-259.10000000000002</v>
      </c>
      <c r="E88" s="17">
        <f>+Jan!E88+Feb!E88+Mar!E88+Apr!E88+May!E88+Jun!E88+Jul!E88+Aug!E88+Sep!E88+Oct!E88+Nov!E88+Dec!E88</f>
        <v>0</v>
      </c>
      <c r="F88" s="17">
        <f>+Jan!F88+Feb!F88+Mar!F88+Apr!F88+May!F88+Jun!F88+Jul!F88+Aug!F88+Sep!F88+Oct!F88+Nov!F88+Dec!F88</f>
        <v>0</v>
      </c>
      <c r="G88" s="17">
        <f>+Jan!G88+Feb!G88+Mar!G88+Apr!G88+May!G88+Jun!G88+Jul!G88+Aug!G88+Sep!G88+Oct!G88+Nov!G88+Dec!G88</f>
        <v>0</v>
      </c>
      <c r="H88" s="17">
        <f>+Jan!H88+Feb!H88+Mar!H88+Apr!H88+May!H88+Jun!H88+Jul!H88+Aug!H88+Sep!H88+Oct!H88+Nov!H88+Dec!H88</f>
        <v>0</v>
      </c>
      <c r="I88" s="17">
        <f>+Jan!I88+Feb!I88+Mar!I88+Apr!I88+May!I88+Jun!I88+Jul!I88+Aug!I88+Sep!I88+Oct!I88+Nov!I88+Dec!I88</f>
        <v>0</v>
      </c>
      <c r="J88" s="10">
        <f t="shared" si="31"/>
        <v>-259.10000000000002</v>
      </c>
      <c r="K88" s="17">
        <f>+Jan!K88+Feb!K88+Mar!K88+Apr!K88+May!K88+Jun!K88+Jul!K88+Aug!K88+Sep!K88+Oct!K88+Nov!K88+Dec!K88</f>
        <v>0</v>
      </c>
      <c r="L88" s="17">
        <f>+Jan!L88</f>
        <v>0</v>
      </c>
      <c r="M88" s="17">
        <f>+Dec!M88</f>
        <v>0</v>
      </c>
      <c r="N88" s="17">
        <f>+Jan!N88</f>
        <v>0</v>
      </c>
      <c r="O88" s="17">
        <f>+Dec!O88</f>
        <v>0</v>
      </c>
      <c r="P88" s="17">
        <f>+Jan!P88+Feb!P88+Mar!P88+Apr!P88+May!P88+Jun!P88+Jul!P88+Aug!P88+Sep!P88+Oct!P88+Nov!P88+Dec!P88</f>
        <v>0</v>
      </c>
      <c r="Q88" s="10">
        <f t="shared" ref="Q88" si="32">+J88-L88+M88-N88+O88+P88+K88</f>
        <v>-259.10000000000002</v>
      </c>
      <c r="R88" s="17">
        <f>+Jan!R88+Feb!R88+Mar!R88+Apr!R88+May!R88+Jun!R88+Jul!R88+Aug!R88+Sep!R88+Oct!R88+Nov!R88+Dec!R88</f>
        <v>0</v>
      </c>
      <c r="S88" s="17">
        <f>+Jan!S88+Feb!S88+Mar!S88+Apr!S88+May!S88+Jun!S88+Jul!S88+Aug!S88+Sep!S88+Oct!S88+Nov!S88+Dec!S88</f>
        <v>0</v>
      </c>
      <c r="T88" s="17">
        <f>+Jan!T88+Feb!T88+Mar!T88+Apr!T88+May!T88+Jun!T88+Jul!T88+Aug!T88+Sep!T88+Oct!T88+Nov!T88+Dec!T88</f>
        <v>0</v>
      </c>
      <c r="U88" s="10">
        <f t="shared" ref="U88" si="33">+Q88+S88+T88+R88</f>
        <v>-259.10000000000002</v>
      </c>
    </row>
    <row r="89" spans="1:21" x14ac:dyDescent="0.2">
      <c r="A89" s="24">
        <f>+Jan!A89</f>
        <v>920220</v>
      </c>
      <c r="B89" s="17">
        <f>+Jan!B89+Feb!B89+Mar!B89+Apr!B89+May!B89+Jun!B89+Jul!B89+Aug!B89+Sep!B89+Oct!B89+Nov!B89+Dec!B89</f>
        <v>0</v>
      </c>
      <c r="C89" s="17">
        <f>+Jan!C89+Feb!C89+Mar!C89+Apr!C89+May!C89+Jun!C89+Jul!C89+Aug!C89+Sep!C89+Oct!C89+Nov!C89+Dec!C89</f>
        <v>0</v>
      </c>
      <c r="D89" s="17">
        <f>+Jan!D89+Feb!D89+Mar!D89+Apr!D89+May!D89+Jun!D89+Jul!D89+Aug!D89+Sep!D89+Oct!D89+Nov!D89+Dec!D89</f>
        <v>-3.62</v>
      </c>
      <c r="E89" s="17">
        <f>+Jan!E89+Feb!E89+Mar!E89+Apr!E89+May!E89+Jun!E89+Jul!E89+Aug!E89+Sep!E89+Oct!E89+Nov!E89+Dec!E89</f>
        <v>0</v>
      </c>
      <c r="F89" s="17">
        <f>+Jan!F89+Feb!F89+Mar!F89+Apr!F89+May!F89+Jun!F89+Jul!F89+Aug!F89+Sep!F89+Oct!F89+Nov!F89+Dec!F89</f>
        <v>0</v>
      </c>
      <c r="G89" s="17">
        <f>+Jan!G89+Feb!G89+Mar!G89+Apr!G89+May!G89+Jun!G89+Jul!G89+Aug!G89+Sep!G89+Oct!G89+Nov!G89+Dec!G89</f>
        <v>0</v>
      </c>
      <c r="H89" s="17">
        <f>+Jan!H89+Feb!H89+Mar!H89+Apr!H89+May!H89+Jun!H89+Jul!H89+Aug!H89+Sep!H89+Oct!H89+Nov!H89+Dec!H89</f>
        <v>0</v>
      </c>
      <c r="I89" s="17">
        <f>+Jan!I89+Feb!I89+Mar!I89+Apr!I89+May!I89+Jun!I89+Jul!I89+Aug!I89+Sep!I89+Oct!I89+Nov!I89+Dec!I89</f>
        <v>0</v>
      </c>
      <c r="J89" s="10">
        <f t="shared" si="31"/>
        <v>-3.62</v>
      </c>
      <c r="K89" s="17">
        <f>+Jan!K89+Feb!K89+Mar!K89+Apr!K89+May!K89+Jun!K89+Jul!K89+Aug!K89+Sep!K89+Oct!K89+Nov!K89+Dec!K89</f>
        <v>0</v>
      </c>
      <c r="L89" s="17">
        <f>+Jan!L89</f>
        <v>0</v>
      </c>
      <c r="M89" s="17">
        <f>+Dec!M89</f>
        <v>0</v>
      </c>
      <c r="N89" s="17">
        <f>+Jan!N89</f>
        <v>0</v>
      </c>
      <c r="O89" s="17">
        <f>+Dec!O89</f>
        <v>0</v>
      </c>
      <c r="P89" s="17">
        <f>+Jan!P89+Feb!P89+Mar!P89+Apr!P89+May!P89+Jun!P89+Jul!P89+Aug!P89+Sep!P89+Oct!P89+Nov!P89+Dec!P89</f>
        <v>0</v>
      </c>
      <c r="Q89" s="10">
        <f t="shared" si="1"/>
        <v>-3.62</v>
      </c>
      <c r="R89" s="17">
        <f>+Jan!R89+Feb!R89+Mar!R89+Apr!R89+May!R89+Jun!R89+Jul!R89+Aug!R89+Sep!R89+Oct!R89+Nov!R89+Dec!R89</f>
        <v>0</v>
      </c>
      <c r="S89" s="17">
        <f>+Jan!S89+Feb!S89+Mar!S89+Apr!S89+May!S89+Jun!S89+Jul!S89+Aug!S89+Sep!S89+Oct!S89+Nov!S89+Dec!S89</f>
        <v>0</v>
      </c>
      <c r="T89" s="17">
        <f>+Jan!T89+Feb!T89+Mar!T89+Apr!T89+May!T89+Jun!T89+Jul!T89+Aug!T89+Sep!T89+Oct!T89+Nov!T89+Dec!T89</f>
        <v>0</v>
      </c>
      <c r="U89" s="10">
        <f t="shared" si="2"/>
        <v>-3.62</v>
      </c>
    </row>
    <row r="90" spans="1:21" hidden="1" x14ac:dyDescent="0.2">
      <c r="A90" s="24">
        <f>+Jan!A90</f>
        <v>920221</v>
      </c>
      <c r="B90" s="17">
        <f>+Jan!B90+Feb!B90+Mar!B90+Apr!B90+May!B90+Jun!B90+Jul!B90+Aug!B90+Sep!B90+Oct!B90+Nov!B90+Dec!B90</f>
        <v>0</v>
      </c>
      <c r="C90" s="17">
        <f>+Jan!C90+Feb!C90+Mar!C90+Apr!C90+May!C90+Jun!C90+Jul!C90+Aug!C90+Sep!C90+Oct!C90+Nov!C90+Dec!C90</f>
        <v>0</v>
      </c>
      <c r="D90" s="17">
        <f>+Jan!D90+Feb!D90+Mar!D90+Apr!D90+May!D90+Jun!D90+Jul!D90+Aug!D90+Sep!D90+Oct!D90+Nov!D90+Dec!D90</f>
        <v>0</v>
      </c>
      <c r="E90" s="17">
        <f>+Jan!E90+Feb!E90+Mar!E90+Apr!E90+May!E90+Jun!E90+Jul!E90+Aug!E90+Sep!E90+Oct!E90+Nov!E90+Dec!E90</f>
        <v>0</v>
      </c>
      <c r="F90" s="17">
        <f>+Jan!F90+Feb!F90+Mar!F90+Apr!F90+May!F90+Jun!F90+Jul!F90+Aug!F90+Sep!F90+Oct!F90+Nov!F90+Dec!F90</f>
        <v>0</v>
      </c>
      <c r="G90" s="17">
        <f>+Jan!G90+Feb!G90+Mar!G90+Apr!G90+May!G90+Jun!G90+Jul!G90+Aug!G90+Sep!G90+Oct!G90+Nov!G90+Dec!G90</f>
        <v>0</v>
      </c>
      <c r="H90" s="17">
        <f>+Jan!H90+Feb!H90+Mar!H90+Apr!H90+May!H90+Jun!H90+Jul!H90+Aug!H90+Sep!H90+Oct!H90+Nov!H90+Dec!H90</f>
        <v>0</v>
      </c>
      <c r="I90" s="17">
        <f>+Jan!I90+Feb!I90+Mar!I90+Apr!I90+May!I90+Jun!I90+Jul!I90+Aug!I90+Sep!I90+Oct!I90+Nov!I90+Dec!I90</f>
        <v>0</v>
      </c>
      <c r="J90" s="10">
        <f t="shared" si="31"/>
        <v>0</v>
      </c>
      <c r="K90" s="17">
        <f>+Jan!K90+Feb!K90+Mar!K90+Apr!K90+May!K90+Jun!K90+Jul!K90+Aug!K90+Sep!K90+Oct!K90+Nov!K90+Dec!K90</f>
        <v>0</v>
      </c>
      <c r="L90" s="17">
        <f>+Jan!L90</f>
        <v>0</v>
      </c>
      <c r="M90" s="17">
        <f>+Dec!M90</f>
        <v>0</v>
      </c>
      <c r="N90" s="17">
        <f>+Jan!N90</f>
        <v>0</v>
      </c>
      <c r="O90" s="17">
        <f>+Dec!O90</f>
        <v>0</v>
      </c>
      <c r="P90" s="17">
        <f>+Jan!P90+Feb!P90+Mar!P90+Apr!P90+May!P90+Jun!P90+Jul!P90+Aug!P90+Sep!P90+Oct!P90+Nov!P90+Dec!P90</f>
        <v>0</v>
      </c>
      <c r="Q90" s="10">
        <f t="shared" si="1"/>
        <v>0</v>
      </c>
      <c r="R90" s="17">
        <f>+Jan!R90+Feb!R90+Mar!R90+Apr!R90+May!R90+Jun!R90+Jul!R90+Aug!R90+Sep!R90+Oct!R90+Nov!R90+Dec!R90</f>
        <v>0</v>
      </c>
      <c r="S90" s="17">
        <f>+Jan!S90+Feb!S90+Mar!S90+Apr!S90+May!S90+Jun!S90+Jul!S90+Aug!S90+Sep!S90+Oct!S90+Nov!S90+Dec!S90</f>
        <v>0</v>
      </c>
      <c r="T90" s="17">
        <f>+Jan!T90+Feb!T90+Mar!T90+Apr!T90+May!T90+Jun!T90+Jul!T90+Aug!T90+Sep!T90+Oct!T90+Nov!T90+Dec!T90</f>
        <v>0</v>
      </c>
      <c r="U90" s="10">
        <f t="shared" si="2"/>
        <v>0</v>
      </c>
    </row>
    <row r="91" spans="1:21" x14ac:dyDescent="0.2">
      <c r="A91" s="24">
        <f>+Jan!A91</f>
        <v>920230</v>
      </c>
      <c r="B91" s="17">
        <f>+Jan!B91+Feb!B91+Mar!B91+Apr!B91+May!B91+Jun!B91+Jul!B91+Aug!B91+Sep!B91+Oct!B91+Nov!B91+Dec!B91</f>
        <v>0</v>
      </c>
      <c r="C91" s="17">
        <f>+Jan!C91+Feb!C91+Mar!C91+Apr!C91+May!C91+Jun!C91+Jul!C91+Aug!C91+Sep!C91+Oct!C91+Nov!C91+Dec!C91</f>
        <v>0</v>
      </c>
      <c r="D91" s="17">
        <f>+Jan!D91+Feb!D91+Mar!D91+Apr!D91+May!D91+Jun!D91+Jul!D91+Aug!D91+Sep!D91+Oct!D91+Nov!D91+Dec!D91</f>
        <v>-184.68</v>
      </c>
      <c r="E91" s="17">
        <f>+Jan!E91+Feb!E91+Mar!E91+Apr!E91+May!E91+Jun!E91+Jul!E91+Aug!E91+Sep!E91+Oct!E91+Nov!E91+Dec!E91</f>
        <v>0</v>
      </c>
      <c r="F91" s="17">
        <f>+Jan!F91+Feb!F91+Mar!F91+Apr!F91+May!F91+Jun!F91+Jul!F91+Aug!F91+Sep!F91+Oct!F91+Nov!F91+Dec!F91</f>
        <v>0</v>
      </c>
      <c r="G91" s="17">
        <f>+Jan!G91+Feb!G91+Mar!G91+Apr!G91+May!G91+Jun!G91+Jul!G91+Aug!G91+Sep!G91+Oct!G91+Nov!G91+Dec!G91</f>
        <v>0</v>
      </c>
      <c r="H91" s="17">
        <f>+Jan!H91+Feb!H91+Mar!H91+Apr!H91+May!H91+Jun!H91+Jul!H91+Aug!H91+Sep!H91+Oct!H91+Nov!H91+Dec!H91</f>
        <v>0</v>
      </c>
      <c r="I91" s="17">
        <f>+Jan!I91+Feb!I91+Mar!I91+Apr!I91+May!I91+Jun!I91+Jul!I91+Aug!I91+Sep!I91+Oct!I91+Nov!I91+Dec!I91</f>
        <v>0</v>
      </c>
      <c r="J91" s="10">
        <f t="shared" si="31"/>
        <v>-184.68</v>
      </c>
      <c r="K91" s="17">
        <f>+Jan!K91+Feb!K91+Mar!K91+Apr!K91+May!K91+Jun!K91+Jul!K91+Aug!K91+Sep!K91+Oct!K91+Nov!K91+Dec!K91</f>
        <v>0</v>
      </c>
      <c r="L91" s="17">
        <f>+Jan!L91</f>
        <v>0</v>
      </c>
      <c r="M91" s="17">
        <f>+Dec!M91</f>
        <v>0</v>
      </c>
      <c r="N91" s="17">
        <f>+Jan!N91</f>
        <v>0</v>
      </c>
      <c r="O91" s="17">
        <f>+Dec!O91</f>
        <v>0</v>
      </c>
      <c r="P91" s="17">
        <f>+Jan!P91+Feb!P91+Mar!P91+Apr!P91+May!P91+Jun!P91+Jul!P91+Aug!P91+Sep!P91+Oct!P91+Nov!P91+Dec!P91</f>
        <v>0</v>
      </c>
      <c r="Q91" s="10">
        <f t="shared" ref="Q91:Q115" si="34">+J91-L91+M91-N91+O91+P91+K91</f>
        <v>-184.68</v>
      </c>
      <c r="R91" s="17">
        <f>+Jan!R91+Feb!R91+Mar!R91+Apr!R91+May!R91+Jun!R91+Jul!R91+Aug!R91+Sep!R91+Oct!R91+Nov!R91+Dec!R91</f>
        <v>0</v>
      </c>
      <c r="S91" s="17">
        <f>+Jan!S91+Feb!S91+Mar!S91+Apr!S91+May!S91+Jun!S91+Jul!S91+Aug!S91+Sep!S91+Oct!S91+Nov!S91+Dec!S91</f>
        <v>0</v>
      </c>
      <c r="T91" s="17">
        <f>+Jan!T91+Feb!T91+Mar!T91+Apr!T91+May!T91+Jun!T91+Jul!T91+Aug!T91+Sep!T91+Oct!T91+Nov!T91+Dec!T91</f>
        <v>0</v>
      </c>
      <c r="U91" s="10">
        <f t="shared" si="2"/>
        <v>-184.68</v>
      </c>
    </row>
    <row r="92" spans="1:21" hidden="1" x14ac:dyDescent="0.2">
      <c r="A92" s="24">
        <f>+Jan!A92</f>
        <v>920231</v>
      </c>
      <c r="B92" s="17">
        <f>+Jan!B92+Feb!B92+Mar!B92+Apr!B92+May!B92+Jun!B92+Jul!B92+Aug!B92+Sep!B92+Oct!B92+Nov!B92+Dec!B92</f>
        <v>0</v>
      </c>
      <c r="C92" s="17">
        <f>+Jan!C92+Feb!C92+Mar!C92+Apr!C92+May!C92+Jun!C92+Jul!C92+Aug!C92+Sep!C92+Oct!C92+Nov!C92+Dec!C92</f>
        <v>0</v>
      </c>
      <c r="D92" s="17">
        <f>+Jan!D92+Feb!D92+Mar!D92+Apr!D92+May!D92+Jun!D92+Jul!D92+Aug!D92+Sep!D92+Oct!D92+Nov!D92+Dec!D92</f>
        <v>0</v>
      </c>
      <c r="E92" s="17">
        <f>+Jan!E92+Feb!E92+Mar!E92+Apr!E92+May!E92+Jun!E92+Jul!E92+Aug!E92+Sep!E92+Oct!E92+Nov!E92+Dec!E92</f>
        <v>0</v>
      </c>
      <c r="F92" s="17">
        <f>+Jan!F92+Feb!F92+Mar!F92+Apr!F92+May!F92+Jun!F92+Jul!F92+Aug!F92+Sep!F92+Oct!F92+Nov!F92+Dec!F92</f>
        <v>0</v>
      </c>
      <c r="G92" s="17">
        <f>+Jan!G92+Feb!G92+Mar!G92+Apr!G92+May!G92+Jun!G92+Jul!G92+Aug!G92+Sep!G92+Oct!G92+Nov!G92+Dec!G92</f>
        <v>0</v>
      </c>
      <c r="H92" s="17">
        <f>+Jan!H92+Feb!H92+Mar!H92+Apr!H92+May!H92+Jun!H92+Jul!H92+Aug!H92+Sep!H92+Oct!H92+Nov!H92+Dec!H92</f>
        <v>0</v>
      </c>
      <c r="I92" s="17">
        <f>+Jan!I92+Feb!I92+Mar!I92+Apr!I92+May!I92+Jun!I92+Jul!I92+Aug!I92+Sep!I92+Oct!I92+Nov!I92+Dec!I92</f>
        <v>0</v>
      </c>
      <c r="J92" s="10">
        <f t="shared" si="31"/>
        <v>0</v>
      </c>
      <c r="K92" s="17">
        <f>+Jan!K92+Feb!K92+Mar!K92+Apr!K92+May!K92+Jun!K92+Jul!K92+Aug!K92+Sep!K92+Oct!K92+Nov!K92+Dec!K92</f>
        <v>0</v>
      </c>
      <c r="L92" s="17">
        <f>+Jan!L92</f>
        <v>0</v>
      </c>
      <c r="M92" s="17">
        <f>+Dec!M92</f>
        <v>0</v>
      </c>
      <c r="N92" s="17">
        <f>+Jan!N92</f>
        <v>0</v>
      </c>
      <c r="O92" s="17">
        <f>+Dec!O92</f>
        <v>0</v>
      </c>
      <c r="P92" s="17">
        <f>+Jan!P92+Feb!P92+Mar!P92+Apr!P92+May!P92+Jun!P92+Jul!P92+Aug!P92+Sep!P92+Oct!P92+Nov!P92+Dec!P92</f>
        <v>0</v>
      </c>
      <c r="Q92" s="10">
        <f t="shared" si="34"/>
        <v>0</v>
      </c>
      <c r="R92" s="17">
        <f>+Jan!R92+Feb!R92+Mar!R92+Apr!R92+May!R92+Jun!R92+Jul!R92+Aug!R92+Sep!R92+Oct!R92+Nov!R92+Dec!R92</f>
        <v>0</v>
      </c>
      <c r="S92" s="17">
        <f>+Jan!S92+Feb!S92+Mar!S92+Apr!S92+May!S92+Jun!S92+Jul!S92+Aug!S92+Sep!S92+Oct!S92+Nov!S92+Dec!S92</f>
        <v>0</v>
      </c>
      <c r="T92" s="17">
        <f>+Jan!T92+Feb!T92+Mar!T92+Apr!T92+May!T92+Jun!T92+Jul!T92+Aug!T92+Sep!T92+Oct!T92+Nov!T92+Dec!T92</f>
        <v>0</v>
      </c>
      <c r="U92" s="10">
        <f t="shared" ref="U92:U95" si="35">+Q92+S92+T92+R92</f>
        <v>0</v>
      </c>
    </row>
    <row r="93" spans="1:21" x14ac:dyDescent="0.2">
      <c r="A93" s="24">
        <f>+Jan!A93</f>
        <v>920240</v>
      </c>
      <c r="B93" s="17">
        <f>+Jan!B93+Feb!B93+Mar!B93+Apr!B93+May!B93+Jun!B93+Jul!B93+Aug!B93+Sep!B93+Oct!B93+Nov!B93+Dec!B93</f>
        <v>5237.2400000000007</v>
      </c>
      <c r="C93" s="17">
        <f>+Jan!C93+Feb!C93+Mar!C93+Apr!C93+May!C93+Jun!C93+Jul!C93+Aug!C93+Sep!C93+Oct!C93+Nov!C93+Dec!C93</f>
        <v>122.7</v>
      </c>
      <c r="D93" s="17">
        <f>+Jan!D93+Feb!D93+Mar!D93+Apr!D93+May!D93+Jun!D93+Jul!D93+Aug!D93+Sep!D93+Oct!D93+Nov!D93+Dec!D93</f>
        <v>760.03000000000009</v>
      </c>
      <c r="E93" s="17">
        <f>+Jan!E93+Feb!E93+Mar!E93+Apr!E93+May!E93+Jun!E93+Jul!E93+Aug!E93+Sep!E93+Oct!E93+Nov!E93+Dec!E93</f>
        <v>-31.9</v>
      </c>
      <c r="F93" s="17">
        <f>+Jan!F93+Feb!F93+Mar!F93+Apr!F93+May!F93+Jun!F93+Jul!F93+Aug!F93+Sep!F93+Oct!F93+Nov!F93+Dec!F93</f>
        <v>0</v>
      </c>
      <c r="G93" s="17">
        <f>+Jan!G93+Feb!G93+Mar!G93+Apr!G93+May!G93+Jun!G93+Jul!G93+Aug!G93+Sep!G93+Oct!G93+Nov!G93+Dec!G93</f>
        <v>8.43</v>
      </c>
      <c r="H93" s="17">
        <f>+Jan!H93+Feb!H93+Mar!H93+Apr!H93+May!H93+Jun!H93+Jul!H93+Aug!H93+Sep!H93+Oct!H93+Nov!H93+Dec!H93</f>
        <v>315.49</v>
      </c>
      <c r="I93" s="17">
        <f>+Jan!I93+Feb!I93+Mar!I93+Apr!I93+May!I93+Jun!I93+Jul!I93+Aug!I93+Sep!I93+Oct!I93+Nov!I93+Dec!I93</f>
        <v>0</v>
      </c>
      <c r="J93" s="10">
        <f t="shared" si="31"/>
        <v>6411.9900000000007</v>
      </c>
      <c r="K93" s="17">
        <f>+Jan!K93+Feb!K93+Mar!K93+Apr!K93+May!K93+Jun!K93+Jul!K93+Aug!K93+Sep!K93+Oct!K93+Nov!K93+Dec!K93</f>
        <v>0</v>
      </c>
      <c r="L93" s="17">
        <f>+Jan!L93</f>
        <v>0</v>
      </c>
      <c r="M93" s="17">
        <f>+Dec!M93</f>
        <v>0</v>
      </c>
      <c r="N93" s="17">
        <f>+Jan!N93</f>
        <v>0</v>
      </c>
      <c r="O93" s="17">
        <f>+Dec!O93</f>
        <v>0</v>
      </c>
      <c r="P93" s="17">
        <f>+Jan!P93+Feb!P93+Mar!P93+Apr!P93+May!P93+Jun!P93+Jul!P93+Aug!P93+Sep!P93+Oct!P93+Nov!P93+Dec!P93</f>
        <v>18.71</v>
      </c>
      <c r="Q93" s="10">
        <f t="shared" si="34"/>
        <v>6430.7000000000007</v>
      </c>
      <c r="R93" s="17">
        <f>+Jan!R93+Feb!R93+Mar!R93+Apr!R93+May!R93+Jun!R93+Jul!R93+Aug!R93+Sep!R93+Oct!R93+Nov!R93+Dec!R93</f>
        <v>0</v>
      </c>
      <c r="S93" s="17">
        <f>+Jan!S93+Feb!S93+Mar!S93+Apr!S93+May!S93+Jun!S93+Jul!S93+Aug!S93+Sep!S93+Oct!S93+Nov!S93+Dec!S93</f>
        <v>0</v>
      </c>
      <c r="T93" s="17">
        <f>+Jan!T93+Feb!T93+Mar!T93+Apr!T93+May!T93+Jun!T93+Jul!T93+Aug!T93+Sep!T93+Oct!T93+Nov!T93+Dec!T93</f>
        <v>0</v>
      </c>
      <c r="U93" s="10">
        <f t="shared" si="35"/>
        <v>6430.7000000000007</v>
      </c>
    </row>
    <row r="94" spans="1:21" hidden="1" x14ac:dyDescent="0.2">
      <c r="A94" s="24">
        <f>+Jan!A94</f>
        <v>920241</v>
      </c>
      <c r="B94" s="17">
        <f>+Jan!B94+Feb!B94+Mar!B94+Apr!B94+May!B94+Jun!B94+Jul!B94+Aug!B94+Sep!B94+Oct!B94+Nov!B94+Dec!B94</f>
        <v>0</v>
      </c>
      <c r="C94" s="17">
        <f>+Jan!C94+Feb!C94+Mar!C94+Apr!C94+May!C94+Jun!C94+Jul!C94+Aug!C94+Sep!C94+Oct!C94+Nov!C94+Dec!C94</f>
        <v>0</v>
      </c>
      <c r="D94" s="17">
        <f>+Jan!D94+Feb!D94+Mar!D94+Apr!D94+May!D94+Jun!D94+Jul!D94+Aug!D94+Sep!D94+Oct!D94+Nov!D94+Dec!D94</f>
        <v>0</v>
      </c>
      <c r="E94" s="17">
        <f>+Jan!E94+Feb!E94+Mar!E94+Apr!E94+May!E94+Jun!E94+Jul!E94+Aug!E94+Sep!E94+Oct!E94+Nov!E94+Dec!E94</f>
        <v>0</v>
      </c>
      <c r="F94" s="17">
        <f>+Jan!F94+Feb!F94+Mar!F94+Apr!F94+May!F94+Jun!F94+Jul!F94+Aug!F94+Sep!F94+Oct!F94+Nov!F94+Dec!F94</f>
        <v>0</v>
      </c>
      <c r="G94" s="17">
        <f>+Jan!G94+Feb!G94+Mar!G94+Apr!G94+May!G94+Jun!G94+Jul!G94+Aug!G94+Sep!G94+Oct!G94+Nov!G94+Dec!G94</f>
        <v>0</v>
      </c>
      <c r="H94" s="17">
        <f>+Jan!H94+Feb!H94+Mar!H94+Apr!H94+May!H94+Jun!H94+Jul!H94+Aug!H94+Sep!H94+Oct!H94+Nov!H94+Dec!H94</f>
        <v>0</v>
      </c>
      <c r="I94" s="17">
        <f>+Jan!I94+Feb!I94+Mar!I94+Apr!I94+May!I94+Jun!I94+Jul!I94+Aug!I94+Sep!I94+Oct!I94+Nov!I94+Dec!I94</f>
        <v>0</v>
      </c>
      <c r="J94" s="10">
        <f t="shared" si="31"/>
        <v>0</v>
      </c>
      <c r="K94" s="17">
        <f>+Jan!K94+Feb!K94+Mar!K94+Apr!K94+May!K94+Jun!K94+Jul!K94+Aug!K94+Sep!K94+Oct!K94+Nov!K94+Dec!K94</f>
        <v>0</v>
      </c>
      <c r="L94" s="17">
        <f>+Jan!L94</f>
        <v>0</v>
      </c>
      <c r="M94" s="17">
        <f>+Dec!M94</f>
        <v>0</v>
      </c>
      <c r="N94" s="17">
        <f>+Jan!N94</f>
        <v>0</v>
      </c>
      <c r="O94" s="17">
        <f>+Dec!O94</f>
        <v>0</v>
      </c>
      <c r="P94" s="17">
        <f>+Jan!P94+Feb!P94+Mar!P94+Apr!P94+May!P94+Jun!P94+Jul!P94+Aug!P94+Sep!P94+Oct!P94+Nov!P94+Dec!P94</f>
        <v>0</v>
      </c>
      <c r="Q94" s="10">
        <f t="shared" si="34"/>
        <v>0</v>
      </c>
      <c r="R94" s="17">
        <f>+Jan!R94+Feb!R94+Mar!R94+Apr!R94+May!R94+Jun!R94+Jul!R94+Aug!R94+Sep!R94+Oct!R94+Nov!R94+Dec!R94</f>
        <v>0</v>
      </c>
      <c r="S94" s="17">
        <f>+Jan!S94+Feb!S94+Mar!S94+Apr!S94+May!S94+Jun!S94+Jul!S94+Aug!S94+Sep!S94+Oct!S94+Nov!S94+Dec!S94</f>
        <v>0</v>
      </c>
      <c r="T94" s="17">
        <f>+Jan!T94+Feb!T94+Mar!T94+Apr!T94+May!T94+Jun!T94+Jul!T94+Aug!T94+Sep!T94+Oct!T94+Nov!T94+Dec!T94</f>
        <v>0</v>
      </c>
      <c r="U94" s="10">
        <f t="shared" si="35"/>
        <v>0</v>
      </c>
    </row>
    <row r="95" spans="1:21" x14ac:dyDescent="0.2">
      <c r="A95" s="24">
        <v>920250</v>
      </c>
      <c r="B95" s="17">
        <f>+Jan!B95+Feb!B95+Mar!B95+Apr!B95+May!B95+Jun!B95+Jul!B95+Aug!B95+Sep!B95+Oct!B95+Nov!B95+Dec!B95</f>
        <v>582.59999999999991</v>
      </c>
      <c r="C95" s="17">
        <f>+Jan!C95+Feb!C95+Mar!C95+Apr!C95+May!C95+Jun!C95+Jul!C95+Aug!C95+Sep!C95+Oct!C95+Nov!C95+Dec!C95</f>
        <v>26.88</v>
      </c>
      <c r="D95" s="17">
        <f>+Jan!D95+Feb!D95+Mar!D95+Apr!D95+May!D95+Jun!D95+Jul!D95+Aug!D95+Sep!D95+Oct!D95+Nov!D95+Dec!D95</f>
        <v>22.049999999999997</v>
      </c>
      <c r="E95" s="17">
        <f>+Jan!E95+Feb!E95+Mar!E95+Apr!E95+May!E95+Jun!E95+Jul!E95+Aug!E95+Sep!E95+Oct!E95+Nov!E95+Dec!E95</f>
        <v>-2.02</v>
      </c>
      <c r="F95" s="17">
        <f>+Jan!F95+Feb!F95+Mar!F95+Apr!F95+May!F95+Jun!F95+Jul!F95+Aug!F95+Sep!F95+Oct!F95+Nov!F95+Dec!F95</f>
        <v>1.35</v>
      </c>
      <c r="G95" s="17">
        <f>+Jan!G95+Feb!G95+Mar!G95+Apr!G95+May!G95+Jun!G95+Jul!G95+Aug!G95+Sep!G95+Oct!G95+Nov!G95+Dec!G95</f>
        <v>51.3</v>
      </c>
      <c r="H95" s="17">
        <f>+Jan!H95+Feb!H95+Mar!H95+Apr!H95+May!H95+Jun!H95+Jul!H95+Aug!H95+Sep!H95+Oct!H95+Nov!H95+Dec!H95</f>
        <v>59.98</v>
      </c>
      <c r="I95" s="17">
        <f>+Jan!I95+Feb!I95+Mar!I95+Apr!I95+May!I95+Jun!I95+Jul!I95+Aug!I95+Sep!I95+Oct!I95+Nov!I95+Dec!I95</f>
        <v>0</v>
      </c>
      <c r="J95" s="10">
        <f t="shared" si="31"/>
        <v>742.13999999999987</v>
      </c>
      <c r="K95" s="17">
        <f>+Jan!K95+Feb!K95+Mar!K95+Apr!K95+May!K95+Jun!K95+Jul!K95+Aug!K95+Sep!K95+Oct!K95+Nov!K95+Dec!K95</f>
        <v>0</v>
      </c>
      <c r="L95" s="17">
        <f>+Jan!L95</f>
        <v>0</v>
      </c>
      <c r="M95" s="17">
        <f>+Dec!M95</f>
        <v>0</v>
      </c>
      <c r="N95" s="17">
        <f>+Jan!N95</f>
        <v>0</v>
      </c>
      <c r="O95" s="17">
        <f>+Dec!O95</f>
        <v>0</v>
      </c>
      <c r="P95" s="17">
        <f>+Jan!P95+Feb!P95+Mar!P95+Apr!P95+May!P95+Jun!P95+Jul!P95+Aug!P95+Sep!P95+Oct!P95+Nov!P95+Dec!P95</f>
        <v>3.56</v>
      </c>
      <c r="Q95" s="10">
        <f t="shared" si="34"/>
        <v>745.69999999999982</v>
      </c>
      <c r="R95" s="17">
        <f>+Jan!R95+Feb!R95+Mar!R95+Apr!R95+May!R95+Jun!R95+Jul!R95+Aug!R95+Sep!R95+Oct!R95+Nov!R95+Dec!R95</f>
        <v>0</v>
      </c>
      <c r="S95" s="17">
        <f>+Jan!S95+Feb!S95+Mar!S95+Apr!S95+May!S95+Jun!S95+Jul!S95+Aug!S95+Sep!S95+Oct!S95+Nov!S95+Dec!S95</f>
        <v>0</v>
      </c>
      <c r="T95" s="17">
        <f>+Jan!T95+Feb!T95+Mar!T95+Apr!T95+May!T95+Jun!T95+Jul!T95+Aug!T95+Sep!T95+Oct!T95+Nov!T95+Dec!T95</f>
        <v>0</v>
      </c>
      <c r="U95" s="10">
        <f t="shared" si="35"/>
        <v>745.69999999999982</v>
      </c>
    </row>
    <row r="96" spans="1:21" x14ac:dyDescent="0.2">
      <c r="A96" s="24">
        <v>920260</v>
      </c>
      <c r="B96" s="17">
        <f>+Jan!B96+Feb!B96+Mar!B96+Apr!B96+May!B96+Jun!B96+Jul!B96+Aug!B96+Sep!B96+Oct!B96+Nov!B96+Dec!B96</f>
        <v>582.59999999999991</v>
      </c>
      <c r="C96" s="17">
        <f>+Jan!C96+Feb!C96+Mar!C96+Apr!C96+May!C96+Jun!C96+Jul!C96+Aug!C96+Sep!C96+Oct!C96+Nov!C96+Dec!C96</f>
        <v>26.89</v>
      </c>
      <c r="D96" s="17">
        <f>+Jan!D96+Feb!D96+Mar!D96+Apr!D96+May!D96+Jun!D96+Jul!D96+Aug!D96+Sep!D96+Oct!D96+Nov!D96+Dec!D96</f>
        <v>22.049999999999997</v>
      </c>
      <c r="E96" s="17">
        <f>+Jan!E96+Feb!E96+Mar!E96+Apr!E96+May!E96+Jun!E96+Jul!E96+Aug!E96+Sep!E96+Oct!E96+Nov!E96+Dec!E96</f>
        <v>-2.02</v>
      </c>
      <c r="F96" s="17">
        <f>+Jan!F96+Feb!F96+Mar!F96+Apr!F96+May!F96+Jun!F96+Jul!F96+Aug!F96+Sep!F96+Oct!F96+Nov!F96+Dec!F96</f>
        <v>1.35</v>
      </c>
      <c r="G96" s="17">
        <f>+Jan!G96+Feb!G96+Mar!G96+Apr!G96+May!G96+Jun!G96+Jul!G96+Aug!G96+Sep!G96+Oct!G96+Nov!G96+Dec!G96</f>
        <v>51.29</v>
      </c>
      <c r="H96" s="17">
        <f>+Jan!H96+Feb!H96+Mar!H96+Apr!H96+May!H96+Jun!H96+Jul!H96+Aug!H96+Sep!H96+Oct!H96+Nov!H96+Dec!H96</f>
        <v>59.98</v>
      </c>
      <c r="I96" s="17">
        <f>+Jan!I96+Feb!I96+Mar!I96+Apr!I96+May!I96+Jun!I96+Jul!I96+Aug!I96+Sep!I96+Oct!I96+Nov!I96+Dec!I96</f>
        <v>0</v>
      </c>
      <c r="J96" s="10">
        <f t="shared" si="31"/>
        <v>742.13999999999987</v>
      </c>
      <c r="K96" s="17">
        <f>+Jan!K96+Feb!K96+Mar!K96+Apr!K96+May!K96+Jun!K96+Jul!K96+Aug!K96+Sep!K96+Oct!K96+Nov!K96+Dec!K96</f>
        <v>0</v>
      </c>
      <c r="L96" s="17">
        <f>+Jan!L96</f>
        <v>0</v>
      </c>
      <c r="M96" s="17">
        <f>+Dec!M96</f>
        <v>0</v>
      </c>
      <c r="N96" s="17">
        <f>+Jan!N96</f>
        <v>0</v>
      </c>
      <c r="O96" s="17">
        <f>+Dec!O96</f>
        <v>0</v>
      </c>
      <c r="P96" s="17">
        <f>+Jan!P96+Feb!P96+Mar!P96+Apr!P96+May!P96+Jun!P96+Jul!P96+Aug!P96+Sep!P96+Oct!P96+Nov!P96+Dec!P96</f>
        <v>3.56</v>
      </c>
      <c r="Q96" s="10">
        <f t="shared" si="34"/>
        <v>745.69999999999982</v>
      </c>
      <c r="R96" s="17">
        <f>+Jan!R96+Feb!R96+Mar!R96+Apr!R96+May!R96+Jun!R96+Jul!R96+Aug!R96+Sep!R96+Oct!R96+Nov!R96+Dec!R96</f>
        <v>0</v>
      </c>
      <c r="S96" s="17">
        <f>+Jan!S96+Feb!S96+Mar!S96+Apr!S96+May!S96+Jun!S96+Jul!S96+Aug!S96+Sep!S96+Oct!S96+Nov!S96+Dec!S96</f>
        <v>0</v>
      </c>
      <c r="T96" s="17">
        <f>+Jan!T96+Feb!T96+Mar!T96+Apr!T96+May!T96+Jun!T96+Jul!T96+Aug!T96+Sep!T96+Oct!T96+Nov!T96+Dec!T96</f>
        <v>0</v>
      </c>
      <c r="U96" s="10">
        <f t="shared" ref="U96" si="36">+Q96+S96+T96+R96</f>
        <v>745.69999999999982</v>
      </c>
    </row>
    <row r="97" spans="1:21" hidden="1" x14ac:dyDescent="0.2">
      <c r="A97" s="24">
        <f>+Jan!A97</f>
        <v>921000</v>
      </c>
      <c r="B97" s="17">
        <f>+Jan!B97+Feb!B97+Mar!B97+Apr!B97+May!B97+Jun!B97+Jul!B97+Aug!B97+Sep!B97+Oct!B97+Nov!B97+Dec!B97</f>
        <v>0</v>
      </c>
      <c r="C97" s="17">
        <f>+Jan!C97+Feb!C97+Mar!C97+Apr!C97+May!C97+Jun!C97+Jul!C97+Aug!C97+Sep!C97+Oct!C97+Nov!C97+Dec!C97</f>
        <v>0</v>
      </c>
      <c r="D97" s="17">
        <f>+Jan!D97+Feb!D97+Mar!D97+Apr!D97+May!D97+Jun!D97+Jul!D97+Aug!D97+Sep!D97+Oct!D97+Nov!D97+Dec!D97</f>
        <v>0</v>
      </c>
      <c r="E97" s="17">
        <f>+Jan!E97+Feb!E97+Mar!E97+Apr!E97+May!E97+Jun!E97+Jul!E97+Aug!E97+Sep!E97+Oct!E97+Nov!E97+Dec!E97</f>
        <v>0</v>
      </c>
      <c r="F97" s="17">
        <f>+Jan!F97+Feb!F97+Mar!F97+Apr!F97+May!F97+Jun!F97+Jul!F97+Aug!F97+Sep!F97+Oct!F97+Nov!F97+Dec!F97</f>
        <v>0</v>
      </c>
      <c r="G97" s="17">
        <f>+Jan!G97+Feb!G97+Mar!G97+Apr!G97+May!G97+Jun!G97+Jul!G97+Aug!G97+Sep!G97+Oct!G97+Nov!G97+Dec!G97</f>
        <v>0</v>
      </c>
      <c r="H97" s="17">
        <f>+Jan!H97+Feb!H97+Mar!H97+Apr!H97+May!H97+Jun!H97+Jul!H97+Aug!H97+Sep!H97+Oct!H97+Nov!H97+Dec!H97</f>
        <v>0</v>
      </c>
      <c r="I97" s="17">
        <f>+Jan!I97+Feb!I97+Mar!I97+Apr!I97+May!I97+Jun!I97+Jul!I97+Aug!I97+Sep!I97+Oct!I97+Nov!I97+Dec!I97</f>
        <v>0</v>
      </c>
      <c r="J97" s="10">
        <f t="shared" si="31"/>
        <v>0</v>
      </c>
      <c r="K97" s="17">
        <f>+Jan!K97+Feb!K97+Mar!K97+Apr!K97+May!K97+Jun!K97+Jul!K97+Aug!K97+Sep!K97+Oct!K97+Nov!K97+Dec!K97</f>
        <v>0</v>
      </c>
      <c r="L97" s="17">
        <f>+Jan!L97</f>
        <v>0</v>
      </c>
      <c r="M97" s="17">
        <f>+Dec!M97</f>
        <v>0</v>
      </c>
      <c r="N97" s="17">
        <f>+Jan!N97</f>
        <v>0</v>
      </c>
      <c r="O97" s="17">
        <f>+Dec!O97</f>
        <v>0</v>
      </c>
      <c r="P97" s="17">
        <f>+Jan!P97+Feb!P97+Mar!P97+Apr!P97+May!P97+Jun!P97+Jul!P97+Aug!P97+Sep!P97+Oct!P97+Nov!P97+Dec!P97</f>
        <v>0</v>
      </c>
      <c r="Q97" s="10">
        <f t="shared" si="34"/>
        <v>0</v>
      </c>
      <c r="R97" s="17">
        <f>+Jan!R97+Feb!R97+Mar!R97+Apr!R97+May!R97+Jun!R97+Jul!R97+Aug!R97+Sep!R97+Oct!R97+Nov!R97+Dec!R97</f>
        <v>0</v>
      </c>
      <c r="S97" s="17">
        <f>+Jan!S97+Feb!S97+Mar!S97+Apr!S97+May!S97+Jun!S97+Jul!S97+Aug!S97+Sep!S97+Oct!S97+Nov!S97+Dec!S97</f>
        <v>0</v>
      </c>
      <c r="T97" s="17">
        <f>+Jan!T97+Feb!T97+Mar!T97+Apr!T97+May!T97+Jun!T97+Jul!T97+Aug!T97+Sep!T97+Oct!T97+Nov!T97+Dec!T97</f>
        <v>0</v>
      </c>
      <c r="U97" s="10">
        <f t="shared" ref="U97:U115" si="37">+Q97+S97+T97+R97</f>
        <v>0</v>
      </c>
    </row>
    <row r="98" spans="1:21" hidden="1" x14ac:dyDescent="0.2">
      <c r="A98" s="24">
        <f>+Jan!A98</f>
        <v>928000</v>
      </c>
      <c r="B98" s="17">
        <f>+Jan!B98+Feb!B98+Mar!B98+Apr!B98+May!B98+Jun!B98+Jul!B98+Aug!B98+Sep!B98+Oct!B98+Nov!B98+Dec!B98</f>
        <v>0</v>
      </c>
      <c r="C98" s="17">
        <f>+Jan!C98+Feb!C98+Mar!C98+Apr!C98+May!C98+Jun!C98+Jul!C98+Aug!C98+Sep!C98+Oct!C98+Nov!C98+Dec!C98</f>
        <v>0</v>
      </c>
      <c r="D98" s="17">
        <f>+Jan!D98+Feb!D98+Mar!D98+Apr!D98+May!D98+Jun!D98+Jul!D98+Aug!D98+Sep!D98+Oct!D98+Nov!D98+Dec!D98</f>
        <v>0</v>
      </c>
      <c r="E98" s="17">
        <f>+Jan!E98+Feb!E98+Mar!E98+Apr!E98+May!E98+Jun!E98+Jul!E98+Aug!E98+Sep!E98+Oct!E98+Nov!E98+Dec!E98</f>
        <v>0</v>
      </c>
      <c r="F98" s="17">
        <f>+Jan!F98+Feb!F98+Mar!F98+Apr!F98+May!F98+Jun!F98+Jul!F98+Aug!F98+Sep!F98+Oct!F98+Nov!F98+Dec!F98</f>
        <v>0</v>
      </c>
      <c r="G98" s="17">
        <f>+Jan!G98+Feb!G98+Mar!G98+Apr!G98+May!G98+Jun!G98+Jul!G98+Aug!G98+Sep!G98+Oct!G98+Nov!G98+Dec!G98</f>
        <v>0</v>
      </c>
      <c r="H98" s="17">
        <f>+Jan!H98+Feb!H98+Mar!H98+Apr!H98+May!H98+Jun!H98+Jul!H98+Aug!H98+Sep!H98+Oct!H98+Nov!H98+Dec!H98</f>
        <v>0</v>
      </c>
      <c r="I98" s="17">
        <f>+Jan!I98+Feb!I98+Mar!I98+Apr!I98+May!I98+Jun!I98+Jul!I98+Aug!I98+Sep!I98+Oct!I98+Nov!I98+Dec!I98</f>
        <v>0</v>
      </c>
      <c r="J98" s="10">
        <f t="shared" si="31"/>
        <v>0</v>
      </c>
      <c r="K98" s="17">
        <f>+Jan!K98+Feb!K98+Mar!K98+Apr!K98+May!K98+Jun!K98+Jul!K98+Aug!K98+Sep!K98+Oct!K98+Nov!K98+Dec!K98</f>
        <v>0</v>
      </c>
      <c r="L98" s="17">
        <f>+Jan!L98</f>
        <v>0</v>
      </c>
      <c r="M98" s="17">
        <f>+Dec!M98</f>
        <v>0</v>
      </c>
      <c r="N98" s="17">
        <f>+Jan!N98</f>
        <v>0</v>
      </c>
      <c r="O98" s="17">
        <f>+Dec!O98</f>
        <v>0</v>
      </c>
      <c r="P98" s="17">
        <f>+Jan!P98+Feb!P98+Mar!P98+Apr!P98+May!P98+Jun!P98+Jul!P98+Aug!P98+Sep!P98+Oct!P98+Nov!P98+Dec!P98</f>
        <v>0</v>
      </c>
      <c r="Q98" s="10">
        <f t="shared" si="34"/>
        <v>0</v>
      </c>
      <c r="R98" s="17">
        <f>+Jan!R98+Feb!R98+Mar!R98+Apr!R98+May!R98+Jun!R98+Jul!R98+Aug!R98+Sep!R98+Oct!R98+Nov!R98+Dec!R98</f>
        <v>0</v>
      </c>
      <c r="S98" s="17">
        <f>+Jan!S98+Feb!S98+Mar!S98+Apr!S98+May!S98+Jun!S98+Jul!S98+Aug!S98+Sep!S98+Oct!S98+Nov!S98+Dec!S98</f>
        <v>0</v>
      </c>
      <c r="T98" s="17">
        <f>+Jan!T98+Feb!T98+Mar!T98+Apr!T98+May!T98+Jun!T98+Jul!T98+Aug!T98+Sep!T98+Oct!T98+Nov!T98+Dec!T98</f>
        <v>0</v>
      </c>
      <c r="U98" s="10">
        <f t="shared" si="37"/>
        <v>0</v>
      </c>
    </row>
    <row r="99" spans="1:21" hidden="1" x14ac:dyDescent="0.2">
      <c r="A99" s="24">
        <f>+Jan!A99</f>
        <v>928100</v>
      </c>
      <c r="B99" s="17">
        <f>+Jan!B99+Feb!B99+Mar!B99+Apr!B99+May!B99+Jun!B99+Jul!B99+Aug!B99+Sep!B99+Oct!B99+Nov!B99+Dec!B99</f>
        <v>0</v>
      </c>
      <c r="C99" s="17">
        <f>+Jan!C99+Feb!C99+Mar!C99+Apr!C99+May!C99+Jun!C99+Jul!C99+Aug!C99+Sep!C99+Oct!C99+Nov!C99+Dec!C99</f>
        <v>0</v>
      </c>
      <c r="D99" s="17">
        <f>+Jan!D99+Feb!D99+Mar!D99+Apr!D99+May!D99+Jun!D99+Jul!D99+Aug!D99+Sep!D99+Oct!D99+Nov!D99+Dec!D99</f>
        <v>0</v>
      </c>
      <c r="E99" s="17">
        <f>+Jan!E99+Feb!E99+Mar!E99+Apr!E99+May!E99+Jun!E99+Jul!E99+Aug!E99+Sep!E99+Oct!E99+Nov!E99+Dec!E99</f>
        <v>0</v>
      </c>
      <c r="F99" s="17">
        <f>+Jan!F99+Feb!F99+Mar!F99+Apr!F99+May!F99+Jun!F99+Jul!F99+Aug!F99+Sep!F99+Oct!F99+Nov!F99+Dec!F99</f>
        <v>0</v>
      </c>
      <c r="G99" s="17">
        <f>+Jan!G99+Feb!G99+Mar!G99+Apr!G99+May!G99+Jun!G99+Jul!G99+Aug!G99+Sep!G99+Oct!G99+Nov!G99+Dec!G99</f>
        <v>0</v>
      </c>
      <c r="H99" s="17">
        <f>+Jan!H99+Feb!H99+Mar!H99+Apr!H99+May!H99+Jun!H99+Jul!H99+Aug!H99+Sep!H99+Oct!H99+Nov!H99+Dec!H99</f>
        <v>0</v>
      </c>
      <c r="I99" s="17">
        <f>+Jan!I99+Feb!I99+Mar!I99+Apr!I99+May!I99+Jun!I99+Jul!I99+Aug!I99+Sep!I99+Oct!I99+Nov!I99+Dec!I99</f>
        <v>0</v>
      </c>
      <c r="J99" s="10">
        <f t="shared" si="31"/>
        <v>0</v>
      </c>
      <c r="K99" s="17">
        <f>+Jan!K99+Feb!K99+Mar!K99+Apr!K99+May!K99+Jun!K99+Jul!K99+Aug!K99+Sep!K99+Oct!K99+Nov!K99+Dec!K99</f>
        <v>0</v>
      </c>
      <c r="L99" s="17">
        <f>+Jan!L99</f>
        <v>0</v>
      </c>
      <c r="M99" s="17">
        <f>+Dec!M99</f>
        <v>0</v>
      </c>
      <c r="N99" s="17">
        <f>+Jan!N99</f>
        <v>0</v>
      </c>
      <c r="O99" s="17">
        <f>+Dec!O99</f>
        <v>0</v>
      </c>
      <c r="P99" s="17">
        <f>+Jan!P99+Feb!P99+Mar!P99+Apr!P99+May!P99+Jun!P99+Jul!P99+Aug!P99+Sep!P99+Oct!P99+Nov!P99+Dec!P99</f>
        <v>0</v>
      </c>
      <c r="Q99" s="10">
        <f t="shared" si="34"/>
        <v>0</v>
      </c>
      <c r="R99" s="17">
        <f>+Jan!R99+Feb!R99+Mar!R99+Apr!R99+May!R99+Jun!R99+Jul!R99+Aug!R99+Sep!R99+Oct!R99+Nov!R99+Dec!R99</f>
        <v>0</v>
      </c>
      <c r="S99" s="17">
        <f>+Jan!S99+Feb!S99+Mar!S99+Apr!S99+May!S99+Jun!S99+Jul!S99+Aug!S99+Sep!S99+Oct!S99+Nov!S99+Dec!S99</f>
        <v>0</v>
      </c>
      <c r="T99" s="17">
        <f>+Jan!T99+Feb!T99+Mar!T99+Apr!T99+May!T99+Jun!T99+Jul!T99+Aug!T99+Sep!T99+Oct!T99+Nov!T99+Dec!T99</f>
        <v>0</v>
      </c>
      <c r="U99" s="10">
        <f t="shared" si="37"/>
        <v>0</v>
      </c>
    </row>
    <row r="100" spans="1:21" hidden="1" x14ac:dyDescent="0.2">
      <c r="A100" s="24">
        <f>+Jan!A100</f>
        <v>928300</v>
      </c>
      <c r="B100" s="17">
        <f>+Jan!B100+Feb!B100+Mar!B100+Apr!B100+May!B100+Jun!B100+Jul!B100+Aug!B100+Sep!B100+Oct!B100+Nov!B100+Dec!B100</f>
        <v>0</v>
      </c>
      <c r="C100" s="17">
        <f>+Jan!C100+Feb!C100+Mar!C100+Apr!C100+May!C100+Jun!C100+Jul!C100+Aug!C100+Sep!C100+Oct!C100+Nov!C100+Dec!C100</f>
        <v>0</v>
      </c>
      <c r="D100" s="17">
        <f>+Jan!D100+Feb!D100+Mar!D100+Apr!D100+May!D100+Jun!D100+Jul!D100+Aug!D100+Sep!D100+Oct!D100+Nov!D100+Dec!D100</f>
        <v>0</v>
      </c>
      <c r="E100" s="17">
        <f>+Jan!E100+Feb!E100+Mar!E100+Apr!E100+May!E100+Jun!E100+Jul!E100+Aug!E100+Sep!E100+Oct!E100+Nov!E100+Dec!E100</f>
        <v>0</v>
      </c>
      <c r="F100" s="17">
        <f>+Jan!F100+Feb!F100+Mar!F100+Apr!F100+May!F100+Jun!F100+Jul!F100+Aug!F100+Sep!F100+Oct!F100+Nov!F100+Dec!F100</f>
        <v>0</v>
      </c>
      <c r="G100" s="17">
        <f>+Jan!G100+Feb!G100+Mar!G100+Apr!G100+May!G100+Jun!G100+Jul!G100+Aug!G100+Sep!G100+Oct!G100+Nov!G100+Dec!G100</f>
        <v>0</v>
      </c>
      <c r="H100" s="17">
        <f>+Jan!H100+Feb!H100+Mar!H100+Apr!H100+May!H100+Jun!H100+Jul!H100+Aug!H100+Sep!H100+Oct!H100+Nov!H100+Dec!H100</f>
        <v>0</v>
      </c>
      <c r="I100" s="17">
        <f>+Jan!I100+Feb!I100+Mar!I100+Apr!I100+May!I100+Jun!I100+Jul!I100+Aug!I100+Sep!I100+Oct!I100+Nov!I100+Dec!I100</f>
        <v>0</v>
      </c>
      <c r="J100" s="10">
        <f t="shared" si="31"/>
        <v>0</v>
      </c>
      <c r="K100" s="17">
        <f>+Jan!K100+Feb!K100+Mar!K100+Apr!K100+May!K100+Jun!K100+Jul!K100+Aug!K100+Sep!K100+Oct!K100+Nov!K100+Dec!K100</f>
        <v>0</v>
      </c>
      <c r="L100" s="17">
        <f>+Jan!L100</f>
        <v>0</v>
      </c>
      <c r="M100" s="17">
        <f>+Dec!M100</f>
        <v>0</v>
      </c>
      <c r="N100" s="17">
        <f>+Jan!N100</f>
        <v>0</v>
      </c>
      <c r="O100" s="17">
        <f>+Dec!O100</f>
        <v>0</v>
      </c>
      <c r="P100" s="17">
        <f>+Jan!P100+Feb!P100+Mar!P100+Apr!P100+May!P100+Jun!P100+Jul!P100+Aug!P100+Sep!P100+Oct!P100+Nov!P100+Dec!P100</f>
        <v>0</v>
      </c>
      <c r="Q100" s="10">
        <f t="shared" si="34"/>
        <v>0</v>
      </c>
      <c r="R100" s="17">
        <f>+Jan!R100+Feb!R100+Mar!R100+Apr!R100+May!R100+Jun!R100+Jul!R100+Aug!R100+Sep!R100+Oct!R100+Nov!R100+Dec!R100</f>
        <v>0</v>
      </c>
      <c r="S100" s="17">
        <f>+Jan!S100+Feb!S100+Mar!S100+Apr!S100+May!S100+Jun!S100+Jul!S100+Aug!S100+Sep!S100+Oct!S100+Nov!S100+Dec!S100</f>
        <v>0</v>
      </c>
      <c r="T100" s="17">
        <f>+Jan!T100+Feb!T100+Mar!T100+Apr!T100+May!T100+Jun!T100+Jul!T100+Aug!T100+Sep!T100+Oct!T100+Nov!T100+Dec!T100</f>
        <v>0</v>
      </c>
      <c r="U100" s="10">
        <f t="shared" si="37"/>
        <v>0</v>
      </c>
    </row>
    <row r="101" spans="1:21" hidden="1" x14ac:dyDescent="0.2">
      <c r="A101" s="24">
        <v>928500</v>
      </c>
      <c r="B101" s="17">
        <f>+Jan!B101+Feb!B101+Mar!B101+Apr!B101+May!B101+Jun!B101+Jul!B101+Aug!B101+Sep!B101+Oct!B101+Nov!B101+Dec!B101</f>
        <v>0</v>
      </c>
      <c r="C101" s="17">
        <f>+Jan!C101+Feb!C101+Mar!C101+Apr!C101+May!C101+Jun!C101+Jul!C101+Aug!C101+Sep!C101+Oct!C101+Nov!C101+Dec!C101</f>
        <v>0</v>
      </c>
      <c r="D101" s="17">
        <f>+Jan!D101+Feb!D101+Mar!D101+Apr!D101+May!D101+Jun!D101+Jul!D101+Aug!D101+Sep!D101+Oct!D101+Nov!D101+Dec!D101</f>
        <v>0</v>
      </c>
      <c r="E101" s="17">
        <f>+Jan!E101+Feb!E101+Mar!E101+Apr!E101+May!E101+Jun!E101+Jul!E101+Aug!E101+Sep!E101+Oct!E101+Nov!E101+Dec!E101</f>
        <v>0</v>
      </c>
      <c r="F101" s="17">
        <f>+Jan!F101+Feb!F101+Mar!F101+Apr!F101+May!F101+Jun!F101+Jul!F101+Aug!F101+Sep!F101+Oct!F101+Nov!F101+Dec!F101</f>
        <v>0</v>
      </c>
      <c r="G101" s="17">
        <f>+Jan!G101+Feb!G101+Mar!G101+Apr!G101+May!G101+Jun!G101+Jul!G101+Aug!G101+Sep!G101+Oct!G101+Nov!G101+Dec!G101</f>
        <v>0</v>
      </c>
      <c r="H101" s="17">
        <f>+Jan!H101+Feb!H101+Mar!H101+Apr!H101+May!H101+Jun!H101+Jul!H101+Aug!H101+Sep!H101+Oct!H101+Nov!H101+Dec!H101</f>
        <v>0</v>
      </c>
      <c r="I101" s="17">
        <f>+Jan!I101+Feb!I101+Mar!I101+Apr!I101+May!I101+Jun!I101+Jul!I101+Aug!I101+Sep!I101+Oct!I101+Nov!I101+Dec!I101</f>
        <v>0</v>
      </c>
      <c r="J101" s="10">
        <f t="shared" si="31"/>
        <v>0</v>
      </c>
      <c r="K101" s="17">
        <f>+Jan!K101+Feb!K101+Mar!K101+Apr!K101+May!K101+Jun!K101+Jul!K101+Aug!K101+Sep!K101+Oct!K101+Nov!K101+Dec!K101</f>
        <v>0</v>
      </c>
      <c r="L101" s="17">
        <f>+Jan!L101</f>
        <v>0</v>
      </c>
      <c r="M101" s="17">
        <f>+Dec!M101</f>
        <v>0</v>
      </c>
      <c r="N101" s="17">
        <f>+Jan!N101</f>
        <v>0</v>
      </c>
      <c r="O101" s="17">
        <f>+Dec!O101</f>
        <v>0</v>
      </c>
      <c r="P101" s="17">
        <f>+Jan!P101+Feb!P101+Mar!P101+Apr!P101+May!P101+Jun!P101+Jul!P101+Aug!P101+Sep!P101+Oct!P101+Nov!P101+Dec!P101</f>
        <v>0</v>
      </c>
      <c r="Q101" s="10">
        <f t="shared" si="34"/>
        <v>0</v>
      </c>
      <c r="R101" s="17">
        <f>+Jan!R101+Feb!R101+Mar!R101+Apr!R101+May!R101+Jun!R101+Jul!R101+Aug!R101+Sep!R101+Oct!R101+Nov!R101+Dec!R101</f>
        <v>0</v>
      </c>
      <c r="S101" s="17">
        <f>+Jan!S101+Feb!S101+Mar!S101+Apr!S101+May!S101+Jun!S101+Jul!S101+Aug!S101+Sep!S101+Oct!S101+Nov!S101+Dec!S101</f>
        <v>0</v>
      </c>
      <c r="T101" s="17">
        <f>+Jan!T101+Feb!T101+Mar!T101+Apr!T101+May!T101+Jun!T101+Jul!T101+Aug!T101+Sep!T101+Oct!T101+Nov!T101+Dec!T101</f>
        <v>0</v>
      </c>
      <c r="U101" s="10">
        <f t="shared" ref="U101" si="38">+Q101+S101+T101+R101</f>
        <v>0</v>
      </c>
    </row>
    <row r="102" spans="1:21" hidden="1" x14ac:dyDescent="0.2">
      <c r="A102" s="24">
        <v>928600</v>
      </c>
      <c r="B102" s="17">
        <f>+Jan!B102+Feb!B102+Mar!B102+Apr!B102+May!B102+Jun!B102+Jul!B102+Aug!B102+Sep!B102+Oct!B102+Nov!B102+Dec!B102</f>
        <v>0</v>
      </c>
      <c r="C102" s="17">
        <f>+Jan!C102+Feb!C102+Mar!C102+Apr!C102+May!C102+Jun!C102+Jul!C102+Aug!C102+Sep!C102+Oct!C102+Nov!C102+Dec!C102</f>
        <v>0</v>
      </c>
      <c r="D102" s="17">
        <f>+Jan!D102+Feb!D102+Mar!D102+Apr!D102+May!D102+Jun!D102+Jul!D102+Aug!D102+Sep!D102+Oct!D102+Nov!D102+Dec!D102</f>
        <v>0</v>
      </c>
      <c r="E102" s="17">
        <f>+Jan!E102+Feb!E102+Mar!E102+Apr!E102+May!E102+Jun!E102+Jul!E102+Aug!E102+Sep!E102+Oct!E102+Nov!E102+Dec!E102</f>
        <v>0</v>
      </c>
      <c r="F102" s="17">
        <f>+Jan!F102+Feb!F102+Mar!F102+Apr!F102+May!F102+Jun!F102+Jul!F102+Aug!F102+Sep!F102+Oct!F102+Nov!F102+Dec!F102</f>
        <v>0</v>
      </c>
      <c r="G102" s="17">
        <f>+Jan!G102+Feb!G102+Mar!G102+Apr!G102+May!G102+Jun!G102+Jul!G102+Aug!G102+Sep!G102+Oct!G102+Nov!G102+Dec!G102</f>
        <v>0</v>
      </c>
      <c r="H102" s="17">
        <f>+Jan!H102+Feb!H102+Mar!H102+Apr!H102+May!H102+Jun!H102+Jul!H102+Aug!H102+Sep!H102+Oct!H102+Nov!H102+Dec!H102</f>
        <v>0</v>
      </c>
      <c r="I102" s="17">
        <f>+Jan!I102+Feb!I102+Mar!I102+Apr!I102+May!I102+Jun!I102+Jul!I102+Aug!I102+Sep!I102+Oct!I102+Nov!I102+Dec!I102</f>
        <v>0</v>
      </c>
      <c r="J102" s="10">
        <f t="shared" si="31"/>
        <v>0</v>
      </c>
      <c r="K102" s="17">
        <f>+Jan!K102+Feb!K102+Mar!K102+Apr!K102+May!K102+Jun!K102+Jul!K102+Aug!K102+Sep!K102+Oct!K102+Nov!K102+Dec!K102</f>
        <v>0</v>
      </c>
      <c r="L102" s="17">
        <f>+Jan!L102</f>
        <v>0</v>
      </c>
      <c r="M102" s="17">
        <f>+Dec!M102</f>
        <v>0</v>
      </c>
      <c r="N102" s="17">
        <f>+Jan!N102</f>
        <v>0</v>
      </c>
      <c r="O102" s="17">
        <f>+Dec!O102</f>
        <v>0</v>
      </c>
      <c r="P102" s="17">
        <f>+Jan!P102+Feb!P102+Mar!P102+Apr!P102+May!P102+Jun!P102+Jul!P102+Aug!P102+Sep!P102+Oct!P102+Nov!P102+Dec!P102</f>
        <v>0</v>
      </c>
      <c r="Q102" s="10">
        <f t="shared" si="34"/>
        <v>0</v>
      </c>
      <c r="R102" s="17">
        <f>+Jan!R102+Feb!R102+Mar!R102+Apr!R102+May!R102+Jun!R102+Jul!R102+Aug!R102+Sep!R102+Oct!R102+Nov!R102+Dec!R102</f>
        <v>0</v>
      </c>
      <c r="S102" s="17">
        <f>+Jan!S102+Feb!S102+Mar!S102+Apr!S102+May!S102+Jun!S102+Jul!S102+Aug!S102+Sep!S102+Oct!S102+Nov!S102+Dec!S102</f>
        <v>0</v>
      </c>
      <c r="T102" s="17">
        <f>+Jan!T102+Feb!T102+Mar!T102+Apr!T102+May!T102+Jun!T102+Jul!T102+Aug!T102+Sep!T102+Oct!T102+Nov!T102+Dec!T102</f>
        <v>0</v>
      </c>
      <c r="U102" s="10">
        <f t="shared" ref="U102" si="39">+Q102+S102+T102+R102</f>
        <v>0</v>
      </c>
    </row>
    <row r="103" spans="1:21" hidden="1" x14ac:dyDescent="0.2">
      <c r="A103" s="24">
        <v>928610</v>
      </c>
      <c r="B103" s="17">
        <f>+Jan!B103+Feb!B103+Mar!B103+Apr!B103+May!B103+Jun!B103+Jul!B103+Aug!B103+Sep!B103+Oct!B103+Nov!B103+Dec!B103</f>
        <v>0</v>
      </c>
      <c r="C103" s="17">
        <f>+Jan!C103+Feb!C103+Mar!C103+Apr!C103+May!C103+Jun!C103+Jul!C103+Aug!C103+Sep!C103+Oct!C103+Nov!C103+Dec!C103</f>
        <v>0</v>
      </c>
      <c r="D103" s="17">
        <f>+Jan!D103+Feb!D103+Mar!D103+Apr!D103+May!D103+Jun!D103+Jul!D103+Aug!D103+Sep!D103+Oct!D103+Nov!D103+Dec!D103</f>
        <v>0</v>
      </c>
      <c r="E103" s="17">
        <f>+Jan!E103+Feb!E103+Mar!E103+Apr!E103+May!E103+Jun!E103+Jul!E103+Aug!E103+Sep!E103+Oct!E103+Nov!E103+Dec!E103</f>
        <v>0</v>
      </c>
      <c r="F103" s="17">
        <f>+Jan!F103+Feb!F103+Mar!F103+Apr!F103+May!F103+Jun!F103+Jul!F103+Aug!F103+Sep!F103+Oct!F103+Nov!F103+Dec!F103</f>
        <v>0</v>
      </c>
      <c r="G103" s="17">
        <f>+Jan!G103+Feb!G103+Mar!G103+Apr!G103+May!G103+Jun!G103+Jul!G103+Aug!G103+Sep!G103+Oct!G103+Nov!G103+Dec!G103</f>
        <v>0</v>
      </c>
      <c r="H103" s="17">
        <f>+Jan!H103+Feb!H103+Mar!H103+Apr!H103+May!H103+Jun!H103+Jul!H103+Aug!H103+Sep!H103+Oct!H103+Nov!H103+Dec!H103</f>
        <v>0</v>
      </c>
      <c r="I103" s="17">
        <f>+Jan!I103+Feb!I103+Mar!I103+Apr!I103+May!I103+Jun!I103+Jul!I103+Aug!I103+Sep!I103+Oct!I103+Nov!I103+Dec!I103</f>
        <v>0</v>
      </c>
      <c r="J103" s="10">
        <f t="shared" si="31"/>
        <v>0</v>
      </c>
      <c r="K103" s="17">
        <f>+Jan!K103+Feb!K103+Mar!K103+Apr!K103+May!K103+Jun!K103+Jul!K103+Aug!K103+Sep!K103+Oct!K103+Nov!K103+Dec!K103</f>
        <v>0</v>
      </c>
      <c r="L103" s="17">
        <f>+Jan!L103</f>
        <v>0</v>
      </c>
      <c r="M103" s="17">
        <f>+Dec!M103</f>
        <v>0</v>
      </c>
      <c r="N103" s="17">
        <f>+Jan!N103</f>
        <v>0</v>
      </c>
      <c r="O103" s="17">
        <f>+Dec!O103</f>
        <v>0</v>
      </c>
      <c r="P103" s="17">
        <f>+Jan!P103+Feb!P103+Mar!P103+Apr!P103+May!P103+Jun!P103+Jul!P103+Aug!P103+Sep!P103+Oct!P103+Nov!P103+Dec!P103</f>
        <v>0</v>
      </c>
      <c r="Q103" s="10">
        <f t="shared" si="34"/>
        <v>0</v>
      </c>
      <c r="R103" s="17">
        <f>+Jan!R103+Feb!R103+Mar!R103+Apr!R103+May!R103+Jun!R103+Jul!R103+Aug!R103+Sep!R103+Oct!R103+Nov!R103+Dec!R103</f>
        <v>0</v>
      </c>
      <c r="S103" s="17">
        <f>+Jan!S103+Feb!S103+Mar!S103+Apr!S103+May!S103+Jun!S103+Jul!S103+Aug!S103+Sep!S103+Oct!S103+Nov!S103+Dec!S103</f>
        <v>0</v>
      </c>
      <c r="T103" s="17">
        <f>+Jan!T103+Feb!T103+Mar!T103+Apr!T103+May!T103+Jun!T103+Jul!T103+Aug!T103+Sep!T103+Oct!T103+Nov!T103+Dec!T103</f>
        <v>0</v>
      </c>
      <c r="U103" s="10">
        <f t="shared" ref="U103" si="40">+Q103+S103+T103+R103</f>
        <v>0</v>
      </c>
    </row>
    <row r="104" spans="1:21" hidden="1" x14ac:dyDescent="0.2">
      <c r="A104" s="24">
        <f>+Jan!A104</f>
        <v>930100</v>
      </c>
      <c r="B104" s="17">
        <f>+Jan!B104+Feb!B104+Mar!B104+Apr!B104+May!B104+Jun!B104+Jul!B104+Aug!B104+Sep!B104+Oct!B104+Nov!B104+Dec!B104</f>
        <v>0</v>
      </c>
      <c r="C104" s="17">
        <f>+Jan!C104+Feb!C104+Mar!C104+Apr!C104+May!C104+Jun!C104+Jul!C104+Aug!C104+Sep!C104+Oct!C104+Nov!C104+Dec!C104</f>
        <v>0</v>
      </c>
      <c r="D104" s="17">
        <f>+Jan!D104+Feb!D104+Mar!D104+Apr!D104+May!D104+Jun!D104+Jul!D104+Aug!D104+Sep!D104+Oct!D104+Nov!D104+Dec!D104</f>
        <v>0</v>
      </c>
      <c r="E104" s="17">
        <f>+Jan!E104+Feb!E104+Mar!E104+Apr!E104+May!E104+Jun!E104+Jul!E104+Aug!E104+Sep!E104+Oct!E104+Nov!E104+Dec!E104</f>
        <v>0</v>
      </c>
      <c r="F104" s="17">
        <f>+Jan!F104+Feb!F104+Mar!F104+Apr!F104+May!F104+Jun!F104+Jul!F104+Aug!F104+Sep!F104+Oct!F104+Nov!F104+Dec!F104</f>
        <v>0</v>
      </c>
      <c r="G104" s="17">
        <f>+Jan!G104+Feb!G104+Mar!G104+Apr!G104+May!G104+Jun!G104+Jul!G104+Aug!G104+Sep!G104+Oct!G104+Nov!G104+Dec!G104</f>
        <v>0</v>
      </c>
      <c r="H104" s="17">
        <f>+Jan!H104+Feb!H104+Mar!H104+Apr!H104+May!H104+Jun!H104+Jul!H104+Aug!H104+Sep!H104+Oct!H104+Nov!H104+Dec!H104</f>
        <v>0</v>
      </c>
      <c r="I104" s="17">
        <f>+Jan!I104+Feb!I104+Mar!I104+Apr!I104+May!I104+Jun!I104+Jul!I104+Aug!I104+Sep!I104+Oct!I104+Nov!I104+Dec!I104</f>
        <v>0</v>
      </c>
      <c r="J104" s="10">
        <f t="shared" si="31"/>
        <v>0</v>
      </c>
      <c r="K104" s="17">
        <f>+Jan!K104+Feb!K104+Mar!K104+Apr!K104+May!K104+Jun!K104+Jul!K104+Aug!K104+Sep!K104+Oct!K104+Nov!K104+Dec!K104</f>
        <v>0</v>
      </c>
      <c r="L104" s="17">
        <f>+Jan!L104</f>
        <v>0</v>
      </c>
      <c r="M104" s="17">
        <f>+Dec!M104</f>
        <v>0</v>
      </c>
      <c r="N104" s="17">
        <f>+Jan!N104</f>
        <v>0</v>
      </c>
      <c r="O104" s="17">
        <f>+Dec!O104</f>
        <v>0</v>
      </c>
      <c r="P104" s="17">
        <f>+Jan!P104+Feb!P104+Mar!P104+Apr!P104+May!P104+Jun!P104+Jul!P104+Aug!P104+Sep!P104+Oct!P104+Nov!P104+Dec!P104</f>
        <v>0</v>
      </c>
      <c r="Q104" s="10">
        <f t="shared" si="34"/>
        <v>0</v>
      </c>
      <c r="R104" s="17">
        <f>+Jan!R104+Feb!R104+Mar!R104+Apr!R104+May!R104+Jun!R104+Jul!R104+Aug!R104+Sep!R104+Oct!R104+Nov!R104+Dec!R104</f>
        <v>0</v>
      </c>
      <c r="S104" s="17">
        <f>+Jan!S104+Feb!S104+Mar!S104+Apr!S104+May!S104+Jun!S104+Jul!S104+Aug!S104+Sep!S104+Oct!S104+Nov!S104+Dec!S104</f>
        <v>0</v>
      </c>
      <c r="T104" s="17">
        <f>+Jan!T104+Feb!T104+Mar!T104+Apr!T104+May!T104+Jun!T104+Jul!T104+Aug!T104+Sep!T104+Oct!T104+Nov!T104+Dec!T104</f>
        <v>0</v>
      </c>
      <c r="U104" s="10">
        <f t="shared" si="37"/>
        <v>0</v>
      </c>
    </row>
    <row r="105" spans="1:21" x14ac:dyDescent="0.2">
      <c r="A105" s="24">
        <f>+Jan!A105</f>
        <v>930200</v>
      </c>
      <c r="B105" s="17">
        <f>+Jan!B105+Feb!B105+Mar!B105+Apr!B105+May!B105+Jun!B105+Jul!B105+Aug!B105+Sep!B105+Oct!B105+Nov!B105+Dec!B105</f>
        <v>109979.99</v>
      </c>
      <c r="C105" s="17">
        <f>+Jan!C105+Feb!C105+Mar!C105+Apr!C105+May!C105+Jun!C105+Jul!C105+Aug!C105+Sep!C105+Oct!C105+Nov!C105+Dec!C105</f>
        <v>4377.83</v>
      </c>
      <c r="D105" s="17">
        <f>+Jan!D105+Feb!D105+Mar!D105+Apr!D105+May!D105+Jun!D105+Jul!D105+Aug!D105+Sep!D105+Oct!D105+Nov!D105+Dec!D105</f>
        <v>5375.16</v>
      </c>
      <c r="E105" s="17">
        <f>+Jan!E105+Feb!E105+Mar!E105+Apr!E105+May!E105+Jun!E105+Jul!E105+Aug!E105+Sep!E105+Oct!E105+Nov!E105+Dec!E105</f>
        <v>-99.38000000000001</v>
      </c>
      <c r="F105" s="17">
        <f>+Jan!F105+Feb!F105+Mar!F105+Apr!F105+May!F105+Jun!F105+Jul!F105+Aug!F105+Sep!F105+Oct!F105+Nov!F105+Dec!F105</f>
        <v>185.71</v>
      </c>
      <c r="G105" s="17">
        <f>+Jan!G105+Feb!G105+Mar!G105+Apr!G105+May!G105+Jun!G105+Jul!G105+Aug!G105+Sep!G105+Oct!G105+Nov!G105+Dec!G105</f>
        <v>2421.9499999999998</v>
      </c>
      <c r="H105" s="17">
        <f>+Jan!H105+Feb!H105+Mar!H105+Apr!H105+May!H105+Jun!H105+Jul!H105+Aug!H105+Sep!H105+Oct!H105+Nov!H105+Dec!H105</f>
        <v>11591.359999999999</v>
      </c>
      <c r="I105" s="17">
        <f>+Jan!I105+Feb!I105+Mar!I105+Apr!I105+May!I105+Jun!I105+Jul!I105+Aug!I105+Sep!I105+Oct!I105+Nov!I105+Dec!I105</f>
        <v>0</v>
      </c>
      <c r="J105" s="10">
        <f>SUM(B105:I105)</f>
        <v>133832.62</v>
      </c>
      <c r="K105" s="17">
        <f>+Jan!K105+Feb!K105+Mar!K105+Apr!K105+May!K105+Jun!K105+Jul!K105+Aug!K105+Sep!K105+Oct!K105+Nov!K105+Dec!K105</f>
        <v>0</v>
      </c>
      <c r="L105" s="17">
        <f>+Jan!L105</f>
        <v>0</v>
      </c>
      <c r="M105" s="17">
        <f>+Dec!M105</f>
        <v>0</v>
      </c>
      <c r="N105" s="17">
        <f>+Jan!N105</f>
        <v>0</v>
      </c>
      <c r="O105" s="17">
        <f>+Dec!O105</f>
        <v>0</v>
      </c>
      <c r="P105" s="17">
        <f>+Jan!P105+Feb!P105+Mar!P105+Apr!P105+May!P105+Jun!P105+Jul!P105+Aug!P105+Sep!P105+Oct!P105+Nov!P105+Dec!P105</f>
        <v>687.65</v>
      </c>
      <c r="Q105" s="10">
        <f t="shared" si="34"/>
        <v>134520.26999999999</v>
      </c>
      <c r="R105" s="17">
        <f>+Jan!R105+Feb!R105+Mar!R105+Apr!R105+May!R105+Jun!R105+Jul!R105+Aug!R105+Sep!R105+Oct!R105+Nov!R105+Dec!R105</f>
        <v>9.4132923813976574E-2</v>
      </c>
      <c r="S105" s="17">
        <f>+Jan!S105+Feb!S105+Mar!S105+Apr!S105+May!S105+Jun!S105+Jul!S105+Aug!S105+Sep!S105+Oct!S105+Nov!S105+Dec!S105</f>
        <v>-10.139999999999999</v>
      </c>
      <c r="T105" s="17">
        <f>+Jan!T105+Feb!T105+Mar!T105+Apr!T105+May!T105+Jun!T105+Jul!T105+Aug!T105+Sep!T105+Oct!T105+Nov!T105+Dec!T105</f>
        <v>0</v>
      </c>
      <c r="U105" s="10">
        <f t="shared" si="37"/>
        <v>134510.22413292379</v>
      </c>
    </row>
    <row r="106" spans="1:21" hidden="1" x14ac:dyDescent="0.2">
      <c r="A106" s="24">
        <f>+Jan!A106</f>
        <v>930220</v>
      </c>
      <c r="B106" s="17">
        <f>+Jan!B106+Feb!B106+Mar!B106+Apr!B106+May!B106+Jun!B106+Jul!B106+Aug!B106+Sep!B106+Oct!B106+Nov!B106+Dec!B106</f>
        <v>0</v>
      </c>
      <c r="C106" s="17">
        <f>+Jan!C106+Feb!C106+Mar!C106+Apr!C106+May!C106+Jun!C106+Jul!C106+Aug!C106+Sep!C106+Oct!C106+Nov!C106+Dec!C106</f>
        <v>0</v>
      </c>
      <c r="D106" s="17">
        <f>+Jan!D106+Feb!D106+Mar!D106+Apr!D106+May!D106+Jun!D106+Jul!D106+Aug!D106+Sep!D106+Oct!D106+Nov!D106+Dec!D106</f>
        <v>0</v>
      </c>
      <c r="E106" s="17">
        <f>+Jan!E106+Feb!E106+Mar!E106+Apr!E106+May!E106+Jun!E106+Jul!E106+Aug!E106+Sep!E106+Oct!E106+Nov!E106+Dec!E106</f>
        <v>0</v>
      </c>
      <c r="F106" s="17">
        <f>+Jan!F106+Feb!F106+Mar!F106+Apr!F106+May!F106+Jun!F106+Jul!F106+Aug!F106+Sep!F106+Oct!F106+Nov!F106+Dec!F106</f>
        <v>0</v>
      </c>
      <c r="G106" s="17">
        <f>+Jan!G106+Feb!G106+Mar!G106+Apr!G106+May!G106+Jun!G106+Jul!G106+Aug!G106+Sep!G106+Oct!G106+Nov!G106+Dec!G106</f>
        <v>0</v>
      </c>
      <c r="H106" s="17">
        <f>+Jan!H106+Feb!H106+Mar!H106+Apr!H106+May!H106+Jun!H106+Jul!H106+Aug!H106+Sep!H106+Oct!H106+Nov!H106+Dec!H106</f>
        <v>0</v>
      </c>
      <c r="I106" s="17">
        <f>+Jan!I106+Feb!I106+Mar!I106+Apr!I106+May!I106+Jun!I106+Jul!I106+Aug!I106+Sep!I106+Oct!I106+Nov!I106+Dec!I106</f>
        <v>0</v>
      </c>
      <c r="J106" s="10">
        <f t="shared" si="31"/>
        <v>0</v>
      </c>
      <c r="K106" s="17">
        <f>+Jan!K106+Feb!K106+Mar!K106+Apr!K106+May!K106+Jun!K106+Jul!K106+Aug!K106+Sep!K106+Oct!K106+Nov!K106+Dec!K106</f>
        <v>0</v>
      </c>
      <c r="L106" s="17">
        <f>+Jan!L106</f>
        <v>0</v>
      </c>
      <c r="M106" s="17">
        <f>+Dec!M106</f>
        <v>0</v>
      </c>
      <c r="N106" s="17">
        <f>+Jan!N106</f>
        <v>0</v>
      </c>
      <c r="O106" s="17">
        <f>+Dec!O106</f>
        <v>0</v>
      </c>
      <c r="P106" s="17">
        <f>+Jan!P106+Feb!P106+Mar!P106+Apr!P106+May!P106+Jun!P106+Jul!P106+Aug!P106+Sep!P106+Oct!P106+Nov!P106+Dec!P106</f>
        <v>0</v>
      </c>
      <c r="Q106" s="10">
        <f t="shared" si="34"/>
        <v>0</v>
      </c>
      <c r="R106" s="17">
        <f>+Jan!R106+Feb!R106+Mar!R106+Apr!R106+May!R106+Jun!R106+Jul!R106+Aug!R106+Sep!R106+Oct!R106+Nov!R106+Dec!R106</f>
        <v>0</v>
      </c>
      <c r="S106" s="17">
        <f>+Jan!S106+Feb!S106+Mar!S106+Apr!S106+May!S106+Jun!S106+Jul!S106+Aug!S106+Sep!S106+Oct!S106+Nov!S106+Dec!S106</f>
        <v>0</v>
      </c>
      <c r="T106" s="17">
        <f>+Jan!T106+Feb!T106+Mar!T106+Apr!T106+May!T106+Jun!T106+Jul!T106+Aug!T106+Sep!T106+Oct!T106+Nov!T106+Dec!T106</f>
        <v>0</v>
      </c>
      <c r="U106" s="10">
        <f t="shared" si="37"/>
        <v>0</v>
      </c>
    </row>
    <row r="107" spans="1:21" hidden="1" x14ac:dyDescent="0.2">
      <c r="A107" s="24">
        <f>+Jan!A107</f>
        <v>930221</v>
      </c>
      <c r="B107" s="17">
        <f>+Jan!B107+Feb!B107+Mar!B107+Apr!B107+May!B107+Jun!B107+Jul!B107+Aug!B107+Sep!B107+Oct!B107+Nov!B107+Dec!B107</f>
        <v>0</v>
      </c>
      <c r="C107" s="17">
        <f>+Jan!C107+Feb!C107+Mar!C107+Apr!C107+May!C107+Jun!C107+Jul!C107+Aug!C107+Sep!C107+Oct!C107+Nov!C107+Dec!C107</f>
        <v>0</v>
      </c>
      <c r="D107" s="17">
        <f>+Jan!D107+Feb!D107+Mar!D107+Apr!D107+May!D107+Jun!D107+Jul!D107+Aug!D107+Sep!D107+Oct!D107+Nov!D107+Dec!D107</f>
        <v>0</v>
      </c>
      <c r="E107" s="17">
        <f>+Jan!E107+Feb!E107+Mar!E107+Apr!E107+May!E107+Jun!E107+Jul!E107+Aug!E107+Sep!E107+Oct!E107+Nov!E107+Dec!E107</f>
        <v>0</v>
      </c>
      <c r="F107" s="17">
        <f>+Jan!F107+Feb!F107+Mar!F107+Apr!F107+May!F107+Jun!F107+Jul!F107+Aug!F107+Sep!F107+Oct!F107+Nov!F107+Dec!F107</f>
        <v>0</v>
      </c>
      <c r="G107" s="17">
        <f>+Jan!G107+Feb!G107+Mar!G107+Apr!G107+May!G107+Jun!G107+Jul!G107+Aug!G107+Sep!G107+Oct!G107+Nov!G107+Dec!G107</f>
        <v>0</v>
      </c>
      <c r="H107" s="17">
        <f>+Jan!H107+Feb!H107+Mar!H107+Apr!H107+May!H107+Jun!H107+Jul!H107+Aug!H107+Sep!H107+Oct!H107+Nov!H107+Dec!H107</f>
        <v>0</v>
      </c>
      <c r="I107" s="17">
        <f>+Jan!I107+Feb!I107+Mar!I107+Apr!I107+May!I107+Jun!I107+Jul!I107+Aug!I107+Sep!I107+Oct!I107+Nov!I107+Dec!I107</f>
        <v>0</v>
      </c>
      <c r="J107" s="10">
        <f t="shared" si="31"/>
        <v>0</v>
      </c>
      <c r="K107" s="17">
        <f>+Jan!K107+Feb!K107+Mar!K107+Apr!K107+May!K107+Jun!K107+Jul!K107+Aug!K107+Sep!K107+Oct!K107+Nov!K107+Dec!K107</f>
        <v>0</v>
      </c>
      <c r="L107" s="17">
        <f>+Jan!L107</f>
        <v>0</v>
      </c>
      <c r="M107" s="17">
        <f>+Dec!M107</f>
        <v>0</v>
      </c>
      <c r="N107" s="17">
        <f>+Jan!N107</f>
        <v>0</v>
      </c>
      <c r="O107" s="17">
        <f>+Dec!O107</f>
        <v>0</v>
      </c>
      <c r="P107" s="17">
        <f>+Jan!P107+Feb!P107+Mar!P107+Apr!P107+May!P107+Jun!P107+Jul!P107+Aug!P107+Sep!P107+Oct!P107+Nov!P107+Dec!P107</f>
        <v>0</v>
      </c>
      <c r="Q107" s="10">
        <f t="shared" si="34"/>
        <v>0</v>
      </c>
      <c r="R107" s="17">
        <f>+Jan!R107+Feb!R107+Mar!R107+Apr!R107+May!R107+Jun!R107+Jul!R107+Aug!R107+Sep!R107+Oct!R107+Nov!R107+Dec!R107</f>
        <v>0</v>
      </c>
      <c r="S107" s="17">
        <f>+Jan!S107+Feb!S107+Mar!S107+Apr!S107+May!S107+Jun!S107+Jul!S107+Aug!S107+Sep!S107+Oct!S107+Nov!S107+Dec!S107</f>
        <v>0</v>
      </c>
      <c r="T107" s="17">
        <f>+Jan!T107+Feb!T107+Mar!T107+Apr!T107+May!T107+Jun!T107+Jul!T107+Aug!T107+Sep!T107+Oct!T107+Nov!T107+Dec!T107</f>
        <v>0</v>
      </c>
      <c r="U107" s="10">
        <f t="shared" si="37"/>
        <v>0</v>
      </c>
    </row>
    <row r="108" spans="1:21" hidden="1" x14ac:dyDescent="0.2">
      <c r="A108" s="24">
        <f>+Jan!A108</f>
        <v>930230</v>
      </c>
      <c r="B108" s="17">
        <f>+Jan!B108+Feb!B108+Mar!B108+Apr!B108+May!B108+Jun!B108+Jul!B108+Aug!B108+Sep!B108+Oct!B108+Nov!B108+Dec!B108</f>
        <v>0</v>
      </c>
      <c r="C108" s="17">
        <f>+Jan!C108+Feb!C108+Mar!C108+Apr!C108+May!C108+Jun!C108+Jul!C108+Aug!C108+Sep!C108+Oct!C108+Nov!C108+Dec!C108</f>
        <v>0</v>
      </c>
      <c r="D108" s="17">
        <f>+Jan!D108+Feb!D108+Mar!D108+Apr!D108+May!D108+Jun!D108+Jul!D108+Aug!D108+Sep!D108+Oct!D108+Nov!D108+Dec!D108</f>
        <v>0</v>
      </c>
      <c r="E108" s="17">
        <f>+Jan!E108+Feb!E108+Mar!E108+Apr!E108+May!E108+Jun!E108+Jul!E108+Aug!E108+Sep!E108+Oct!E108+Nov!E108+Dec!E108</f>
        <v>0</v>
      </c>
      <c r="F108" s="17">
        <f>+Jan!F108+Feb!F108+Mar!F108+Apr!F108+May!F108+Jun!F108+Jul!F108+Aug!F108+Sep!F108+Oct!F108+Nov!F108+Dec!F108</f>
        <v>0</v>
      </c>
      <c r="G108" s="17">
        <f>+Jan!G108+Feb!G108+Mar!G108+Apr!G108+May!G108+Jun!G108+Jul!G108+Aug!G108+Sep!G108+Oct!G108+Nov!G108+Dec!G108</f>
        <v>0</v>
      </c>
      <c r="H108" s="17">
        <f>+Jan!H108+Feb!H108+Mar!H108+Apr!H108+May!H108+Jun!H108+Jul!H108+Aug!H108+Sep!H108+Oct!H108+Nov!H108+Dec!H108</f>
        <v>0</v>
      </c>
      <c r="I108" s="17">
        <f>+Jan!I108+Feb!I108+Mar!I108+Apr!I108+May!I108+Jun!I108+Jul!I108+Aug!I108+Sep!I108+Oct!I108+Nov!I108+Dec!I108</f>
        <v>0</v>
      </c>
      <c r="J108" s="10">
        <f t="shared" si="31"/>
        <v>0</v>
      </c>
      <c r="K108" s="17">
        <f>+Jan!K108+Feb!K108+Mar!K108+Apr!K108+May!K108+Jun!K108+Jul!K108+Aug!K108+Sep!K108+Oct!K108+Nov!K108+Dec!K108</f>
        <v>0</v>
      </c>
      <c r="L108" s="17">
        <f>+Jan!L108</f>
        <v>0</v>
      </c>
      <c r="M108" s="17">
        <f>+Dec!M108</f>
        <v>0</v>
      </c>
      <c r="N108" s="17">
        <f>+Jan!N108</f>
        <v>0</v>
      </c>
      <c r="O108" s="17">
        <f>+Dec!O108</f>
        <v>0</v>
      </c>
      <c r="P108" s="17">
        <f>+Jan!P108+Feb!P108+Mar!P108+Apr!P108+May!P108+Jun!P108+Jul!P108+Aug!P108+Sep!P108+Oct!P108+Nov!P108+Dec!P108</f>
        <v>0</v>
      </c>
      <c r="Q108" s="10">
        <f t="shared" si="34"/>
        <v>0</v>
      </c>
      <c r="R108" s="17">
        <f>+Jan!R108+Feb!R108+Mar!R108+Apr!R108+May!R108+Jun!R108+Jul!R108+Aug!R108+Sep!R108+Oct!R108+Nov!R108+Dec!R108</f>
        <v>0</v>
      </c>
      <c r="S108" s="17">
        <f>+Jan!S108+Feb!S108+Mar!S108+Apr!S108+May!S108+Jun!S108+Jul!S108+Aug!S108+Sep!S108+Oct!S108+Nov!S108+Dec!S108</f>
        <v>0</v>
      </c>
      <c r="T108" s="17">
        <f>+Jan!T108+Feb!T108+Mar!T108+Apr!T108+May!T108+Jun!T108+Jul!T108+Aug!T108+Sep!T108+Oct!T108+Nov!T108+Dec!T108</f>
        <v>0</v>
      </c>
      <c r="U108" s="10">
        <f t="shared" si="37"/>
        <v>0</v>
      </c>
    </row>
    <row r="109" spans="1:21" hidden="1" x14ac:dyDescent="0.2">
      <c r="A109" s="24">
        <f>+Jan!A109</f>
        <v>930231</v>
      </c>
      <c r="B109" s="17">
        <f>+Jan!B109+Feb!B109+Mar!B109+Apr!B109+May!B109+Jun!B109+Jul!B109+Aug!B109+Sep!B109+Oct!B109+Nov!B109+Dec!B109</f>
        <v>0</v>
      </c>
      <c r="C109" s="17">
        <f>+Jan!C109+Feb!C109+Mar!C109+Apr!C109+May!C109+Jun!C109+Jul!C109+Aug!C109+Sep!C109+Oct!C109+Nov!C109+Dec!C109</f>
        <v>0</v>
      </c>
      <c r="D109" s="17">
        <f>+Jan!D109+Feb!D109+Mar!D109+Apr!D109+May!D109+Jun!D109+Jul!D109+Aug!D109+Sep!D109+Oct!D109+Nov!D109+Dec!D109</f>
        <v>0</v>
      </c>
      <c r="E109" s="17">
        <f>+Jan!E109+Feb!E109+Mar!E109+Apr!E109+May!E109+Jun!E109+Jul!E109+Aug!E109+Sep!E109+Oct!E109+Nov!E109+Dec!E109</f>
        <v>0</v>
      </c>
      <c r="F109" s="17">
        <f>+Jan!F109+Feb!F109+Mar!F109+Apr!F109+May!F109+Jun!F109+Jul!F109+Aug!F109+Sep!F109+Oct!F109+Nov!F109+Dec!F109</f>
        <v>0</v>
      </c>
      <c r="G109" s="17">
        <f>+Jan!G109+Feb!G109+Mar!G109+Apr!G109+May!G109+Jun!G109+Jul!G109+Aug!G109+Sep!G109+Oct!G109+Nov!G109+Dec!G109</f>
        <v>0</v>
      </c>
      <c r="H109" s="17">
        <f>+Jan!H109+Feb!H109+Mar!H109+Apr!H109+May!H109+Jun!H109+Jul!H109+Aug!H109+Sep!H109+Oct!H109+Nov!H109+Dec!H109</f>
        <v>0</v>
      </c>
      <c r="I109" s="17">
        <f>+Jan!I109+Feb!I109+Mar!I109+Apr!I109+May!I109+Jun!I109+Jul!I109+Aug!I109+Sep!I109+Oct!I109+Nov!I109+Dec!I109</f>
        <v>0</v>
      </c>
      <c r="J109" s="10">
        <f t="shared" si="31"/>
        <v>0</v>
      </c>
      <c r="K109" s="17">
        <f>+Jan!K109+Feb!K109+Mar!K109+Apr!K109+May!K109+Jun!K109+Jul!K109+Aug!K109+Sep!K109+Oct!K109+Nov!K109+Dec!K109</f>
        <v>0</v>
      </c>
      <c r="L109" s="17">
        <f>+Jan!L109</f>
        <v>0</v>
      </c>
      <c r="M109" s="17">
        <f>+Dec!M109</f>
        <v>0</v>
      </c>
      <c r="N109" s="17">
        <f>+Jan!N109</f>
        <v>0</v>
      </c>
      <c r="O109" s="17">
        <f>+Dec!O109</f>
        <v>0</v>
      </c>
      <c r="P109" s="17">
        <f>+Jan!P109+Feb!P109+Mar!P109+Apr!P109+May!P109+Jun!P109+Jul!P109+Aug!P109+Sep!P109+Oct!P109+Nov!P109+Dec!P109</f>
        <v>0</v>
      </c>
      <c r="Q109" s="10">
        <f t="shared" si="34"/>
        <v>0</v>
      </c>
      <c r="R109" s="17">
        <f>+Jan!R109+Feb!R109+Mar!R109+Apr!R109+May!R109+Jun!R109+Jul!R109+Aug!R109+Sep!R109+Oct!R109+Nov!R109+Dec!R109</f>
        <v>0</v>
      </c>
      <c r="S109" s="17">
        <f>+Jan!S109+Feb!S109+Mar!S109+Apr!S109+May!S109+Jun!S109+Jul!S109+Aug!S109+Sep!S109+Oct!S109+Nov!S109+Dec!S109</f>
        <v>0</v>
      </c>
      <c r="T109" s="17">
        <f>+Jan!T109+Feb!T109+Mar!T109+Apr!T109+May!T109+Jun!T109+Jul!T109+Aug!T109+Sep!T109+Oct!T109+Nov!T109+Dec!T109</f>
        <v>0</v>
      </c>
      <c r="U109" s="10">
        <f t="shared" si="37"/>
        <v>0</v>
      </c>
    </row>
    <row r="110" spans="1:21" hidden="1" x14ac:dyDescent="0.2">
      <c r="A110" s="24">
        <f>+Jan!A110</f>
        <v>930240</v>
      </c>
      <c r="B110" s="17">
        <f>+Jan!B110+Feb!B110+Mar!B110+Apr!B110+May!B110+Jun!B110+Jul!B110+Aug!B110+Sep!B110+Oct!B110+Nov!B110+Dec!B110</f>
        <v>0</v>
      </c>
      <c r="C110" s="17">
        <f>+Jan!C110+Feb!C110+Mar!C110+Apr!C110+May!C110+Jun!C110+Jul!C110+Aug!C110+Sep!C110+Oct!C110+Nov!C110+Dec!C110</f>
        <v>0</v>
      </c>
      <c r="D110" s="17">
        <f>+Jan!D110+Feb!D110+Mar!D110+Apr!D110+May!D110+Jun!D110+Jul!D110+Aug!D110+Sep!D110+Oct!D110+Nov!D110+Dec!D110</f>
        <v>0</v>
      </c>
      <c r="E110" s="17">
        <f>+Jan!E110+Feb!E110+Mar!E110+Apr!E110+May!E110+Jun!E110+Jul!E110+Aug!E110+Sep!E110+Oct!E110+Nov!E110+Dec!E110</f>
        <v>0</v>
      </c>
      <c r="F110" s="17">
        <f>+Jan!F110+Feb!F110+Mar!F110+Apr!F110+May!F110+Jun!F110+Jul!F110+Aug!F110+Sep!F110+Oct!F110+Nov!F110+Dec!F110</f>
        <v>0</v>
      </c>
      <c r="G110" s="17">
        <f>+Jan!G110+Feb!G110+Mar!G110+Apr!G110+May!G110+Jun!G110+Jul!G110+Aug!G110+Sep!G110+Oct!G110+Nov!G110+Dec!G110</f>
        <v>0</v>
      </c>
      <c r="H110" s="17">
        <f>+Jan!H110+Feb!H110+Mar!H110+Apr!H110+May!H110+Jun!H110+Jul!H110+Aug!H110+Sep!H110+Oct!H110+Nov!H110+Dec!H110</f>
        <v>0</v>
      </c>
      <c r="I110" s="17">
        <f>+Jan!I110+Feb!I110+Mar!I110+Apr!I110+May!I110+Jun!I110+Jul!I110+Aug!I110+Sep!I110+Oct!I110+Nov!I110+Dec!I110</f>
        <v>0</v>
      </c>
      <c r="J110" s="10">
        <f t="shared" si="31"/>
        <v>0</v>
      </c>
      <c r="K110" s="17">
        <f>+Jan!K110+Feb!K110+Mar!K110+Apr!K110+May!K110+Jun!K110+Jul!K110+Aug!K110+Sep!K110+Oct!K110+Nov!K110+Dec!K110</f>
        <v>0</v>
      </c>
      <c r="L110" s="17">
        <f>+Jan!L110</f>
        <v>0</v>
      </c>
      <c r="M110" s="17">
        <f>+Dec!M110</f>
        <v>0</v>
      </c>
      <c r="N110" s="17">
        <f>+Jan!N110</f>
        <v>0</v>
      </c>
      <c r="O110" s="17">
        <f>+Dec!O110</f>
        <v>0</v>
      </c>
      <c r="P110" s="17">
        <f>+Jan!P110+Feb!P110+Mar!P110+Apr!P110+May!P110+Jun!P110+Jul!P110+Aug!P110+Sep!P110+Oct!P110+Nov!P110+Dec!P110</f>
        <v>0</v>
      </c>
      <c r="Q110" s="10">
        <f t="shared" si="34"/>
        <v>0</v>
      </c>
      <c r="R110" s="17">
        <f>+Jan!R110+Feb!R110+Mar!R110+Apr!R110+May!R110+Jun!R110+Jul!R110+Aug!R110+Sep!R110+Oct!R110+Nov!R110+Dec!R110</f>
        <v>0</v>
      </c>
      <c r="S110" s="17">
        <f>+Jan!S110+Feb!S110+Mar!S110+Apr!S110+May!S110+Jun!S110+Jul!S110+Aug!S110+Sep!S110+Oct!S110+Nov!S110+Dec!S110</f>
        <v>0</v>
      </c>
      <c r="T110" s="17">
        <f>+Jan!T110+Feb!T110+Mar!T110+Apr!T110+May!T110+Jun!T110+Jul!T110+Aug!T110+Sep!T110+Oct!T110+Nov!T110+Dec!T110</f>
        <v>0</v>
      </c>
      <c r="U110" s="10">
        <f t="shared" si="37"/>
        <v>0</v>
      </c>
    </row>
    <row r="111" spans="1:21" hidden="1" x14ac:dyDescent="0.2">
      <c r="A111" s="24">
        <f>+Jan!A111</f>
        <v>930241</v>
      </c>
      <c r="B111" s="17">
        <f>+Jan!B111+Feb!B111+Mar!B111+Apr!B111+May!B111+Jun!B111+Jul!B111+Aug!B111+Sep!B111+Oct!B111+Nov!B111+Dec!B111</f>
        <v>0</v>
      </c>
      <c r="C111" s="17">
        <f>+Jan!C111+Feb!C111+Mar!C111+Apr!C111+May!C111+Jun!C111+Jul!C111+Aug!C111+Sep!C111+Oct!C111+Nov!C111+Dec!C111</f>
        <v>0</v>
      </c>
      <c r="D111" s="17">
        <f>+Jan!D111+Feb!D111+Mar!D111+Apr!D111+May!D111+Jun!D111+Jul!D111+Aug!D111+Sep!D111+Oct!D111+Nov!D111+Dec!D111</f>
        <v>0</v>
      </c>
      <c r="E111" s="17">
        <f>+Jan!E111+Feb!E111+Mar!E111+Apr!E111+May!E111+Jun!E111+Jul!E111+Aug!E111+Sep!E111+Oct!E111+Nov!E111+Dec!E111</f>
        <v>0</v>
      </c>
      <c r="F111" s="17">
        <f>+Jan!F111+Feb!F111+Mar!F111+Apr!F111+May!F111+Jun!F111+Jul!F111+Aug!F111+Sep!F111+Oct!F111+Nov!F111+Dec!F111</f>
        <v>0</v>
      </c>
      <c r="G111" s="17">
        <f>+Jan!G111+Feb!G111+Mar!G111+Apr!G111+May!G111+Jun!G111+Jul!G111+Aug!G111+Sep!G111+Oct!G111+Nov!G111+Dec!G111</f>
        <v>0</v>
      </c>
      <c r="H111" s="17">
        <f>+Jan!H111+Feb!H111+Mar!H111+Apr!H111+May!H111+Jun!H111+Jul!H111+Aug!H111+Sep!H111+Oct!H111+Nov!H111+Dec!H111</f>
        <v>0</v>
      </c>
      <c r="I111" s="17">
        <f>+Jan!I111+Feb!I111+Mar!I111+Apr!I111+May!I111+Jun!I111+Jul!I111+Aug!I111+Sep!I111+Oct!I111+Nov!I111+Dec!I111</f>
        <v>0</v>
      </c>
      <c r="J111" s="10">
        <f t="shared" si="31"/>
        <v>0</v>
      </c>
      <c r="K111" s="17">
        <f>+Jan!K111+Feb!K111+Mar!K111+Apr!K111+May!K111+Jun!K111+Jul!K111+Aug!K111+Sep!K111+Oct!K111+Nov!K111+Dec!K111</f>
        <v>0</v>
      </c>
      <c r="L111" s="17">
        <f>+Jan!L111</f>
        <v>0</v>
      </c>
      <c r="M111" s="17">
        <f>+Dec!M111</f>
        <v>0</v>
      </c>
      <c r="N111" s="17">
        <f>+Jan!N111</f>
        <v>0</v>
      </c>
      <c r="O111" s="17">
        <f>+Dec!O111</f>
        <v>0</v>
      </c>
      <c r="P111" s="17">
        <f>+Jan!P111+Feb!P111+Mar!P111+Apr!P111+May!P111+Jun!P111+Jul!P111+Aug!P111+Sep!P111+Oct!P111+Nov!P111+Dec!P111</f>
        <v>0</v>
      </c>
      <c r="Q111" s="10">
        <f t="shared" si="34"/>
        <v>0</v>
      </c>
      <c r="R111" s="17">
        <f>+Jan!R111+Feb!R111+Mar!R111+Apr!R111+May!R111+Jun!R111+Jul!R111+Aug!R111+Sep!R111+Oct!R111+Nov!R111+Dec!R111</f>
        <v>0</v>
      </c>
      <c r="S111" s="17">
        <f>+Jan!S111+Feb!S111+Mar!S111+Apr!S111+May!S111+Jun!S111+Jul!S111+Aug!S111+Sep!S111+Oct!S111+Nov!S111+Dec!S111</f>
        <v>0</v>
      </c>
      <c r="T111" s="17">
        <f>+Jan!T111+Feb!T111+Mar!T111+Apr!T111+May!T111+Jun!T111+Jul!T111+Aug!T111+Sep!T111+Oct!T111+Nov!T111+Dec!T111</f>
        <v>0</v>
      </c>
      <c r="U111" s="10">
        <f>+Q111+S111+T111+R111</f>
        <v>0</v>
      </c>
    </row>
    <row r="112" spans="1:21" x14ac:dyDescent="0.2">
      <c r="A112" s="24">
        <f>+Jan!A112</f>
        <v>935000</v>
      </c>
      <c r="B112" s="17">
        <f>+Jan!B112+Feb!B112+Mar!B112+Apr!B112+May!B112+Jun!B112+Jul!B112+Aug!B112+Sep!B112+Oct!B112+Nov!B112+Dec!B112</f>
        <v>350961.01</v>
      </c>
      <c r="C112" s="17">
        <f>+Jan!C112+Feb!C112+Mar!C112+Apr!C112+May!C112+Jun!C112+Jul!C112+Aug!C112+Sep!C112+Oct!C112+Nov!C112+Dec!C112</f>
        <v>14906.980000000001</v>
      </c>
      <c r="D112" s="17">
        <f>+Jan!D112+Feb!D112+Mar!D112+Apr!D112+May!D112+Jun!D112+Jul!D112+Aug!D112+Sep!D112+Oct!D112+Nov!D112+Dec!D112</f>
        <v>17881.46</v>
      </c>
      <c r="E112" s="17">
        <f>+Jan!E112+Feb!E112+Mar!E112+Apr!E112+May!E112+Jun!E112+Jul!E112+Aug!E112+Sep!E112+Oct!E112+Nov!E112+Dec!E112</f>
        <v>1008.7200000000001</v>
      </c>
      <c r="F112" s="17">
        <f>+Jan!F112+Feb!F112+Mar!F112+Apr!F112+May!F112+Jun!F112+Jul!F112+Aug!F112+Sep!F112+Oct!F112+Nov!F112+Dec!F112</f>
        <v>843.41</v>
      </c>
      <c r="G112" s="17">
        <f>+Jan!G112+Feb!G112+Mar!G112+Apr!G112+May!G112+Jun!G112+Jul!G112+Aug!G112+Sep!G112+Oct!G112+Nov!G112+Dec!G112</f>
        <v>9313.0000000000018</v>
      </c>
      <c r="H112" s="17">
        <f>+Jan!H112+Feb!H112+Mar!H112+Apr!H112+May!H112+Jun!H112+Jul!H112+Aug!H112+Sep!H112+Oct!H112+Nov!H112+Dec!H112</f>
        <v>28032.299999999996</v>
      </c>
      <c r="I112" s="17">
        <f>+Jan!I112+Feb!I112+Mar!I112+Apr!I112+May!I112+Jun!I112+Jul!I112+Aug!I112+Sep!I112+Oct!I112+Nov!I112+Dec!I112</f>
        <v>0</v>
      </c>
      <c r="J112" s="10">
        <f t="shared" si="31"/>
        <v>422946.87999999995</v>
      </c>
      <c r="K112" s="17">
        <f>+Jan!K112+Feb!K112+Mar!K112+Apr!K112+May!K112+Jun!K112+Jul!K112+Aug!K112+Sep!K112+Oct!K112+Nov!K112+Dec!K112</f>
        <v>0</v>
      </c>
      <c r="L112" s="17">
        <f>+Jan!L112</f>
        <v>0</v>
      </c>
      <c r="M112" s="17">
        <f>+Dec!M112</f>
        <v>0</v>
      </c>
      <c r="N112" s="17">
        <f>+Jan!N112</f>
        <v>0</v>
      </c>
      <c r="O112" s="17">
        <f>+Dec!O112</f>
        <v>0</v>
      </c>
      <c r="P112" s="17">
        <f>+Jan!P112+Feb!P112+Mar!P112+Apr!P112+May!P112+Jun!P112+Jul!P112+Aug!P112+Sep!P112+Oct!P112+Nov!P112+Dec!P112</f>
        <v>1663.06</v>
      </c>
      <c r="Q112" s="10">
        <f t="shared" si="34"/>
        <v>424609.93999999994</v>
      </c>
      <c r="R112" s="17">
        <f>+Jan!R112+Feb!R112+Mar!R112+Apr!R112+May!R112+Jun!R112+Jul!R112+Aug!R112+Sep!R112+Oct!R112+Nov!R112+Dec!R112</f>
        <v>11.552034839644293</v>
      </c>
      <c r="S112" s="17">
        <f>+Jan!S112+Feb!S112+Mar!S112+Apr!S112+May!S112+Jun!S112+Jul!S112+Aug!S112+Sep!S112+Oct!S112+Nov!S112+Dec!S112</f>
        <v>0</v>
      </c>
      <c r="T112" s="17">
        <f>+Jan!T112+Feb!T112+Mar!T112+Apr!T112+May!T112+Jun!T112+Jul!T112+Aug!T112+Sep!T112+Oct!T112+Nov!T112+Dec!T112</f>
        <v>0</v>
      </c>
      <c r="U112" s="10">
        <f t="shared" si="37"/>
        <v>424621.49203483958</v>
      </c>
    </row>
    <row r="113" spans="1:21" hidden="1" x14ac:dyDescent="0.2">
      <c r="A113" s="24">
        <f>+Jan!A113</f>
        <v>935220</v>
      </c>
      <c r="B113" s="17">
        <f>+Jan!B113+Feb!B113+Mar!B113+Apr!B113+May!B113+Jun!B113+Jul!B113+Aug!B113+Sep!B113+Oct!B113+Nov!B113+Dec!B113</f>
        <v>0</v>
      </c>
      <c r="C113" s="17">
        <f>+Jan!C113+Feb!C113+Mar!C113+Apr!C113+May!C113+Jun!C113+Jul!C113+Aug!C113+Sep!C113+Oct!C113+Nov!C113+Dec!C113</f>
        <v>0</v>
      </c>
      <c r="D113" s="17">
        <f>+Jan!D113+Feb!D113+Mar!D113+Apr!D113+May!D113+Jun!D113+Jul!D113+Aug!D113+Sep!D113+Oct!D113+Nov!D113+Dec!D113</f>
        <v>0</v>
      </c>
      <c r="E113" s="17">
        <f>+Jan!E113+Feb!E113+Mar!E113+Apr!E113+May!E113+Jun!E113+Jul!E113+Aug!E113+Sep!E113+Oct!E113+Nov!E113+Dec!E113</f>
        <v>0</v>
      </c>
      <c r="F113" s="17">
        <f>+Jan!F113+Feb!F113+Mar!F113+Apr!F113+May!F113+Jun!F113+Jul!F113+Aug!F113+Sep!F113+Oct!F113+Nov!F113+Dec!F113</f>
        <v>0</v>
      </c>
      <c r="G113" s="17">
        <f>+Jan!G113+Feb!G113+Mar!G113+Apr!G113+May!G113+Jun!G113+Jul!G113+Aug!G113+Sep!G113+Oct!G113+Nov!G113+Dec!G113</f>
        <v>0</v>
      </c>
      <c r="H113" s="17">
        <f>+Jan!H113+Feb!H113+Mar!H113+Apr!H113+May!H113+Jun!H113+Jul!H113+Aug!H113+Sep!H113+Oct!H113+Nov!H113+Dec!H113</f>
        <v>0</v>
      </c>
      <c r="I113" s="17">
        <f>+Jan!I113+Feb!I113+Mar!I113+Apr!I113+May!I113+Jun!I113+Jul!I113+Aug!I113+Sep!I113+Oct!I113+Nov!I113+Dec!I113</f>
        <v>0</v>
      </c>
      <c r="J113" s="10">
        <f t="shared" si="31"/>
        <v>0</v>
      </c>
      <c r="K113" s="17">
        <f>+Jan!K113+Feb!K113+Mar!K113+Apr!K113+May!K113+Jun!K113+Jul!K113+Aug!K113+Sep!K113+Oct!K113+Nov!K113+Dec!K113</f>
        <v>0</v>
      </c>
      <c r="L113" s="17">
        <f>+Jan!L113</f>
        <v>0</v>
      </c>
      <c r="M113" s="17">
        <f>+Dec!M113</f>
        <v>0</v>
      </c>
      <c r="N113" s="17">
        <f>+Jan!N113</f>
        <v>0</v>
      </c>
      <c r="O113" s="17">
        <f>+Dec!O113</f>
        <v>0</v>
      </c>
      <c r="P113" s="17">
        <f>+Jan!P113+Feb!P113+Mar!P113+Apr!P113+May!P113+Jun!P113+Jul!P113+Aug!P113+Sep!P113+Oct!P113+Nov!P113+Dec!P113</f>
        <v>0</v>
      </c>
      <c r="Q113" s="10">
        <f t="shared" si="34"/>
        <v>0</v>
      </c>
      <c r="R113" s="17">
        <f>+Jan!R113+Feb!R113+Mar!R113+Apr!R113+May!R113+Jun!R113+Jul!R113+Aug!R113+Sep!R113+Oct!R113+Nov!R113+Dec!R113</f>
        <v>0</v>
      </c>
      <c r="S113" s="17">
        <f>+Jan!S113+Feb!S113+Mar!S113+Apr!S113+May!S113+Jun!S113+Jul!S113+Aug!S113+Sep!S113+Oct!S113+Nov!S113+Dec!S113</f>
        <v>0</v>
      </c>
      <c r="T113" s="17">
        <f>+Jan!T113+Feb!T113+Mar!T113+Apr!T113+May!T113+Jun!T113+Jul!T113+Aug!T113+Sep!T113+Oct!T113+Nov!T113+Dec!T113</f>
        <v>0</v>
      </c>
      <c r="U113" s="10">
        <f t="shared" si="37"/>
        <v>0</v>
      </c>
    </row>
    <row r="114" spans="1:21" hidden="1" x14ac:dyDescent="0.2">
      <c r="A114" s="24">
        <f>+Jan!A114</f>
        <v>935230</v>
      </c>
      <c r="B114" s="17">
        <f>+Jan!B114+Feb!B114+Mar!B114+Apr!B114+May!B114+Jun!B114+Jul!B114+Aug!B114+Sep!B114+Oct!B114+Nov!B114+Dec!B114</f>
        <v>0</v>
      </c>
      <c r="C114" s="17">
        <f>+Jan!C114+Feb!C114+Mar!C114+Apr!C114+May!C114+Jun!C114+Jul!C114+Aug!C114+Sep!C114+Oct!C114+Nov!C114+Dec!C114</f>
        <v>0</v>
      </c>
      <c r="D114" s="17">
        <f>+Jan!D114+Feb!D114+Mar!D114+Apr!D114+May!D114+Jun!D114+Jul!D114+Aug!D114+Sep!D114+Oct!D114+Nov!D114+Dec!D114</f>
        <v>0</v>
      </c>
      <c r="E114" s="17">
        <f>+Jan!E114+Feb!E114+Mar!E114+Apr!E114+May!E114+Jun!E114+Jul!E114+Aug!E114+Sep!E114+Oct!E114+Nov!E114+Dec!E114</f>
        <v>0</v>
      </c>
      <c r="F114" s="17">
        <f>+Jan!F114+Feb!F114+Mar!F114+Apr!F114+May!F114+Jun!F114+Jul!F114+Aug!F114+Sep!F114+Oct!F114+Nov!F114+Dec!F114</f>
        <v>0</v>
      </c>
      <c r="G114" s="17">
        <f>+Jan!G114+Feb!G114+Mar!G114+Apr!G114+May!G114+Jun!G114+Jul!G114+Aug!G114+Sep!G114+Oct!G114+Nov!G114+Dec!G114</f>
        <v>0</v>
      </c>
      <c r="H114" s="17">
        <f>+Jan!H114+Feb!H114+Mar!H114+Apr!H114+May!H114+Jun!H114+Jul!H114+Aug!H114+Sep!H114+Oct!H114+Nov!H114+Dec!H114</f>
        <v>0</v>
      </c>
      <c r="I114" s="17">
        <f>+Jan!I114+Feb!I114+Mar!I114+Apr!I114+May!I114+Jun!I114+Jul!I114+Aug!I114+Sep!I114+Oct!I114+Nov!I114+Dec!I114</f>
        <v>0</v>
      </c>
      <c r="J114" s="10">
        <f t="shared" si="31"/>
        <v>0</v>
      </c>
      <c r="K114" s="17">
        <f>+Jan!K114+Feb!K114+Mar!K114+Apr!K114+May!K114+Jun!K114+Jul!K114+Aug!K114+Sep!K114+Oct!K114+Nov!K114+Dec!K114</f>
        <v>0</v>
      </c>
      <c r="L114" s="17">
        <f>+Jan!L114</f>
        <v>0</v>
      </c>
      <c r="M114" s="17">
        <f>+Dec!M114</f>
        <v>0</v>
      </c>
      <c r="N114" s="17">
        <f>+Jan!N114</f>
        <v>0</v>
      </c>
      <c r="O114" s="17">
        <f>+Dec!O114</f>
        <v>0</v>
      </c>
      <c r="P114" s="17">
        <f>+Jan!P114+Feb!P114+Mar!P114+Apr!P114+May!P114+Jun!P114+Jul!P114+Aug!P114+Sep!P114+Oct!P114+Nov!P114+Dec!P114</f>
        <v>0</v>
      </c>
      <c r="Q114" s="10">
        <f t="shared" si="34"/>
        <v>0</v>
      </c>
      <c r="R114" s="17">
        <f>+Jan!R114+Feb!R114+Mar!R114+Apr!R114+May!R114+Jun!R114+Jul!R114+Aug!R114+Sep!R114+Oct!R114+Nov!R114+Dec!R114</f>
        <v>0</v>
      </c>
      <c r="S114" s="17">
        <f>+Jan!S114+Feb!S114+Mar!S114+Apr!S114+May!S114+Jun!S114+Jul!S114+Aug!S114+Sep!S114+Oct!S114+Nov!S114+Dec!S114</f>
        <v>0</v>
      </c>
      <c r="T114" s="17">
        <f>+Jan!T114+Feb!T114+Mar!T114+Apr!T114+May!T114+Jun!T114+Jul!T114+Aug!T114+Sep!T114+Oct!T114+Nov!T114+Dec!T114</f>
        <v>0</v>
      </c>
      <c r="U114" s="10">
        <f t="shared" si="37"/>
        <v>0</v>
      </c>
    </row>
    <row r="115" spans="1:21" hidden="1" x14ac:dyDescent="0.2">
      <c r="A115" s="24">
        <f>+Jan!A115</f>
        <v>935240</v>
      </c>
      <c r="B115" s="17">
        <f>+Jan!B115+Feb!B115+Mar!B115+Apr!B115+May!B115+Jun!B115+Jul!B115+Aug!B115+Sep!B115+Oct!B115+Nov!B115+Dec!B115</f>
        <v>0</v>
      </c>
      <c r="C115" s="17">
        <f>+Jan!C115+Feb!C115+Mar!C115+Apr!C115+May!C115+Jun!C115+Jul!C115+Aug!C115+Sep!C115+Oct!C115+Nov!C115+Dec!C115</f>
        <v>0</v>
      </c>
      <c r="D115" s="17">
        <f>+Jan!D115+Feb!D115+Mar!D115+Apr!D115+May!D115+Jun!D115+Jul!D115+Aug!D115+Sep!D115+Oct!D115+Nov!D115+Dec!D115</f>
        <v>0</v>
      </c>
      <c r="E115" s="17">
        <f>+Jan!E115+Feb!E115+Mar!E115+Apr!E115+May!E115+Jun!E115+Jul!E115+Aug!E115+Sep!E115+Oct!E115+Nov!E115+Dec!E115</f>
        <v>0</v>
      </c>
      <c r="F115" s="17">
        <f>+Jan!F115+Feb!F115+Mar!F115+Apr!F115+May!F115+Jun!F115+Jul!F115+Aug!F115+Sep!F115+Oct!F115+Nov!F115+Dec!F115</f>
        <v>0</v>
      </c>
      <c r="G115" s="17">
        <f>+Jan!G115+Feb!G115+Mar!G115+Apr!G115+May!G115+Jun!G115+Jul!G115+Aug!G115+Sep!G115+Oct!G115+Nov!G115+Dec!G115</f>
        <v>0</v>
      </c>
      <c r="H115" s="17">
        <f>+Jan!H115+Feb!H115+Mar!H115+Apr!H115+May!H115+Jun!H115+Jul!H115+Aug!H115+Sep!H115+Oct!H115+Nov!H115+Dec!H115</f>
        <v>0</v>
      </c>
      <c r="I115" s="17">
        <f>+Jan!I115+Feb!I115+Mar!I115+Apr!I115+May!I115+Jun!I115+Jul!I115+Aug!I115+Sep!I115+Oct!I115+Nov!I115+Dec!I115</f>
        <v>0</v>
      </c>
      <c r="J115" s="10">
        <f t="shared" si="31"/>
        <v>0</v>
      </c>
      <c r="K115" s="17">
        <f>+Jan!K115+Feb!K115+Mar!K115+Apr!K115+May!K115+Jun!K115+Jul!K115+Aug!K115+Sep!K115+Oct!K115+Nov!K115+Dec!K115</f>
        <v>0</v>
      </c>
      <c r="L115" s="17">
        <f>+Jan!L115</f>
        <v>0</v>
      </c>
      <c r="M115" s="17">
        <f>+Dec!M115</f>
        <v>0</v>
      </c>
      <c r="N115" s="17">
        <f>+Jan!N115</f>
        <v>0</v>
      </c>
      <c r="O115" s="17">
        <f>+Dec!O115</f>
        <v>0</v>
      </c>
      <c r="P115" s="17">
        <f>+Jan!P115+Feb!P115+Mar!P115+Apr!P115+May!P115+Jun!P115+Jul!P115+Aug!P115+Sep!P115+Oct!P115+Nov!P115+Dec!P115</f>
        <v>0</v>
      </c>
      <c r="Q115" s="10">
        <f t="shared" si="34"/>
        <v>0</v>
      </c>
      <c r="R115" s="17">
        <f>+Jan!R115+Feb!R115+Mar!R115+Apr!R115+May!R115+Jun!R115+Jul!R115+Aug!R115+Sep!R115+Oct!R115+Nov!R115+Dec!R115</f>
        <v>0</v>
      </c>
      <c r="S115" s="17">
        <f>+Jan!S115+Feb!S115+Mar!S115+Apr!S115+May!S115+Jun!S115+Jul!S115+Aug!S115+Sep!S115+Oct!S115+Nov!S115+Dec!S115</f>
        <v>0</v>
      </c>
      <c r="T115" s="17">
        <f>+Jan!T115+Feb!T115+Mar!T115+Apr!T115+May!T115+Jun!T115+Jul!T115+Aug!T115+Sep!T115+Oct!T115+Nov!T115+Dec!T115</f>
        <v>0</v>
      </c>
      <c r="U115" s="10">
        <f t="shared" si="37"/>
        <v>0</v>
      </c>
    </row>
    <row r="116" spans="1:21" x14ac:dyDescent="0.2">
      <c r="A116" s="24"/>
      <c r="B116" s="17"/>
      <c r="C116" s="17"/>
      <c r="D116" s="17"/>
      <c r="E116" s="17"/>
      <c r="F116" s="17"/>
      <c r="G116" s="17"/>
      <c r="H116" s="17"/>
      <c r="I116" s="17"/>
      <c r="K116" s="17"/>
      <c r="L116" s="17"/>
      <c r="M116" s="17"/>
      <c r="N116" s="17"/>
      <c r="O116" s="17"/>
      <c r="P116" s="17"/>
      <c r="R116" s="17"/>
      <c r="S116" s="17"/>
      <c r="T116" s="17"/>
    </row>
    <row r="117" spans="1:21" ht="15.75" thickBot="1" x14ac:dyDescent="0.25">
      <c r="A117" s="7"/>
      <c r="B117" s="19">
        <f>SUM(B8:B116)</f>
        <v>10021396.719999999</v>
      </c>
      <c r="C117" s="19">
        <f t="shared" ref="C117" si="41">SUM(C8:C116)</f>
        <v>403460.39</v>
      </c>
      <c r="D117" s="19">
        <f t="shared" ref="D117:U117" si="42">SUM(D8:D116)</f>
        <v>428816.54</v>
      </c>
      <c r="E117" s="19">
        <f t="shared" ref="E117:F117" si="43">SUM(E8:E116)</f>
        <v>119392.23000000004</v>
      </c>
      <c r="F117" s="19">
        <f t="shared" si="43"/>
        <v>19350</v>
      </c>
      <c r="G117" s="19">
        <f t="shared" ref="G117:I117" si="44">SUM(G8:G116)</f>
        <v>369997.98</v>
      </c>
      <c r="H117" s="19">
        <f t="shared" si="44"/>
        <v>813615.39000000025</v>
      </c>
      <c r="I117" s="19">
        <f t="shared" si="44"/>
        <v>-0.44999999999982948</v>
      </c>
      <c r="J117" s="19">
        <f t="shared" si="42"/>
        <v>12176028.800000004</v>
      </c>
      <c r="K117" s="19">
        <f t="shared" si="42"/>
        <v>-6.5483618527650833E-11</v>
      </c>
      <c r="L117" s="19">
        <f t="shared" si="42"/>
        <v>0</v>
      </c>
      <c r="M117" s="19">
        <f t="shared" si="42"/>
        <v>0</v>
      </c>
      <c r="N117" s="19">
        <f t="shared" si="42"/>
        <v>0</v>
      </c>
      <c r="O117" s="19">
        <f t="shared" si="42"/>
        <v>0</v>
      </c>
      <c r="P117" s="19">
        <f t="shared" si="42"/>
        <v>48252.639999999992</v>
      </c>
      <c r="Q117" s="19">
        <f t="shared" si="42"/>
        <v>12224281.439999999</v>
      </c>
      <c r="R117" s="8">
        <f t="shared" si="42"/>
        <v>-7.638334409421077E-14</v>
      </c>
      <c r="S117" s="8">
        <f t="shared" si="42"/>
        <v>1.7763568394002505E-15</v>
      </c>
      <c r="T117" s="8">
        <f t="shared" si="42"/>
        <v>1.2448708730516955E-11</v>
      </c>
      <c r="U117" s="8">
        <f t="shared" si="42"/>
        <v>12224281.439999998</v>
      </c>
    </row>
    <row r="118" spans="1:21" ht="15.75" thickTop="1" x14ac:dyDescent="0.2">
      <c r="A118" s="7" t="s">
        <v>11</v>
      </c>
      <c r="K118" s="10"/>
      <c r="L118" s="10" t="s">
        <v>11</v>
      </c>
      <c r="M118" s="10"/>
      <c r="N118" s="10"/>
      <c r="O118" s="10"/>
      <c r="P118" s="10"/>
      <c r="R118" s="10"/>
      <c r="S118" s="10"/>
      <c r="T118" s="10"/>
    </row>
    <row r="119" spans="1:21" x14ac:dyDescent="0.2">
      <c r="A119" s="7"/>
      <c r="K119" s="10"/>
      <c r="L119" s="10"/>
      <c r="M119" s="10"/>
      <c r="N119" s="10"/>
      <c r="O119" s="10"/>
      <c r="P119" s="43"/>
      <c r="Q119" s="43"/>
      <c r="U119" s="43"/>
    </row>
    <row r="120" spans="1:21" x14ac:dyDescent="0.2">
      <c r="A120" s="7"/>
      <c r="J120" s="10"/>
      <c r="K120" s="10"/>
      <c r="L120" s="10"/>
      <c r="M120" s="10"/>
      <c r="N120" s="10"/>
      <c r="Q120" s="10">
        <f>SUM(Q8:Q34)++SUM(Q43:Q45)+SUM(Q48:Q49)</f>
        <v>2890930.39</v>
      </c>
      <c r="R120" s="44" t="s">
        <v>38</v>
      </c>
      <c r="S120" s="43"/>
      <c r="T120" s="44"/>
      <c r="U120" s="10">
        <f>SUM(U8:U34)++SUM(U43:U45)+SUM(U48:U49)</f>
        <v>3321045.0205742349</v>
      </c>
    </row>
    <row r="121" spans="1:21" x14ac:dyDescent="0.2">
      <c r="A121" s="7"/>
      <c r="K121" s="10"/>
      <c r="Q121" s="10">
        <f>SUM(Q35:Q40)</f>
        <v>386638.32999999996</v>
      </c>
      <c r="R121" s="44" t="s">
        <v>39</v>
      </c>
      <c r="S121" s="43"/>
      <c r="T121" s="44"/>
      <c r="U121" s="10">
        <f>SUM(U35:U40)</f>
        <v>386638.32999999996</v>
      </c>
    </row>
    <row r="122" spans="1:21" x14ac:dyDescent="0.2">
      <c r="A122" s="9"/>
      <c r="K122" s="17"/>
      <c r="Q122" s="10">
        <f>SUM(Q41:Q42)+Q46</f>
        <v>436432.63</v>
      </c>
      <c r="R122" s="44" t="s">
        <v>42</v>
      </c>
      <c r="S122" s="43"/>
      <c r="T122" s="44"/>
      <c r="U122" s="10">
        <f>SUM(U41:U42)+U46</f>
        <v>2.5845880990971182E-11</v>
      </c>
    </row>
    <row r="123" spans="1:21" x14ac:dyDescent="0.2">
      <c r="A123" s="9"/>
      <c r="Q123" s="10">
        <f>SUM(Q50:Q56)</f>
        <v>0.47</v>
      </c>
      <c r="R123" s="44" t="s">
        <v>41</v>
      </c>
      <c r="S123" s="43"/>
      <c r="T123" s="44"/>
      <c r="U123" s="10">
        <f>SUM(U50:U56)</f>
        <v>74.45</v>
      </c>
    </row>
    <row r="124" spans="1:21" x14ac:dyDescent="0.2">
      <c r="A124" s="9"/>
      <c r="K124" s="17"/>
      <c r="Q124" s="29">
        <f>SUM(Q57:Q116)</f>
        <v>8510279.6199999992</v>
      </c>
      <c r="R124" s="44" t="s">
        <v>40</v>
      </c>
      <c r="S124" s="43"/>
      <c r="T124" s="44"/>
      <c r="U124" s="29">
        <f>SUM(U57:U116)</f>
        <v>8516523.6394257676</v>
      </c>
    </row>
    <row r="125" spans="1:21" ht="15.75" thickBot="1" x14ac:dyDescent="0.25">
      <c r="A125" s="9"/>
      <c r="K125" s="17"/>
      <c r="Q125" s="30">
        <f>SUM(Q120:Q124)</f>
        <v>12224281.439999999</v>
      </c>
      <c r="R125" s="44" t="s">
        <v>4</v>
      </c>
      <c r="S125" s="43"/>
      <c r="T125" s="44"/>
      <c r="U125" s="30">
        <f>SUM(U120:U124)</f>
        <v>12224281.440000003</v>
      </c>
    </row>
    <row r="126" spans="1:21" ht="15.75" thickTop="1" x14ac:dyDescent="0.2">
      <c r="A126" s="9"/>
      <c r="K126" s="17"/>
      <c r="R126" s="10"/>
      <c r="S126" s="10"/>
    </row>
    <row r="127" spans="1:21" x14ac:dyDescent="0.2">
      <c r="A127" s="9"/>
      <c r="Q127" s="10">
        <f>+Q117-Q125</f>
        <v>0</v>
      </c>
      <c r="R127" s="10"/>
      <c r="S127" s="10"/>
      <c r="U127" s="10">
        <f>+U125-U117</f>
        <v>0</v>
      </c>
    </row>
  </sheetData>
  <phoneticPr fontId="0" type="noConversion"/>
  <printOptions gridLines="1"/>
  <pageMargins left="0.15" right="0.13" top="0.13" bottom="0.13" header="0.5" footer="0.13"/>
  <pageSetup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U126"/>
  <sheetViews>
    <sheetView zoomScale="70" workbookViewId="0">
      <pane xSplit="1" ySplit="6" topLeftCell="B7" activePane="bottomRight" state="frozen"/>
      <selection activeCell="E125" sqref="E125"/>
      <selection pane="topRight" activeCell="E125" sqref="E125"/>
      <selection pane="bottomLeft" activeCell="E125" sqref="E125"/>
      <selection pane="bottomRight" activeCell="E120" sqref="E120"/>
    </sheetView>
  </sheetViews>
  <sheetFormatPr defaultColWidth="18.140625" defaultRowHeight="15" x14ac:dyDescent="0.2"/>
  <cols>
    <col min="1" max="1" width="12.85546875" style="3" bestFit="1" customWidth="1"/>
    <col min="2" max="2" width="15" style="10" bestFit="1" customWidth="1"/>
    <col min="3" max="3" width="11.42578125" style="10" customWidth="1"/>
    <col min="4" max="4" width="15" style="10" hidden="1" customWidth="1"/>
    <col min="5" max="5" width="11.5703125" style="10" bestFit="1" customWidth="1"/>
    <col min="6" max="6" width="15" style="10" hidden="1" customWidth="1"/>
    <col min="7" max="7" width="12.7109375" style="10" bestFit="1" customWidth="1"/>
    <col min="8" max="8" width="18.5703125" style="10" bestFit="1" customWidth="1"/>
    <col min="9" max="9" width="13.140625" style="10" bestFit="1" customWidth="1"/>
    <col min="10" max="10" width="16.140625" style="10" bestFit="1" customWidth="1"/>
    <col min="11" max="11" width="13.5703125" style="3" bestFit="1" customWidth="1"/>
    <col min="12" max="12" width="14.7109375" style="3" hidden="1" customWidth="1"/>
    <col min="13" max="13" width="16.42578125" style="3" hidden="1" customWidth="1"/>
    <col min="14" max="15" width="15.28515625" style="3" hidden="1" customWidth="1"/>
    <col min="16" max="16" width="21" style="3" hidden="1" customWidth="1"/>
    <col min="17" max="17" width="16.140625" style="10" bestFit="1" customWidth="1"/>
    <col min="18" max="18" width="12.42578125" style="3" bestFit="1" customWidth="1"/>
    <col min="19" max="19" width="14.85546875" style="10" bestFit="1" customWidth="1"/>
    <col min="20" max="20" width="13.85546875" style="3" bestFit="1" customWidth="1"/>
    <col min="21" max="21" width="18.28515625" style="10" bestFit="1" customWidth="1"/>
    <col min="22" max="16384" width="18.140625" style="3"/>
  </cols>
  <sheetData>
    <row r="1" spans="1:21" ht="15.75" x14ac:dyDescent="0.25">
      <c r="A1" s="36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32"/>
      <c r="L1" s="32"/>
      <c r="M1" s="32"/>
      <c r="N1" s="32"/>
    </row>
    <row r="2" spans="1:21" ht="15.75" x14ac:dyDescent="0.25">
      <c r="A2" s="36" t="s">
        <v>36</v>
      </c>
      <c r="B2" s="43"/>
      <c r="C2" s="43"/>
      <c r="D2" s="43"/>
      <c r="E2" s="43"/>
      <c r="F2" s="43"/>
      <c r="G2" s="43"/>
      <c r="H2" s="43"/>
      <c r="I2" s="43"/>
      <c r="J2" s="43"/>
      <c r="K2" s="32"/>
    </row>
    <row r="3" spans="1:21" ht="15.75" x14ac:dyDescent="0.25">
      <c r="A3" s="86" t="s">
        <v>82</v>
      </c>
      <c r="B3" s="88">
        <v>2021</v>
      </c>
      <c r="C3" s="88"/>
      <c r="H3" s="92"/>
      <c r="I3" s="90"/>
      <c r="J3" s="43"/>
      <c r="K3" s="57">
        <v>701</v>
      </c>
      <c r="O3" s="4"/>
      <c r="P3" s="4"/>
      <c r="U3" s="27" t="s">
        <v>9</v>
      </c>
    </row>
    <row r="4" spans="1:21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27"/>
      <c r="T4" s="4" t="s">
        <v>46</v>
      </c>
      <c r="U4" s="27" t="s">
        <v>10</v>
      </c>
    </row>
    <row r="5" spans="1:21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f>+Jan!L5+32</f>
        <v>41276</v>
      </c>
      <c r="M5" s="5">
        <f>+Jan!M5+32</f>
        <v>41307</v>
      </c>
      <c r="N5" s="5">
        <f>+Jan!N5+32</f>
        <v>41276</v>
      </c>
      <c r="O5" s="5">
        <f>+Jan!O5+32</f>
        <v>41307</v>
      </c>
      <c r="P5" s="4" t="s">
        <v>13</v>
      </c>
      <c r="Q5" s="27" t="s">
        <v>10</v>
      </c>
      <c r="R5" s="4" t="s">
        <v>49</v>
      </c>
      <c r="S5" s="27" t="s">
        <v>30</v>
      </c>
      <c r="T5" s="4" t="s">
        <v>49</v>
      </c>
      <c r="U5" s="27" t="s">
        <v>32</v>
      </c>
    </row>
    <row r="6" spans="1:21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28" t="s">
        <v>31</v>
      </c>
      <c r="T6" s="6">
        <v>163</v>
      </c>
      <c r="U6" s="31">
        <f>+Jan!U6</f>
        <v>2021</v>
      </c>
    </row>
    <row r="7" spans="1:21" x14ac:dyDescent="0.2">
      <c r="A7" s="24"/>
    </row>
    <row r="8" spans="1:21" x14ac:dyDescent="0.2">
      <c r="A8" s="34">
        <f>+Jan!A8</f>
        <v>107100</v>
      </c>
      <c r="B8" s="35">
        <v>2792.48</v>
      </c>
      <c r="C8" s="35"/>
      <c r="G8" s="10">
        <v>85.39</v>
      </c>
      <c r="H8" s="35">
        <v>267.69</v>
      </c>
      <c r="I8" s="35"/>
      <c r="J8" s="10">
        <f>SUM(B8:I8)</f>
        <v>3145.56</v>
      </c>
      <c r="K8" s="10"/>
      <c r="L8" s="10"/>
      <c r="M8" s="10"/>
      <c r="N8" s="10"/>
      <c r="O8" s="10"/>
      <c r="P8" s="10"/>
      <c r="Q8" s="10">
        <f>+J8-L8+M8-N8+O8+P8+K8</f>
        <v>3145.56</v>
      </c>
      <c r="R8" s="10">
        <f>+'184.100'!AB8</f>
        <v>0</v>
      </c>
      <c r="T8" s="10">
        <f>+'163000'!AB7+'163000'!AB31</f>
        <v>3523.425748202008</v>
      </c>
      <c r="U8" s="10">
        <f t="shared" ref="U8:U59" si="0">+Q8++T8+R8+S8</f>
        <v>6668.9857482020079</v>
      </c>
    </row>
    <row r="9" spans="1:21" x14ac:dyDescent="0.2">
      <c r="A9" s="34">
        <f>+Jan!A9</f>
        <v>107200</v>
      </c>
      <c r="B9" s="35">
        <v>141409.37</v>
      </c>
      <c r="C9" s="35">
        <v>1122.8</v>
      </c>
      <c r="E9" s="10">
        <v>32.93</v>
      </c>
      <c r="G9" s="10">
        <v>2636.03</v>
      </c>
      <c r="H9" s="35">
        <v>12144.86</v>
      </c>
      <c r="I9" s="35">
        <v>333.87</v>
      </c>
      <c r="J9" s="10">
        <f t="shared" ref="J9:J72" si="1">SUM(B9:I9)</f>
        <v>157679.85999999999</v>
      </c>
      <c r="K9" s="10">
        <v>-96.51</v>
      </c>
      <c r="L9" s="10"/>
      <c r="M9" s="10"/>
      <c r="N9" s="10"/>
      <c r="O9" s="10"/>
      <c r="P9" s="10"/>
      <c r="Q9" s="10">
        <f t="shared" ref="Q9:Q93" si="2">+J9-L9+M9-N9+O9+P9+K9</f>
        <v>157583.34999999998</v>
      </c>
      <c r="R9" s="10">
        <f>+'184.100'!AB9</f>
        <v>0</v>
      </c>
      <c r="T9" s="10">
        <f>+'163000'!AB8+'163000'!AB32</f>
        <v>29096.692665840019</v>
      </c>
      <c r="U9" s="10">
        <f t="shared" si="0"/>
        <v>186680.04266584001</v>
      </c>
    </row>
    <row r="10" spans="1:21" hidden="1" x14ac:dyDescent="0.2">
      <c r="A10" s="34">
        <v>107210</v>
      </c>
      <c r="B10" s="35"/>
      <c r="C10" s="35"/>
      <c r="H10" s="35"/>
      <c r="I10" s="35"/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+'184.100'!AB10</f>
        <v>0</v>
      </c>
      <c r="T10" s="10"/>
      <c r="U10" s="10">
        <f t="shared" si="0"/>
        <v>0</v>
      </c>
    </row>
    <row r="11" spans="1:21" hidden="1" x14ac:dyDescent="0.2">
      <c r="A11" s="34">
        <v>107215</v>
      </c>
      <c r="B11" s="35"/>
      <c r="C11" s="35"/>
      <c r="H11" s="35"/>
      <c r="I11" s="35"/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+'184.100'!AB11</f>
        <v>0</v>
      </c>
      <c r="T11" s="10"/>
      <c r="U11" s="10">
        <f t="shared" si="0"/>
        <v>0</v>
      </c>
    </row>
    <row r="12" spans="1:21" hidden="1" x14ac:dyDescent="0.2">
      <c r="A12" s="34">
        <v>107217</v>
      </c>
      <c r="B12" s="35"/>
      <c r="C12" s="35"/>
      <c r="H12" s="35"/>
      <c r="I12" s="35"/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+'184.100'!AB12</f>
        <v>0</v>
      </c>
      <c r="T12" s="10"/>
      <c r="U12" s="10">
        <f t="shared" si="0"/>
        <v>0</v>
      </c>
    </row>
    <row r="13" spans="1:21" hidden="1" x14ac:dyDescent="0.2">
      <c r="A13" s="34">
        <v>107218</v>
      </c>
      <c r="B13" s="35"/>
      <c r="C13" s="35"/>
      <c r="H13" s="35"/>
      <c r="I13" s="35"/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+'184.100'!AB13</f>
        <v>0</v>
      </c>
      <c r="T13" s="10"/>
      <c r="U13" s="10">
        <f t="shared" si="0"/>
        <v>0</v>
      </c>
    </row>
    <row r="14" spans="1:21" hidden="1" x14ac:dyDescent="0.2">
      <c r="A14" s="34">
        <f>+Jan!A14</f>
        <v>107230</v>
      </c>
      <c r="B14" s="35"/>
      <c r="C14" s="35"/>
      <c r="H14" s="35"/>
      <c r="I14" s="35"/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+'184.100'!AB14</f>
        <v>0</v>
      </c>
      <c r="T14" s="10"/>
      <c r="U14" s="10">
        <f t="shared" si="0"/>
        <v>0</v>
      </c>
    </row>
    <row r="15" spans="1:21" hidden="1" x14ac:dyDescent="0.2">
      <c r="A15" s="34">
        <v>107235</v>
      </c>
      <c r="B15" s="35"/>
      <c r="C15" s="35"/>
      <c r="H15" s="35"/>
      <c r="I15" s="35"/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+'184.100'!AB15</f>
        <v>0</v>
      </c>
      <c r="T15" s="10"/>
      <c r="U15" s="10">
        <f t="shared" si="0"/>
        <v>0</v>
      </c>
    </row>
    <row r="16" spans="1:21" hidden="1" x14ac:dyDescent="0.2">
      <c r="A16" s="34">
        <f>+Jan!A16</f>
        <v>107240</v>
      </c>
      <c r="B16" s="35"/>
      <c r="C16" s="35"/>
      <c r="H16" s="35"/>
      <c r="I16" s="35"/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+'184.100'!AB16</f>
        <v>0</v>
      </c>
      <c r="T16" s="10"/>
      <c r="U16" s="10">
        <f t="shared" si="0"/>
        <v>0</v>
      </c>
    </row>
    <row r="17" spans="1:21" hidden="1" x14ac:dyDescent="0.2">
      <c r="A17" s="34">
        <f>+Jan!A17</f>
        <v>107245</v>
      </c>
      <c r="B17" s="35"/>
      <c r="C17" s="35"/>
      <c r="H17" s="35"/>
      <c r="I17" s="35"/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+'184.100'!AB17</f>
        <v>0</v>
      </c>
      <c r="T17" s="10"/>
      <c r="U17" s="10">
        <f t="shared" si="0"/>
        <v>0</v>
      </c>
    </row>
    <row r="18" spans="1:21" hidden="1" x14ac:dyDescent="0.2">
      <c r="A18" s="34">
        <f>+Jan!A18</f>
        <v>107250</v>
      </c>
      <c r="B18" s="35"/>
      <c r="C18" s="35"/>
      <c r="H18" s="35"/>
      <c r="I18" s="35"/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+'184.100'!AB18</f>
        <v>0</v>
      </c>
      <c r="T18" s="10"/>
      <c r="U18" s="10">
        <f t="shared" si="0"/>
        <v>0</v>
      </c>
    </row>
    <row r="19" spans="1:21" hidden="1" x14ac:dyDescent="0.2">
      <c r="A19" s="34">
        <v>107255</v>
      </c>
      <c r="B19" s="35"/>
      <c r="C19" s="35"/>
      <c r="H19" s="35"/>
      <c r="I19" s="35"/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+'184.100'!AB19</f>
        <v>0</v>
      </c>
      <c r="T19" s="10"/>
      <c r="U19" s="10">
        <f t="shared" si="0"/>
        <v>0</v>
      </c>
    </row>
    <row r="20" spans="1:21" hidden="1" x14ac:dyDescent="0.2">
      <c r="A20" s="34">
        <f>+Jan!A20</f>
        <v>107260</v>
      </c>
      <c r="B20" s="35"/>
      <c r="C20" s="35"/>
      <c r="H20" s="35"/>
      <c r="I20" s="35"/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+'184.100'!AB20</f>
        <v>0</v>
      </c>
      <c r="T20" s="10"/>
      <c r="U20" s="10">
        <f t="shared" si="0"/>
        <v>0</v>
      </c>
    </row>
    <row r="21" spans="1:21" hidden="1" x14ac:dyDescent="0.2">
      <c r="A21" s="34">
        <f>+Jan!A21</f>
        <v>107265</v>
      </c>
      <c r="B21" s="35"/>
      <c r="C21" s="35"/>
      <c r="H21" s="35"/>
      <c r="I21" s="35"/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+'184.100'!AB21</f>
        <v>0</v>
      </c>
      <c r="T21" s="10"/>
      <c r="U21" s="10">
        <f t="shared" si="0"/>
        <v>0</v>
      </c>
    </row>
    <row r="22" spans="1:21" hidden="1" x14ac:dyDescent="0.2">
      <c r="A22" s="34">
        <v>107267</v>
      </c>
      <c r="B22" s="35"/>
      <c r="C22" s="35"/>
      <c r="H22" s="35"/>
      <c r="I22" s="35"/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+'184.100'!AB22</f>
        <v>0</v>
      </c>
      <c r="T22" s="10"/>
      <c r="U22" s="10">
        <f t="shared" si="0"/>
        <v>0</v>
      </c>
    </row>
    <row r="23" spans="1:21" hidden="1" x14ac:dyDescent="0.2">
      <c r="A23" s="34">
        <f>+Jan!A23</f>
        <v>107270</v>
      </c>
      <c r="B23" s="35"/>
      <c r="C23" s="35"/>
      <c r="H23" s="35"/>
      <c r="I23" s="35"/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+'184.100'!AB23</f>
        <v>0</v>
      </c>
      <c r="T23" s="10"/>
      <c r="U23" s="10">
        <f t="shared" si="0"/>
        <v>0</v>
      </c>
    </row>
    <row r="24" spans="1:21" hidden="1" x14ac:dyDescent="0.2">
      <c r="A24" s="34">
        <f>+Jan!A24</f>
        <v>107275</v>
      </c>
      <c r="B24" s="35"/>
      <c r="C24" s="35"/>
      <c r="H24" s="35"/>
      <c r="I24" s="35"/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+'184.100'!AB24</f>
        <v>0</v>
      </c>
      <c r="T24" s="10"/>
      <c r="U24" s="10">
        <f t="shared" si="0"/>
        <v>0</v>
      </c>
    </row>
    <row r="25" spans="1:21" hidden="1" x14ac:dyDescent="0.2">
      <c r="A25" s="34">
        <v>107280</v>
      </c>
      <c r="B25" s="35"/>
      <c r="C25" s="35"/>
      <c r="H25" s="35"/>
      <c r="I25" s="35"/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+'184.100'!AB25</f>
        <v>0</v>
      </c>
      <c r="T25" s="10"/>
      <c r="U25" s="10">
        <f t="shared" si="0"/>
        <v>0</v>
      </c>
    </row>
    <row r="26" spans="1:21" hidden="1" x14ac:dyDescent="0.2">
      <c r="A26" s="34">
        <v>107285</v>
      </c>
      <c r="B26" s="35"/>
      <c r="C26" s="35"/>
      <c r="H26" s="35"/>
      <c r="I26" s="35"/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+'184.100'!AB26</f>
        <v>0</v>
      </c>
      <c r="T26" s="10"/>
      <c r="U26" s="10">
        <f t="shared" si="0"/>
        <v>0</v>
      </c>
    </row>
    <row r="27" spans="1:21" hidden="1" x14ac:dyDescent="0.2">
      <c r="A27" s="34">
        <v>107290</v>
      </c>
      <c r="B27" s="35"/>
      <c r="C27" s="35"/>
      <c r="H27" s="35"/>
      <c r="I27" s="35"/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+'184.100'!AB27</f>
        <v>0</v>
      </c>
      <c r="T27" s="10"/>
      <c r="U27" s="10">
        <f t="shared" si="0"/>
        <v>0</v>
      </c>
    </row>
    <row r="28" spans="1:21" hidden="1" x14ac:dyDescent="0.2">
      <c r="A28" s="34">
        <v>107295</v>
      </c>
      <c r="B28" s="35"/>
      <c r="C28" s="35"/>
      <c r="H28" s="35"/>
      <c r="I28" s="35"/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+'184.100'!AB28</f>
        <v>0</v>
      </c>
      <c r="T28" s="10"/>
      <c r="U28" s="10">
        <f t="shared" si="0"/>
        <v>0</v>
      </c>
    </row>
    <row r="29" spans="1:21" hidden="1" x14ac:dyDescent="0.2">
      <c r="A29" s="34">
        <v>107297</v>
      </c>
      <c r="B29" s="35"/>
      <c r="C29" s="35"/>
      <c r="H29" s="35"/>
      <c r="I29" s="35"/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+'184.100'!AB29</f>
        <v>0</v>
      </c>
      <c r="T29" s="10"/>
      <c r="U29" s="10">
        <f t="shared" si="0"/>
        <v>0</v>
      </c>
    </row>
    <row r="30" spans="1:21" hidden="1" x14ac:dyDescent="0.2">
      <c r="A30" s="34">
        <v>107310</v>
      </c>
      <c r="B30" s="35"/>
      <c r="C30" s="35"/>
      <c r="H30" s="35"/>
      <c r="I30" s="35"/>
      <c r="J30" s="10">
        <f t="shared" si="1"/>
        <v>0</v>
      </c>
      <c r="K30" s="10"/>
      <c r="L30" s="10"/>
      <c r="M30" s="10"/>
      <c r="N30" s="10"/>
      <c r="O30" s="10"/>
      <c r="P30" s="10"/>
      <c r="Q30" s="10">
        <f t="shared" ref="Q30" si="3">+J30-L30+M30-N30+O30+P30+K30</f>
        <v>0</v>
      </c>
      <c r="R30" s="10">
        <f>+'184.100'!AB30</f>
        <v>0</v>
      </c>
      <c r="T30" s="10"/>
      <c r="U30" s="10">
        <f t="shared" ref="U30" si="4">+Q30++T30+R30+S30</f>
        <v>0</v>
      </c>
    </row>
    <row r="31" spans="1:21" hidden="1" x14ac:dyDescent="0.2">
      <c r="A31" s="34">
        <v>107400</v>
      </c>
      <c r="B31" s="35"/>
      <c r="C31" s="35"/>
      <c r="H31" s="35"/>
      <c r="I31" s="35"/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+'184.100'!AB31</f>
        <v>0</v>
      </c>
      <c r="T31" s="10">
        <f>+'163000'!AB10+'163000'!AB33</f>
        <v>0</v>
      </c>
      <c r="U31" s="10">
        <f t="shared" si="0"/>
        <v>0</v>
      </c>
    </row>
    <row r="32" spans="1:21" x14ac:dyDescent="0.2">
      <c r="A32" s="34">
        <f>+Jan!A32</f>
        <v>107500</v>
      </c>
      <c r="B32" s="35">
        <v>58052.31</v>
      </c>
      <c r="C32" s="35"/>
      <c r="E32" s="10">
        <v>38.18</v>
      </c>
      <c r="G32" s="10">
        <v>925.65</v>
      </c>
      <c r="H32" s="35">
        <v>5051.38</v>
      </c>
      <c r="I32" s="35"/>
      <c r="J32" s="10">
        <f t="shared" si="1"/>
        <v>64067.519999999997</v>
      </c>
      <c r="K32" s="10">
        <v>-26387.93</v>
      </c>
      <c r="L32" s="10"/>
      <c r="M32" s="10"/>
      <c r="N32" s="10"/>
      <c r="O32" s="10"/>
      <c r="P32" s="10"/>
      <c r="Q32" s="10">
        <f t="shared" si="2"/>
        <v>37679.589999999997</v>
      </c>
      <c r="R32" s="10">
        <f>+'184.100'!AB32</f>
        <v>0</v>
      </c>
      <c r="T32" s="10"/>
      <c r="U32" s="10">
        <f t="shared" si="0"/>
        <v>37679.589999999997</v>
      </c>
    </row>
    <row r="33" spans="1:21" x14ac:dyDescent="0.2">
      <c r="A33" s="34">
        <f>+Jan!A33</f>
        <v>108800</v>
      </c>
      <c r="B33" s="35">
        <v>11501.23</v>
      </c>
      <c r="C33" s="35"/>
      <c r="E33" s="10">
        <v>13.68</v>
      </c>
      <c r="G33" s="10">
        <v>205.91</v>
      </c>
      <c r="H33" s="35">
        <v>834.48</v>
      </c>
      <c r="I33" s="35"/>
      <c r="J33" s="10">
        <f t="shared" si="1"/>
        <v>12555.3</v>
      </c>
      <c r="K33" s="10">
        <v>-31.66</v>
      </c>
      <c r="L33" s="10"/>
      <c r="M33" s="10"/>
      <c r="N33" s="10"/>
      <c r="O33" s="10"/>
      <c r="P33" s="10"/>
      <c r="Q33" s="10">
        <f t="shared" si="2"/>
        <v>12523.64</v>
      </c>
      <c r="R33" s="10">
        <f>+'184.100'!AB33</f>
        <v>0</v>
      </c>
      <c r="T33" s="10"/>
      <c r="U33" s="10">
        <f t="shared" si="0"/>
        <v>12523.64</v>
      </c>
    </row>
    <row r="34" spans="1:21" ht="15.75" customHeight="1" x14ac:dyDescent="0.2">
      <c r="A34" s="34">
        <f>+Jan!A34</f>
        <v>108810</v>
      </c>
      <c r="B34" s="35">
        <v>298.17</v>
      </c>
      <c r="C34" s="35"/>
      <c r="G34" s="10">
        <v>12.17</v>
      </c>
      <c r="H34" s="35">
        <v>16.190000000000001</v>
      </c>
      <c r="I34" s="35"/>
      <c r="J34" s="10">
        <f t="shared" si="1"/>
        <v>326.53000000000003</v>
      </c>
      <c r="K34" s="10"/>
      <c r="L34" s="10"/>
      <c r="M34" s="10"/>
      <c r="N34" s="10"/>
      <c r="O34" s="10"/>
      <c r="P34" s="10"/>
      <c r="Q34" s="10">
        <f>+J34-L34+M34-N34+O34+P34+K34</f>
        <v>326.53000000000003</v>
      </c>
      <c r="R34" s="10">
        <f>+'184.100'!AB34</f>
        <v>0</v>
      </c>
      <c r="T34" s="10"/>
      <c r="U34" s="10">
        <f t="shared" si="0"/>
        <v>326.53000000000003</v>
      </c>
    </row>
    <row r="35" spans="1:21" x14ac:dyDescent="0.2">
      <c r="A35" s="50">
        <f>+Jan!A35</f>
        <v>142200</v>
      </c>
      <c r="B35" s="35"/>
      <c r="C35" s="35"/>
      <c r="H35" s="35"/>
      <c r="I35" s="35"/>
      <c r="J35" s="10">
        <f t="shared" si="1"/>
        <v>0</v>
      </c>
      <c r="K35" s="10">
        <v>254.35</v>
      </c>
      <c r="L35" s="10"/>
      <c r="M35" s="10"/>
      <c r="N35" s="10"/>
      <c r="O35" s="10"/>
      <c r="P35" s="10"/>
      <c r="Q35" s="10">
        <f t="shared" si="2"/>
        <v>254.35</v>
      </c>
      <c r="R35" s="10">
        <f>+'184.100'!AB35</f>
        <v>0</v>
      </c>
      <c r="T35" s="10"/>
      <c r="U35" s="10">
        <f t="shared" si="0"/>
        <v>254.35</v>
      </c>
    </row>
    <row r="36" spans="1:21" ht="15.75" hidden="1" customHeight="1" x14ac:dyDescent="0.2">
      <c r="A36" s="34">
        <v>143000</v>
      </c>
      <c r="B36" s="35"/>
      <c r="C36" s="35"/>
      <c r="H36" s="35"/>
      <c r="I36" s="35"/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5">+J36-L36+M36-N36+O36+P36+K36</f>
        <v>0</v>
      </c>
      <c r="R36" s="10">
        <f>+'184.100'!AB36</f>
        <v>0</v>
      </c>
      <c r="T36" s="10"/>
      <c r="U36" s="10">
        <f t="shared" si="0"/>
        <v>0</v>
      </c>
    </row>
    <row r="37" spans="1:21" ht="15.75" customHeight="1" x14ac:dyDescent="0.2">
      <c r="A37" s="34">
        <f>+Jan!A37</f>
        <v>143100</v>
      </c>
      <c r="B37" s="35"/>
      <c r="C37" s="35"/>
      <c r="H37" s="35"/>
      <c r="I37" s="35"/>
      <c r="J37" s="10">
        <f t="shared" si="1"/>
        <v>0</v>
      </c>
      <c r="K37" s="10">
        <v>112.33</v>
      </c>
      <c r="L37" s="10"/>
      <c r="M37" s="10"/>
      <c r="N37" s="10"/>
      <c r="O37" s="10"/>
      <c r="P37" s="10"/>
      <c r="Q37" s="10">
        <f t="shared" si="5"/>
        <v>112.33</v>
      </c>
      <c r="R37" s="10">
        <f>+'184.100'!AB37</f>
        <v>0</v>
      </c>
      <c r="T37" s="10"/>
      <c r="U37" s="10">
        <f t="shared" si="0"/>
        <v>112.33</v>
      </c>
    </row>
    <row r="38" spans="1:21" x14ac:dyDescent="0.2">
      <c r="A38" s="34">
        <f>+Jan!A38</f>
        <v>143600</v>
      </c>
      <c r="B38" s="35">
        <v>95834.67</v>
      </c>
      <c r="C38" s="35"/>
      <c r="H38" s="35"/>
      <c r="I38" s="35"/>
      <c r="J38" s="10">
        <f t="shared" si="1"/>
        <v>95834.67</v>
      </c>
      <c r="K38" s="10"/>
      <c r="L38" s="10"/>
      <c r="M38" s="10"/>
      <c r="N38" s="10"/>
      <c r="O38" s="10"/>
      <c r="P38" s="10"/>
      <c r="Q38" s="10">
        <f t="shared" si="2"/>
        <v>95834.67</v>
      </c>
      <c r="R38" s="10">
        <f>+'184.100'!AB38</f>
        <v>0</v>
      </c>
      <c r="T38" s="10"/>
      <c r="U38" s="10">
        <f t="shared" si="0"/>
        <v>95834.67</v>
      </c>
    </row>
    <row r="39" spans="1:21" ht="15.75" hidden="1" customHeight="1" x14ac:dyDescent="0.2">
      <c r="A39" s="34">
        <v>143700</v>
      </c>
      <c r="B39" s="35"/>
      <c r="C39" s="35"/>
      <c r="H39" s="35"/>
      <c r="I39" s="35"/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6">+J39-L39+M39-N39+O39+P39+K39</f>
        <v>0</v>
      </c>
      <c r="R39" s="10">
        <f>+'184.100'!AB39</f>
        <v>0</v>
      </c>
      <c r="T39" s="10"/>
      <c r="U39" s="10">
        <f t="shared" si="0"/>
        <v>0</v>
      </c>
    </row>
    <row r="40" spans="1:21" hidden="1" x14ac:dyDescent="0.2">
      <c r="A40" s="34">
        <f>+Jan!A40</f>
        <v>146000</v>
      </c>
      <c r="B40" s="35"/>
      <c r="C40" s="35"/>
      <c r="H40" s="35"/>
      <c r="I40" s="35"/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+'184.100'!AB40</f>
        <v>0</v>
      </c>
      <c r="T40" s="10"/>
      <c r="U40" s="10">
        <f t="shared" si="0"/>
        <v>0</v>
      </c>
    </row>
    <row r="41" spans="1:21" x14ac:dyDescent="0.2">
      <c r="A41" s="34">
        <f>+Jan!A41</f>
        <v>163000</v>
      </c>
      <c r="B41" s="35">
        <v>29203.81</v>
      </c>
      <c r="C41" s="35">
        <v>498.56</v>
      </c>
      <c r="G41" s="10">
        <v>594.37</v>
      </c>
      <c r="H41" s="35">
        <v>3116.58</v>
      </c>
      <c r="I41" s="35"/>
      <c r="J41" s="10">
        <f t="shared" si="1"/>
        <v>33413.32</v>
      </c>
      <c r="K41" s="10"/>
      <c r="L41" s="10"/>
      <c r="M41" s="10"/>
      <c r="N41" s="10"/>
      <c r="O41" s="10"/>
      <c r="P41" s="10"/>
      <c r="Q41" s="10">
        <f t="shared" si="2"/>
        <v>33413.32</v>
      </c>
      <c r="R41" s="10">
        <f>+'184.100'!AB41</f>
        <v>0</v>
      </c>
      <c r="T41" s="10">
        <f>-'163000'!AB21</f>
        <v>-33413.32</v>
      </c>
      <c r="U41" s="10">
        <f t="shared" si="0"/>
        <v>0</v>
      </c>
    </row>
    <row r="42" spans="1:21" hidden="1" x14ac:dyDescent="0.2">
      <c r="A42" s="34">
        <v>163200</v>
      </c>
      <c r="B42" s="35"/>
      <c r="C42" s="35"/>
      <c r="H42" s="35"/>
      <c r="I42" s="35"/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+'184.100'!AB42</f>
        <v>0</v>
      </c>
      <c r="T42" s="10">
        <f>-'163000'!AB44</f>
        <v>0</v>
      </c>
      <c r="U42" s="10">
        <f t="shared" si="0"/>
        <v>0</v>
      </c>
    </row>
    <row r="43" spans="1:21" hidden="1" x14ac:dyDescent="0.2">
      <c r="A43" s="34">
        <v>183200</v>
      </c>
      <c r="B43" s="35"/>
      <c r="C43" s="35"/>
      <c r="H43" s="35"/>
      <c r="I43" s="35"/>
      <c r="J43" s="10">
        <f t="shared" si="1"/>
        <v>0</v>
      </c>
      <c r="K43" s="10"/>
      <c r="L43" s="10"/>
      <c r="M43" s="10"/>
      <c r="N43" s="10"/>
      <c r="O43" s="10"/>
      <c r="P43" s="10"/>
      <c r="Q43" s="10">
        <f t="shared" si="2"/>
        <v>0</v>
      </c>
      <c r="R43" s="10">
        <f>+'184.100'!AB43</f>
        <v>0</v>
      </c>
      <c r="T43" s="10"/>
      <c r="U43" s="10">
        <f t="shared" si="0"/>
        <v>0</v>
      </c>
    </row>
    <row r="44" spans="1:21" hidden="1" x14ac:dyDescent="0.2">
      <c r="A44" s="34">
        <v>183300</v>
      </c>
      <c r="B44" s="35"/>
      <c r="C44" s="35"/>
      <c r="H44" s="35"/>
      <c r="I44" s="35"/>
      <c r="J44" s="10">
        <f t="shared" si="1"/>
        <v>0</v>
      </c>
      <c r="K44" s="10"/>
      <c r="L44" s="10"/>
      <c r="M44" s="10"/>
      <c r="N44" s="10"/>
      <c r="O44" s="10"/>
      <c r="P44" s="10"/>
      <c r="Q44" s="10">
        <f t="shared" ref="Q44" si="7">+J44-L44+M44-N44+O44+P44+K44</f>
        <v>0</v>
      </c>
      <c r="R44" s="10">
        <f>+'184.100'!AB44</f>
        <v>0</v>
      </c>
      <c r="T44" s="10"/>
      <c r="U44" s="10">
        <f t="shared" ref="U44" si="8">+Q44++T44+R44+S44</f>
        <v>0</v>
      </c>
    </row>
    <row r="45" spans="1:21" hidden="1" x14ac:dyDescent="0.2">
      <c r="A45" s="34">
        <v>183400</v>
      </c>
      <c r="B45" s="35"/>
      <c r="C45" s="35"/>
      <c r="H45" s="35"/>
      <c r="I45" s="35"/>
      <c r="J45" s="10">
        <f t="shared" si="1"/>
        <v>0</v>
      </c>
      <c r="K45" s="10"/>
      <c r="L45" s="10"/>
      <c r="M45" s="10"/>
      <c r="N45" s="10"/>
      <c r="O45" s="10"/>
      <c r="P45" s="10"/>
      <c r="Q45" s="10">
        <f t="shared" ref="Q45" si="9">+J45-L45+M45-N45+O45+P45+K45</f>
        <v>0</v>
      </c>
      <c r="R45" s="10">
        <f>+'184.100'!AB45</f>
        <v>0</v>
      </c>
      <c r="T45" s="10"/>
      <c r="U45" s="10">
        <f t="shared" si="0"/>
        <v>0</v>
      </c>
    </row>
    <row r="46" spans="1:21" x14ac:dyDescent="0.2">
      <c r="A46" s="34">
        <f>+Jan!A46</f>
        <v>184100</v>
      </c>
      <c r="B46" s="35"/>
      <c r="C46" s="35"/>
      <c r="H46" s="35"/>
      <c r="I46" s="35"/>
      <c r="J46" s="10">
        <f t="shared" si="1"/>
        <v>0</v>
      </c>
      <c r="K46" s="10"/>
      <c r="L46" s="10"/>
      <c r="M46" s="10"/>
      <c r="N46" s="10"/>
      <c r="O46" s="10"/>
      <c r="P46" s="10"/>
      <c r="Q46" s="10">
        <f t="shared" si="2"/>
        <v>0</v>
      </c>
      <c r="R46" s="10">
        <f>-'184.100'!AB118</f>
        <v>0</v>
      </c>
      <c r="T46" s="10"/>
      <c r="U46" s="10">
        <f t="shared" si="0"/>
        <v>0</v>
      </c>
    </row>
    <row r="47" spans="1:21" hidden="1" x14ac:dyDescent="0.2">
      <c r="A47" s="34">
        <v>242300</v>
      </c>
      <c r="B47" s="35"/>
      <c r="C47" s="35"/>
      <c r="H47" s="35"/>
      <c r="I47" s="35"/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+'184.100'!AB47</f>
        <v>0</v>
      </c>
      <c r="T47" s="10"/>
      <c r="U47" s="10">
        <f t="shared" ref="U47" si="10">+Q47++T47+R47+S47</f>
        <v>0</v>
      </c>
    </row>
    <row r="48" spans="1:21" hidden="1" x14ac:dyDescent="0.2">
      <c r="A48" s="34">
        <v>253350</v>
      </c>
      <c r="B48" s="35"/>
      <c r="C48" s="35"/>
      <c r="H48" s="35"/>
      <c r="I48" s="35"/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ref="Q48:Q50" si="11">+J48-L48+M48-N48+O48+P48+K48</f>
        <v>0</v>
      </c>
      <c r="R48" s="10">
        <f>+'184.100'!AB48</f>
        <v>0</v>
      </c>
      <c r="T48" s="10"/>
      <c r="U48" s="10">
        <f t="shared" si="0"/>
        <v>0</v>
      </c>
    </row>
    <row r="49" spans="1:21" hidden="1" x14ac:dyDescent="0.2">
      <c r="A49" s="34">
        <v>253351</v>
      </c>
      <c r="B49" s="35"/>
      <c r="C49" s="35"/>
      <c r="H49" s="35"/>
      <c r="I49" s="35"/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11"/>
        <v>0</v>
      </c>
      <c r="R49" s="10">
        <f>+'184.100'!AB49</f>
        <v>0</v>
      </c>
      <c r="T49" s="10"/>
      <c r="U49" s="10">
        <f t="shared" si="0"/>
        <v>0</v>
      </c>
    </row>
    <row r="50" spans="1:21" hidden="1" x14ac:dyDescent="0.2">
      <c r="A50" s="34">
        <f>+Jan!A50</f>
        <v>416000</v>
      </c>
      <c r="B50" s="35"/>
      <c r="C50" s="35"/>
      <c r="H50" s="35"/>
      <c r="I50" s="35"/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11"/>
        <v>0</v>
      </c>
      <c r="R50" s="10">
        <f>+'184.100'!AB50</f>
        <v>0</v>
      </c>
      <c r="T50" s="10"/>
      <c r="U50" s="10">
        <f t="shared" si="0"/>
        <v>0</v>
      </c>
    </row>
    <row r="51" spans="1:21" hidden="1" x14ac:dyDescent="0.2">
      <c r="A51" s="34">
        <f>+Jan!A51</f>
        <v>416100</v>
      </c>
      <c r="B51" s="35"/>
      <c r="C51" s="35"/>
      <c r="H51" s="35"/>
      <c r="I51" s="35"/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+'184.100'!AB51</f>
        <v>0</v>
      </c>
      <c r="T51" s="10"/>
      <c r="U51" s="10">
        <f t="shared" si="0"/>
        <v>0</v>
      </c>
    </row>
    <row r="52" spans="1:21" hidden="1" x14ac:dyDescent="0.2">
      <c r="A52" s="34">
        <f>+Jan!A52</f>
        <v>416600</v>
      </c>
      <c r="B52" s="35"/>
      <c r="C52" s="35"/>
      <c r="H52" s="35"/>
      <c r="I52" s="35"/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+'184.100'!AB52</f>
        <v>0</v>
      </c>
      <c r="T52" s="10"/>
      <c r="U52" s="10">
        <f t="shared" si="0"/>
        <v>0</v>
      </c>
    </row>
    <row r="53" spans="1:21" hidden="1" x14ac:dyDescent="0.2">
      <c r="A53" s="34">
        <f>+Jan!A53</f>
        <v>416700</v>
      </c>
      <c r="B53" s="35"/>
      <c r="C53" s="35"/>
      <c r="H53" s="35"/>
      <c r="I53" s="35"/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+'184.100'!AB53</f>
        <v>0</v>
      </c>
      <c r="T53" s="10"/>
      <c r="U53" s="10">
        <f t="shared" si="0"/>
        <v>0</v>
      </c>
    </row>
    <row r="54" spans="1:21" x14ac:dyDescent="0.2">
      <c r="A54" s="34">
        <f>+Jan!A54</f>
        <v>417102</v>
      </c>
      <c r="B54" s="35"/>
      <c r="C54" s="35"/>
      <c r="H54" s="35"/>
      <c r="I54" s="35"/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+'184.100'!AB54</f>
        <v>0</v>
      </c>
      <c r="S54" s="10">
        <v>1.42</v>
      </c>
      <c r="T54" s="10"/>
      <c r="U54" s="10">
        <f t="shared" si="0"/>
        <v>1.42</v>
      </c>
    </row>
    <row r="55" spans="1:21" hidden="1" x14ac:dyDescent="0.2">
      <c r="A55" s="34">
        <f>+Jan!A55</f>
        <v>417106</v>
      </c>
      <c r="B55" s="35"/>
      <c r="C55" s="35"/>
      <c r="H55" s="35"/>
      <c r="I55" s="35"/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+'184.100'!AB55</f>
        <v>0</v>
      </c>
      <c r="T55" s="10"/>
      <c r="U55" s="10">
        <f t="shared" si="0"/>
        <v>0</v>
      </c>
    </row>
    <row r="56" spans="1:21" x14ac:dyDescent="0.2">
      <c r="A56" s="34">
        <f>+Jan!A56</f>
        <v>417107</v>
      </c>
      <c r="B56" s="35"/>
      <c r="C56" s="35"/>
      <c r="H56" s="35"/>
      <c r="I56" s="35"/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+'184.100'!AB56</f>
        <v>0</v>
      </c>
      <c r="S56" s="10">
        <v>7.42</v>
      </c>
      <c r="T56" s="10"/>
      <c r="U56" s="10">
        <f t="shared" si="0"/>
        <v>7.42</v>
      </c>
    </row>
    <row r="57" spans="1:21" hidden="1" x14ac:dyDescent="0.2">
      <c r="A57" s="34">
        <v>426500</v>
      </c>
      <c r="B57" s="35"/>
      <c r="C57" s="35"/>
      <c r="H57" s="35"/>
      <c r="I57" s="35"/>
      <c r="J57" s="10">
        <f t="shared" si="1"/>
        <v>0</v>
      </c>
      <c r="K57" s="10"/>
      <c r="L57" s="10"/>
      <c r="M57" s="10"/>
      <c r="N57" s="10"/>
      <c r="O57" s="10"/>
      <c r="P57" s="10"/>
      <c r="Q57" s="10">
        <f t="shared" ref="Q57" si="12">+J57-L57+M57-N57+O57+P57+K57</f>
        <v>0</v>
      </c>
      <c r="R57" s="10">
        <f>+'184.100'!AB57</f>
        <v>0</v>
      </c>
      <c r="T57" s="10"/>
      <c r="U57" s="10">
        <f t="shared" ref="U57" si="13">+Q57++T57+R57+S57</f>
        <v>0</v>
      </c>
    </row>
    <row r="58" spans="1:21" hidden="1" x14ac:dyDescent="0.2">
      <c r="A58" s="34">
        <f>+Jan!A58</f>
        <v>582000</v>
      </c>
      <c r="B58" s="35"/>
      <c r="C58" s="35"/>
      <c r="H58" s="35"/>
      <c r="I58" s="35"/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2"/>
        <v>0</v>
      </c>
      <c r="R58" s="10">
        <f>+'184.100'!AB58</f>
        <v>0</v>
      </c>
      <c r="T58" s="10"/>
      <c r="U58" s="10">
        <f t="shared" si="0"/>
        <v>0</v>
      </c>
    </row>
    <row r="59" spans="1:21" x14ac:dyDescent="0.2">
      <c r="A59" s="34">
        <f>+Jan!A59</f>
        <v>582200</v>
      </c>
      <c r="B59" s="35">
        <v>782.01</v>
      </c>
      <c r="C59" s="35"/>
      <c r="H59" s="35">
        <v>76.599999999999994</v>
      </c>
      <c r="I59" s="35"/>
      <c r="J59" s="10">
        <f t="shared" si="1"/>
        <v>858.61</v>
      </c>
      <c r="K59" s="10"/>
      <c r="L59" s="10"/>
      <c r="M59" s="10"/>
      <c r="N59" s="10"/>
      <c r="O59" s="10"/>
      <c r="P59" s="10"/>
      <c r="Q59" s="10">
        <f t="shared" si="2"/>
        <v>858.61</v>
      </c>
      <c r="R59" s="10">
        <f>+'184.100'!AB59</f>
        <v>0</v>
      </c>
      <c r="T59" s="10"/>
      <c r="U59" s="10">
        <f t="shared" si="0"/>
        <v>858.61</v>
      </c>
    </row>
    <row r="60" spans="1:21" x14ac:dyDescent="0.2">
      <c r="A60" s="34">
        <f>+Jan!A60</f>
        <v>583000</v>
      </c>
      <c r="B60" s="35">
        <v>23501.71</v>
      </c>
      <c r="C60" s="35"/>
      <c r="E60" s="10">
        <v>3.82</v>
      </c>
      <c r="G60" s="10">
        <v>591.69000000000005</v>
      </c>
      <c r="H60" s="35">
        <v>1954</v>
      </c>
      <c r="I60" s="35"/>
      <c r="J60" s="10">
        <f t="shared" si="1"/>
        <v>26051.219999999998</v>
      </c>
      <c r="K60" s="10">
        <v>3303.2</v>
      </c>
      <c r="L60" s="10"/>
      <c r="M60" s="10"/>
      <c r="N60" s="10"/>
      <c r="O60" s="10"/>
      <c r="P60" s="10"/>
      <c r="Q60" s="10">
        <f t="shared" si="2"/>
        <v>29354.42</v>
      </c>
      <c r="R60" s="10">
        <f>+'184.100'!AB60</f>
        <v>0</v>
      </c>
      <c r="T60" s="10"/>
      <c r="U60" s="10">
        <f t="shared" ref="U60:U106" si="14">+Q60++T60+R60+S60</f>
        <v>29354.42</v>
      </c>
    </row>
    <row r="61" spans="1:21" x14ac:dyDescent="0.2">
      <c r="A61" s="34">
        <f>+Jan!A61</f>
        <v>586000</v>
      </c>
      <c r="B61" s="35">
        <v>26503.15</v>
      </c>
      <c r="C61" s="35">
        <v>106.25</v>
      </c>
      <c r="G61" s="10">
        <v>1939.66</v>
      </c>
      <c r="H61" s="35">
        <v>2371.56</v>
      </c>
      <c r="I61" s="35">
        <v>1383.18</v>
      </c>
      <c r="J61" s="10">
        <f t="shared" si="1"/>
        <v>32303.800000000003</v>
      </c>
      <c r="K61" s="10"/>
      <c r="L61" s="10"/>
      <c r="M61" s="10"/>
      <c r="N61" s="10"/>
      <c r="O61" s="10"/>
      <c r="P61" s="10"/>
      <c r="Q61" s="10">
        <f t="shared" si="2"/>
        <v>32303.800000000003</v>
      </c>
      <c r="R61" s="10">
        <f>+'184.100'!AB61</f>
        <v>0</v>
      </c>
      <c r="T61" s="10"/>
      <c r="U61" s="10">
        <f t="shared" si="14"/>
        <v>32303.800000000003</v>
      </c>
    </row>
    <row r="62" spans="1:21" x14ac:dyDescent="0.2">
      <c r="A62" s="34">
        <f>+Jan!A62</f>
        <v>588000</v>
      </c>
      <c r="B62" s="35">
        <v>89520.7</v>
      </c>
      <c r="C62" s="35">
        <v>613.55999999999995</v>
      </c>
      <c r="E62" s="10">
        <v>50.91</v>
      </c>
      <c r="G62" s="10">
        <v>2015.71</v>
      </c>
      <c r="H62" s="35">
        <v>7536.98</v>
      </c>
      <c r="I62" s="35">
        <v>476.96</v>
      </c>
      <c r="J62" s="10">
        <f t="shared" si="1"/>
        <v>100214.82</v>
      </c>
      <c r="K62" s="10"/>
      <c r="L62" s="10"/>
      <c r="M62" s="10"/>
      <c r="N62" s="10"/>
      <c r="O62" s="10"/>
      <c r="P62" s="10"/>
      <c r="Q62" s="10">
        <f t="shared" si="2"/>
        <v>100214.82</v>
      </c>
      <c r="R62" s="10">
        <f>+'184.100'!AB62</f>
        <v>0</v>
      </c>
      <c r="T62" s="10">
        <f>+'163000'!AB11+'163000'!AB34</f>
        <v>0</v>
      </c>
      <c r="U62" s="10">
        <f t="shared" si="14"/>
        <v>100214.82</v>
      </c>
    </row>
    <row r="63" spans="1:21" hidden="1" x14ac:dyDescent="0.2">
      <c r="A63" s="50">
        <v>588200</v>
      </c>
      <c r="B63" s="35"/>
      <c r="C63" s="35"/>
      <c r="H63" s="35"/>
      <c r="I63" s="35"/>
      <c r="J63" s="10">
        <f t="shared" si="1"/>
        <v>0</v>
      </c>
      <c r="K63" s="10"/>
      <c r="L63" s="10"/>
      <c r="M63" s="10"/>
      <c r="N63" s="10"/>
      <c r="O63" s="10"/>
      <c r="P63" s="10"/>
      <c r="Q63" s="10">
        <f t="shared" si="2"/>
        <v>0</v>
      </c>
      <c r="R63" s="10">
        <f>+'184.100'!AB63</f>
        <v>0</v>
      </c>
      <c r="T63" s="10"/>
      <c r="U63" s="10">
        <f t="shared" si="14"/>
        <v>0</v>
      </c>
    </row>
    <row r="64" spans="1:21" hidden="1" x14ac:dyDescent="0.2">
      <c r="A64" s="50">
        <v>588210</v>
      </c>
      <c r="B64" s="35"/>
      <c r="C64" s="35"/>
      <c r="H64" s="35"/>
      <c r="I64" s="35"/>
      <c r="J64" s="10">
        <f t="shared" si="1"/>
        <v>0</v>
      </c>
      <c r="K64" s="10"/>
      <c r="L64" s="10"/>
      <c r="M64" s="10"/>
      <c r="N64" s="10"/>
      <c r="O64" s="10"/>
      <c r="P64" s="10"/>
      <c r="Q64" s="10">
        <f t="shared" si="2"/>
        <v>0</v>
      </c>
      <c r="R64" s="10">
        <f>+'184.100'!AB64</f>
        <v>0</v>
      </c>
      <c r="T64" s="10"/>
      <c r="U64" s="10">
        <f t="shared" si="14"/>
        <v>0</v>
      </c>
    </row>
    <row r="65" spans="1:21" x14ac:dyDescent="0.2">
      <c r="A65" s="34">
        <f>+Jan!A65</f>
        <v>592000</v>
      </c>
      <c r="B65" s="35">
        <v>12376.58</v>
      </c>
      <c r="C65" s="35">
        <v>70.540000000000006</v>
      </c>
      <c r="E65" s="10">
        <v>282.29000000000002</v>
      </c>
      <c r="G65" s="10">
        <v>564.59</v>
      </c>
      <c r="H65" s="35">
        <v>1082.1300000000001</v>
      </c>
      <c r="I65" s="35"/>
      <c r="J65" s="10">
        <f t="shared" si="1"/>
        <v>14376.130000000001</v>
      </c>
      <c r="K65" s="10"/>
      <c r="L65" s="10"/>
      <c r="M65" s="10"/>
      <c r="N65" s="10"/>
      <c r="O65" s="10"/>
      <c r="P65" s="10"/>
      <c r="Q65" s="10">
        <f t="shared" si="2"/>
        <v>14376.130000000001</v>
      </c>
      <c r="R65" s="10">
        <f>+'184.100'!AB65</f>
        <v>0</v>
      </c>
      <c r="T65" s="10">
        <f>+'163000'!AB12+'163000'!AB35</f>
        <v>0</v>
      </c>
      <c r="U65" s="10">
        <f t="shared" si="14"/>
        <v>14376.130000000001</v>
      </c>
    </row>
    <row r="66" spans="1:21" x14ac:dyDescent="0.2">
      <c r="A66" s="34">
        <f>+Jan!A66</f>
        <v>592100</v>
      </c>
      <c r="B66" s="35">
        <v>3524.13</v>
      </c>
      <c r="C66" s="35">
        <v>78.38</v>
      </c>
      <c r="H66" s="35">
        <v>291.93</v>
      </c>
      <c r="I66" s="35"/>
      <c r="J66" s="10">
        <f t="shared" si="1"/>
        <v>3894.44</v>
      </c>
      <c r="K66" s="10"/>
      <c r="L66" s="10"/>
      <c r="M66" s="10"/>
      <c r="N66" s="10"/>
      <c r="O66" s="10"/>
      <c r="P66" s="10"/>
      <c r="Q66" s="10">
        <f t="shared" si="2"/>
        <v>3894.44</v>
      </c>
      <c r="R66" s="10">
        <f>+'184.100'!AB66</f>
        <v>0</v>
      </c>
      <c r="T66" s="10"/>
      <c r="U66" s="10">
        <f t="shared" si="14"/>
        <v>3894.44</v>
      </c>
    </row>
    <row r="67" spans="1:21" x14ac:dyDescent="0.2">
      <c r="A67" s="34">
        <f>+Jan!A67</f>
        <v>592200</v>
      </c>
      <c r="B67" s="35">
        <v>739.72</v>
      </c>
      <c r="C67" s="35"/>
      <c r="H67" s="35">
        <v>72.53</v>
      </c>
      <c r="I67" s="35"/>
      <c r="J67" s="10">
        <f t="shared" si="1"/>
        <v>812.25</v>
      </c>
      <c r="K67" s="10"/>
      <c r="L67" s="10"/>
      <c r="M67" s="10"/>
      <c r="N67" s="10"/>
      <c r="O67" s="10"/>
      <c r="P67" s="10"/>
      <c r="Q67" s="10">
        <f t="shared" si="2"/>
        <v>812.25</v>
      </c>
      <c r="R67" s="10">
        <f>+'184.100'!AB67</f>
        <v>0</v>
      </c>
      <c r="T67" s="10"/>
      <c r="U67" s="10">
        <f t="shared" si="14"/>
        <v>812.25</v>
      </c>
    </row>
    <row r="68" spans="1:21" x14ac:dyDescent="0.2">
      <c r="A68" s="34">
        <f>+Jan!A68</f>
        <v>593000</v>
      </c>
      <c r="B68" s="35">
        <v>175087.11</v>
      </c>
      <c r="C68" s="35">
        <v>341.22</v>
      </c>
      <c r="E68" s="10">
        <v>118.94</v>
      </c>
      <c r="G68" s="10">
        <v>2819.04</v>
      </c>
      <c r="H68" s="35">
        <v>7603.02</v>
      </c>
      <c r="I68" s="35"/>
      <c r="J68" s="10">
        <f t="shared" si="1"/>
        <v>185969.33</v>
      </c>
      <c r="K68" s="10">
        <v>22562.34</v>
      </c>
      <c r="L68" s="10"/>
      <c r="M68" s="10"/>
      <c r="N68" s="10"/>
      <c r="O68" s="10"/>
      <c r="P68" s="10"/>
      <c r="Q68" s="10">
        <f t="shared" si="2"/>
        <v>208531.66999999998</v>
      </c>
      <c r="R68" s="10">
        <f>+'184.100'!AB68</f>
        <v>0</v>
      </c>
      <c r="T68" s="10">
        <f>+'163000'!AB13+'163000'!AB36</f>
        <v>744.1137312569989</v>
      </c>
      <c r="U68" s="10">
        <f t="shared" si="14"/>
        <v>209275.78373125699</v>
      </c>
    </row>
    <row r="69" spans="1:21" hidden="1" x14ac:dyDescent="0.2">
      <c r="A69" s="50">
        <f>+Jan!A69</f>
        <v>593200</v>
      </c>
      <c r="B69" s="35"/>
      <c r="C69" s="35"/>
      <c r="H69" s="35"/>
      <c r="I69" s="35"/>
      <c r="J69" s="10">
        <f t="shared" si="1"/>
        <v>0</v>
      </c>
      <c r="K69" s="10"/>
      <c r="L69" s="10"/>
      <c r="M69" s="10"/>
      <c r="N69" s="10"/>
      <c r="O69" s="10"/>
      <c r="P69" s="10"/>
      <c r="Q69" s="10">
        <f t="shared" si="2"/>
        <v>0</v>
      </c>
      <c r="R69" s="10">
        <f>+'184.100'!AB69</f>
        <v>0</v>
      </c>
      <c r="T69" s="10">
        <f>+'163000'!AB14+'163000'!AB37</f>
        <v>0</v>
      </c>
      <c r="U69" s="10">
        <f t="shared" si="14"/>
        <v>0</v>
      </c>
    </row>
    <row r="70" spans="1:21" x14ac:dyDescent="0.2">
      <c r="A70" s="34">
        <f>+Jan!A70</f>
        <v>593300</v>
      </c>
      <c r="B70" s="35">
        <v>13586.6</v>
      </c>
      <c r="C70" s="35"/>
      <c r="G70" s="10">
        <v>272.64</v>
      </c>
      <c r="H70" s="35">
        <v>1060.67</v>
      </c>
      <c r="I70" s="35"/>
      <c r="J70" s="10">
        <f t="shared" si="1"/>
        <v>14919.91</v>
      </c>
      <c r="K70" s="10"/>
      <c r="L70" s="10"/>
      <c r="M70" s="10"/>
      <c r="N70" s="10"/>
      <c r="O70" s="10"/>
      <c r="P70" s="10"/>
      <c r="Q70" s="10">
        <f t="shared" si="2"/>
        <v>14919.91</v>
      </c>
      <c r="R70" s="10">
        <f>+'184.100'!AB70</f>
        <v>0</v>
      </c>
      <c r="T70" s="10"/>
      <c r="U70" s="10">
        <f t="shared" si="14"/>
        <v>14919.91</v>
      </c>
    </row>
    <row r="71" spans="1:21" x14ac:dyDescent="0.2">
      <c r="A71" s="34">
        <v>593800</v>
      </c>
      <c r="B71" s="35">
        <v>240.91</v>
      </c>
      <c r="C71" s="35"/>
      <c r="H71" s="35">
        <v>3.73</v>
      </c>
      <c r="I71" s="35"/>
      <c r="J71" s="10">
        <f t="shared" si="1"/>
        <v>244.64</v>
      </c>
      <c r="K71" s="10">
        <v>-99.3</v>
      </c>
      <c r="L71" s="10"/>
      <c r="M71" s="10"/>
      <c r="N71" s="10"/>
      <c r="O71" s="10"/>
      <c r="P71" s="10"/>
      <c r="Q71" s="10">
        <f t="shared" si="2"/>
        <v>145.33999999999997</v>
      </c>
      <c r="R71" s="10">
        <f>+'184.100'!AB71</f>
        <v>0</v>
      </c>
      <c r="T71" s="10"/>
      <c r="U71" s="10">
        <f t="shared" si="14"/>
        <v>145.33999999999997</v>
      </c>
    </row>
    <row r="72" spans="1:21" x14ac:dyDescent="0.2">
      <c r="A72" s="34">
        <f>+Jan!A72</f>
        <v>594000</v>
      </c>
      <c r="B72" s="35">
        <v>10892.29</v>
      </c>
      <c r="C72" s="35"/>
      <c r="G72" s="10">
        <v>75.569999999999993</v>
      </c>
      <c r="H72" s="35">
        <v>801.31</v>
      </c>
      <c r="I72" s="35"/>
      <c r="J72" s="10">
        <f t="shared" si="1"/>
        <v>11769.17</v>
      </c>
      <c r="K72" s="10"/>
      <c r="L72" s="10"/>
      <c r="M72" s="10"/>
      <c r="N72" s="10"/>
      <c r="O72" s="10"/>
      <c r="P72" s="10"/>
      <c r="Q72" s="10">
        <f t="shared" si="2"/>
        <v>11769.17</v>
      </c>
      <c r="R72" s="10">
        <f>+'184.100'!AB72</f>
        <v>0</v>
      </c>
      <c r="T72" s="10">
        <f>+'163000'!AB15+'163000'!AB38</f>
        <v>49.087854700975114</v>
      </c>
      <c r="U72" s="10">
        <f t="shared" si="14"/>
        <v>11818.257854700974</v>
      </c>
    </row>
    <row r="73" spans="1:21" x14ac:dyDescent="0.2">
      <c r="A73" s="34">
        <f>+Jan!A73</f>
        <v>595000</v>
      </c>
      <c r="B73" s="35">
        <v>494.61</v>
      </c>
      <c r="C73" s="35"/>
      <c r="G73" s="10">
        <v>13.12</v>
      </c>
      <c r="H73" s="35"/>
      <c r="I73" s="35"/>
      <c r="J73" s="10">
        <f t="shared" ref="J73:J115" si="15">SUM(B73:I73)</f>
        <v>507.73</v>
      </c>
      <c r="K73" s="10"/>
      <c r="L73" s="10"/>
      <c r="M73" s="10"/>
      <c r="N73" s="10"/>
      <c r="O73" s="10"/>
      <c r="P73" s="10"/>
      <c r="Q73" s="10">
        <f t="shared" si="2"/>
        <v>507.73</v>
      </c>
      <c r="R73" s="10">
        <f>+'184.100'!AB73</f>
        <v>0</v>
      </c>
      <c r="T73" s="10">
        <f>+'163000'!AB16+'163000'!AB39</f>
        <v>0</v>
      </c>
      <c r="U73" s="10">
        <f t="shared" si="14"/>
        <v>507.73</v>
      </c>
    </row>
    <row r="74" spans="1:21" x14ac:dyDescent="0.2">
      <c r="A74" s="34">
        <f>+Jan!A74</f>
        <v>596000</v>
      </c>
      <c r="B74" s="35">
        <v>895.77</v>
      </c>
      <c r="C74" s="35"/>
      <c r="G74" s="10">
        <v>15.02</v>
      </c>
      <c r="H74" s="35">
        <v>99.89</v>
      </c>
      <c r="I74" s="35"/>
      <c r="J74" s="10">
        <f t="shared" si="15"/>
        <v>1010.68</v>
      </c>
      <c r="K74" s="10"/>
      <c r="L74" s="10"/>
      <c r="M74" s="10"/>
      <c r="N74" s="10"/>
      <c r="O74" s="10"/>
      <c r="P74" s="10"/>
      <c r="Q74" s="10">
        <f t="shared" si="2"/>
        <v>1010.68</v>
      </c>
      <c r="R74" s="10">
        <f>+'184.100'!AB74</f>
        <v>0</v>
      </c>
      <c r="T74" s="10"/>
      <c r="U74" s="10">
        <f t="shared" si="14"/>
        <v>1010.68</v>
      </c>
    </row>
    <row r="75" spans="1:21" x14ac:dyDescent="0.2">
      <c r="A75" s="34">
        <f>+Jan!A75</f>
        <v>597000</v>
      </c>
      <c r="B75" s="35"/>
      <c r="C75" s="35"/>
      <c r="H75" s="35"/>
      <c r="I75" s="35">
        <v>238.49</v>
      </c>
      <c r="J75" s="10">
        <f t="shared" si="15"/>
        <v>238.49</v>
      </c>
      <c r="K75" s="10"/>
      <c r="L75" s="10"/>
      <c r="M75" s="10"/>
      <c r="N75" s="10"/>
      <c r="O75" s="10"/>
      <c r="P75" s="10"/>
      <c r="Q75" s="10">
        <f t="shared" si="2"/>
        <v>238.49</v>
      </c>
      <c r="R75" s="10">
        <f>+'184.100'!AB75</f>
        <v>0</v>
      </c>
      <c r="T75" s="10">
        <f>+'163000'!AB17+'163000'!AB40</f>
        <v>0</v>
      </c>
      <c r="U75" s="10">
        <f t="shared" si="14"/>
        <v>238.49</v>
      </c>
    </row>
    <row r="76" spans="1:21" hidden="1" x14ac:dyDescent="0.2">
      <c r="A76" s="34">
        <f>+Jan!A76</f>
        <v>598000</v>
      </c>
      <c r="B76" s="35"/>
      <c r="C76" s="35"/>
      <c r="H76" s="35"/>
      <c r="I76" s="35"/>
      <c r="J76" s="10">
        <f t="shared" si="15"/>
        <v>0</v>
      </c>
      <c r="K76" s="10"/>
      <c r="L76" s="10"/>
      <c r="M76" s="10"/>
      <c r="N76" s="10"/>
      <c r="O76" s="10"/>
      <c r="P76" s="10"/>
      <c r="Q76" s="10">
        <f t="shared" si="2"/>
        <v>0</v>
      </c>
      <c r="R76" s="10">
        <f>+'184.100'!AB76</f>
        <v>0</v>
      </c>
      <c r="T76" s="10">
        <f>+'163000'!AB18+'163000'!AB41</f>
        <v>0</v>
      </c>
      <c r="U76" s="10">
        <f t="shared" si="14"/>
        <v>0</v>
      </c>
    </row>
    <row r="77" spans="1:21" x14ac:dyDescent="0.2">
      <c r="A77" s="34">
        <f>+Jan!A77</f>
        <v>903000</v>
      </c>
      <c r="B77" s="35">
        <v>81283.16</v>
      </c>
      <c r="C77" s="35">
        <v>625.84</v>
      </c>
      <c r="E77" s="10">
        <v>122.54</v>
      </c>
      <c r="G77" s="10">
        <v>8118.1</v>
      </c>
      <c r="H77" s="35">
        <v>7764.52</v>
      </c>
      <c r="I77" s="35">
        <v>2337.1</v>
      </c>
      <c r="J77" s="10">
        <f t="shared" si="15"/>
        <v>100251.26000000001</v>
      </c>
      <c r="K77" s="10">
        <v>383.18</v>
      </c>
      <c r="L77" s="10"/>
      <c r="M77" s="10"/>
      <c r="N77" s="10"/>
      <c r="O77" s="10"/>
      <c r="P77" s="10"/>
      <c r="Q77" s="10">
        <f t="shared" si="2"/>
        <v>100634.44</v>
      </c>
      <c r="R77" s="10">
        <f>+'184.100'!AB77</f>
        <v>0</v>
      </c>
      <c r="S77" s="10">
        <v>-7.42</v>
      </c>
      <c r="T77" s="10"/>
      <c r="U77" s="10">
        <f t="shared" si="14"/>
        <v>100627.02</v>
      </c>
    </row>
    <row r="78" spans="1:21" hidden="1" x14ac:dyDescent="0.2">
      <c r="A78" s="34">
        <f>+Jan!A78</f>
        <v>903220</v>
      </c>
      <c r="B78" s="35"/>
      <c r="C78" s="35"/>
      <c r="H78" s="35"/>
      <c r="I78" s="35"/>
      <c r="J78" s="10">
        <f t="shared" si="15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+'184.100'!AB78</f>
        <v>0</v>
      </c>
      <c r="T78" s="10"/>
      <c r="U78" s="10">
        <f t="shared" si="14"/>
        <v>0</v>
      </c>
    </row>
    <row r="79" spans="1:21" hidden="1" x14ac:dyDescent="0.2">
      <c r="A79" s="34">
        <f>+Jan!A79</f>
        <v>903230</v>
      </c>
      <c r="B79" s="35"/>
      <c r="C79" s="35"/>
      <c r="H79" s="35"/>
      <c r="I79" s="35"/>
      <c r="J79" s="10">
        <f t="shared" si="15"/>
        <v>0</v>
      </c>
      <c r="K79" s="10"/>
      <c r="L79" s="10"/>
      <c r="M79" s="10"/>
      <c r="N79" s="10"/>
      <c r="O79" s="10"/>
      <c r="P79" s="10"/>
      <c r="Q79" s="10">
        <f t="shared" si="2"/>
        <v>0</v>
      </c>
      <c r="R79" s="10">
        <f>+'184.100'!AB79</f>
        <v>0</v>
      </c>
      <c r="T79" s="10"/>
      <c r="U79" s="10">
        <f t="shared" si="14"/>
        <v>0</v>
      </c>
    </row>
    <row r="80" spans="1:21" hidden="1" x14ac:dyDescent="0.2">
      <c r="A80" s="34">
        <f>+Jan!A80</f>
        <v>903240</v>
      </c>
      <c r="B80" s="35"/>
      <c r="C80" s="35"/>
      <c r="H80" s="35"/>
      <c r="I80" s="35"/>
      <c r="J80" s="10">
        <f t="shared" si="15"/>
        <v>0</v>
      </c>
      <c r="K80" s="10"/>
      <c r="L80" s="10"/>
      <c r="M80" s="10"/>
      <c r="N80" s="10"/>
      <c r="O80" s="10"/>
      <c r="P80" s="10"/>
      <c r="Q80" s="10">
        <f t="shared" si="2"/>
        <v>0</v>
      </c>
      <c r="R80" s="10">
        <f>+'184.100'!AB80</f>
        <v>0</v>
      </c>
      <c r="T80" s="10"/>
      <c r="U80" s="10">
        <f t="shared" si="14"/>
        <v>0</v>
      </c>
    </row>
    <row r="81" spans="1:21" x14ac:dyDescent="0.2">
      <c r="A81" s="34">
        <f>+Jan!A81</f>
        <v>908000</v>
      </c>
      <c r="B81" s="35">
        <v>5700.25</v>
      </c>
      <c r="C81" s="35"/>
      <c r="G81" s="10">
        <v>37.75</v>
      </c>
      <c r="H81" s="35">
        <v>580.76</v>
      </c>
      <c r="I81" s="35"/>
      <c r="J81" s="10">
        <f t="shared" si="15"/>
        <v>6318.76</v>
      </c>
      <c r="K81" s="10"/>
      <c r="L81" s="10"/>
      <c r="M81" s="10"/>
      <c r="N81" s="10"/>
      <c r="O81" s="10"/>
      <c r="P81" s="10"/>
      <c r="Q81" s="10">
        <f t="shared" si="2"/>
        <v>6318.76</v>
      </c>
      <c r="R81" s="10">
        <f>+'184.100'!AB81</f>
        <v>0</v>
      </c>
      <c r="T81" s="10"/>
      <c r="U81" s="10">
        <f t="shared" si="14"/>
        <v>6318.76</v>
      </c>
    </row>
    <row r="82" spans="1:21" hidden="1" x14ac:dyDescent="0.2">
      <c r="A82" s="34">
        <f>+Jan!A82</f>
        <v>912000</v>
      </c>
      <c r="B82" s="35"/>
      <c r="C82" s="35"/>
      <c r="H82" s="35"/>
      <c r="I82" s="35"/>
      <c r="J82" s="10">
        <f t="shared" si="15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+'184.100'!AB82</f>
        <v>0</v>
      </c>
      <c r="T82" s="10"/>
      <c r="U82" s="10">
        <f t="shared" si="14"/>
        <v>0</v>
      </c>
    </row>
    <row r="83" spans="1:21" hidden="1" x14ac:dyDescent="0.2">
      <c r="A83" s="34">
        <f>+Jan!A83</f>
        <v>913000</v>
      </c>
      <c r="B83" s="35"/>
      <c r="C83" s="35"/>
      <c r="H83" s="35"/>
      <c r="I83" s="35"/>
      <c r="J83" s="10">
        <f t="shared" si="15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+'184.100'!AB83</f>
        <v>0</v>
      </c>
      <c r="T83" s="10"/>
      <c r="U83" s="10">
        <f t="shared" si="14"/>
        <v>0</v>
      </c>
    </row>
    <row r="84" spans="1:21" hidden="1" x14ac:dyDescent="0.2">
      <c r="A84" s="34">
        <f>+Jan!A84</f>
        <v>913220</v>
      </c>
      <c r="B84" s="35"/>
      <c r="C84" s="35"/>
      <c r="H84" s="35"/>
      <c r="I84" s="35"/>
      <c r="J84" s="10">
        <f t="shared" si="15"/>
        <v>0</v>
      </c>
      <c r="K84" s="10"/>
      <c r="L84" s="10"/>
      <c r="M84" s="10"/>
      <c r="N84" s="10"/>
      <c r="O84" s="10"/>
      <c r="P84" s="10"/>
      <c r="Q84" s="10">
        <f t="shared" si="2"/>
        <v>0</v>
      </c>
      <c r="R84" s="10">
        <f>+'184.100'!AB84</f>
        <v>0</v>
      </c>
      <c r="T84" s="10"/>
      <c r="U84" s="10">
        <f t="shared" si="14"/>
        <v>0</v>
      </c>
    </row>
    <row r="85" spans="1:21" hidden="1" x14ac:dyDescent="0.2">
      <c r="A85" s="34">
        <f>+Jan!A85</f>
        <v>913230</v>
      </c>
      <c r="B85" s="35"/>
      <c r="C85" s="35"/>
      <c r="H85" s="35"/>
      <c r="I85" s="35"/>
      <c r="J85" s="10">
        <f t="shared" si="15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+'184.100'!AB85</f>
        <v>0</v>
      </c>
      <c r="T85" s="10"/>
      <c r="U85" s="10">
        <f t="shared" si="14"/>
        <v>0</v>
      </c>
    </row>
    <row r="86" spans="1:21" hidden="1" x14ac:dyDescent="0.2">
      <c r="A86" s="34">
        <f>+Jan!A86</f>
        <v>913240</v>
      </c>
      <c r="B86" s="35"/>
      <c r="C86" s="35"/>
      <c r="H86" s="35"/>
      <c r="I86" s="35"/>
      <c r="J86" s="10">
        <f t="shared" si="15"/>
        <v>0</v>
      </c>
      <c r="K86" s="10"/>
      <c r="L86" s="10"/>
      <c r="M86" s="10"/>
      <c r="N86" s="10"/>
      <c r="O86" s="10"/>
      <c r="P86" s="10"/>
      <c r="Q86" s="10">
        <f t="shared" si="2"/>
        <v>0</v>
      </c>
      <c r="R86" s="10">
        <f>+'184.100'!AB86</f>
        <v>0</v>
      </c>
      <c r="T86" s="10"/>
      <c r="U86" s="10">
        <f t="shared" si="14"/>
        <v>0</v>
      </c>
    </row>
    <row r="87" spans="1:21" x14ac:dyDescent="0.2">
      <c r="A87" s="34">
        <f>+Jan!A87</f>
        <v>920000</v>
      </c>
      <c r="B87" s="35">
        <v>139617.87</v>
      </c>
      <c r="C87" s="35"/>
      <c r="G87" s="10">
        <v>6494.45</v>
      </c>
      <c r="H87" s="35">
        <v>8004.77</v>
      </c>
      <c r="I87" s="35"/>
      <c r="J87" s="10">
        <f t="shared" si="15"/>
        <v>154117.09</v>
      </c>
      <c r="K87" s="10"/>
      <c r="L87" s="10"/>
      <c r="M87" s="10"/>
      <c r="N87" s="10"/>
      <c r="O87" s="10"/>
      <c r="P87" s="10"/>
      <c r="Q87" s="10">
        <f t="shared" si="2"/>
        <v>154117.09</v>
      </c>
      <c r="R87" s="10">
        <f>+'184.100'!AB87</f>
        <v>0</v>
      </c>
      <c r="T87" s="10"/>
      <c r="U87" s="10">
        <f t="shared" si="14"/>
        <v>154117.09</v>
      </c>
    </row>
    <row r="88" spans="1:21" hidden="1" x14ac:dyDescent="0.2">
      <c r="A88" s="34">
        <v>920100</v>
      </c>
      <c r="B88" s="35"/>
      <c r="C88" s="35"/>
      <c r="H88" s="35"/>
      <c r="I88" s="35"/>
      <c r="J88" s="10">
        <f t="shared" si="15"/>
        <v>0</v>
      </c>
      <c r="K88" s="10"/>
      <c r="L88" s="10"/>
      <c r="M88" s="10"/>
      <c r="N88" s="10"/>
      <c r="O88" s="10"/>
      <c r="P88" s="10"/>
      <c r="Q88" s="10">
        <f t="shared" ref="Q88:Q92" si="16">+J88-L88+M88-N88+O88+P88+K88</f>
        <v>0</v>
      </c>
      <c r="R88" s="10">
        <f>+'184.100'!AB88</f>
        <v>0</v>
      </c>
      <c r="T88" s="10"/>
      <c r="U88" s="10">
        <f t="shared" si="14"/>
        <v>0</v>
      </c>
    </row>
    <row r="89" spans="1:21" hidden="1" x14ac:dyDescent="0.2">
      <c r="A89" s="34">
        <f>+Jan!A89</f>
        <v>920220</v>
      </c>
      <c r="B89" s="35"/>
      <c r="C89" s="35"/>
      <c r="H89" s="35"/>
      <c r="I89" s="35"/>
      <c r="J89" s="10">
        <f t="shared" si="15"/>
        <v>0</v>
      </c>
      <c r="K89" s="10"/>
      <c r="L89" s="10"/>
      <c r="M89" s="10"/>
      <c r="N89" s="10"/>
      <c r="O89" s="10"/>
      <c r="P89" s="10"/>
      <c r="Q89" s="10">
        <f t="shared" si="16"/>
        <v>0</v>
      </c>
      <c r="R89" s="10">
        <f>+'184.100'!AB89</f>
        <v>0</v>
      </c>
      <c r="T89" s="10"/>
      <c r="U89" s="10">
        <f t="shared" si="14"/>
        <v>0</v>
      </c>
    </row>
    <row r="90" spans="1:21" hidden="1" x14ac:dyDescent="0.2">
      <c r="A90" s="34">
        <f>+Jan!A90</f>
        <v>920221</v>
      </c>
      <c r="B90" s="35"/>
      <c r="C90" s="35"/>
      <c r="H90" s="35"/>
      <c r="I90" s="35"/>
      <c r="J90" s="10">
        <f t="shared" si="15"/>
        <v>0</v>
      </c>
      <c r="K90" s="10"/>
      <c r="L90" s="10"/>
      <c r="M90" s="10"/>
      <c r="N90" s="10"/>
      <c r="O90" s="10"/>
      <c r="P90" s="10"/>
      <c r="Q90" s="10">
        <f t="shared" si="16"/>
        <v>0</v>
      </c>
      <c r="R90" s="10">
        <f>+'184.100'!AB90</f>
        <v>0</v>
      </c>
      <c r="T90" s="10"/>
      <c r="U90" s="10">
        <f t="shared" si="14"/>
        <v>0</v>
      </c>
    </row>
    <row r="91" spans="1:21" hidden="1" x14ac:dyDescent="0.2">
      <c r="A91" s="34">
        <f>+Jan!A91</f>
        <v>920230</v>
      </c>
      <c r="B91" s="35"/>
      <c r="C91" s="35"/>
      <c r="H91" s="35"/>
      <c r="I91" s="35"/>
      <c r="J91" s="10">
        <f t="shared" si="15"/>
        <v>0</v>
      </c>
      <c r="K91" s="10"/>
      <c r="L91" s="10"/>
      <c r="M91" s="10"/>
      <c r="N91" s="10"/>
      <c r="O91" s="10"/>
      <c r="P91" s="10"/>
      <c r="Q91" s="10">
        <f t="shared" si="16"/>
        <v>0</v>
      </c>
      <c r="R91" s="10">
        <f>+'184.100'!AB91</f>
        <v>0</v>
      </c>
      <c r="T91" s="10"/>
      <c r="U91" s="10">
        <f t="shared" si="14"/>
        <v>0</v>
      </c>
    </row>
    <row r="92" spans="1:21" hidden="1" x14ac:dyDescent="0.2">
      <c r="A92" s="34">
        <f>+Jan!A92</f>
        <v>920231</v>
      </c>
      <c r="B92" s="35"/>
      <c r="C92" s="35"/>
      <c r="H92" s="35"/>
      <c r="I92" s="35"/>
      <c r="J92" s="10">
        <f t="shared" si="15"/>
        <v>0</v>
      </c>
      <c r="K92" s="10"/>
      <c r="L92" s="10"/>
      <c r="M92" s="10"/>
      <c r="N92" s="10"/>
      <c r="O92" s="10"/>
      <c r="P92" s="10"/>
      <c r="Q92" s="10">
        <f t="shared" si="16"/>
        <v>0</v>
      </c>
      <c r="R92" s="10">
        <f>+'184.100'!AB92</f>
        <v>0</v>
      </c>
      <c r="T92" s="10"/>
      <c r="U92" s="10">
        <f t="shared" si="14"/>
        <v>0</v>
      </c>
    </row>
    <row r="93" spans="1:21" x14ac:dyDescent="0.2">
      <c r="A93" s="34">
        <f>+Jan!A93</f>
        <v>920240</v>
      </c>
      <c r="B93" s="35">
        <v>2408.85</v>
      </c>
      <c r="C93" s="35"/>
      <c r="H93" s="35">
        <v>138.97999999999999</v>
      </c>
      <c r="I93" s="35"/>
      <c r="J93" s="10">
        <f t="shared" si="15"/>
        <v>2547.83</v>
      </c>
      <c r="K93" s="10"/>
      <c r="L93" s="10"/>
      <c r="M93" s="10"/>
      <c r="N93" s="10"/>
      <c r="O93" s="10"/>
      <c r="P93" s="10"/>
      <c r="Q93" s="10">
        <f t="shared" si="2"/>
        <v>2547.83</v>
      </c>
      <c r="R93" s="10">
        <f>+'184.100'!AB93</f>
        <v>0</v>
      </c>
      <c r="T93" s="10"/>
      <c r="U93" s="10">
        <f t="shared" si="14"/>
        <v>2547.83</v>
      </c>
    </row>
    <row r="94" spans="1:21" hidden="1" x14ac:dyDescent="0.2">
      <c r="A94" s="34">
        <f>+Jan!A94</f>
        <v>920241</v>
      </c>
      <c r="B94" s="35"/>
      <c r="C94" s="35"/>
      <c r="H94" s="35"/>
      <c r="I94" s="35"/>
      <c r="J94" s="10">
        <f t="shared" si="15"/>
        <v>0</v>
      </c>
      <c r="K94" s="10"/>
      <c r="L94" s="10"/>
      <c r="M94" s="10"/>
      <c r="N94" s="10"/>
      <c r="O94" s="10"/>
      <c r="P94" s="10"/>
      <c r="Q94" s="10">
        <f t="shared" ref="Q94:Q99" si="17">+J94-L94+M94-N94+O94+P94+K94</f>
        <v>0</v>
      </c>
      <c r="R94" s="10">
        <f>+'184.100'!AB94</f>
        <v>0</v>
      </c>
      <c r="T94" s="10"/>
      <c r="U94" s="10">
        <f t="shared" si="14"/>
        <v>0</v>
      </c>
    </row>
    <row r="95" spans="1:21" x14ac:dyDescent="0.2">
      <c r="A95" s="34">
        <v>920250</v>
      </c>
      <c r="B95" s="35">
        <v>62.94</v>
      </c>
      <c r="C95" s="35"/>
      <c r="G95" s="10">
        <v>46.89</v>
      </c>
      <c r="H95" s="35">
        <v>8.5500000000000007</v>
      </c>
      <c r="I95" s="35"/>
      <c r="J95" s="10">
        <f t="shared" si="15"/>
        <v>118.38</v>
      </c>
      <c r="K95" s="10"/>
      <c r="L95" s="10"/>
      <c r="M95" s="10"/>
      <c r="N95" s="10"/>
      <c r="O95" s="10"/>
      <c r="P95" s="10"/>
      <c r="Q95" s="10">
        <f t="shared" si="17"/>
        <v>118.38</v>
      </c>
      <c r="R95" s="10">
        <f>+'184.100'!AB95</f>
        <v>0</v>
      </c>
      <c r="T95" s="10"/>
      <c r="U95" s="10">
        <f t="shared" si="14"/>
        <v>118.38</v>
      </c>
    </row>
    <row r="96" spans="1:21" x14ac:dyDescent="0.2">
      <c r="A96" s="34">
        <v>920260</v>
      </c>
      <c r="B96" s="35">
        <v>62.94</v>
      </c>
      <c r="C96" s="35"/>
      <c r="G96" s="10">
        <v>46.88</v>
      </c>
      <c r="H96" s="35">
        <v>8.5500000000000007</v>
      </c>
      <c r="I96" s="35"/>
      <c r="J96" s="10">
        <f t="shared" si="15"/>
        <v>118.36999999999999</v>
      </c>
      <c r="K96" s="10"/>
      <c r="L96" s="10"/>
      <c r="M96" s="10"/>
      <c r="N96" s="10"/>
      <c r="O96" s="10"/>
      <c r="P96" s="10"/>
      <c r="Q96" s="10">
        <f t="shared" si="17"/>
        <v>118.36999999999999</v>
      </c>
      <c r="R96" s="10">
        <f>+'184.100'!AB96</f>
        <v>0</v>
      </c>
      <c r="T96" s="10"/>
      <c r="U96" s="10">
        <f t="shared" si="14"/>
        <v>118.36999999999999</v>
      </c>
    </row>
    <row r="97" spans="1:21" hidden="1" x14ac:dyDescent="0.2">
      <c r="A97" s="34">
        <f>+Jan!A97</f>
        <v>921000</v>
      </c>
      <c r="B97" s="35"/>
      <c r="C97" s="35"/>
      <c r="H97" s="35"/>
      <c r="I97" s="35"/>
      <c r="J97" s="10">
        <f t="shared" si="15"/>
        <v>0</v>
      </c>
      <c r="K97" s="10"/>
      <c r="L97" s="10"/>
      <c r="M97" s="10"/>
      <c r="N97" s="10"/>
      <c r="O97" s="10"/>
      <c r="P97" s="10"/>
      <c r="Q97" s="10">
        <f t="shared" si="17"/>
        <v>0</v>
      </c>
      <c r="R97" s="10">
        <f>+'184.100'!AB97</f>
        <v>0</v>
      </c>
      <c r="T97" s="10">
        <f>+'163000'!AB19+'163000'!AB42</f>
        <v>0</v>
      </c>
      <c r="U97" s="10">
        <f t="shared" si="14"/>
        <v>0</v>
      </c>
    </row>
    <row r="98" spans="1:21" hidden="1" x14ac:dyDescent="0.2">
      <c r="A98" s="34">
        <f>+Jan!A98</f>
        <v>928000</v>
      </c>
      <c r="B98" s="35"/>
      <c r="C98" s="35"/>
      <c r="H98" s="35"/>
      <c r="I98" s="35"/>
      <c r="J98" s="10">
        <f t="shared" si="15"/>
        <v>0</v>
      </c>
      <c r="K98" s="10"/>
      <c r="L98" s="10"/>
      <c r="M98" s="10"/>
      <c r="N98" s="10"/>
      <c r="O98" s="10"/>
      <c r="P98" s="10"/>
      <c r="Q98" s="10">
        <f t="shared" si="17"/>
        <v>0</v>
      </c>
      <c r="R98" s="10">
        <f>+'184.100'!AB98</f>
        <v>0</v>
      </c>
      <c r="T98" s="10"/>
      <c r="U98" s="10">
        <f t="shared" si="14"/>
        <v>0</v>
      </c>
    </row>
    <row r="99" spans="1:21" hidden="1" x14ac:dyDescent="0.2">
      <c r="A99" s="34">
        <f>+Jan!A99</f>
        <v>928100</v>
      </c>
      <c r="B99" s="35"/>
      <c r="C99" s="35"/>
      <c r="H99" s="35"/>
      <c r="I99" s="35"/>
      <c r="J99" s="10">
        <f t="shared" si="15"/>
        <v>0</v>
      </c>
      <c r="K99" s="10"/>
      <c r="L99" s="10"/>
      <c r="M99" s="10"/>
      <c r="N99" s="10"/>
      <c r="O99" s="10"/>
      <c r="P99" s="10"/>
      <c r="Q99" s="10">
        <f t="shared" si="17"/>
        <v>0</v>
      </c>
      <c r="R99" s="10">
        <f>+'184.100'!AB99</f>
        <v>0</v>
      </c>
      <c r="T99" s="10"/>
      <c r="U99" s="10">
        <f t="shared" si="14"/>
        <v>0</v>
      </c>
    </row>
    <row r="100" spans="1:21" hidden="1" x14ac:dyDescent="0.2">
      <c r="A100" s="34">
        <f>+Jan!A100</f>
        <v>928300</v>
      </c>
      <c r="B100" s="35"/>
      <c r="C100" s="35"/>
      <c r="H100" s="35"/>
      <c r="I100" s="35"/>
      <c r="J100" s="10">
        <f t="shared" si="15"/>
        <v>0</v>
      </c>
      <c r="K100" s="10"/>
      <c r="L100" s="10"/>
      <c r="M100" s="10"/>
      <c r="N100" s="10"/>
      <c r="O100" s="10"/>
      <c r="P100" s="10"/>
      <c r="Q100" s="10">
        <f t="shared" ref="Q100:Q101" si="18">+J100-L100+M100-N100+O100+P100+K100</f>
        <v>0</v>
      </c>
      <c r="R100" s="10">
        <f>+'184.100'!AB100</f>
        <v>0</v>
      </c>
      <c r="T100" s="10"/>
      <c r="U100" s="10">
        <f t="shared" si="14"/>
        <v>0</v>
      </c>
    </row>
    <row r="101" spans="1:21" hidden="1" x14ac:dyDescent="0.2">
      <c r="A101" s="34">
        <v>928500</v>
      </c>
      <c r="B101" s="35"/>
      <c r="C101" s="35"/>
      <c r="H101" s="35"/>
      <c r="I101" s="35"/>
      <c r="J101" s="10">
        <f t="shared" si="15"/>
        <v>0</v>
      </c>
      <c r="K101" s="10"/>
      <c r="L101" s="10"/>
      <c r="M101" s="10"/>
      <c r="N101" s="10"/>
      <c r="O101" s="10"/>
      <c r="P101" s="10"/>
      <c r="Q101" s="10">
        <f t="shared" si="18"/>
        <v>0</v>
      </c>
      <c r="R101" s="10">
        <f>+'184.100'!AB101</f>
        <v>0</v>
      </c>
      <c r="T101" s="10"/>
      <c r="U101" s="10">
        <f t="shared" si="14"/>
        <v>0</v>
      </c>
    </row>
    <row r="102" spans="1:21" hidden="1" x14ac:dyDescent="0.2">
      <c r="A102" s="34">
        <v>928600</v>
      </c>
      <c r="B102" s="35"/>
      <c r="C102" s="35"/>
      <c r="H102" s="35"/>
      <c r="I102" s="35"/>
      <c r="J102" s="10">
        <f t="shared" si="15"/>
        <v>0</v>
      </c>
      <c r="K102" s="10"/>
      <c r="L102" s="10"/>
      <c r="M102" s="10"/>
      <c r="N102" s="10"/>
      <c r="O102" s="10"/>
      <c r="P102" s="10"/>
      <c r="Q102" s="10">
        <f t="shared" ref="Q102:Q106" si="19">+J102-L102+M102-N102+O102+P102+K102</f>
        <v>0</v>
      </c>
      <c r="R102" s="10">
        <f>+'184.100'!AB102</f>
        <v>0</v>
      </c>
      <c r="T102" s="10"/>
      <c r="U102" s="10">
        <f t="shared" si="14"/>
        <v>0</v>
      </c>
    </row>
    <row r="103" spans="1:21" hidden="1" x14ac:dyDescent="0.2">
      <c r="A103" s="34">
        <v>928610</v>
      </c>
      <c r="B103" s="35"/>
      <c r="C103" s="35"/>
      <c r="H103" s="35"/>
      <c r="I103" s="35"/>
      <c r="J103" s="10">
        <f t="shared" si="15"/>
        <v>0</v>
      </c>
      <c r="K103" s="10"/>
      <c r="L103" s="10"/>
      <c r="M103" s="10"/>
      <c r="N103" s="10"/>
      <c r="O103" s="10"/>
      <c r="P103" s="10"/>
      <c r="Q103" s="10">
        <f t="shared" si="19"/>
        <v>0</v>
      </c>
      <c r="R103" s="10">
        <f>+'184.100'!AB103</f>
        <v>0</v>
      </c>
      <c r="T103" s="10"/>
      <c r="U103" s="10">
        <f t="shared" si="14"/>
        <v>0</v>
      </c>
    </row>
    <row r="104" spans="1:21" hidden="1" x14ac:dyDescent="0.2">
      <c r="A104" s="34">
        <f>+Jan!A104</f>
        <v>930100</v>
      </c>
      <c r="B104" s="35"/>
      <c r="C104" s="35"/>
      <c r="H104" s="35"/>
      <c r="I104" s="35"/>
      <c r="J104" s="10">
        <f t="shared" si="15"/>
        <v>0</v>
      </c>
      <c r="K104" s="10"/>
      <c r="L104" s="10"/>
      <c r="M104" s="10"/>
      <c r="N104" s="10"/>
      <c r="O104" s="10"/>
      <c r="P104" s="10"/>
      <c r="Q104" s="10">
        <f t="shared" si="19"/>
        <v>0</v>
      </c>
      <c r="R104" s="10">
        <f>+'184.100'!AB104</f>
        <v>0</v>
      </c>
      <c r="T104" s="10"/>
      <c r="U104" s="10">
        <f t="shared" si="14"/>
        <v>0</v>
      </c>
    </row>
    <row r="105" spans="1:21" x14ac:dyDescent="0.2">
      <c r="A105" s="34">
        <f>+Jan!A105</f>
        <v>930200</v>
      </c>
      <c r="B105" s="35">
        <v>10619.18</v>
      </c>
      <c r="C105" s="35"/>
      <c r="G105" s="10">
        <v>17.37</v>
      </c>
      <c r="H105" s="35">
        <v>910.67</v>
      </c>
      <c r="I105" s="35"/>
      <c r="J105" s="10">
        <f t="shared" si="15"/>
        <v>11547.220000000001</v>
      </c>
      <c r="K105" s="10"/>
      <c r="L105" s="10"/>
      <c r="M105" s="10"/>
      <c r="N105" s="10"/>
      <c r="O105" s="10"/>
      <c r="P105" s="10"/>
      <c r="Q105" s="10">
        <f t="shared" si="19"/>
        <v>11547.220000000001</v>
      </c>
      <c r="R105" s="10">
        <f>+'184.100'!AB105</f>
        <v>0</v>
      </c>
      <c r="S105" s="10">
        <v>-1.42</v>
      </c>
      <c r="T105" s="10"/>
      <c r="U105" s="10">
        <f t="shared" si="14"/>
        <v>11545.800000000001</v>
      </c>
    </row>
    <row r="106" spans="1:21" hidden="1" x14ac:dyDescent="0.2">
      <c r="A106" s="34">
        <f>+Jan!A106</f>
        <v>930220</v>
      </c>
      <c r="B106" s="35"/>
      <c r="C106" s="35"/>
      <c r="H106" s="35"/>
      <c r="I106" s="35"/>
      <c r="J106" s="10">
        <f t="shared" si="15"/>
        <v>0</v>
      </c>
      <c r="K106" s="10"/>
      <c r="L106" s="10"/>
      <c r="M106" s="10"/>
      <c r="N106" s="10"/>
      <c r="O106" s="10"/>
      <c r="P106" s="10"/>
      <c r="Q106" s="10">
        <f t="shared" si="19"/>
        <v>0</v>
      </c>
      <c r="R106" s="10">
        <f>+'184.100'!AB106</f>
        <v>0</v>
      </c>
      <c r="T106" s="10"/>
      <c r="U106" s="10">
        <f t="shared" si="14"/>
        <v>0</v>
      </c>
    </row>
    <row r="107" spans="1:21" hidden="1" x14ac:dyDescent="0.2">
      <c r="A107" s="34">
        <f>+Jan!A107</f>
        <v>930221</v>
      </c>
      <c r="B107" s="35"/>
      <c r="C107" s="35"/>
      <c r="H107" s="35"/>
      <c r="I107" s="35"/>
      <c r="J107" s="10">
        <f t="shared" si="15"/>
        <v>0</v>
      </c>
      <c r="K107" s="10"/>
      <c r="L107" s="10"/>
      <c r="M107" s="10"/>
      <c r="N107" s="10"/>
      <c r="O107" s="10"/>
      <c r="P107" s="10"/>
      <c r="Q107" s="10">
        <f t="shared" ref="Q107:Q116" si="20">+J107-L107+M107-N107+O107+P107+K107</f>
        <v>0</v>
      </c>
      <c r="R107" s="10">
        <f>+'184.100'!AB107</f>
        <v>0</v>
      </c>
      <c r="T107" s="10"/>
      <c r="U107" s="10">
        <f t="shared" ref="U107:U116" si="21">+Q107++T107+R107+S107</f>
        <v>0</v>
      </c>
    </row>
    <row r="108" spans="1:21" hidden="1" x14ac:dyDescent="0.2">
      <c r="A108" s="34">
        <f>+Jan!A108</f>
        <v>930230</v>
      </c>
      <c r="B108" s="35"/>
      <c r="C108" s="35"/>
      <c r="H108" s="35"/>
      <c r="I108" s="35"/>
      <c r="J108" s="10">
        <f t="shared" si="15"/>
        <v>0</v>
      </c>
      <c r="K108" s="10"/>
      <c r="L108" s="10"/>
      <c r="M108" s="10"/>
      <c r="N108" s="10"/>
      <c r="O108" s="10"/>
      <c r="P108" s="10"/>
      <c r="Q108" s="10">
        <f t="shared" si="20"/>
        <v>0</v>
      </c>
      <c r="R108" s="10">
        <f>+'184.100'!AB108</f>
        <v>0</v>
      </c>
      <c r="T108" s="10"/>
      <c r="U108" s="10">
        <f t="shared" si="21"/>
        <v>0</v>
      </c>
    </row>
    <row r="109" spans="1:21" hidden="1" x14ac:dyDescent="0.2">
      <c r="A109" s="34">
        <f>+Jan!A109</f>
        <v>930231</v>
      </c>
      <c r="B109" s="35"/>
      <c r="C109" s="35"/>
      <c r="H109" s="35"/>
      <c r="I109" s="35"/>
      <c r="J109" s="10">
        <f t="shared" si="15"/>
        <v>0</v>
      </c>
      <c r="K109" s="10"/>
      <c r="L109" s="10"/>
      <c r="M109" s="10"/>
      <c r="N109" s="10"/>
      <c r="O109" s="10"/>
      <c r="P109" s="10"/>
      <c r="Q109" s="10">
        <f t="shared" si="20"/>
        <v>0</v>
      </c>
      <c r="R109" s="10">
        <f>+'184.100'!AB109</f>
        <v>0</v>
      </c>
      <c r="T109" s="10"/>
      <c r="U109" s="10">
        <f t="shared" si="21"/>
        <v>0</v>
      </c>
    </row>
    <row r="110" spans="1:21" hidden="1" x14ac:dyDescent="0.2">
      <c r="A110" s="34">
        <f>+Jan!A110</f>
        <v>930240</v>
      </c>
      <c r="B110" s="35"/>
      <c r="C110" s="35"/>
      <c r="H110" s="35"/>
      <c r="I110" s="35"/>
      <c r="J110" s="10">
        <f t="shared" si="15"/>
        <v>0</v>
      </c>
      <c r="K110" s="10"/>
      <c r="L110" s="10"/>
      <c r="M110" s="10"/>
      <c r="N110" s="10"/>
      <c r="O110" s="10"/>
      <c r="P110" s="10"/>
      <c r="Q110" s="10">
        <f t="shared" si="20"/>
        <v>0</v>
      </c>
      <c r="R110" s="10">
        <f>+'184.100'!AB110</f>
        <v>0</v>
      </c>
      <c r="T110" s="10"/>
      <c r="U110" s="10">
        <f t="shared" si="21"/>
        <v>0</v>
      </c>
    </row>
    <row r="111" spans="1:21" hidden="1" x14ac:dyDescent="0.2">
      <c r="A111" s="34">
        <f>+Jan!A111</f>
        <v>930241</v>
      </c>
      <c r="B111" s="35"/>
      <c r="C111" s="35"/>
      <c r="H111" s="35"/>
      <c r="I111" s="35"/>
      <c r="J111" s="10">
        <f t="shared" si="15"/>
        <v>0</v>
      </c>
      <c r="K111" s="10"/>
      <c r="L111" s="10"/>
      <c r="M111" s="10"/>
      <c r="N111" s="10"/>
      <c r="O111" s="10"/>
      <c r="P111" s="10"/>
      <c r="Q111" s="10">
        <f t="shared" si="20"/>
        <v>0</v>
      </c>
      <c r="R111" s="10">
        <f>+'184.100'!AB111</f>
        <v>0</v>
      </c>
      <c r="T111" s="10"/>
      <c r="U111" s="10">
        <f t="shared" si="21"/>
        <v>0</v>
      </c>
    </row>
    <row r="112" spans="1:21" x14ac:dyDescent="0.2">
      <c r="A112" s="34">
        <f>+Jan!A112</f>
        <v>935000</v>
      </c>
      <c r="B112" s="35">
        <v>28670.07</v>
      </c>
      <c r="C112" s="35">
        <v>105.81</v>
      </c>
      <c r="E112" s="10">
        <v>744.24</v>
      </c>
      <c r="G112" s="10">
        <v>560.17999999999995</v>
      </c>
      <c r="H112" s="35">
        <v>2209.77</v>
      </c>
      <c r="I112" s="35"/>
      <c r="J112" s="10">
        <f t="shared" si="15"/>
        <v>32290.070000000003</v>
      </c>
      <c r="K112" s="10"/>
      <c r="L112" s="10"/>
      <c r="M112" s="10"/>
      <c r="N112" s="10"/>
      <c r="O112" s="10"/>
      <c r="P112" s="10"/>
      <c r="Q112" s="10">
        <f t="shared" si="20"/>
        <v>32290.070000000003</v>
      </c>
      <c r="R112" s="10">
        <f>+'184.100'!AB112</f>
        <v>0</v>
      </c>
      <c r="T112" s="10"/>
      <c r="U112" s="10">
        <f t="shared" si="21"/>
        <v>32290.070000000003</v>
      </c>
    </row>
    <row r="113" spans="1:21" hidden="1" x14ac:dyDescent="0.2">
      <c r="A113" s="34">
        <f>+Jan!A113</f>
        <v>935220</v>
      </c>
      <c r="J113" s="10">
        <f t="shared" si="15"/>
        <v>0</v>
      </c>
      <c r="K113" s="10"/>
      <c r="L113" s="10"/>
      <c r="M113" s="10"/>
      <c r="N113" s="10"/>
      <c r="O113" s="10"/>
      <c r="P113" s="10"/>
      <c r="Q113" s="10">
        <f t="shared" si="20"/>
        <v>0</v>
      </c>
      <c r="R113" s="10">
        <f>+'184.100'!AB113</f>
        <v>0</v>
      </c>
      <c r="T113" s="10"/>
      <c r="U113" s="10">
        <f t="shared" si="21"/>
        <v>0</v>
      </c>
    </row>
    <row r="114" spans="1:21" hidden="1" x14ac:dyDescent="0.2">
      <c r="A114" s="34">
        <f>+Jan!A114</f>
        <v>935230</v>
      </c>
      <c r="J114" s="10">
        <f t="shared" si="15"/>
        <v>0</v>
      </c>
      <c r="K114" s="10"/>
      <c r="L114" s="10"/>
      <c r="M114" s="10"/>
      <c r="N114" s="10"/>
      <c r="O114" s="10"/>
      <c r="P114" s="10"/>
      <c r="Q114" s="10">
        <f t="shared" si="20"/>
        <v>0</v>
      </c>
      <c r="R114" s="10">
        <f>+'184.100'!AB114</f>
        <v>0</v>
      </c>
      <c r="T114" s="10"/>
      <c r="U114" s="10">
        <f t="shared" si="21"/>
        <v>0</v>
      </c>
    </row>
    <row r="115" spans="1:21" hidden="1" x14ac:dyDescent="0.2">
      <c r="A115" s="34">
        <f>+Jan!A115</f>
        <v>935240</v>
      </c>
      <c r="J115" s="10">
        <f t="shared" si="15"/>
        <v>0</v>
      </c>
      <c r="K115" s="10"/>
      <c r="L115" s="10"/>
      <c r="M115" s="10"/>
      <c r="N115" s="10"/>
      <c r="O115" s="10"/>
      <c r="P115" s="10"/>
      <c r="Q115" s="10">
        <f t="shared" si="20"/>
        <v>0</v>
      </c>
      <c r="R115" s="10">
        <f>+'184.100'!AB115</f>
        <v>0</v>
      </c>
      <c r="T115" s="10"/>
      <c r="U115" s="10">
        <f t="shared" si="21"/>
        <v>0</v>
      </c>
    </row>
    <row r="116" spans="1:21" hidden="1" x14ac:dyDescent="0.2">
      <c r="A116" s="34">
        <f>+Jan!A116</f>
        <v>0</v>
      </c>
      <c r="K116" s="10"/>
      <c r="L116" s="10"/>
      <c r="M116" s="10"/>
      <c r="N116" s="10"/>
      <c r="O116" s="10"/>
      <c r="P116" s="10"/>
      <c r="Q116" s="10">
        <f t="shared" si="20"/>
        <v>0</v>
      </c>
      <c r="R116" s="10">
        <f>+'184.100'!AB116</f>
        <v>0</v>
      </c>
      <c r="T116" s="10"/>
      <c r="U116" s="10">
        <f t="shared" si="21"/>
        <v>0</v>
      </c>
    </row>
    <row r="117" spans="1:21" ht="15.75" thickBot="1" x14ac:dyDescent="0.25">
      <c r="A117" s="7"/>
      <c r="B117" s="19">
        <f t="shared" ref="B117:Q117" si="22">SUM(B8:B116)</f>
        <v>965662.59000000008</v>
      </c>
      <c r="C117" s="19">
        <f>SUM(C8:C116)</f>
        <v>3562.9600000000005</v>
      </c>
      <c r="D117" s="19">
        <f t="shared" ref="D117:G117" si="23">SUM(D8:D116)</f>
        <v>0</v>
      </c>
      <c r="E117" s="19">
        <f t="shared" si="23"/>
        <v>1407.53</v>
      </c>
      <c r="F117" s="19">
        <f t="shared" si="23"/>
        <v>0</v>
      </c>
      <c r="G117" s="19">
        <f t="shared" si="23"/>
        <v>28088.180000000004</v>
      </c>
      <c r="H117" s="19">
        <f t="shared" si="22"/>
        <v>64012.099999999991</v>
      </c>
      <c r="I117" s="19">
        <f t="shared" si="22"/>
        <v>4769.6000000000004</v>
      </c>
      <c r="J117" s="19">
        <f t="shared" si="22"/>
        <v>1067502.96</v>
      </c>
      <c r="K117" s="19">
        <f t="shared" si="22"/>
        <v>2.6147972675971687E-12</v>
      </c>
      <c r="L117" s="19">
        <f t="shared" si="22"/>
        <v>0</v>
      </c>
      <c r="M117" s="19">
        <f t="shared" si="22"/>
        <v>0</v>
      </c>
      <c r="N117" s="19">
        <f t="shared" si="22"/>
        <v>0</v>
      </c>
      <c r="O117" s="19">
        <f t="shared" si="22"/>
        <v>0</v>
      </c>
      <c r="P117" s="19">
        <f t="shared" si="22"/>
        <v>0</v>
      </c>
      <c r="Q117" s="19">
        <f t="shared" si="22"/>
        <v>1067502.96</v>
      </c>
      <c r="R117" s="19">
        <f>SUM(R8:R115)</f>
        <v>0</v>
      </c>
      <c r="S117" s="19">
        <f>SUM(S8:S115)</f>
        <v>0</v>
      </c>
      <c r="T117" s="19">
        <f>SUM(T8:T115)</f>
        <v>7.2475359047530219E-13</v>
      </c>
      <c r="U117" s="19">
        <f>SUM(U8:U115)</f>
        <v>1067502.96</v>
      </c>
    </row>
    <row r="118" spans="1:21" ht="15.75" thickTop="1" x14ac:dyDescent="0.2">
      <c r="A118" s="7"/>
      <c r="J118" s="2">
        <f>SUBTOTAL(9,J8:J112)</f>
        <v>1067502.96</v>
      </c>
      <c r="K118" s="10"/>
      <c r="L118" s="10" t="s">
        <v>11</v>
      </c>
      <c r="M118" s="10"/>
      <c r="N118" s="10"/>
      <c r="O118" s="10"/>
      <c r="P118" s="10"/>
      <c r="R118" s="10"/>
      <c r="T118" s="10"/>
    </row>
    <row r="119" spans="1:21" x14ac:dyDescent="0.2">
      <c r="A119" s="7"/>
      <c r="K119" s="10"/>
      <c r="P119" s="3" t="s">
        <v>38</v>
      </c>
      <c r="Q119" s="10">
        <f>SUM(Q8:Q34)+Q44+Q43+SUM(Q48:Q49)+Q45</f>
        <v>211258.66999999995</v>
      </c>
      <c r="R119" s="44" t="s">
        <v>38</v>
      </c>
      <c r="S119" s="44"/>
      <c r="T119" s="44"/>
      <c r="U119" s="10">
        <f>SUM(U8:U34)+U44+U43+SUM(U48:U49)+U45</f>
        <v>243878.78841404201</v>
      </c>
    </row>
    <row r="120" spans="1:21" x14ac:dyDescent="0.2">
      <c r="A120" s="100"/>
      <c r="B120" s="102" t="s">
        <v>101</v>
      </c>
      <c r="C120" s="101"/>
      <c r="D120" s="101"/>
      <c r="E120" s="101">
        <v>129</v>
      </c>
      <c r="F120" s="101"/>
      <c r="G120" s="101"/>
      <c r="H120" s="101"/>
      <c r="I120" s="101"/>
      <c r="J120" s="101"/>
      <c r="P120" s="3" t="s">
        <v>39</v>
      </c>
      <c r="Q120" s="10">
        <f>SUM(Q35:Q40)</f>
        <v>96201.349999999991</v>
      </c>
      <c r="R120" s="44" t="s">
        <v>39</v>
      </c>
      <c r="S120" s="43"/>
      <c r="T120" s="44"/>
      <c r="U120" s="10">
        <f>SUM(U35:U40)</f>
        <v>96201.349999999991</v>
      </c>
    </row>
    <row r="121" spans="1:21" x14ac:dyDescent="0.2">
      <c r="A121" s="9"/>
      <c r="B121" s="102" t="s">
        <v>102</v>
      </c>
      <c r="P121" s="3" t="s">
        <v>42</v>
      </c>
      <c r="Q121" s="10">
        <f>SUM(Q41:Q42)+Q46</f>
        <v>33413.32</v>
      </c>
      <c r="R121" s="44" t="s">
        <v>42</v>
      </c>
      <c r="S121" s="43"/>
      <c r="T121" s="44"/>
      <c r="U121" s="10">
        <f>SUM(U41:U42)+U46</f>
        <v>0</v>
      </c>
    </row>
    <row r="122" spans="1:21" x14ac:dyDescent="0.2">
      <c r="A122" s="9"/>
      <c r="P122" s="3" t="s">
        <v>41</v>
      </c>
      <c r="Q122" s="10">
        <f>SUM(Q50:Q56)</f>
        <v>0</v>
      </c>
      <c r="R122" s="44" t="s">
        <v>41</v>
      </c>
      <c r="S122" s="43"/>
      <c r="T122" s="44"/>
      <c r="U122" s="10">
        <f>SUM(U50:U56)</f>
        <v>8.84</v>
      </c>
    </row>
    <row r="123" spans="1:21" x14ac:dyDescent="0.2">
      <c r="A123" s="9"/>
      <c r="P123" s="3" t="s">
        <v>40</v>
      </c>
      <c r="Q123" s="29">
        <f>SUM(Q57:Q116)</f>
        <v>726629.61999999976</v>
      </c>
      <c r="R123" s="44" t="s">
        <v>40</v>
      </c>
      <c r="S123" s="43"/>
      <c r="T123" s="44"/>
      <c r="U123" s="29">
        <f>SUM(U57:U116)</f>
        <v>727413.98158595792</v>
      </c>
    </row>
    <row r="124" spans="1:21" ht="15.75" thickBot="1" x14ac:dyDescent="0.25">
      <c r="A124" s="9"/>
      <c r="P124" s="3" t="s">
        <v>4</v>
      </c>
      <c r="Q124" s="30">
        <f>SUM(Q119:Q123)</f>
        <v>1067502.9599999997</v>
      </c>
      <c r="R124" s="44" t="s">
        <v>4</v>
      </c>
      <c r="S124" s="43"/>
      <c r="T124" s="44"/>
      <c r="U124" s="30">
        <f>SUM(U119:U123)</f>
        <v>1067502.96</v>
      </c>
    </row>
    <row r="125" spans="1:21" ht="15.75" thickTop="1" x14ac:dyDescent="0.2"/>
    <row r="126" spans="1:21" x14ac:dyDescent="0.2">
      <c r="Q126" s="10">
        <f>+Q117-Q124</f>
        <v>0</v>
      </c>
      <c r="U126" s="10">
        <f>+U117-U124</f>
        <v>0</v>
      </c>
    </row>
  </sheetData>
  <phoneticPr fontId="0" type="noConversion"/>
  <printOptions horizontalCentered="1" gridLines="1"/>
  <pageMargins left="0.13" right="0.46" top="0.32" bottom="0.25" header="0.32" footer="0.25"/>
  <pageSetup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X179"/>
  <sheetViews>
    <sheetView zoomScale="70" workbookViewId="0">
      <pane xSplit="1" ySplit="6" topLeftCell="B7" activePane="bottomRight" state="frozen"/>
      <selection activeCell="E125" sqref="E125"/>
      <selection pane="topRight" activeCell="E125" sqref="E125"/>
      <selection pane="bottomLeft" activeCell="E125" sqref="E125"/>
      <selection pane="bottomRight" activeCell="E125" sqref="E125"/>
    </sheetView>
  </sheetViews>
  <sheetFormatPr defaultColWidth="18.140625" defaultRowHeight="15" x14ac:dyDescent="0.2"/>
  <cols>
    <col min="1" max="1" width="13.140625" style="3" bestFit="1" customWidth="1"/>
    <col min="2" max="2" width="15.140625" style="2" bestFit="1" customWidth="1"/>
    <col min="3" max="3" width="11.5703125" style="2" bestFit="1" customWidth="1"/>
    <col min="4" max="4" width="14.140625" style="2" hidden="1" customWidth="1"/>
    <col min="5" max="5" width="11.5703125" style="2" bestFit="1" customWidth="1"/>
    <col min="6" max="6" width="14.140625" style="2" hidden="1" customWidth="1"/>
    <col min="7" max="7" width="12.7109375" style="2" bestFit="1" customWidth="1"/>
    <col min="8" max="8" width="17.28515625" style="2" bestFit="1" customWidth="1"/>
    <col min="9" max="9" width="13.140625" style="2" bestFit="1" customWidth="1"/>
    <col min="10" max="10" width="16.140625" style="2" customWidth="1"/>
    <col min="11" max="11" width="13.85546875" style="3" bestFit="1" customWidth="1"/>
    <col min="12" max="12" width="14.7109375" style="3" hidden="1" customWidth="1"/>
    <col min="13" max="13" width="16.42578125" style="3" hidden="1" customWidth="1"/>
    <col min="14" max="15" width="15.28515625" style="3" hidden="1" customWidth="1"/>
    <col min="16" max="16" width="21" style="3" hidden="1" customWidth="1"/>
    <col min="17" max="17" width="16.140625" style="10" bestFit="1" customWidth="1"/>
    <col min="18" max="18" width="9.28515625" style="3" bestFit="1" customWidth="1"/>
    <col min="19" max="19" width="13.85546875" style="10" customWidth="1"/>
    <col min="20" max="20" width="13.5703125" style="3" bestFit="1" customWidth="1"/>
    <col min="21" max="21" width="17.42578125" style="10" bestFit="1" customWidth="1"/>
    <col min="22" max="22" width="26.42578125" style="3" bestFit="1" customWidth="1"/>
    <col min="23" max="23" width="18.140625" style="10"/>
    <col min="24" max="16384" width="18.140625" style="3"/>
  </cols>
  <sheetData>
    <row r="1" spans="1:24" ht="15.75" x14ac:dyDescent="0.25">
      <c r="A1" s="36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2"/>
      <c r="L1" s="32"/>
      <c r="M1" s="32"/>
      <c r="N1" s="32"/>
    </row>
    <row r="2" spans="1:24" ht="15.75" x14ac:dyDescent="0.25">
      <c r="A2" s="36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2"/>
    </row>
    <row r="3" spans="1:24" ht="15.75" x14ac:dyDescent="0.25">
      <c r="A3" s="86" t="s">
        <v>83</v>
      </c>
      <c r="B3" s="93">
        <v>2021</v>
      </c>
      <c r="D3" s="85"/>
      <c r="E3" s="85"/>
      <c r="F3" s="85"/>
      <c r="G3" s="85"/>
      <c r="H3" s="92"/>
      <c r="I3" s="90"/>
      <c r="J3" s="37"/>
      <c r="K3" s="57">
        <v>701</v>
      </c>
      <c r="O3" s="4"/>
      <c r="P3" s="4"/>
      <c r="U3" s="27" t="s">
        <v>9</v>
      </c>
      <c r="V3" s="4" t="s">
        <v>11</v>
      </c>
      <c r="W3" s="27" t="s">
        <v>11</v>
      </c>
    </row>
    <row r="4" spans="1:24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27"/>
      <c r="T4" s="4" t="s">
        <v>46</v>
      </c>
      <c r="U4" s="27" t="s">
        <v>10</v>
      </c>
      <c r="V4" s="4" t="s">
        <v>11</v>
      </c>
      <c r="W4" s="27" t="s">
        <v>11</v>
      </c>
    </row>
    <row r="5" spans="1:24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f>+Feb!L5+32</f>
        <v>41308</v>
      </c>
      <c r="M5" s="5">
        <f>+Feb!M5+32</f>
        <v>41339</v>
      </c>
      <c r="N5" s="5">
        <f>+Feb!N5+32</f>
        <v>41308</v>
      </c>
      <c r="O5" s="5">
        <f>+Feb!O5+32</f>
        <v>41339</v>
      </c>
      <c r="P5" s="4" t="s">
        <v>13</v>
      </c>
      <c r="Q5" s="27" t="s">
        <v>10</v>
      </c>
      <c r="R5" s="4" t="s">
        <v>49</v>
      </c>
      <c r="S5" s="27" t="s">
        <v>30</v>
      </c>
      <c r="T5" s="4" t="s">
        <v>49</v>
      </c>
      <c r="U5" s="27" t="s">
        <v>32</v>
      </c>
      <c r="V5" s="5" t="s">
        <v>11</v>
      </c>
      <c r="W5" s="27" t="s">
        <v>11</v>
      </c>
    </row>
    <row r="6" spans="1:24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28" t="s">
        <v>31</v>
      </c>
      <c r="T6" s="6">
        <v>163</v>
      </c>
      <c r="U6" s="31">
        <f>+Jan!U6</f>
        <v>2021</v>
      </c>
      <c r="W6" s="27"/>
    </row>
    <row r="7" spans="1:24" x14ac:dyDescent="0.2">
      <c r="A7" s="24"/>
      <c r="B7" s="3"/>
      <c r="C7" s="3"/>
      <c r="D7" s="3"/>
      <c r="E7" s="3"/>
      <c r="F7" s="3"/>
      <c r="G7" s="3"/>
      <c r="H7" s="3"/>
      <c r="I7" s="3"/>
    </row>
    <row r="8" spans="1:24" x14ac:dyDescent="0.2">
      <c r="A8" s="34">
        <f>+Jan!A8</f>
        <v>107100</v>
      </c>
      <c r="B8" s="35">
        <v>4519.2</v>
      </c>
      <c r="C8" s="10"/>
      <c r="D8" s="10"/>
      <c r="E8" s="10"/>
      <c r="F8" s="10"/>
      <c r="G8" s="10">
        <v>9.7899999999999991</v>
      </c>
      <c r="H8" s="10">
        <v>454.68</v>
      </c>
      <c r="I8" s="10"/>
      <c r="J8" s="10">
        <f>SUM(B8:I8)</f>
        <v>4983.67</v>
      </c>
      <c r="K8" s="10">
        <v>-228.82</v>
      </c>
      <c r="L8" s="10"/>
      <c r="M8" s="10"/>
      <c r="N8" s="10"/>
      <c r="O8" s="10"/>
      <c r="P8" s="10"/>
      <c r="Q8" s="10">
        <f>+J8-L8+M8-N8+O8+P8+K8</f>
        <v>4754.8500000000004</v>
      </c>
      <c r="R8" s="10">
        <f>+'184.100'!AC8</f>
        <v>0</v>
      </c>
      <c r="T8" s="10">
        <f>+'163000'!AC7+'163000'!AC31</f>
        <v>13779.552193113215</v>
      </c>
      <c r="U8" s="10">
        <f t="shared" ref="U8:U59" si="0">+Q8++T8+R8+S8</f>
        <v>18534.402193113216</v>
      </c>
    </row>
    <row r="9" spans="1:24" x14ac:dyDescent="0.2">
      <c r="A9" s="34">
        <f>+Jan!A9</f>
        <v>107200</v>
      </c>
      <c r="B9" s="35">
        <v>204250.01</v>
      </c>
      <c r="C9" s="10">
        <v>611.54999999999995</v>
      </c>
      <c r="D9" s="10"/>
      <c r="E9" s="10">
        <v>1298.73</v>
      </c>
      <c r="F9" s="10"/>
      <c r="G9" s="10">
        <v>5983.51</v>
      </c>
      <c r="H9" s="10">
        <v>22415.62</v>
      </c>
      <c r="I9" s="10">
        <f>-792.4+458.53</f>
        <v>-333.87</v>
      </c>
      <c r="J9" s="10">
        <f t="shared" ref="J9:J72" si="1">SUM(B9:I9)</f>
        <v>234225.55000000002</v>
      </c>
      <c r="K9" s="10">
        <v>-1883.81</v>
      </c>
      <c r="L9" s="10"/>
      <c r="M9" s="10"/>
      <c r="N9" s="10"/>
      <c r="O9" s="10"/>
      <c r="P9" s="10"/>
      <c r="Q9" s="10">
        <f t="shared" ref="Q9:Q93" si="2">+J9-L9+M9-N9+O9+P9+K9</f>
        <v>232341.74000000002</v>
      </c>
      <c r="R9" s="10">
        <f>+'184.100'!AC9</f>
        <v>0</v>
      </c>
      <c r="T9" s="10">
        <f>+'163000'!AC8+'163000'!AC32</f>
        <v>23065.824614214012</v>
      </c>
      <c r="U9" s="10">
        <f t="shared" si="0"/>
        <v>255407.56461421403</v>
      </c>
    </row>
    <row r="10" spans="1:24" hidden="1" x14ac:dyDescent="0.2">
      <c r="A10" s="34">
        <v>107210</v>
      </c>
      <c r="B10" s="35"/>
      <c r="C10" s="10"/>
      <c r="D10" s="10"/>
      <c r="E10" s="10"/>
      <c r="F10" s="10"/>
      <c r="G10" s="10"/>
      <c r="H10" s="10"/>
      <c r="I10" s="10"/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+'184.100'!AC10</f>
        <v>0</v>
      </c>
      <c r="T10" s="10"/>
      <c r="U10" s="10">
        <f t="shared" si="0"/>
        <v>0</v>
      </c>
    </row>
    <row r="11" spans="1:24" hidden="1" x14ac:dyDescent="0.2">
      <c r="A11" s="34">
        <v>107215</v>
      </c>
      <c r="B11" s="35"/>
      <c r="C11" s="10"/>
      <c r="D11" s="10"/>
      <c r="E11" s="10"/>
      <c r="F11" s="10"/>
      <c r="G11" s="10"/>
      <c r="H11" s="10"/>
      <c r="I11" s="10"/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+'184.100'!AC11</f>
        <v>0</v>
      </c>
      <c r="T11" s="10"/>
      <c r="U11" s="10">
        <f t="shared" si="0"/>
        <v>0</v>
      </c>
    </row>
    <row r="12" spans="1:24" hidden="1" x14ac:dyDescent="0.2">
      <c r="A12" s="34">
        <v>107217</v>
      </c>
      <c r="B12" s="35"/>
      <c r="C12" s="10"/>
      <c r="D12" s="10"/>
      <c r="E12" s="10"/>
      <c r="F12" s="10"/>
      <c r="G12" s="10"/>
      <c r="H12" s="10"/>
      <c r="I12" s="10"/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+'184.100'!AC12</f>
        <v>0</v>
      </c>
      <c r="T12" s="10"/>
      <c r="U12" s="10">
        <f t="shared" si="0"/>
        <v>0</v>
      </c>
    </row>
    <row r="13" spans="1:24" hidden="1" x14ac:dyDescent="0.2">
      <c r="A13" s="34">
        <v>107218</v>
      </c>
      <c r="B13" s="35"/>
      <c r="C13" s="10"/>
      <c r="D13" s="10"/>
      <c r="E13" s="10"/>
      <c r="F13" s="10"/>
      <c r="G13" s="10"/>
      <c r="H13" s="10"/>
      <c r="I13" s="10"/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+'184.100'!AC13</f>
        <v>0</v>
      </c>
      <c r="T13" s="10"/>
      <c r="U13" s="10">
        <f t="shared" si="0"/>
        <v>0</v>
      </c>
    </row>
    <row r="14" spans="1:24" hidden="1" x14ac:dyDescent="0.2">
      <c r="A14" s="34">
        <f>+Jan!A14</f>
        <v>107230</v>
      </c>
      <c r="B14" s="35"/>
      <c r="C14" s="10"/>
      <c r="D14" s="10"/>
      <c r="E14" s="10"/>
      <c r="F14" s="10"/>
      <c r="G14" s="10"/>
      <c r="H14" s="10"/>
      <c r="I14" s="10"/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+'184.100'!AC14</f>
        <v>0</v>
      </c>
      <c r="T14" s="10"/>
      <c r="U14" s="10">
        <f t="shared" si="0"/>
        <v>0</v>
      </c>
    </row>
    <row r="15" spans="1:24" hidden="1" x14ac:dyDescent="0.2">
      <c r="A15" s="34">
        <v>107235</v>
      </c>
      <c r="B15" s="35"/>
      <c r="C15" s="10"/>
      <c r="D15" s="10"/>
      <c r="E15" s="10"/>
      <c r="F15" s="10"/>
      <c r="G15" s="10"/>
      <c r="H15" s="10"/>
      <c r="I15" s="10"/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+'184.100'!AC15</f>
        <v>0</v>
      </c>
      <c r="T15" s="10"/>
      <c r="U15" s="10">
        <f t="shared" si="0"/>
        <v>0</v>
      </c>
    </row>
    <row r="16" spans="1:24" hidden="1" x14ac:dyDescent="0.2">
      <c r="A16" s="34">
        <f>+Jan!A16</f>
        <v>107240</v>
      </c>
      <c r="B16" s="35"/>
      <c r="C16" s="10"/>
      <c r="D16" s="10"/>
      <c r="E16" s="10"/>
      <c r="F16" s="10"/>
      <c r="G16" s="10"/>
      <c r="H16" s="10"/>
      <c r="I16" s="10"/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+'184.100'!AC16</f>
        <v>0</v>
      </c>
      <c r="T16" s="10"/>
      <c r="U16" s="10">
        <f t="shared" si="0"/>
        <v>0</v>
      </c>
      <c r="X16" s="17"/>
    </row>
    <row r="17" spans="1:21" hidden="1" x14ac:dyDescent="0.2">
      <c r="A17" s="34">
        <f>+Jan!A17</f>
        <v>107245</v>
      </c>
      <c r="B17" s="35"/>
      <c r="C17" s="10"/>
      <c r="D17" s="10"/>
      <c r="E17" s="10"/>
      <c r="F17" s="10"/>
      <c r="G17" s="10"/>
      <c r="H17" s="10"/>
      <c r="I17" s="10"/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+'184.100'!AC17</f>
        <v>0</v>
      </c>
      <c r="T17" s="10"/>
      <c r="U17" s="10">
        <f t="shared" si="0"/>
        <v>0</v>
      </c>
    </row>
    <row r="18" spans="1:21" hidden="1" x14ac:dyDescent="0.2">
      <c r="A18" s="34">
        <f>+Jan!A18</f>
        <v>107250</v>
      </c>
      <c r="B18" s="35"/>
      <c r="C18" s="10"/>
      <c r="D18" s="10"/>
      <c r="E18" s="10"/>
      <c r="F18" s="10"/>
      <c r="G18" s="10"/>
      <c r="H18" s="10"/>
      <c r="I18" s="10"/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+'184.100'!AC18</f>
        <v>0</v>
      </c>
      <c r="T18" s="10"/>
      <c r="U18" s="10">
        <f t="shared" si="0"/>
        <v>0</v>
      </c>
    </row>
    <row r="19" spans="1:21" hidden="1" x14ac:dyDescent="0.2">
      <c r="A19" s="34">
        <v>107255</v>
      </c>
      <c r="B19" s="35"/>
      <c r="C19" s="10"/>
      <c r="D19" s="10"/>
      <c r="E19" s="10"/>
      <c r="F19" s="10"/>
      <c r="G19" s="10"/>
      <c r="H19" s="10"/>
      <c r="I19" s="10"/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+'184.100'!AC19</f>
        <v>0</v>
      </c>
      <c r="T19" s="10"/>
      <c r="U19" s="10">
        <f t="shared" si="0"/>
        <v>0</v>
      </c>
    </row>
    <row r="20" spans="1:21" hidden="1" x14ac:dyDescent="0.2">
      <c r="A20" s="34">
        <f>+Jan!A20</f>
        <v>107260</v>
      </c>
      <c r="B20" s="35"/>
      <c r="C20" s="10"/>
      <c r="D20" s="10"/>
      <c r="E20" s="10"/>
      <c r="F20" s="10"/>
      <c r="G20" s="10"/>
      <c r="H20" s="10"/>
      <c r="I20" s="10"/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+'184.100'!AC20</f>
        <v>0</v>
      </c>
      <c r="T20" s="10"/>
      <c r="U20" s="10">
        <f t="shared" si="0"/>
        <v>0</v>
      </c>
    </row>
    <row r="21" spans="1:21" hidden="1" x14ac:dyDescent="0.2">
      <c r="A21" s="34">
        <f>+Jan!A21</f>
        <v>107265</v>
      </c>
      <c r="B21" s="35"/>
      <c r="C21" s="10"/>
      <c r="D21" s="10"/>
      <c r="E21" s="10"/>
      <c r="F21" s="10"/>
      <c r="G21" s="10"/>
      <c r="H21" s="10"/>
      <c r="I21" s="10"/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+'184.100'!AC21</f>
        <v>0</v>
      </c>
      <c r="T21" s="10"/>
      <c r="U21" s="10">
        <f t="shared" si="0"/>
        <v>0</v>
      </c>
    </row>
    <row r="22" spans="1:21" hidden="1" x14ac:dyDescent="0.2">
      <c r="A22" s="34">
        <v>107267</v>
      </c>
      <c r="B22" s="35"/>
      <c r="C22" s="10"/>
      <c r="D22" s="10"/>
      <c r="E22" s="10"/>
      <c r="F22" s="10"/>
      <c r="G22" s="10"/>
      <c r="H22" s="10"/>
      <c r="I22" s="10"/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+'184.100'!AC22</f>
        <v>0</v>
      </c>
      <c r="T22" s="10"/>
      <c r="U22" s="10">
        <f t="shared" si="0"/>
        <v>0</v>
      </c>
    </row>
    <row r="23" spans="1:21" hidden="1" x14ac:dyDescent="0.2">
      <c r="A23" s="34">
        <f>+Jan!A23</f>
        <v>107270</v>
      </c>
      <c r="B23" s="35"/>
      <c r="C23" s="10"/>
      <c r="D23" s="10"/>
      <c r="E23" s="10"/>
      <c r="F23" s="10"/>
      <c r="G23" s="10"/>
      <c r="H23" s="10"/>
      <c r="I23" s="10"/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+'184.100'!AC23</f>
        <v>0</v>
      </c>
      <c r="T23" s="10"/>
      <c r="U23" s="10">
        <f t="shared" si="0"/>
        <v>0</v>
      </c>
    </row>
    <row r="24" spans="1:21" hidden="1" x14ac:dyDescent="0.2">
      <c r="A24" s="34">
        <f>+Jan!A24</f>
        <v>107275</v>
      </c>
      <c r="B24" s="35"/>
      <c r="C24" s="10"/>
      <c r="D24" s="10"/>
      <c r="E24" s="10"/>
      <c r="F24" s="10"/>
      <c r="G24" s="10"/>
      <c r="H24" s="10"/>
      <c r="I24" s="10"/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+'184.100'!AC24</f>
        <v>0</v>
      </c>
      <c r="T24" s="10"/>
      <c r="U24" s="10">
        <f t="shared" si="0"/>
        <v>0</v>
      </c>
    </row>
    <row r="25" spans="1:21" hidden="1" x14ac:dyDescent="0.2">
      <c r="A25" s="34">
        <v>107280</v>
      </c>
      <c r="B25" s="35"/>
      <c r="C25" s="10"/>
      <c r="D25" s="10"/>
      <c r="E25" s="10"/>
      <c r="F25" s="10"/>
      <c r="G25" s="10"/>
      <c r="H25" s="10"/>
      <c r="I25" s="10"/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+'184.100'!AC25</f>
        <v>0</v>
      </c>
      <c r="T25" s="10"/>
      <c r="U25" s="10">
        <f t="shared" si="0"/>
        <v>0</v>
      </c>
    </row>
    <row r="26" spans="1:21" hidden="1" x14ac:dyDescent="0.2">
      <c r="A26" s="34">
        <v>107285</v>
      </c>
      <c r="B26" s="35"/>
      <c r="C26" s="10"/>
      <c r="D26" s="10"/>
      <c r="E26" s="10"/>
      <c r="F26" s="10"/>
      <c r="G26" s="10"/>
      <c r="H26" s="10"/>
      <c r="I26" s="10"/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+'184.100'!AC26</f>
        <v>0</v>
      </c>
      <c r="T26" s="10"/>
      <c r="U26" s="10">
        <f t="shared" si="0"/>
        <v>0</v>
      </c>
    </row>
    <row r="27" spans="1:21" hidden="1" x14ac:dyDescent="0.2">
      <c r="A27" s="34">
        <v>107290</v>
      </c>
      <c r="B27" s="35"/>
      <c r="C27" s="10"/>
      <c r="D27" s="10"/>
      <c r="E27" s="10"/>
      <c r="F27" s="10"/>
      <c r="G27" s="10"/>
      <c r="H27" s="10"/>
      <c r="I27" s="10"/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+'184.100'!AC27</f>
        <v>0</v>
      </c>
      <c r="T27" s="10"/>
      <c r="U27" s="10">
        <f t="shared" si="0"/>
        <v>0</v>
      </c>
    </row>
    <row r="28" spans="1:21" hidden="1" x14ac:dyDescent="0.2">
      <c r="A28" s="34">
        <v>107295</v>
      </c>
      <c r="B28" s="35"/>
      <c r="C28" s="10"/>
      <c r="D28" s="10"/>
      <c r="E28" s="10"/>
      <c r="F28" s="10"/>
      <c r="G28" s="10"/>
      <c r="H28" s="10"/>
      <c r="I28" s="10"/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+'184.100'!AC28</f>
        <v>0</v>
      </c>
      <c r="T28" s="10"/>
      <c r="U28" s="10">
        <f t="shared" si="0"/>
        <v>0</v>
      </c>
    </row>
    <row r="29" spans="1:21" hidden="1" x14ac:dyDescent="0.2">
      <c r="A29" s="34">
        <v>107297</v>
      </c>
      <c r="B29" s="35"/>
      <c r="C29" s="10"/>
      <c r="D29" s="10"/>
      <c r="E29" s="10"/>
      <c r="F29" s="10"/>
      <c r="G29" s="10"/>
      <c r="H29" s="10"/>
      <c r="I29" s="10"/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+'184.100'!AC29</f>
        <v>0</v>
      </c>
      <c r="T29" s="10"/>
      <c r="U29" s="10">
        <f t="shared" si="0"/>
        <v>0</v>
      </c>
    </row>
    <row r="30" spans="1:21" hidden="1" x14ac:dyDescent="0.2">
      <c r="A30" s="34">
        <v>107310</v>
      </c>
      <c r="B30" s="35"/>
      <c r="C30" s="10"/>
      <c r="D30" s="10"/>
      <c r="E30" s="10"/>
      <c r="F30" s="10"/>
      <c r="G30" s="10"/>
      <c r="H30" s="10"/>
      <c r="I30" s="10"/>
      <c r="J30" s="10">
        <f t="shared" si="1"/>
        <v>0</v>
      </c>
      <c r="K30" s="10"/>
      <c r="L30" s="10"/>
      <c r="M30" s="10"/>
      <c r="N30" s="10"/>
      <c r="O30" s="10"/>
      <c r="P30" s="10"/>
      <c r="Q30" s="10">
        <f t="shared" ref="Q30" si="3">+J30-L30+M30-N30+O30+P30+K30</f>
        <v>0</v>
      </c>
      <c r="R30" s="10">
        <f>+'184.100'!AC30</f>
        <v>0</v>
      </c>
      <c r="T30" s="10"/>
      <c r="U30" s="10">
        <f t="shared" ref="U30" si="4">+Q30++T30+R30+S30</f>
        <v>0</v>
      </c>
    </row>
    <row r="31" spans="1:21" hidden="1" x14ac:dyDescent="0.2">
      <c r="A31" s="34">
        <v>107400</v>
      </c>
      <c r="B31" s="35"/>
      <c r="C31" s="10"/>
      <c r="D31" s="10"/>
      <c r="E31" s="10"/>
      <c r="F31" s="10"/>
      <c r="G31" s="10"/>
      <c r="H31" s="10"/>
      <c r="I31" s="10"/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+'184.100'!AC31</f>
        <v>0</v>
      </c>
      <c r="T31" s="10">
        <f>+'163000'!AC10+'163000'!AC33</f>
        <v>0</v>
      </c>
      <c r="U31" s="10">
        <f t="shared" si="0"/>
        <v>0</v>
      </c>
    </row>
    <row r="32" spans="1:21" x14ac:dyDescent="0.2">
      <c r="A32" s="34">
        <f>+Jan!A32</f>
        <v>107500</v>
      </c>
      <c r="B32" s="35">
        <v>27752.21</v>
      </c>
      <c r="C32" s="10">
        <v>89.52</v>
      </c>
      <c r="D32" s="10"/>
      <c r="E32" s="10">
        <v>15.85</v>
      </c>
      <c r="F32" s="10"/>
      <c r="G32" s="10">
        <v>343.51</v>
      </c>
      <c r="H32" s="10">
        <v>2853.54</v>
      </c>
      <c r="I32" s="10"/>
      <c r="J32" s="10">
        <f t="shared" si="1"/>
        <v>31054.629999999997</v>
      </c>
      <c r="K32" s="10">
        <v>-29092.36</v>
      </c>
      <c r="L32" s="10"/>
      <c r="M32" s="10"/>
      <c r="N32" s="10"/>
      <c r="O32" s="10"/>
      <c r="P32" s="10"/>
      <c r="Q32" s="10">
        <f t="shared" si="2"/>
        <v>1962.2699999999968</v>
      </c>
      <c r="R32" s="10">
        <f>+'184.100'!AC32</f>
        <v>0</v>
      </c>
      <c r="T32" s="10"/>
      <c r="U32" s="10">
        <f t="shared" si="0"/>
        <v>1962.2699999999968</v>
      </c>
    </row>
    <row r="33" spans="1:21" x14ac:dyDescent="0.2">
      <c r="A33" s="34">
        <f>+Jan!A33</f>
        <v>108800</v>
      </c>
      <c r="B33" s="35">
        <v>28066.080000000002</v>
      </c>
      <c r="C33" s="10">
        <v>54.49</v>
      </c>
      <c r="D33" s="10"/>
      <c r="E33" s="10">
        <v>87.13</v>
      </c>
      <c r="F33" s="10"/>
      <c r="G33" s="10">
        <v>646.03</v>
      </c>
      <c r="H33" s="10">
        <v>2771.51</v>
      </c>
      <c r="I33" s="10"/>
      <c r="J33" s="10">
        <f t="shared" si="1"/>
        <v>31625.240000000005</v>
      </c>
      <c r="K33" s="10">
        <v>2585.4299999999998</v>
      </c>
      <c r="L33" s="10"/>
      <c r="M33" s="10"/>
      <c r="N33" s="10"/>
      <c r="O33" s="10"/>
      <c r="P33" s="10"/>
      <c r="Q33" s="10">
        <f t="shared" si="2"/>
        <v>34210.670000000006</v>
      </c>
      <c r="R33" s="10">
        <f>+'184.100'!AC33</f>
        <v>0</v>
      </c>
      <c r="T33" s="10"/>
      <c r="U33" s="10">
        <f t="shared" si="0"/>
        <v>34210.670000000006</v>
      </c>
    </row>
    <row r="34" spans="1:21" x14ac:dyDescent="0.2">
      <c r="A34" s="34">
        <f>+Jan!A34</f>
        <v>108810</v>
      </c>
      <c r="B34" s="35">
        <v>173.85</v>
      </c>
      <c r="C34" s="10"/>
      <c r="D34" s="10"/>
      <c r="E34" s="10"/>
      <c r="F34" s="10"/>
      <c r="G34" s="10"/>
      <c r="H34" s="10">
        <v>22.17</v>
      </c>
      <c r="I34" s="10"/>
      <c r="J34" s="10">
        <f t="shared" si="1"/>
        <v>196.01999999999998</v>
      </c>
      <c r="K34" s="10">
        <v>-217.35</v>
      </c>
      <c r="L34" s="10"/>
      <c r="M34" s="10"/>
      <c r="N34" s="10"/>
      <c r="O34" s="10"/>
      <c r="P34" s="10"/>
      <c r="Q34" s="10">
        <f>+J34-L34+M34-N34+O34+P34+K34</f>
        <v>-21.330000000000013</v>
      </c>
      <c r="R34" s="10">
        <f>+'184.100'!AC34</f>
        <v>0</v>
      </c>
      <c r="T34" s="10"/>
      <c r="U34" s="10">
        <f t="shared" si="0"/>
        <v>-21.330000000000013</v>
      </c>
    </row>
    <row r="35" spans="1:21" x14ac:dyDescent="0.2">
      <c r="A35" s="50">
        <f>+Jan!A35</f>
        <v>142200</v>
      </c>
      <c r="B35" s="35"/>
      <c r="C35" s="10"/>
      <c r="D35" s="10"/>
      <c r="E35" s="10"/>
      <c r="F35" s="10"/>
      <c r="G35" s="10"/>
      <c r="H35" s="10"/>
      <c r="I35" s="10"/>
      <c r="J35" s="10">
        <f t="shared" si="1"/>
        <v>0</v>
      </c>
      <c r="K35" s="10">
        <v>40991.019999999997</v>
      </c>
      <c r="L35" s="10"/>
      <c r="M35" s="10"/>
      <c r="N35" s="10"/>
      <c r="O35" s="10"/>
      <c r="P35" s="10"/>
      <c r="Q35" s="10">
        <f t="shared" si="2"/>
        <v>40991.019999999997</v>
      </c>
      <c r="R35" s="10">
        <f>+'184.100'!AC35</f>
        <v>0</v>
      </c>
      <c r="T35" s="10"/>
      <c r="U35" s="10">
        <f t="shared" si="0"/>
        <v>40991.019999999997</v>
      </c>
    </row>
    <row r="36" spans="1:21" hidden="1" x14ac:dyDescent="0.2">
      <c r="A36" s="34">
        <v>143000</v>
      </c>
      <c r="B36" s="35"/>
      <c r="C36" s="10"/>
      <c r="D36" s="10"/>
      <c r="E36" s="10"/>
      <c r="F36" s="10"/>
      <c r="G36" s="10"/>
      <c r="H36" s="10"/>
      <c r="I36" s="10"/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5">+J36-L36+M36-N36+O36+P36+K36</f>
        <v>0</v>
      </c>
      <c r="R36" s="10">
        <f>+'184.100'!AC36</f>
        <v>0</v>
      </c>
      <c r="T36" s="10"/>
      <c r="U36" s="10">
        <f t="shared" si="0"/>
        <v>0</v>
      </c>
    </row>
    <row r="37" spans="1:21" x14ac:dyDescent="0.2">
      <c r="A37" s="34">
        <f>+Jan!A37</f>
        <v>143100</v>
      </c>
      <c r="B37" s="35"/>
      <c r="C37" s="10"/>
      <c r="D37" s="10"/>
      <c r="E37" s="10"/>
      <c r="F37" s="10"/>
      <c r="G37" s="10"/>
      <c r="H37" s="10"/>
      <c r="I37" s="10"/>
      <c r="J37" s="10">
        <f t="shared" si="1"/>
        <v>0</v>
      </c>
      <c r="K37" s="10">
        <v>275.97000000000003</v>
      </c>
      <c r="L37" s="10"/>
      <c r="M37" s="10"/>
      <c r="N37" s="10"/>
      <c r="O37" s="10"/>
      <c r="P37" s="10"/>
      <c r="Q37" s="10">
        <f t="shared" si="5"/>
        <v>275.97000000000003</v>
      </c>
      <c r="R37" s="10">
        <f>+'184.100'!AC37</f>
        <v>0</v>
      </c>
      <c r="T37" s="10"/>
      <c r="U37" s="10">
        <f t="shared" si="0"/>
        <v>275.97000000000003</v>
      </c>
    </row>
    <row r="38" spans="1:21" x14ac:dyDescent="0.2">
      <c r="A38" s="34">
        <f>+Jan!A38</f>
        <v>143600</v>
      </c>
      <c r="B38" s="35">
        <v>-1135.8399999999999</v>
      </c>
      <c r="C38" s="10"/>
      <c r="D38" s="10"/>
      <c r="E38" s="10"/>
      <c r="F38" s="10"/>
      <c r="G38" s="10"/>
      <c r="H38" s="10"/>
      <c r="I38" s="10"/>
      <c r="J38" s="10">
        <f t="shared" si="1"/>
        <v>-1135.8399999999999</v>
      </c>
      <c r="K38" s="10"/>
      <c r="L38" s="10"/>
      <c r="M38" s="10"/>
      <c r="N38" s="10"/>
      <c r="O38" s="10"/>
      <c r="P38" s="10"/>
      <c r="Q38" s="10">
        <f t="shared" si="2"/>
        <v>-1135.8399999999999</v>
      </c>
      <c r="R38" s="10">
        <f>+'184.100'!AC38</f>
        <v>0</v>
      </c>
      <c r="T38" s="10"/>
      <c r="U38" s="10">
        <f t="shared" si="0"/>
        <v>-1135.8399999999999</v>
      </c>
    </row>
    <row r="39" spans="1:21" hidden="1" x14ac:dyDescent="0.2">
      <c r="A39" s="34">
        <v>143700</v>
      </c>
      <c r="B39" s="35"/>
      <c r="C39" s="10"/>
      <c r="D39" s="10"/>
      <c r="E39" s="10"/>
      <c r="F39" s="10"/>
      <c r="G39" s="10"/>
      <c r="H39" s="10"/>
      <c r="I39" s="10"/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6">+J39-L39+M39-N39+O39+P39+K39</f>
        <v>0</v>
      </c>
      <c r="R39" s="10">
        <f>+'184.100'!AC39</f>
        <v>0</v>
      </c>
      <c r="T39" s="10"/>
      <c r="U39" s="10">
        <f t="shared" si="0"/>
        <v>0</v>
      </c>
    </row>
    <row r="40" spans="1:21" hidden="1" x14ac:dyDescent="0.2">
      <c r="A40" s="34">
        <f>+Jan!A40</f>
        <v>146000</v>
      </c>
      <c r="B40" s="35"/>
      <c r="C40" s="10"/>
      <c r="D40" s="10"/>
      <c r="E40" s="10"/>
      <c r="F40" s="10"/>
      <c r="G40" s="10"/>
      <c r="H40" s="10"/>
      <c r="I40" s="10"/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+'184.100'!AC40</f>
        <v>0</v>
      </c>
      <c r="T40" s="10"/>
      <c r="U40" s="10">
        <f t="shared" si="0"/>
        <v>0</v>
      </c>
    </row>
    <row r="41" spans="1:21" x14ac:dyDescent="0.2">
      <c r="A41" s="34">
        <f>+Jan!A41</f>
        <v>163000</v>
      </c>
      <c r="B41" s="35">
        <v>32843.19</v>
      </c>
      <c r="C41" s="10"/>
      <c r="D41" s="10"/>
      <c r="E41" s="10">
        <v>26.29</v>
      </c>
      <c r="F41" s="10"/>
      <c r="G41" s="10">
        <v>32.46</v>
      </c>
      <c r="H41" s="10">
        <v>4157.71</v>
      </c>
      <c r="I41" s="10"/>
      <c r="J41" s="10">
        <f t="shared" si="1"/>
        <v>37059.65</v>
      </c>
      <c r="K41" s="10"/>
      <c r="L41" s="10"/>
      <c r="M41" s="10"/>
      <c r="N41" s="10"/>
      <c r="O41" s="10"/>
      <c r="P41" s="10"/>
      <c r="Q41" s="10">
        <f t="shared" si="2"/>
        <v>37059.65</v>
      </c>
      <c r="R41" s="10">
        <f>+'184.100'!AC41</f>
        <v>0</v>
      </c>
      <c r="T41" s="10">
        <f>-'163000'!AC21</f>
        <v>-37059.65</v>
      </c>
      <c r="U41" s="10">
        <f t="shared" si="0"/>
        <v>0</v>
      </c>
    </row>
    <row r="42" spans="1:21" hidden="1" x14ac:dyDescent="0.2">
      <c r="A42" s="34">
        <v>163200</v>
      </c>
      <c r="B42" s="35"/>
      <c r="C42" s="10"/>
      <c r="D42" s="10"/>
      <c r="E42" s="10"/>
      <c r="F42" s="10"/>
      <c r="G42" s="10"/>
      <c r="H42" s="10"/>
      <c r="I42" s="10"/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+'184.100'!AC42</f>
        <v>0</v>
      </c>
      <c r="T42" s="10">
        <f>-'163000'!AC44</f>
        <v>0</v>
      </c>
      <c r="U42" s="10">
        <f t="shared" si="0"/>
        <v>0</v>
      </c>
    </row>
    <row r="43" spans="1:21" hidden="1" x14ac:dyDescent="0.2">
      <c r="A43" s="34">
        <v>183200</v>
      </c>
      <c r="B43" s="35"/>
      <c r="C43" s="10"/>
      <c r="D43" s="10"/>
      <c r="E43" s="10"/>
      <c r="F43" s="10"/>
      <c r="G43" s="10"/>
      <c r="H43" s="10"/>
      <c r="I43" s="10"/>
      <c r="J43" s="10">
        <f t="shared" si="1"/>
        <v>0</v>
      </c>
      <c r="K43" s="10"/>
      <c r="L43" s="10"/>
      <c r="M43" s="10"/>
      <c r="N43" s="10"/>
      <c r="O43" s="10"/>
      <c r="P43" s="10"/>
      <c r="Q43" s="10">
        <f t="shared" si="2"/>
        <v>0</v>
      </c>
      <c r="R43" s="10">
        <f>+'184.100'!AC43</f>
        <v>0</v>
      </c>
      <c r="T43" s="10"/>
      <c r="U43" s="10">
        <f t="shared" si="0"/>
        <v>0</v>
      </c>
    </row>
    <row r="44" spans="1:21" hidden="1" x14ac:dyDescent="0.2">
      <c r="A44" s="34">
        <v>183300</v>
      </c>
      <c r="B44" s="35"/>
      <c r="C44" s="10"/>
      <c r="D44" s="10"/>
      <c r="E44" s="10"/>
      <c r="F44" s="10"/>
      <c r="G44" s="10"/>
      <c r="H44" s="10"/>
      <c r="I44" s="10"/>
      <c r="J44" s="10">
        <f t="shared" si="1"/>
        <v>0</v>
      </c>
      <c r="K44" s="10"/>
      <c r="L44" s="10"/>
      <c r="M44" s="10"/>
      <c r="N44" s="10"/>
      <c r="O44" s="10"/>
      <c r="P44" s="10"/>
      <c r="Q44" s="10">
        <f t="shared" ref="Q44" si="7">+J44-L44+M44-N44+O44+P44+K44</f>
        <v>0</v>
      </c>
      <c r="R44" s="10">
        <f>+'184.100'!AC44</f>
        <v>0</v>
      </c>
      <c r="T44" s="10"/>
      <c r="U44" s="10">
        <f t="shared" ref="U44" si="8">+Q44++T44+R44+S44</f>
        <v>0</v>
      </c>
    </row>
    <row r="45" spans="1:21" hidden="1" x14ac:dyDescent="0.2">
      <c r="A45" s="34">
        <v>183400</v>
      </c>
      <c r="B45" s="35"/>
      <c r="C45" s="10"/>
      <c r="D45" s="10"/>
      <c r="E45" s="10"/>
      <c r="F45" s="10"/>
      <c r="G45" s="10"/>
      <c r="H45" s="10"/>
      <c r="I45" s="10"/>
      <c r="J45" s="10">
        <f t="shared" si="1"/>
        <v>0</v>
      </c>
      <c r="K45" s="10"/>
      <c r="L45" s="10"/>
      <c r="M45" s="10"/>
      <c r="N45" s="10"/>
      <c r="O45" s="10"/>
      <c r="P45" s="10"/>
      <c r="Q45" s="10">
        <f t="shared" ref="Q45" si="9">+J45-L45+M45-N45+O45+P45+K45</f>
        <v>0</v>
      </c>
      <c r="R45" s="10">
        <f>+'184.100'!AC45</f>
        <v>0</v>
      </c>
      <c r="T45" s="10"/>
      <c r="U45" s="10">
        <f t="shared" si="0"/>
        <v>0</v>
      </c>
    </row>
    <row r="46" spans="1:21" x14ac:dyDescent="0.2">
      <c r="A46" s="34">
        <f>+Jan!A46</f>
        <v>184100</v>
      </c>
      <c r="B46" s="35"/>
      <c r="C46" s="10"/>
      <c r="D46" s="10"/>
      <c r="E46" s="10"/>
      <c r="F46" s="10"/>
      <c r="G46" s="10"/>
      <c r="H46" s="10"/>
      <c r="I46" s="10"/>
      <c r="J46" s="10">
        <f t="shared" si="1"/>
        <v>0</v>
      </c>
      <c r="K46" s="10"/>
      <c r="L46" s="10"/>
      <c r="M46" s="10"/>
      <c r="N46" s="10"/>
      <c r="O46" s="10"/>
      <c r="P46" s="10"/>
      <c r="Q46" s="10">
        <f t="shared" si="2"/>
        <v>0</v>
      </c>
      <c r="R46" s="10">
        <f>-'184.100'!AC118</f>
        <v>0</v>
      </c>
      <c r="T46" s="10"/>
      <c r="U46" s="10">
        <f t="shared" si="0"/>
        <v>0</v>
      </c>
    </row>
    <row r="47" spans="1:21" hidden="1" x14ac:dyDescent="0.2">
      <c r="A47" s="34">
        <v>242300</v>
      </c>
      <c r="B47" s="35"/>
      <c r="C47" s="10"/>
      <c r="D47" s="10"/>
      <c r="E47" s="10"/>
      <c r="F47" s="10"/>
      <c r="G47" s="10"/>
      <c r="H47" s="10"/>
      <c r="I47" s="10"/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+'184.100'!AC47</f>
        <v>0</v>
      </c>
      <c r="T47" s="10"/>
      <c r="U47" s="10">
        <f t="shared" ref="U47" si="10">+Q47++T47+R47+S47</f>
        <v>0</v>
      </c>
    </row>
    <row r="48" spans="1:21" hidden="1" x14ac:dyDescent="0.2">
      <c r="A48" s="34">
        <v>253350</v>
      </c>
      <c r="B48" s="35"/>
      <c r="C48" s="10"/>
      <c r="D48" s="10"/>
      <c r="E48" s="10"/>
      <c r="F48" s="10"/>
      <c r="G48" s="10"/>
      <c r="H48" s="10"/>
      <c r="I48" s="10"/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ref="Q48:Q50" si="11">+J48-L48+M48-N48+O48+P48+K48</f>
        <v>0</v>
      </c>
      <c r="R48" s="10">
        <f>+'184.100'!AC48</f>
        <v>0</v>
      </c>
      <c r="T48" s="10"/>
      <c r="U48" s="10">
        <f t="shared" si="0"/>
        <v>0</v>
      </c>
    </row>
    <row r="49" spans="1:21" hidden="1" x14ac:dyDescent="0.2">
      <c r="A49" s="34">
        <v>253351</v>
      </c>
      <c r="B49" s="35"/>
      <c r="C49" s="10"/>
      <c r="D49" s="10"/>
      <c r="E49" s="10"/>
      <c r="F49" s="10"/>
      <c r="G49" s="10"/>
      <c r="H49" s="10"/>
      <c r="I49" s="10"/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11"/>
        <v>0</v>
      </c>
      <c r="R49" s="10">
        <f>+'184.100'!AC49</f>
        <v>0</v>
      </c>
      <c r="T49" s="10"/>
      <c r="U49" s="10">
        <f t="shared" si="0"/>
        <v>0</v>
      </c>
    </row>
    <row r="50" spans="1:21" hidden="1" x14ac:dyDescent="0.2">
      <c r="A50" s="34">
        <f>+Jan!A50</f>
        <v>416000</v>
      </c>
      <c r="B50" s="35"/>
      <c r="C50" s="10"/>
      <c r="D50" s="10"/>
      <c r="E50" s="10"/>
      <c r="F50" s="10"/>
      <c r="G50" s="10"/>
      <c r="H50" s="10"/>
      <c r="I50" s="10"/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11"/>
        <v>0</v>
      </c>
      <c r="R50" s="10">
        <f>+'184.100'!AC50</f>
        <v>0</v>
      </c>
      <c r="T50" s="10"/>
      <c r="U50" s="10">
        <f t="shared" si="0"/>
        <v>0</v>
      </c>
    </row>
    <row r="51" spans="1:21" hidden="1" x14ac:dyDescent="0.2">
      <c r="A51" s="34">
        <f>+Jan!A51</f>
        <v>416100</v>
      </c>
      <c r="B51" s="35"/>
      <c r="C51" s="10"/>
      <c r="D51" s="10"/>
      <c r="E51" s="10"/>
      <c r="F51" s="10"/>
      <c r="G51" s="10"/>
      <c r="H51" s="10"/>
      <c r="I51" s="10"/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+'184.100'!AC51</f>
        <v>0</v>
      </c>
      <c r="T51" s="10"/>
      <c r="U51" s="10">
        <f t="shared" si="0"/>
        <v>0</v>
      </c>
    </row>
    <row r="52" spans="1:21" hidden="1" x14ac:dyDescent="0.2">
      <c r="A52" s="34">
        <f>+Jan!A52</f>
        <v>416600</v>
      </c>
      <c r="B52" s="35"/>
      <c r="C52" s="10"/>
      <c r="D52" s="10"/>
      <c r="E52" s="10"/>
      <c r="F52" s="10"/>
      <c r="G52" s="10"/>
      <c r="H52" s="10"/>
      <c r="I52" s="10"/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+'184.100'!AC52</f>
        <v>0</v>
      </c>
      <c r="T52" s="10"/>
      <c r="U52" s="10">
        <f t="shared" si="0"/>
        <v>0</v>
      </c>
    </row>
    <row r="53" spans="1:21" hidden="1" x14ac:dyDescent="0.2">
      <c r="A53" s="34">
        <f>+Jan!A53</f>
        <v>416700</v>
      </c>
      <c r="B53" s="35"/>
      <c r="C53" s="10"/>
      <c r="D53" s="10"/>
      <c r="E53" s="10"/>
      <c r="F53" s="10"/>
      <c r="G53" s="10"/>
      <c r="H53" s="10"/>
      <c r="I53" s="10"/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+'184.100'!AC53</f>
        <v>0</v>
      </c>
      <c r="T53" s="10"/>
      <c r="U53" s="10">
        <f t="shared" si="0"/>
        <v>0</v>
      </c>
    </row>
    <row r="54" spans="1:21" x14ac:dyDescent="0.2">
      <c r="A54" s="34">
        <f>+Jan!A54</f>
        <v>417102</v>
      </c>
      <c r="B54" s="35"/>
      <c r="C54" s="10"/>
      <c r="D54" s="10"/>
      <c r="E54" s="10"/>
      <c r="F54" s="10"/>
      <c r="G54" s="10"/>
      <c r="H54" s="10"/>
      <c r="I54" s="10"/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+'184.100'!AC54</f>
        <v>0</v>
      </c>
      <c r="S54" s="10">
        <v>1.1499999999999999</v>
      </c>
      <c r="T54" s="10"/>
      <c r="U54" s="10">
        <f t="shared" si="0"/>
        <v>1.1499999999999999</v>
      </c>
    </row>
    <row r="55" spans="1:21" hidden="1" x14ac:dyDescent="0.2">
      <c r="A55" s="34">
        <f>+Jan!A55</f>
        <v>417106</v>
      </c>
      <c r="B55" s="35"/>
      <c r="C55" s="10"/>
      <c r="D55" s="10"/>
      <c r="E55" s="10"/>
      <c r="F55" s="10"/>
      <c r="G55" s="10"/>
      <c r="H55" s="10"/>
      <c r="I55" s="10"/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+'184.100'!AC55</f>
        <v>0</v>
      </c>
      <c r="T55" s="10"/>
      <c r="U55" s="10">
        <f t="shared" si="0"/>
        <v>0</v>
      </c>
    </row>
    <row r="56" spans="1:21" x14ac:dyDescent="0.2">
      <c r="A56" s="34">
        <f>+Jan!A56</f>
        <v>417107</v>
      </c>
      <c r="B56" s="35"/>
      <c r="C56" s="10"/>
      <c r="D56" s="10"/>
      <c r="E56" s="10"/>
      <c r="F56" s="10"/>
      <c r="G56" s="10"/>
      <c r="H56" s="10"/>
      <c r="I56" s="10"/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+'184.100'!AC56</f>
        <v>0</v>
      </c>
      <c r="S56" s="10">
        <v>1.51</v>
      </c>
      <c r="T56" s="10"/>
      <c r="U56" s="10">
        <f t="shared" si="0"/>
        <v>1.51</v>
      </c>
    </row>
    <row r="57" spans="1:21" hidden="1" x14ac:dyDescent="0.2">
      <c r="A57" s="34">
        <v>426500</v>
      </c>
      <c r="B57" s="35"/>
      <c r="C57" s="10"/>
      <c r="D57" s="10"/>
      <c r="E57" s="10"/>
      <c r="F57" s="10"/>
      <c r="G57" s="10"/>
      <c r="H57" s="10"/>
      <c r="I57" s="10"/>
      <c r="J57" s="10">
        <f t="shared" si="1"/>
        <v>0</v>
      </c>
      <c r="K57" s="10"/>
      <c r="L57" s="10"/>
      <c r="M57" s="10"/>
      <c r="N57" s="10"/>
      <c r="O57" s="10"/>
      <c r="P57" s="10"/>
      <c r="Q57" s="10">
        <f t="shared" ref="Q57" si="12">+J57-L57+M57-N57+O57+P57+K57</f>
        <v>0</v>
      </c>
      <c r="R57" s="10">
        <f>+'184.100'!AC57</f>
        <v>0</v>
      </c>
      <c r="T57" s="10"/>
      <c r="U57" s="10">
        <f t="shared" ref="U57" si="13">+Q57++T57+R57+S57</f>
        <v>0</v>
      </c>
    </row>
    <row r="58" spans="1:21" hidden="1" x14ac:dyDescent="0.2">
      <c r="A58" s="34">
        <f>+Jan!A58</f>
        <v>582000</v>
      </c>
      <c r="B58" s="35"/>
      <c r="C58" s="10"/>
      <c r="D58" s="10"/>
      <c r="E58" s="10"/>
      <c r="F58" s="10"/>
      <c r="G58" s="10"/>
      <c r="H58" s="10"/>
      <c r="I58" s="10"/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2"/>
        <v>0</v>
      </c>
      <c r="R58" s="10">
        <f>+'184.100'!AC58</f>
        <v>0</v>
      </c>
      <c r="T58" s="10"/>
      <c r="U58" s="10">
        <f t="shared" si="0"/>
        <v>0</v>
      </c>
    </row>
    <row r="59" spans="1:21" x14ac:dyDescent="0.2">
      <c r="A59" s="34">
        <f>+Jan!A59</f>
        <v>582200</v>
      </c>
      <c r="B59" s="35">
        <v>612.9</v>
      </c>
      <c r="C59" s="10"/>
      <c r="D59" s="10"/>
      <c r="E59" s="10"/>
      <c r="F59" s="10"/>
      <c r="G59" s="10">
        <v>23.22</v>
      </c>
      <c r="H59" s="10">
        <v>82.2</v>
      </c>
      <c r="I59" s="10"/>
      <c r="J59" s="10">
        <f t="shared" si="1"/>
        <v>718.32</v>
      </c>
      <c r="K59" s="10"/>
      <c r="L59" s="10"/>
      <c r="M59" s="10"/>
      <c r="N59" s="10"/>
      <c r="O59" s="10"/>
      <c r="P59" s="10"/>
      <c r="Q59" s="10">
        <f t="shared" si="2"/>
        <v>718.32</v>
      </c>
      <c r="R59" s="10">
        <f>+'184.100'!AC59</f>
        <v>0</v>
      </c>
      <c r="T59" s="10"/>
      <c r="U59" s="10">
        <f t="shared" si="0"/>
        <v>718.32</v>
      </c>
    </row>
    <row r="60" spans="1:21" x14ac:dyDescent="0.2">
      <c r="A60" s="34">
        <f>+Jan!A60</f>
        <v>583000</v>
      </c>
      <c r="B60" s="35">
        <v>15610.87</v>
      </c>
      <c r="C60" s="10">
        <v>11.68</v>
      </c>
      <c r="D60" s="10"/>
      <c r="E60" s="10">
        <v>15.85</v>
      </c>
      <c r="F60" s="10"/>
      <c r="G60" s="10">
        <v>79.56</v>
      </c>
      <c r="H60" s="10">
        <v>1684.49</v>
      </c>
      <c r="I60" s="10"/>
      <c r="J60" s="10">
        <f t="shared" si="1"/>
        <v>17402.45</v>
      </c>
      <c r="K60" s="10">
        <v>9820.2800000000007</v>
      </c>
      <c r="L60" s="10"/>
      <c r="M60" s="10"/>
      <c r="N60" s="10"/>
      <c r="O60" s="10"/>
      <c r="P60" s="10"/>
      <c r="Q60" s="10">
        <f t="shared" si="2"/>
        <v>27222.730000000003</v>
      </c>
      <c r="R60" s="10">
        <f>+'184.100'!AC60</f>
        <v>0</v>
      </c>
      <c r="T60" s="10"/>
      <c r="U60" s="10">
        <f t="shared" ref="U60:U106" si="14">+Q60++T60+R60+S60</f>
        <v>27222.730000000003</v>
      </c>
    </row>
    <row r="61" spans="1:21" x14ac:dyDescent="0.2">
      <c r="A61" s="34">
        <f>+Jan!A61</f>
        <v>586000</v>
      </c>
      <c r="B61" s="35">
        <v>40744.14</v>
      </c>
      <c r="C61" s="10">
        <v>11.36</v>
      </c>
      <c r="D61" s="10"/>
      <c r="E61" s="10">
        <v>538.75</v>
      </c>
      <c r="F61" s="10"/>
      <c r="G61" s="10">
        <v>924.58</v>
      </c>
      <c r="H61" s="10">
        <v>4491.4799999999996</v>
      </c>
      <c r="I61" s="10">
        <f>-3282.81+1899.63</f>
        <v>-1383.1799999999998</v>
      </c>
      <c r="J61" s="10">
        <f t="shared" si="1"/>
        <v>45327.13</v>
      </c>
      <c r="K61" s="10"/>
      <c r="L61" s="10"/>
      <c r="M61" s="10"/>
      <c r="N61" s="10"/>
      <c r="O61" s="10"/>
      <c r="P61" s="10"/>
      <c r="Q61" s="10">
        <f t="shared" si="2"/>
        <v>45327.13</v>
      </c>
      <c r="R61" s="10">
        <f>+'184.100'!AC61</f>
        <v>0</v>
      </c>
      <c r="T61" s="10"/>
      <c r="U61" s="10">
        <f t="shared" si="14"/>
        <v>45327.13</v>
      </c>
    </row>
    <row r="62" spans="1:21" x14ac:dyDescent="0.2">
      <c r="A62" s="34">
        <f>+Jan!A62</f>
        <v>588000</v>
      </c>
      <c r="B62" s="35">
        <v>100126.39999999999</v>
      </c>
      <c r="C62" s="10">
        <v>613.77</v>
      </c>
      <c r="D62" s="10"/>
      <c r="E62" s="10">
        <v>407.67</v>
      </c>
      <c r="F62" s="10"/>
      <c r="G62" s="10">
        <v>2070.21</v>
      </c>
      <c r="H62" s="10">
        <v>11998.29</v>
      </c>
      <c r="I62" s="10">
        <f>-1132.01+655.05</f>
        <v>-476.96000000000004</v>
      </c>
      <c r="J62" s="10">
        <f t="shared" si="1"/>
        <v>114739.37999999999</v>
      </c>
      <c r="K62" s="10"/>
      <c r="L62" s="10"/>
      <c r="M62" s="10"/>
      <c r="N62" s="10"/>
      <c r="O62" s="10"/>
      <c r="P62" s="10"/>
      <c r="Q62" s="10">
        <f t="shared" si="2"/>
        <v>114739.37999999999</v>
      </c>
      <c r="R62" s="10">
        <f>+'184.100'!AC62</f>
        <v>0</v>
      </c>
      <c r="T62" s="10">
        <f>+'163000'!AC11+'163000'!AC34</f>
        <v>0</v>
      </c>
      <c r="U62" s="10">
        <f t="shared" si="14"/>
        <v>114739.37999999999</v>
      </c>
    </row>
    <row r="63" spans="1:21" hidden="1" x14ac:dyDescent="0.2">
      <c r="A63" s="50">
        <v>588200</v>
      </c>
      <c r="B63" s="35"/>
      <c r="C63" s="10"/>
      <c r="D63" s="10"/>
      <c r="E63" s="10"/>
      <c r="F63" s="10"/>
      <c r="G63" s="10"/>
      <c r="H63" s="10"/>
      <c r="I63" s="10"/>
      <c r="J63" s="10">
        <f t="shared" si="1"/>
        <v>0</v>
      </c>
      <c r="K63" s="10"/>
      <c r="L63" s="10"/>
      <c r="M63" s="10"/>
      <c r="N63" s="10"/>
      <c r="O63" s="10"/>
      <c r="P63" s="10"/>
      <c r="Q63" s="10">
        <f t="shared" si="2"/>
        <v>0</v>
      </c>
      <c r="R63" s="10">
        <f>+'184.100'!AC63</f>
        <v>0</v>
      </c>
      <c r="T63" s="10"/>
      <c r="U63" s="10">
        <f t="shared" si="14"/>
        <v>0</v>
      </c>
    </row>
    <row r="64" spans="1:21" hidden="1" x14ac:dyDescent="0.2">
      <c r="A64" s="50">
        <v>588210</v>
      </c>
      <c r="B64" s="35"/>
      <c r="C64" s="10"/>
      <c r="D64" s="10"/>
      <c r="E64" s="10"/>
      <c r="F64" s="10"/>
      <c r="G64" s="10"/>
      <c r="H64" s="10"/>
      <c r="I64" s="10"/>
      <c r="J64" s="10">
        <f t="shared" si="1"/>
        <v>0</v>
      </c>
      <c r="K64" s="10"/>
      <c r="L64" s="10"/>
      <c r="M64" s="10"/>
      <c r="N64" s="10"/>
      <c r="O64" s="10"/>
      <c r="P64" s="10"/>
      <c r="Q64" s="10">
        <f t="shared" si="2"/>
        <v>0</v>
      </c>
      <c r="R64" s="10">
        <f>+'184.100'!AC64</f>
        <v>0</v>
      </c>
      <c r="T64" s="10"/>
      <c r="U64" s="10">
        <f t="shared" si="14"/>
        <v>0</v>
      </c>
    </row>
    <row r="65" spans="1:21" x14ac:dyDescent="0.2">
      <c r="A65" s="34">
        <f>+Jan!A65</f>
        <v>592000</v>
      </c>
      <c r="B65" s="35">
        <v>15115.57</v>
      </c>
      <c r="C65" s="10"/>
      <c r="D65" s="10"/>
      <c r="E65" s="10"/>
      <c r="F65" s="10"/>
      <c r="G65" s="10">
        <v>95.47</v>
      </c>
      <c r="H65" s="10">
        <v>1634.6</v>
      </c>
      <c r="I65" s="10"/>
      <c r="J65" s="10">
        <f t="shared" si="1"/>
        <v>16845.64</v>
      </c>
      <c r="K65" s="10"/>
      <c r="L65" s="10"/>
      <c r="M65" s="10"/>
      <c r="N65" s="10"/>
      <c r="O65" s="10"/>
      <c r="P65" s="10"/>
      <c r="Q65" s="10">
        <f t="shared" si="2"/>
        <v>16845.64</v>
      </c>
      <c r="R65" s="10">
        <f>+'184.100'!AC65</f>
        <v>0</v>
      </c>
      <c r="T65" s="10">
        <f>+'163000'!AC12+'163000'!AC35</f>
        <v>0</v>
      </c>
      <c r="U65" s="10">
        <f t="shared" si="14"/>
        <v>16845.64</v>
      </c>
    </row>
    <row r="66" spans="1:21" x14ac:dyDescent="0.2">
      <c r="A66" s="34">
        <f>+Jan!A66</f>
        <v>592100</v>
      </c>
      <c r="B66" s="35">
        <v>2437.31</v>
      </c>
      <c r="C66" s="10"/>
      <c r="D66" s="10"/>
      <c r="E66" s="10"/>
      <c r="F66" s="10"/>
      <c r="G66" s="10">
        <v>158.01</v>
      </c>
      <c r="H66" s="10">
        <v>309.08</v>
      </c>
      <c r="I66" s="10"/>
      <c r="J66" s="10">
        <f t="shared" si="1"/>
        <v>2904.3999999999996</v>
      </c>
      <c r="K66" s="10"/>
      <c r="L66" s="10"/>
      <c r="M66" s="10"/>
      <c r="N66" s="10"/>
      <c r="O66" s="10"/>
      <c r="P66" s="10"/>
      <c r="Q66" s="10">
        <f t="shared" si="2"/>
        <v>2904.3999999999996</v>
      </c>
      <c r="R66" s="10">
        <f>+'184.100'!AC66</f>
        <v>0</v>
      </c>
      <c r="T66" s="10"/>
      <c r="U66" s="10">
        <f t="shared" si="14"/>
        <v>2904.3999999999996</v>
      </c>
    </row>
    <row r="67" spans="1:21" x14ac:dyDescent="0.2">
      <c r="A67" s="34">
        <f>+Jan!A67</f>
        <v>592200</v>
      </c>
      <c r="B67" s="35">
        <v>2546.75</v>
      </c>
      <c r="C67" s="10"/>
      <c r="D67" s="10"/>
      <c r="E67" s="10"/>
      <c r="F67" s="10"/>
      <c r="G67" s="10">
        <v>96.49</v>
      </c>
      <c r="H67" s="10">
        <v>311.89999999999998</v>
      </c>
      <c r="I67" s="10"/>
      <c r="J67" s="10">
        <f t="shared" si="1"/>
        <v>2955.14</v>
      </c>
      <c r="K67" s="10"/>
      <c r="L67" s="10"/>
      <c r="M67" s="10"/>
      <c r="N67" s="10"/>
      <c r="O67" s="10"/>
      <c r="P67" s="10"/>
      <c r="Q67" s="10">
        <f t="shared" si="2"/>
        <v>2955.14</v>
      </c>
      <c r="R67" s="10">
        <f>+'184.100'!AC67</f>
        <v>0</v>
      </c>
      <c r="T67" s="10"/>
      <c r="U67" s="10">
        <f t="shared" si="14"/>
        <v>2955.14</v>
      </c>
    </row>
    <row r="68" spans="1:21" x14ac:dyDescent="0.2">
      <c r="A68" s="34">
        <f>+Jan!A68</f>
        <v>593000</v>
      </c>
      <c r="B68" s="35">
        <v>149312.29</v>
      </c>
      <c r="C68" s="10">
        <v>244.91</v>
      </c>
      <c r="D68" s="10"/>
      <c r="E68" s="10">
        <v>1453.83</v>
      </c>
      <c r="F68" s="10"/>
      <c r="G68" s="10">
        <v>1998.95</v>
      </c>
      <c r="H68" s="10">
        <v>10092.780000000001</v>
      </c>
      <c r="I68" s="10"/>
      <c r="J68" s="10">
        <f t="shared" si="1"/>
        <v>163102.76</v>
      </c>
      <c r="K68" s="10">
        <v>13115.13</v>
      </c>
      <c r="L68" s="10"/>
      <c r="M68" s="10"/>
      <c r="N68" s="10"/>
      <c r="O68" s="10"/>
      <c r="P68" s="10"/>
      <c r="Q68" s="10">
        <f t="shared" si="2"/>
        <v>176217.89</v>
      </c>
      <c r="R68" s="10">
        <f>+'184.100'!AC68</f>
        <v>0</v>
      </c>
      <c r="T68" s="10">
        <f>+'163000'!AC13+'163000'!AC36</f>
        <v>185.5539215599072</v>
      </c>
      <c r="U68" s="10">
        <f t="shared" si="14"/>
        <v>176403.44392155993</v>
      </c>
    </row>
    <row r="69" spans="1:21" hidden="1" x14ac:dyDescent="0.2">
      <c r="A69" s="50">
        <f>+Jan!A69</f>
        <v>593200</v>
      </c>
      <c r="B69" s="35"/>
      <c r="C69" s="10"/>
      <c r="D69" s="10"/>
      <c r="E69" s="10"/>
      <c r="F69" s="10"/>
      <c r="G69" s="10"/>
      <c r="H69" s="10"/>
      <c r="I69" s="10"/>
      <c r="J69" s="10">
        <f t="shared" si="1"/>
        <v>0</v>
      </c>
      <c r="K69" s="10"/>
      <c r="L69" s="10"/>
      <c r="M69" s="10"/>
      <c r="N69" s="10"/>
      <c r="O69" s="10"/>
      <c r="P69" s="10"/>
      <c r="Q69" s="10">
        <f t="shared" si="2"/>
        <v>0</v>
      </c>
      <c r="R69" s="10">
        <f>+'184.100'!AC69</f>
        <v>0</v>
      </c>
      <c r="T69" s="10">
        <f>+'163000'!AC14+'163000'!AC37</f>
        <v>0</v>
      </c>
      <c r="U69" s="10">
        <f t="shared" si="14"/>
        <v>0</v>
      </c>
    </row>
    <row r="70" spans="1:21" x14ac:dyDescent="0.2">
      <c r="A70" s="34">
        <f>+Jan!A70</f>
        <v>593300</v>
      </c>
      <c r="B70" s="35">
        <v>18382.009999999998</v>
      </c>
      <c r="C70" s="10"/>
      <c r="D70" s="10"/>
      <c r="E70" s="10"/>
      <c r="F70" s="10"/>
      <c r="G70" s="10">
        <v>314.26</v>
      </c>
      <c r="H70" s="10">
        <v>1822.98</v>
      </c>
      <c r="I70" s="10"/>
      <c r="J70" s="10">
        <f t="shared" si="1"/>
        <v>20519.249999999996</v>
      </c>
      <c r="K70" s="10"/>
      <c r="L70" s="10"/>
      <c r="M70" s="10"/>
      <c r="N70" s="10"/>
      <c r="O70" s="10"/>
      <c r="P70" s="10"/>
      <c r="Q70" s="10">
        <f t="shared" si="2"/>
        <v>20519.249999999996</v>
      </c>
      <c r="R70" s="10">
        <f>+'184.100'!AC70</f>
        <v>0</v>
      </c>
      <c r="T70" s="10"/>
      <c r="U70" s="10">
        <f t="shared" si="14"/>
        <v>20519.249999999996</v>
      </c>
    </row>
    <row r="71" spans="1:21" x14ac:dyDescent="0.2">
      <c r="A71" s="34">
        <v>593800</v>
      </c>
      <c r="B71" s="35">
        <v>494.4</v>
      </c>
      <c r="C71" s="10"/>
      <c r="D71" s="10"/>
      <c r="E71" s="10"/>
      <c r="F71" s="10"/>
      <c r="G71" s="10">
        <v>1.51</v>
      </c>
      <c r="H71" s="10">
        <v>26.32</v>
      </c>
      <c r="I71" s="10"/>
      <c r="J71" s="10">
        <f t="shared" si="1"/>
        <v>522.23</v>
      </c>
      <c r="K71" s="10">
        <v>-49.37</v>
      </c>
      <c r="L71" s="10"/>
      <c r="M71" s="10"/>
      <c r="N71" s="10"/>
      <c r="O71" s="10"/>
      <c r="P71" s="10"/>
      <c r="Q71" s="10">
        <f t="shared" si="2"/>
        <v>472.86</v>
      </c>
      <c r="R71" s="10">
        <f>+'184.100'!AC71</f>
        <v>0</v>
      </c>
      <c r="T71" s="10"/>
      <c r="U71" s="10">
        <f t="shared" si="14"/>
        <v>472.86</v>
      </c>
    </row>
    <row r="72" spans="1:21" x14ac:dyDescent="0.2">
      <c r="A72" s="34">
        <f>+Jan!A72</f>
        <v>594000</v>
      </c>
      <c r="B72" s="35">
        <v>10675.56</v>
      </c>
      <c r="C72" s="10"/>
      <c r="D72" s="10"/>
      <c r="E72" s="10">
        <v>118.84</v>
      </c>
      <c r="F72" s="10"/>
      <c r="G72" s="10">
        <v>2007.26</v>
      </c>
      <c r="H72" s="10">
        <v>1110.8599999999999</v>
      </c>
      <c r="I72" s="10"/>
      <c r="J72" s="10">
        <f t="shared" si="1"/>
        <v>13912.52</v>
      </c>
      <c r="K72" s="10"/>
      <c r="L72" s="10"/>
      <c r="M72" s="10"/>
      <c r="N72" s="10"/>
      <c r="O72" s="10"/>
      <c r="P72" s="10"/>
      <c r="Q72" s="10">
        <f t="shared" si="2"/>
        <v>13912.52</v>
      </c>
      <c r="R72" s="10">
        <f>+'184.100'!AC72</f>
        <v>0</v>
      </c>
      <c r="T72" s="10">
        <f>+'163000'!AC15+'163000'!AC38</f>
        <v>28.719271112863215</v>
      </c>
      <c r="U72" s="10">
        <f t="shared" si="14"/>
        <v>13941.239271112863</v>
      </c>
    </row>
    <row r="73" spans="1:21" hidden="1" x14ac:dyDescent="0.2">
      <c r="A73" s="34">
        <f>+Jan!A73</f>
        <v>595000</v>
      </c>
      <c r="B73" s="35"/>
      <c r="C73" s="10"/>
      <c r="D73" s="10"/>
      <c r="E73" s="10"/>
      <c r="F73" s="10"/>
      <c r="G73" s="10"/>
      <c r="H73" s="10"/>
      <c r="I73" s="10"/>
      <c r="J73" s="10">
        <f t="shared" ref="J73:J115" si="15">SUM(B73:I73)</f>
        <v>0</v>
      </c>
      <c r="K73" s="10"/>
      <c r="L73" s="10"/>
      <c r="M73" s="10"/>
      <c r="N73" s="10"/>
      <c r="O73" s="10"/>
      <c r="P73" s="10"/>
      <c r="Q73" s="10">
        <f t="shared" si="2"/>
        <v>0</v>
      </c>
      <c r="R73" s="10">
        <f>+'184.100'!AC73</f>
        <v>0</v>
      </c>
      <c r="T73" s="10">
        <f>+'163000'!AC16+'163000'!AC39</f>
        <v>0</v>
      </c>
      <c r="U73" s="10">
        <f t="shared" si="14"/>
        <v>0</v>
      </c>
    </row>
    <row r="74" spans="1:21" x14ac:dyDescent="0.2">
      <c r="A74" s="34">
        <f>+Jan!A74</f>
        <v>596000</v>
      </c>
      <c r="B74" s="35">
        <v>1444.85</v>
      </c>
      <c r="C74" s="10"/>
      <c r="D74" s="10"/>
      <c r="E74" s="10">
        <v>31.69</v>
      </c>
      <c r="F74" s="10"/>
      <c r="G74" s="10">
        <v>24.61</v>
      </c>
      <c r="H74" s="10">
        <v>183.74</v>
      </c>
      <c r="I74" s="10"/>
      <c r="J74" s="10">
        <f t="shared" si="15"/>
        <v>1684.8899999999999</v>
      </c>
      <c r="K74" s="10"/>
      <c r="L74" s="10"/>
      <c r="M74" s="10"/>
      <c r="N74" s="10"/>
      <c r="O74" s="10"/>
      <c r="P74" s="10"/>
      <c r="Q74" s="10">
        <f t="shared" si="2"/>
        <v>1684.8899999999999</v>
      </c>
      <c r="R74" s="10">
        <f>+'184.100'!AC74</f>
        <v>0</v>
      </c>
      <c r="T74" s="10"/>
      <c r="U74" s="10">
        <f t="shared" si="14"/>
        <v>1684.8899999999999</v>
      </c>
    </row>
    <row r="75" spans="1:21" x14ac:dyDescent="0.2">
      <c r="A75" s="34">
        <f>+Jan!A75</f>
        <v>597000</v>
      </c>
      <c r="B75" s="35">
        <v>0</v>
      </c>
      <c r="C75" s="10"/>
      <c r="D75" s="10"/>
      <c r="E75" s="10"/>
      <c r="F75" s="10"/>
      <c r="G75" s="10"/>
      <c r="H75" s="10"/>
      <c r="I75" s="10">
        <f>-566.01+327.52</f>
        <v>-238.49</v>
      </c>
      <c r="J75" s="10">
        <f t="shared" si="15"/>
        <v>-238.49</v>
      </c>
      <c r="K75" s="10"/>
      <c r="L75" s="10"/>
      <c r="M75" s="10"/>
      <c r="N75" s="10"/>
      <c r="O75" s="10"/>
      <c r="P75" s="10"/>
      <c r="Q75" s="10">
        <f t="shared" si="2"/>
        <v>-238.49</v>
      </c>
      <c r="R75" s="10">
        <f>+'184.100'!AC75</f>
        <v>0</v>
      </c>
      <c r="T75" s="10">
        <f>+'163000'!AC17+'163000'!AC40</f>
        <v>0</v>
      </c>
      <c r="U75" s="10">
        <f t="shared" si="14"/>
        <v>-238.49</v>
      </c>
    </row>
    <row r="76" spans="1:21" hidden="1" x14ac:dyDescent="0.2">
      <c r="A76" s="34">
        <f>+Jan!A76</f>
        <v>598000</v>
      </c>
      <c r="B76" s="35"/>
      <c r="C76" s="10"/>
      <c r="D76" s="10"/>
      <c r="E76" s="10"/>
      <c r="F76" s="10"/>
      <c r="G76" s="10"/>
      <c r="H76" s="10"/>
      <c r="I76" s="10"/>
      <c r="J76" s="10">
        <f t="shared" si="15"/>
        <v>0</v>
      </c>
      <c r="K76" s="10"/>
      <c r="L76" s="10"/>
      <c r="M76" s="10"/>
      <c r="N76" s="10"/>
      <c r="O76" s="10"/>
      <c r="P76" s="10"/>
      <c r="Q76" s="10">
        <f t="shared" si="2"/>
        <v>0</v>
      </c>
      <c r="R76" s="10">
        <f>+'184.100'!AC76</f>
        <v>0</v>
      </c>
      <c r="T76" s="10">
        <f>+'163000'!AC18+'163000'!AC41</f>
        <v>0</v>
      </c>
      <c r="U76" s="10">
        <f t="shared" si="14"/>
        <v>0</v>
      </c>
    </row>
    <row r="77" spans="1:21" x14ac:dyDescent="0.2">
      <c r="A77" s="34">
        <f>+Jan!A77</f>
        <v>903000</v>
      </c>
      <c r="B77" s="35">
        <v>93271.6</v>
      </c>
      <c r="C77" s="10">
        <v>4.8899999999999997</v>
      </c>
      <c r="D77" s="10"/>
      <c r="E77" s="10">
        <v>392.44</v>
      </c>
      <c r="F77" s="10"/>
      <c r="G77" s="10">
        <v>8332.9</v>
      </c>
      <c r="H77" s="10">
        <v>11806.65</v>
      </c>
      <c r="I77" s="10">
        <f>-5546.82+3209.72</f>
        <v>-2337.1</v>
      </c>
      <c r="J77" s="10">
        <f t="shared" si="15"/>
        <v>111471.37999999999</v>
      </c>
      <c r="K77" s="10">
        <v>5033.84</v>
      </c>
      <c r="L77" s="10"/>
      <c r="M77" s="10"/>
      <c r="N77" s="10"/>
      <c r="O77" s="10"/>
      <c r="P77" s="10"/>
      <c r="Q77" s="10">
        <f t="shared" si="2"/>
        <v>116505.21999999999</v>
      </c>
      <c r="R77" s="10">
        <f>+'184.100'!AC77</f>
        <v>0</v>
      </c>
      <c r="S77" s="10">
        <v>-1.51</v>
      </c>
      <c r="T77" s="10"/>
      <c r="U77" s="10">
        <f t="shared" si="14"/>
        <v>116503.70999999999</v>
      </c>
    </row>
    <row r="78" spans="1:21" hidden="1" x14ac:dyDescent="0.2">
      <c r="A78" s="34">
        <f>+Jan!A78</f>
        <v>903220</v>
      </c>
      <c r="B78" s="35"/>
      <c r="C78" s="10"/>
      <c r="D78" s="10"/>
      <c r="E78" s="10"/>
      <c r="F78" s="10"/>
      <c r="G78" s="10"/>
      <c r="H78" s="10"/>
      <c r="I78" s="10"/>
      <c r="J78" s="10">
        <f t="shared" si="15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+'184.100'!AC78</f>
        <v>0</v>
      </c>
      <c r="T78" s="10"/>
      <c r="U78" s="10">
        <f t="shared" si="14"/>
        <v>0</v>
      </c>
    </row>
    <row r="79" spans="1:21" hidden="1" x14ac:dyDescent="0.2">
      <c r="A79" s="34">
        <f>+Jan!A79</f>
        <v>903230</v>
      </c>
      <c r="B79" s="35"/>
      <c r="C79" s="10"/>
      <c r="D79" s="10"/>
      <c r="E79" s="10"/>
      <c r="F79" s="10"/>
      <c r="G79" s="10"/>
      <c r="H79" s="10"/>
      <c r="I79" s="10"/>
      <c r="J79" s="10">
        <f t="shared" si="15"/>
        <v>0</v>
      </c>
      <c r="K79" s="10"/>
      <c r="L79" s="10"/>
      <c r="M79" s="10"/>
      <c r="N79" s="10"/>
      <c r="O79" s="10"/>
      <c r="P79" s="10"/>
      <c r="Q79" s="10">
        <f t="shared" si="2"/>
        <v>0</v>
      </c>
      <c r="R79" s="10">
        <f>+'184.100'!AC79</f>
        <v>0</v>
      </c>
      <c r="T79" s="10"/>
      <c r="U79" s="10">
        <f t="shared" si="14"/>
        <v>0</v>
      </c>
    </row>
    <row r="80" spans="1:21" hidden="1" x14ac:dyDescent="0.2">
      <c r="A80" s="34">
        <f>+Jan!A80</f>
        <v>903240</v>
      </c>
      <c r="B80" s="35"/>
      <c r="C80" s="10"/>
      <c r="D80" s="10"/>
      <c r="E80" s="10"/>
      <c r="F80" s="10"/>
      <c r="G80" s="10"/>
      <c r="H80" s="10"/>
      <c r="I80" s="10"/>
      <c r="J80" s="10">
        <f t="shared" si="15"/>
        <v>0</v>
      </c>
      <c r="K80" s="10"/>
      <c r="L80" s="10"/>
      <c r="M80" s="10"/>
      <c r="N80" s="10"/>
      <c r="O80" s="10"/>
      <c r="P80" s="10"/>
      <c r="Q80" s="10">
        <f t="shared" si="2"/>
        <v>0</v>
      </c>
      <c r="R80" s="10">
        <f>+'184.100'!AC80</f>
        <v>0</v>
      </c>
      <c r="T80" s="10"/>
      <c r="U80" s="10">
        <f t="shared" si="14"/>
        <v>0</v>
      </c>
    </row>
    <row r="81" spans="1:21" x14ac:dyDescent="0.2">
      <c r="A81" s="34">
        <f>+Jan!A81</f>
        <v>908000</v>
      </c>
      <c r="B81" s="35">
        <v>5624.75</v>
      </c>
      <c r="C81" s="10"/>
      <c r="D81" s="10"/>
      <c r="E81" s="10"/>
      <c r="F81" s="10"/>
      <c r="G81" s="10">
        <v>906</v>
      </c>
      <c r="H81" s="10">
        <v>871.14</v>
      </c>
      <c r="I81" s="10"/>
      <c r="J81" s="10">
        <f t="shared" si="15"/>
        <v>7401.89</v>
      </c>
      <c r="K81" s="10"/>
      <c r="L81" s="10"/>
      <c r="M81" s="10"/>
      <c r="N81" s="10"/>
      <c r="O81" s="10"/>
      <c r="P81" s="10"/>
      <c r="Q81" s="10">
        <f t="shared" si="2"/>
        <v>7401.89</v>
      </c>
      <c r="R81" s="10">
        <f>+'184.100'!AC81</f>
        <v>0</v>
      </c>
      <c r="T81" s="10"/>
      <c r="U81" s="10">
        <f t="shared" si="14"/>
        <v>7401.89</v>
      </c>
    </row>
    <row r="82" spans="1:21" hidden="1" x14ac:dyDescent="0.2">
      <c r="A82" s="34">
        <f>+Jan!A82</f>
        <v>912000</v>
      </c>
      <c r="B82" s="35"/>
      <c r="C82" s="10"/>
      <c r="D82" s="10"/>
      <c r="E82" s="10"/>
      <c r="F82" s="10"/>
      <c r="G82" s="10"/>
      <c r="H82" s="10"/>
      <c r="I82" s="10"/>
      <c r="J82" s="10">
        <f t="shared" si="15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+'184.100'!AC82</f>
        <v>0</v>
      </c>
      <c r="T82" s="10"/>
      <c r="U82" s="10">
        <f t="shared" si="14"/>
        <v>0</v>
      </c>
    </row>
    <row r="83" spans="1:21" hidden="1" x14ac:dyDescent="0.2">
      <c r="A83" s="34">
        <f>+Jan!A83</f>
        <v>913000</v>
      </c>
      <c r="B83" s="35"/>
      <c r="C83" s="10"/>
      <c r="D83" s="10"/>
      <c r="E83" s="10"/>
      <c r="F83" s="10"/>
      <c r="G83" s="10"/>
      <c r="H83" s="10"/>
      <c r="I83" s="10"/>
      <c r="J83" s="10">
        <f t="shared" si="15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+'184.100'!AC83</f>
        <v>0</v>
      </c>
      <c r="T83" s="10"/>
      <c r="U83" s="10">
        <f t="shared" si="14"/>
        <v>0</v>
      </c>
    </row>
    <row r="84" spans="1:21" hidden="1" x14ac:dyDescent="0.2">
      <c r="A84" s="34">
        <f>+Jan!A84</f>
        <v>913220</v>
      </c>
      <c r="B84" s="35"/>
      <c r="C84" s="10"/>
      <c r="D84" s="10"/>
      <c r="E84" s="10"/>
      <c r="F84" s="10"/>
      <c r="G84" s="10"/>
      <c r="H84" s="10"/>
      <c r="I84" s="10"/>
      <c r="J84" s="10">
        <f t="shared" si="15"/>
        <v>0</v>
      </c>
      <c r="K84" s="10"/>
      <c r="L84" s="10"/>
      <c r="M84" s="10"/>
      <c r="N84" s="10"/>
      <c r="O84" s="10"/>
      <c r="P84" s="10"/>
      <c r="Q84" s="10">
        <f t="shared" si="2"/>
        <v>0</v>
      </c>
      <c r="R84" s="10">
        <f>+'184.100'!AC84</f>
        <v>0</v>
      </c>
      <c r="T84" s="10"/>
      <c r="U84" s="10">
        <f t="shared" si="14"/>
        <v>0</v>
      </c>
    </row>
    <row r="85" spans="1:21" hidden="1" x14ac:dyDescent="0.2">
      <c r="A85" s="34">
        <f>+Jan!A85</f>
        <v>913230</v>
      </c>
      <c r="B85" s="35"/>
      <c r="C85" s="10"/>
      <c r="D85" s="10"/>
      <c r="E85" s="10"/>
      <c r="F85" s="10"/>
      <c r="G85" s="10"/>
      <c r="H85" s="10"/>
      <c r="I85" s="10"/>
      <c r="J85" s="10">
        <f t="shared" si="15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+'184.100'!AC85</f>
        <v>0</v>
      </c>
      <c r="T85" s="10"/>
      <c r="U85" s="10">
        <f t="shared" si="14"/>
        <v>0</v>
      </c>
    </row>
    <row r="86" spans="1:21" hidden="1" x14ac:dyDescent="0.2">
      <c r="A86" s="34">
        <f>+Jan!A86</f>
        <v>913240</v>
      </c>
      <c r="B86" s="35"/>
      <c r="C86" s="10"/>
      <c r="D86" s="10"/>
      <c r="E86" s="10"/>
      <c r="F86" s="10"/>
      <c r="G86" s="10"/>
      <c r="H86" s="10"/>
      <c r="I86" s="10"/>
      <c r="J86" s="10">
        <f t="shared" si="15"/>
        <v>0</v>
      </c>
      <c r="K86" s="10"/>
      <c r="L86" s="10"/>
      <c r="M86" s="10"/>
      <c r="N86" s="10"/>
      <c r="O86" s="10"/>
      <c r="P86" s="10"/>
      <c r="Q86" s="10">
        <f t="shared" si="2"/>
        <v>0</v>
      </c>
      <c r="R86" s="10">
        <f>+'184.100'!AC86</f>
        <v>0</v>
      </c>
      <c r="T86" s="10"/>
      <c r="U86" s="10">
        <f t="shared" si="14"/>
        <v>0</v>
      </c>
    </row>
    <row r="87" spans="1:21" x14ac:dyDescent="0.2">
      <c r="A87" s="34">
        <f>+Jan!A87</f>
        <v>920000</v>
      </c>
      <c r="B87" s="35">
        <v>107149.77</v>
      </c>
      <c r="C87" s="10">
        <v>181.8</v>
      </c>
      <c r="D87" s="10"/>
      <c r="E87" s="10">
        <v>74.489999999999995</v>
      </c>
      <c r="F87" s="10"/>
      <c r="G87" s="10">
        <v>6857.66</v>
      </c>
      <c r="H87" s="10">
        <v>12190.86</v>
      </c>
      <c r="I87" s="10"/>
      <c r="J87" s="10">
        <f t="shared" si="15"/>
        <v>126454.58000000002</v>
      </c>
      <c r="K87" s="10">
        <v>-40349.96</v>
      </c>
      <c r="L87" s="10"/>
      <c r="M87" s="10"/>
      <c r="N87" s="10"/>
      <c r="O87" s="10"/>
      <c r="P87" s="10"/>
      <c r="Q87" s="10">
        <f t="shared" si="2"/>
        <v>86104.620000000024</v>
      </c>
      <c r="R87" s="10">
        <f>+'184.100'!AC87</f>
        <v>0</v>
      </c>
      <c r="T87" s="10"/>
      <c r="U87" s="10">
        <f t="shared" si="14"/>
        <v>86104.620000000024</v>
      </c>
    </row>
    <row r="88" spans="1:21" hidden="1" x14ac:dyDescent="0.2">
      <c r="A88" s="34">
        <v>920100</v>
      </c>
      <c r="B88" s="35"/>
      <c r="C88" s="10"/>
      <c r="D88" s="10"/>
      <c r="E88" s="10"/>
      <c r="F88" s="10"/>
      <c r="G88" s="10"/>
      <c r="H88" s="10"/>
      <c r="I88" s="10"/>
      <c r="J88" s="10">
        <f t="shared" si="15"/>
        <v>0</v>
      </c>
      <c r="K88" s="10"/>
      <c r="L88" s="10"/>
      <c r="M88" s="10"/>
      <c r="N88" s="10"/>
      <c r="O88" s="10"/>
      <c r="P88" s="10"/>
      <c r="Q88" s="10">
        <f t="shared" ref="Q88:Q92" si="16">+J88-L88+M88-N88+O88+P88+K88</f>
        <v>0</v>
      </c>
      <c r="R88" s="10">
        <f>+'184.100'!AC88</f>
        <v>0</v>
      </c>
      <c r="T88" s="10"/>
      <c r="U88" s="10">
        <f t="shared" si="14"/>
        <v>0</v>
      </c>
    </row>
    <row r="89" spans="1:21" hidden="1" x14ac:dyDescent="0.2">
      <c r="A89" s="34">
        <f>+Jan!A89</f>
        <v>920220</v>
      </c>
      <c r="B89" s="35"/>
      <c r="C89" s="10"/>
      <c r="D89" s="10"/>
      <c r="E89" s="10"/>
      <c r="F89" s="10"/>
      <c r="G89" s="10"/>
      <c r="H89" s="10"/>
      <c r="I89" s="10"/>
      <c r="J89" s="10">
        <f t="shared" si="15"/>
        <v>0</v>
      </c>
      <c r="K89" s="10"/>
      <c r="L89" s="10"/>
      <c r="M89" s="10"/>
      <c r="N89" s="10"/>
      <c r="O89" s="10"/>
      <c r="P89" s="10"/>
      <c r="Q89" s="10">
        <f t="shared" si="16"/>
        <v>0</v>
      </c>
      <c r="R89" s="10">
        <f>+'184.100'!AC89</f>
        <v>0</v>
      </c>
      <c r="T89" s="10"/>
      <c r="U89" s="10">
        <f t="shared" si="14"/>
        <v>0</v>
      </c>
    </row>
    <row r="90" spans="1:21" hidden="1" x14ac:dyDescent="0.2">
      <c r="A90" s="34">
        <f>+Jan!A90</f>
        <v>920221</v>
      </c>
      <c r="B90" s="35"/>
      <c r="C90" s="10"/>
      <c r="D90" s="10"/>
      <c r="E90" s="10"/>
      <c r="F90" s="10"/>
      <c r="G90" s="10"/>
      <c r="H90" s="10"/>
      <c r="I90" s="10"/>
      <c r="J90" s="10">
        <f t="shared" si="15"/>
        <v>0</v>
      </c>
      <c r="K90" s="10"/>
      <c r="L90" s="10"/>
      <c r="M90" s="10"/>
      <c r="N90" s="10"/>
      <c r="O90" s="10"/>
      <c r="P90" s="10"/>
      <c r="Q90" s="10">
        <f t="shared" si="16"/>
        <v>0</v>
      </c>
      <c r="R90" s="10">
        <f>+'184.100'!AC90</f>
        <v>0</v>
      </c>
      <c r="T90" s="10"/>
      <c r="U90" s="10">
        <f t="shared" si="14"/>
        <v>0</v>
      </c>
    </row>
    <row r="91" spans="1:21" hidden="1" x14ac:dyDescent="0.2">
      <c r="A91" s="34">
        <f>+Jan!A91</f>
        <v>920230</v>
      </c>
      <c r="B91" s="35"/>
      <c r="C91" s="10"/>
      <c r="D91" s="10"/>
      <c r="E91" s="10"/>
      <c r="F91" s="10"/>
      <c r="G91" s="10"/>
      <c r="H91" s="10"/>
      <c r="I91" s="10"/>
      <c r="J91" s="10">
        <f t="shared" si="15"/>
        <v>0</v>
      </c>
      <c r="K91" s="10"/>
      <c r="L91" s="10"/>
      <c r="M91" s="10"/>
      <c r="N91" s="10"/>
      <c r="O91" s="10"/>
      <c r="P91" s="10"/>
      <c r="Q91" s="10">
        <f t="shared" si="16"/>
        <v>0</v>
      </c>
      <c r="R91" s="10">
        <f>+'184.100'!AC91</f>
        <v>0</v>
      </c>
      <c r="T91" s="10"/>
      <c r="U91" s="10">
        <f t="shared" si="14"/>
        <v>0</v>
      </c>
    </row>
    <row r="92" spans="1:21" hidden="1" x14ac:dyDescent="0.2">
      <c r="A92" s="34">
        <f>+Jan!A92</f>
        <v>920231</v>
      </c>
      <c r="B92" s="35"/>
      <c r="C92" s="10"/>
      <c r="D92" s="10"/>
      <c r="E92" s="10"/>
      <c r="F92" s="10"/>
      <c r="G92" s="10"/>
      <c r="H92" s="10"/>
      <c r="I92" s="10"/>
      <c r="J92" s="10">
        <f t="shared" si="15"/>
        <v>0</v>
      </c>
      <c r="K92" s="10"/>
      <c r="L92" s="10"/>
      <c r="M92" s="10"/>
      <c r="N92" s="10"/>
      <c r="O92" s="10"/>
      <c r="P92" s="10"/>
      <c r="Q92" s="10">
        <f t="shared" si="16"/>
        <v>0</v>
      </c>
      <c r="R92" s="10">
        <f>+'184.100'!AC92</f>
        <v>0</v>
      </c>
      <c r="T92" s="10"/>
      <c r="U92" s="10">
        <f t="shared" si="14"/>
        <v>0</v>
      </c>
    </row>
    <row r="93" spans="1:21" hidden="1" x14ac:dyDescent="0.2">
      <c r="A93" s="34">
        <f>+Jan!A93</f>
        <v>920240</v>
      </c>
      <c r="B93" s="35"/>
      <c r="C93" s="10"/>
      <c r="D93" s="10"/>
      <c r="E93" s="10"/>
      <c r="F93" s="10"/>
      <c r="G93" s="10"/>
      <c r="H93" s="10"/>
      <c r="I93" s="10"/>
      <c r="J93" s="10">
        <f t="shared" si="15"/>
        <v>0</v>
      </c>
      <c r="K93" s="10"/>
      <c r="L93" s="10"/>
      <c r="M93" s="10"/>
      <c r="N93" s="10"/>
      <c r="O93" s="10"/>
      <c r="P93" s="10"/>
      <c r="Q93" s="10">
        <f t="shared" si="2"/>
        <v>0</v>
      </c>
      <c r="R93" s="10">
        <f>+'184.100'!AC93</f>
        <v>0</v>
      </c>
      <c r="T93" s="10"/>
      <c r="U93" s="10">
        <f t="shared" si="14"/>
        <v>0</v>
      </c>
    </row>
    <row r="94" spans="1:21" hidden="1" x14ac:dyDescent="0.2">
      <c r="A94" s="34">
        <f>+Jan!A94</f>
        <v>920241</v>
      </c>
      <c r="B94" s="35"/>
      <c r="C94" s="10"/>
      <c r="D94" s="10"/>
      <c r="E94" s="10"/>
      <c r="F94" s="10"/>
      <c r="G94" s="10"/>
      <c r="H94" s="10"/>
      <c r="I94" s="10"/>
      <c r="J94" s="10">
        <f t="shared" si="15"/>
        <v>0</v>
      </c>
      <c r="K94" s="10"/>
      <c r="L94" s="10"/>
      <c r="M94" s="10"/>
      <c r="N94" s="10"/>
      <c r="O94" s="10"/>
      <c r="P94" s="10"/>
      <c r="Q94" s="10">
        <f t="shared" ref="Q94:Q99" si="17">+J94-L94+M94-N94+O94+P94+K94</f>
        <v>0</v>
      </c>
      <c r="R94" s="10">
        <f>+'184.100'!AC94</f>
        <v>0</v>
      </c>
      <c r="T94" s="10"/>
      <c r="U94" s="10">
        <f t="shared" si="14"/>
        <v>0</v>
      </c>
    </row>
    <row r="95" spans="1:21" hidden="1" x14ac:dyDescent="0.2">
      <c r="A95" s="34">
        <v>920250</v>
      </c>
      <c r="B95" s="35"/>
      <c r="C95" s="10"/>
      <c r="D95" s="10"/>
      <c r="E95" s="10"/>
      <c r="F95" s="10"/>
      <c r="G95" s="10"/>
      <c r="H95" s="10"/>
      <c r="I95" s="10"/>
      <c r="J95" s="10">
        <f t="shared" si="15"/>
        <v>0</v>
      </c>
      <c r="K95" s="10"/>
      <c r="L95" s="10"/>
      <c r="M95" s="10"/>
      <c r="N95" s="10"/>
      <c r="O95" s="10"/>
      <c r="P95" s="10"/>
      <c r="Q95" s="10">
        <f t="shared" si="17"/>
        <v>0</v>
      </c>
      <c r="R95" s="10">
        <f>+'184.100'!AC95</f>
        <v>0</v>
      </c>
      <c r="T95" s="10"/>
      <c r="U95" s="10">
        <f t="shared" si="14"/>
        <v>0</v>
      </c>
    </row>
    <row r="96" spans="1:21" hidden="1" x14ac:dyDescent="0.2">
      <c r="A96" s="34">
        <v>920260</v>
      </c>
      <c r="B96" s="35"/>
      <c r="C96" s="10"/>
      <c r="D96" s="10"/>
      <c r="E96" s="10"/>
      <c r="F96" s="10"/>
      <c r="G96" s="10"/>
      <c r="H96" s="10"/>
      <c r="I96" s="10"/>
      <c r="J96" s="10">
        <f t="shared" si="15"/>
        <v>0</v>
      </c>
      <c r="K96" s="10"/>
      <c r="L96" s="10"/>
      <c r="M96" s="10"/>
      <c r="N96" s="10"/>
      <c r="O96" s="10"/>
      <c r="P96" s="10"/>
      <c r="Q96" s="10">
        <f t="shared" si="17"/>
        <v>0</v>
      </c>
      <c r="R96" s="10">
        <f>+'184.100'!AC96</f>
        <v>0</v>
      </c>
      <c r="T96" s="10"/>
      <c r="U96" s="10">
        <f t="shared" si="14"/>
        <v>0</v>
      </c>
    </row>
    <row r="97" spans="1:21" hidden="1" x14ac:dyDescent="0.2">
      <c r="A97" s="34">
        <f>+Jan!A97</f>
        <v>921000</v>
      </c>
      <c r="B97" s="35"/>
      <c r="C97" s="10"/>
      <c r="D97" s="10"/>
      <c r="E97" s="10"/>
      <c r="F97" s="10"/>
      <c r="G97" s="10"/>
      <c r="H97" s="10"/>
      <c r="I97" s="10"/>
      <c r="J97" s="10">
        <f t="shared" si="15"/>
        <v>0</v>
      </c>
      <c r="K97" s="10"/>
      <c r="L97" s="10"/>
      <c r="M97" s="10"/>
      <c r="N97" s="10"/>
      <c r="O97" s="10"/>
      <c r="P97" s="10"/>
      <c r="Q97" s="10">
        <f t="shared" si="17"/>
        <v>0</v>
      </c>
      <c r="R97" s="10">
        <f>+'184.100'!AC97</f>
        <v>0</v>
      </c>
      <c r="T97" s="10">
        <f>+'163000'!AC19+'163000'!AC42</f>
        <v>0</v>
      </c>
      <c r="U97" s="10">
        <f t="shared" si="14"/>
        <v>0</v>
      </c>
    </row>
    <row r="98" spans="1:21" hidden="1" x14ac:dyDescent="0.2">
      <c r="A98" s="34">
        <f>+Jan!A98</f>
        <v>928000</v>
      </c>
      <c r="B98" s="35"/>
      <c r="C98" s="10"/>
      <c r="D98" s="10"/>
      <c r="E98" s="10"/>
      <c r="F98" s="10"/>
      <c r="G98" s="10"/>
      <c r="H98" s="10"/>
      <c r="I98" s="10"/>
      <c r="J98" s="10">
        <f t="shared" si="15"/>
        <v>0</v>
      </c>
      <c r="K98" s="10"/>
      <c r="L98" s="10"/>
      <c r="M98" s="10"/>
      <c r="N98" s="10"/>
      <c r="O98" s="10"/>
      <c r="P98" s="10"/>
      <c r="Q98" s="10">
        <f t="shared" si="17"/>
        <v>0</v>
      </c>
      <c r="R98" s="10">
        <f>+'184.100'!AC98</f>
        <v>0</v>
      </c>
      <c r="T98" s="10"/>
      <c r="U98" s="10">
        <f t="shared" si="14"/>
        <v>0</v>
      </c>
    </row>
    <row r="99" spans="1:21" hidden="1" x14ac:dyDescent="0.2">
      <c r="A99" s="34">
        <f>+Jan!A99</f>
        <v>928100</v>
      </c>
      <c r="B99" s="35"/>
      <c r="C99" s="10"/>
      <c r="D99" s="10"/>
      <c r="E99" s="10"/>
      <c r="F99" s="10"/>
      <c r="G99" s="10"/>
      <c r="H99" s="10"/>
      <c r="I99" s="10"/>
      <c r="J99" s="10">
        <f t="shared" si="15"/>
        <v>0</v>
      </c>
      <c r="K99" s="10"/>
      <c r="L99" s="10"/>
      <c r="M99" s="10"/>
      <c r="N99" s="10"/>
      <c r="O99" s="10"/>
      <c r="P99" s="10"/>
      <c r="Q99" s="10">
        <f t="shared" si="17"/>
        <v>0</v>
      </c>
      <c r="R99" s="10">
        <f>+'184.100'!AC99</f>
        <v>0</v>
      </c>
      <c r="T99" s="10"/>
      <c r="U99" s="10">
        <f t="shared" si="14"/>
        <v>0</v>
      </c>
    </row>
    <row r="100" spans="1:21" hidden="1" x14ac:dyDescent="0.2">
      <c r="A100" s="34">
        <f>+Jan!A100</f>
        <v>928300</v>
      </c>
      <c r="B100" s="35"/>
      <c r="C100" s="10"/>
      <c r="D100" s="10"/>
      <c r="E100" s="10"/>
      <c r="F100" s="10"/>
      <c r="G100" s="10"/>
      <c r="H100" s="10"/>
      <c r="I100" s="10"/>
      <c r="J100" s="10">
        <f t="shared" si="15"/>
        <v>0</v>
      </c>
      <c r="K100" s="10"/>
      <c r="L100" s="10"/>
      <c r="M100" s="10"/>
      <c r="N100" s="10"/>
      <c r="O100" s="10"/>
      <c r="P100" s="10"/>
      <c r="Q100" s="10">
        <f t="shared" ref="Q100:Q101" si="18">+J100-L100+M100-N100+O100+P100+K100</f>
        <v>0</v>
      </c>
      <c r="R100" s="10">
        <f>+'184.100'!AC100</f>
        <v>0</v>
      </c>
      <c r="T100" s="10"/>
      <c r="U100" s="10">
        <f t="shared" si="14"/>
        <v>0</v>
      </c>
    </row>
    <row r="101" spans="1:21" hidden="1" x14ac:dyDescent="0.2">
      <c r="A101" s="34">
        <v>928500</v>
      </c>
      <c r="B101" s="35"/>
      <c r="C101" s="10"/>
      <c r="D101" s="10"/>
      <c r="E101" s="10"/>
      <c r="F101" s="10"/>
      <c r="G101" s="10"/>
      <c r="H101" s="10"/>
      <c r="I101" s="10"/>
      <c r="J101" s="10">
        <f t="shared" si="15"/>
        <v>0</v>
      </c>
      <c r="K101" s="10"/>
      <c r="L101" s="10"/>
      <c r="M101" s="10"/>
      <c r="N101" s="10"/>
      <c r="O101" s="10"/>
      <c r="P101" s="10"/>
      <c r="Q101" s="10">
        <f t="shared" si="18"/>
        <v>0</v>
      </c>
      <c r="R101" s="10">
        <f>+'184.100'!AC101</f>
        <v>0</v>
      </c>
      <c r="T101" s="10"/>
      <c r="U101" s="10">
        <f t="shared" si="14"/>
        <v>0</v>
      </c>
    </row>
    <row r="102" spans="1:21" hidden="1" x14ac:dyDescent="0.2">
      <c r="A102" s="34">
        <v>928600</v>
      </c>
      <c r="B102" s="35"/>
      <c r="C102" s="10"/>
      <c r="D102" s="10"/>
      <c r="E102" s="10"/>
      <c r="F102" s="10"/>
      <c r="G102" s="10"/>
      <c r="H102" s="10"/>
      <c r="I102" s="10"/>
      <c r="J102" s="10">
        <f t="shared" si="15"/>
        <v>0</v>
      </c>
      <c r="K102" s="10"/>
      <c r="L102" s="10"/>
      <c r="M102" s="10"/>
      <c r="N102" s="10"/>
      <c r="O102" s="10"/>
      <c r="P102" s="10"/>
      <c r="Q102" s="10">
        <f t="shared" ref="Q102:Q106" si="19">+J102-L102+M102-N102+O102+P102+K102</f>
        <v>0</v>
      </c>
      <c r="R102" s="10">
        <f>+'184.100'!AC102</f>
        <v>0</v>
      </c>
      <c r="T102" s="10"/>
      <c r="U102" s="10">
        <f t="shared" si="14"/>
        <v>0</v>
      </c>
    </row>
    <row r="103" spans="1:21" hidden="1" x14ac:dyDescent="0.2">
      <c r="A103" s="34">
        <v>928610</v>
      </c>
      <c r="B103" s="35"/>
      <c r="C103" s="10"/>
      <c r="D103" s="10"/>
      <c r="E103" s="10"/>
      <c r="F103" s="10"/>
      <c r="G103" s="10"/>
      <c r="H103" s="10"/>
      <c r="I103" s="10"/>
      <c r="J103" s="10">
        <f t="shared" si="15"/>
        <v>0</v>
      </c>
      <c r="K103" s="10"/>
      <c r="L103" s="10"/>
      <c r="M103" s="10"/>
      <c r="N103" s="10"/>
      <c r="O103" s="10"/>
      <c r="P103" s="10"/>
      <c r="Q103" s="10">
        <f t="shared" si="19"/>
        <v>0</v>
      </c>
      <c r="R103" s="10">
        <f>+'184.100'!AC103</f>
        <v>0</v>
      </c>
      <c r="T103" s="10"/>
      <c r="U103" s="10">
        <f t="shared" si="14"/>
        <v>0</v>
      </c>
    </row>
    <row r="104" spans="1:21" hidden="1" x14ac:dyDescent="0.2">
      <c r="A104" s="34">
        <f>+Jan!A104</f>
        <v>930100</v>
      </c>
      <c r="B104" s="35"/>
      <c r="C104" s="10"/>
      <c r="D104" s="10"/>
      <c r="E104" s="10"/>
      <c r="F104" s="10"/>
      <c r="G104" s="10"/>
      <c r="H104" s="10"/>
      <c r="I104" s="10"/>
      <c r="J104" s="10">
        <f t="shared" si="15"/>
        <v>0</v>
      </c>
      <c r="K104" s="10"/>
      <c r="L104" s="10"/>
      <c r="M104" s="10"/>
      <c r="N104" s="10"/>
      <c r="O104" s="10"/>
      <c r="P104" s="10"/>
      <c r="Q104" s="10">
        <f t="shared" si="19"/>
        <v>0</v>
      </c>
      <c r="R104" s="10">
        <f>+'184.100'!AC104</f>
        <v>0</v>
      </c>
      <c r="T104" s="10"/>
      <c r="U104" s="10">
        <f t="shared" si="14"/>
        <v>0</v>
      </c>
    </row>
    <row r="105" spans="1:21" x14ac:dyDescent="0.2">
      <c r="A105" s="34">
        <f>+Jan!A105</f>
        <v>930200</v>
      </c>
      <c r="B105" s="35">
        <v>6720.79</v>
      </c>
      <c r="C105" s="10">
        <v>190.35</v>
      </c>
      <c r="D105" s="10"/>
      <c r="E105" s="10"/>
      <c r="F105" s="10"/>
      <c r="G105" s="10">
        <v>58.21</v>
      </c>
      <c r="H105" s="10">
        <v>1071.6500000000001</v>
      </c>
      <c r="I105" s="10"/>
      <c r="J105" s="10">
        <f t="shared" si="15"/>
        <v>8041</v>
      </c>
      <c r="K105" s="10"/>
      <c r="L105" s="10"/>
      <c r="M105" s="10"/>
      <c r="N105" s="10"/>
      <c r="O105" s="10"/>
      <c r="P105" s="10"/>
      <c r="Q105" s="10">
        <f t="shared" si="19"/>
        <v>8041</v>
      </c>
      <c r="R105" s="10">
        <f>+'184.100'!AC105</f>
        <v>0</v>
      </c>
      <c r="S105" s="10">
        <v>-1.1499999999999999</v>
      </c>
      <c r="T105" s="10"/>
      <c r="U105" s="10">
        <f t="shared" si="14"/>
        <v>8039.85</v>
      </c>
    </row>
    <row r="106" spans="1:21" hidden="1" x14ac:dyDescent="0.2">
      <c r="A106" s="34">
        <f>+Jan!A106</f>
        <v>930220</v>
      </c>
      <c r="B106" s="35"/>
      <c r="C106" s="10"/>
      <c r="D106" s="10"/>
      <c r="E106" s="10"/>
      <c r="F106" s="10"/>
      <c r="G106" s="10"/>
      <c r="H106" s="10"/>
      <c r="I106" s="10"/>
      <c r="J106" s="10">
        <f t="shared" si="15"/>
        <v>0</v>
      </c>
      <c r="K106" s="10"/>
      <c r="L106" s="10"/>
      <c r="M106" s="10"/>
      <c r="N106" s="10"/>
      <c r="O106" s="10"/>
      <c r="P106" s="10"/>
      <c r="Q106" s="10">
        <f t="shared" si="19"/>
        <v>0</v>
      </c>
      <c r="R106" s="10">
        <f>+'184.100'!AC106</f>
        <v>0</v>
      </c>
      <c r="T106" s="10"/>
      <c r="U106" s="10">
        <f t="shared" si="14"/>
        <v>0</v>
      </c>
    </row>
    <row r="107" spans="1:21" hidden="1" x14ac:dyDescent="0.2">
      <c r="A107" s="34">
        <f>+Jan!A107</f>
        <v>930221</v>
      </c>
      <c r="B107" s="35"/>
      <c r="C107" s="10"/>
      <c r="D107" s="10"/>
      <c r="E107" s="10"/>
      <c r="F107" s="10"/>
      <c r="G107" s="10"/>
      <c r="H107" s="10"/>
      <c r="I107" s="10"/>
      <c r="J107" s="10">
        <f t="shared" si="15"/>
        <v>0</v>
      </c>
      <c r="K107" s="10"/>
      <c r="L107" s="10"/>
      <c r="M107" s="10"/>
      <c r="N107" s="10"/>
      <c r="O107" s="10"/>
      <c r="P107" s="10"/>
      <c r="Q107" s="10">
        <f t="shared" ref="Q107:Q116" si="20">+J107-L107+M107-N107+O107+P107+K107</f>
        <v>0</v>
      </c>
      <c r="R107" s="10">
        <f>+'184.100'!AC107</f>
        <v>0</v>
      </c>
      <c r="T107" s="10"/>
      <c r="U107" s="10">
        <f t="shared" ref="U107:U116" si="21">+Q107++T107+R107+S107</f>
        <v>0</v>
      </c>
    </row>
    <row r="108" spans="1:21" hidden="1" x14ac:dyDescent="0.2">
      <c r="A108" s="34">
        <f>+Jan!A108</f>
        <v>930230</v>
      </c>
      <c r="B108" s="35"/>
      <c r="C108" s="10"/>
      <c r="D108" s="10"/>
      <c r="E108" s="10"/>
      <c r="F108" s="10"/>
      <c r="G108" s="10"/>
      <c r="H108" s="10"/>
      <c r="I108" s="10"/>
      <c r="J108" s="10">
        <f t="shared" si="15"/>
        <v>0</v>
      </c>
      <c r="K108" s="10"/>
      <c r="L108" s="10"/>
      <c r="M108" s="10"/>
      <c r="N108" s="10"/>
      <c r="O108" s="10"/>
      <c r="P108" s="10"/>
      <c r="Q108" s="10">
        <f t="shared" si="20"/>
        <v>0</v>
      </c>
      <c r="R108" s="10">
        <f>+'184.100'!AC108</f>
        <v>0</v>
      </c>
      <c r="T108" s="10"/>
      <c r="U108" s="10">
        <f t="shared" si="21"/>
        <v>0</v>
      </c>
    </row>
    <row r="109" spans="1:21" hidden="1" x14ac:dyDescent="0.2">
      <c r="A109" s="34">
        <f>+Jan!A109</f>
        <v>930231</v>
      </c>
      <c r="B109" s="35"/>
      <c r="C109" s="10"/>
      <c r="D109" s="10"/>
      <c r="E109" s="10"/>
      <c r="F109" s="10"/>
      <c r="G109" s="10"/>
      <c r="H109" s="10"/>
      <c r="I109" s="10"/>
      <c r="J109" s="10">
        <f t="shared" si="15"/>
        <v>0</v>
      </c>
      <c r="K109" s="10"/>
      <c r="L109" s="10"/>
      <c r="M109" s="10"/>
      <c r="N109" s="10"/>
      <c r="O109" s="10"/>
      <c r="P109" s="10"/>
      <c r="Q109" s="10">
        <f t="shared" si="20"/>
        <v>0</v>
      </c>
      <c r="R109" s="10">
        <f>+'184.100'!AC109</f>
        <v>0</v>
      </c>
      <c r="T109" s="10"/>
      <c r="U109" s="10">
        <f t="shared" si="21"/>
        <v>0</v>
      </c>
    </row>
    <row r="110" spans="1:21" hidden="1" x14ac:dyDescent="0.2">
      <c r="A110" s="34">
        <f>+Jan!A110</f>
        <v>930240</v>
      </c>
      <c r="B110" s="35"/>
      <c r="C110" s="10"/>
      <c r="D110" s="10"/>
      <c r="E110" s="10"/>
      <c r="F110" s="10"/>
      <c r="G110" s="10"/>
      <c r="H110" s="10"/>
      <c r="I110" s="10"/>
      <c r="J110" s="10">
        <f t="shared" si="15"/>
        <v>0</v>
      </c>
      <c r="K110" s="10"/>
      <c r="L110" s="10"/>
      <c r="M110" s="10"/>
      <c r="N110" s="10"/>
      <c r="O110" s="10"/>
      <c r="P110" s="10"/>
      <c r="Q110" s="10">
        <f t="shared" si="20"/>
        <v>0</v>
      </c>
      <c r="R110" s="10">
        <f>+'184.100'!AC110</f>
        <v>0</v>
      </c>
      <c r="T110" s="10"/>
      <c r="U110" s="10">
        <f t="shared" si="21"/>
        <v>0</v>
      </c>
    </row>
    <row r="111" spans="1:21" hidden="1" x14ac:dyDescent="0.2">
      <c r="A111" s="34">
        <f>+Jan!A111</f>
        <v>930241</v>
      </c>
      <c r="B111" s="35"/>
      <c r="C111" s="10"/>
      <c r="D111" s="10"/>
      <c r="E111" s="10"/>
      <c r="F111" s="10"/>
      <c r="G111" s="10"/>
      <c r="H111" s="10"/>
      <c r="I111" s="10"/>
      <c r="J111" s="10">
        <f t="shared" si="15"/>
        <v>0</v>
      </c>
      <c r="K111" s="10"/>
      <c r="L111" s="10"/>
      <c r="M111" s="10"/>
      <c r="N111" s="10"/>
      <c r="O111" s="10"/>
      <c r="P111" s="10"/>
      <c r="Q111" s="10">
        <f t="shared" si="20"/>
        <v>0</v>
      </c>
      <c r="R111" s="10">
        <f>+'184.100'!AC111</f>
        <v>0</v>
      </c>
      <c r="T111" s="10"/>
      <c r="U111" s="10">
        <f t="shared" si="21"/>
        <v>0</v>
      </c>
    </row>
    <row r="112" spans="1:21" x14ac:dyDescent="0.2">
      <c r="A112" s="34">
        <f>+Jan!A112</f>
        <v>935000</v>
      </c>
      <c r="B112" s="35">
        <v>30687.200000000001</v>
      </c>
      <c r="C112" s="10"/>
      <c r="D112" s="10"/>
      <c r="E112" s="10">
        <v>19.72</v>
      </c>
      <c r="F112" s="10"/>
      <c r="G112" s="10">
        <v>1512.67</v>
      </c>
      <c r="H112" s="10">
        <v>3234.36</v>
      </c>
      <c r="I112" s="10"/>
      <c r="J112" s="10">
        <f t="shared" si="15"/>
        <v>35453.950000000004</v>
      </c>
      <c r="K112" s="10"/>
      <c r="L112" s="10"/>
      <c r="M112" s="10"/>
      <c r="N112" s="10"/>
      <c r="O112" s="10"/>
      <c r="P112" s="10"/>
      <c r="Q112" s="10">
        <f t="shared" si="20"/>
        <v>35453.950000000004</v>
      </c>
      <c r="R112" s="10">
        <f>+'184.100'!AC112</f>
        <v>0</v>
      </c>
      <c r="T112" s="10"/>
      <c r="U112" s="10">
        <f t="shared" si="21"/>
        <v>35453.950000000004</v>
      </c>
    </row>
    <row r="113" spans="1:21" hidden="1" x14ac:dyDescent="0.2">
      <c r="A113" s="34">
        <f>+Jan!A113</f>
        <v>935220</v>
      </c>
      <c r="B113" s="10"/>
      <c r="C113" s="10"/>
      <c r="D113" s="10"/>
      <c r="E113" s="10"/>
      <c r="F113" s="10"/>
      <c r="G113" s="10"/>
      <c r="H113" s="10"/>
      <c r="I113" s="10"/>
      <c r="J113" s="10">
        <f t="shared" si="15"/>
        <v>0</v>
      </c>
      <c r="K113" s="10"/>
      <c r="L113" s="10"/>
      <c r="M113" s="10"/>
      <c r="N113" s="10"/>
      <c r="O113" s="10"/>
      <c r="P113" s="10"/>
      <c r="Q113" s="10">
        <f t="shared" si="20"/>
        <v>0</v>
      </c>
      <c r="R113" s="10">
        <f>+'184.100'!AC113</f>
        <v>0</v>
      </c>
      <c r="T113" s="10"/>
      <c r="U113" s="10">
        <f t="shared" si="21"/>
        <v>0</v>
      </c>
    </row>
    <row r="114" spans="1:21" hidden="1" x14ac:dyDescent="0.2">
      <c r="A114" s="34">
        <f>+Jan!A114</f>
        <v>935230</v>
      </c>
      <c r="B114" s="10"/>
      <c r="C114" s="10"/>
      <c r="D114" s="10"/>
      <c r="E114" s="10"/>
      <c r="F114" s="10"/>
      <c r="G114" s="10"/>
      <c r="H114" s="10"/>
      <c r="I114" s="10"/>
      <c r="J114" s="10">
        <f t="shared" si="15"/>
        <v>0</v>
      </c>
      <c r="K114" s="10"/>
      <c r="L114" s="10"/>
      <c r="M114" s="10"/>
      <c r="N114" s="10"/>
      <c r="O114" s="10"/>
      <c r="P114" s="10"/>
      <c r="Q114" s="10">
        <f t="shared" si="20"/>
        <v>0</v>
      </c>
      <c r="R114" s="10">
        <f>+'184.100'!AC114</f>
        <v>0</v>
      </c>
      <c r="T114" s="10"/>
      <c r="U114" s="10">
        <f t="shared" si="21"/>
        <v>0</v>
      </c>
    </row>
    <row r="115" spans="1:21" hidden="1" x14ac:dyDescent="0.2">
      <c r="A115" s="34">
        <f>+Jan!A115</f>
        <v>935240</v>
      </c>
      <c r="B115" s="10"/>
      <c r="C115" s="10"/>
      <c r="D115" s="10"/>
      <c r="E115" s="10"/>
      <c r="F115" s="10"/>
      <c r="G115" s="10"/>
      <c r="H115" s="10"/>
      <c r="I115" s="10"/>
      <c r="J115" s="10">
        <f t="shared" si="15"/>
        <v>0</v>
      </c>
      <c r="K115" s="10"/>
      <c r="L115" s="10"/>
      <c r="M115" s="10"/>
      <c r="N115" s="10"/>
      <c r="O115" s="10"/>
      <c r="P115" s="10"/>
      <c r="Q115" s="10">
        <f t="shared" si="20"/>
        <v>0</v>
      </c>
      <c r="R115" s="10">
        <f>+'184.100'!AC115</f>
        <v>0</v>
      </c>
      <c r="T115" s="10"/>
      <c r="U115" s="10">
        <f t="shared" si="21"/>
        <v>0</v>
      </c>
    </row>
    <row r="116" spans="1:21" x14ac:dyDescent="0.2">
      <c r="A116" s="34">
        <f>+Jan!A116</f>
        <v>0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>
        <f t="shared" si="20"/>
        <v>0</v>
      </c>
      <c r="R116" s="10">
        <f>+'184.100'!AC116</f>
        <v>0</v>
      </c>
      <c r="T116" s="10"/>
      <c r="U116" s="10">
        <f t="shared" si="21"/>
        <v>0</v>
      </c>
    </row>
    <row r="117" spans="1:21" ht="15.75" thickBot="1" x14ac:dyDescent="0.25">
      <c r="A117" s="7"/>
      <c r="B117" s="19">
        <f>SUM(B8:B116)</f>
        <v>897425.8600000001</v>
      </c>
      <c r="C117" s="19">
        <f t="shared" ref="C117:Q117" si="22">SUM(C8:C116)</f>
        <v>2014.32</v>
      </c>
      <c r="D117" s="19">
        <f t="shared" si="22"/>
        <v>0</v>
      </c>
      <c r="E117" s="19">
        <f t="shared" si="22"/>
        <v>4481.28</v>
      </c>
      <c r="F117" s="19">
        <f t="shared" si="22"/>
        <v>0</v>
      </c>
      <c r="G117" s="19">
        <f t="shared" si="22"/>
        <v>32476.870000000003</v>
      </c>
      <c r="H117" s="19">
        <f t="shared" si="22"/>
        <v>95598.609999999986</v>
      </c>
      <c r="I117" s="19">
        <f t="shared" si="22"/>
        <v>-4769.6000000000004</v>
      </c>
      <c r="J117" s="19">
        <f t="shared" si="22"/>
        <v>1027227.3400000001</v>
      </c>
      <c r="K117" s="19">
        <f t="shared" si="22"/>
        <v>0</v>
      </c>
      <c r="L117" s="19">
        <f t="shared" si="22"/>
        <v>0</v>
      </c>
      <c r="M117" s="19">
        <f t="shared" si="22"/>
        <v>0</v>
      </c>
      <c r="N117" s="19">
        <f t="shared" si="22"/>
        <v>0</v>
      </c>
      <c r="O117" s="19">
        <f t="shared" si="22"/>
        <v>0</v>
      </c>
      <c r="P117" s="19">
        <f t="shared" si="22"/>
        <v>0</v>
      </c>
      <c r="Q117" s="19">
        <f t="shared" si="22"/>
        <v>1027227.34</v>
      </c>
      <c r="R117" s="19">
        <f>SUM(R8:R115)</f>
        <v>0</v>
      </c>
      <c r="S117" s="19">
        <f>SUM(S8:S115)</f>
        <v>0</v>
      </c>
      <c r="T117" s="19">
        <f>SUM(T8:T115)</f>
        <v>-1.5738521597086219E-12</v>
      </c>
      <c r="U117" s="19">
        <f>SUM(U8:U115)</f>
        <v>1027227.34</v>
      </c>
    </row>
    <row r="118" spans="1:21" ht="15.75" thickTop="1" x14ac:dyDescent="0.2">
      <c r="A118" s="7"/>
      <c r="B118" s="10"/>
      <c r="C118" s="10"/>
      <c r="D118" s="10"/>
      <c r="E118" s="10"/>
      <c r="F118" s="10"/>
      <c r="G118" s="10"/>
      <c r="H118" s="10"/>
      <c r="I118" s="10"/>
      <c r="J118" s="2">
        <f>SUBTOTAL(9,J8:J112)</f>
        <v>1027227.3400000001</v>
      </c>
      <c r="K118" s="10"/>
      <c r="L118" s="10" t="s">
        <v>11</v>
      </c>
      <c r="M118" s="10"/>
      <c r="N118" s="10"/>
      <c r="O118" s="10"/>
      <c r="P118" s="10"/>
      <c r="R118" s="10"/>
      <c r="T118" s="10"/>
    </row>
    <row r="119" spans="1:21" x14ac:dyDescent="0.2">
      <c r="A119" s="7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P119" s="3" t="s">
        <v>38</v>
      </c>
      <c r="Q119" s="10">
        <f>SUM(Q8:Q34)+Q44+Q43+SUM(Q48:Q49)+Q45</f>
        <v>273248.2</v>
      </c>
      <c r="R119" s="44" t="s">
        <v>38</v>
      </c>
      <c r="S119" s="44"/>
      <c r="T119" s="44"/>
      <c r="U119" s="10">
        <f>SUM(U8:U34)+U44+U43+SUM(U48:U49)+U45</f>
        <v>310093.57680732722</v>
      </c>
    </row>
    <row r="120" spans="1:21" x14ac:dyDescent="0.2">
      <c r="A120" s="100"/>
      <c r="B120" s="102" t="s">
        <v>101</v>
      </c>
      <c r="C120" s="101"/>
      <c r="D120" s="101"/>
      <c r="E120" s="101">
        <v>129</v>
      </c>
      <c r="F120" s="101"/>
      <c r="G120" s="101"/>
      <c r="H120" s="101"/>
      <c r="I120" s="101"/>
      <c r="J120" s="101"/>
      <c r="P120" s="3" t="s">
        <v>39</v>
      </c>
      <c r="Q120" s="10">
        <f>SUM(Q35:Q40)</f>
        <v>40131.15</v>
      </c>
      <c r="R120" s="44" t="s">
        <v>39</v>
      </c>
      <c r="S120" s="43"/>
      <c r="T120" s="44"/>
      <c r="U120" s="10">
        <f>SUM(U35:U40)</f>
        <v>40131.15</v>
      </c>
    </row>
    <row r="121" spans="1:21" x14ac:dyDescent="0.2">
      <c r="A121" s="9"/>
      <c r="B121" s="102" t="s">
        <v>102</v>
      </c>
      <c r="C121" s="10"/>
      <c r="D121" s="10"/>
      <c r="E121" s="10"/>
      <c r="F121" s="10"/>
      <c r="G121" s="10"/>
      <c r="H121" s="10"/>
      <c r="I121" s="10"/>
      <c r="J121" s="10"/>
      <c r="P121" s="3" t="s">
        <v>42</v>
      </c>
      <c r="Q121" s="10">
        <f>SUM(Q41:Q42)+Q46</f>
        <v>37059.65</v>
      </c>
      <c r="R121" s="44" t="s">
        <v>42</v>
      </c>
      <c r="S121" s="43"/>
      <c r="T121" s="44"/>
      <c r="U121" s="10">
        <f>SUM(U41:U42)+U46</f>
        <v>0</v>
      </c>
    </row>
    <row r="122" spans="1:21" x14ac:dyDescent="0.2">
      <c r="A122" s="9"/>
      <c r="B122" s="10"/>
      <c r="C122" s="10"/>
      <c r="D122" s="10"/>
      <c r="E122" s="10"/>
      <c r="F122" s="10"/>
      <c r="G122" s="10"/>
      <c r="H122" s="10"/>
      <c r="I122" s="10"/>
      <c r="J122" s="10"/>
      <c r="P122" s="3" t="s">
        <v>41</v>
      </c>
      <c r="Q122" s="10">
        <f>SUM(Q50:Q56)</f>
        <v>0</v>
      </c>
      <c r="R122" s="44" t="s">
        <v>41</v>
      </c>
      <c r="S122" s="43"/>
      <c r="T122" s="44"/>
      <c r="U122" s="10">
        <f>SUM(U50:U56)</f>
        <v>2.66</v>
      </c>
    </row>
    <row r="123" spans="1:21" x14ac:dyDescent="0.2">
      <c r="A123" s="9"/>
      <c r="B123" s="10"/>
      <c r="C123" s="10"/>
      <c r="D123" s="10"/>
      <c r="E123" s="10"/>
      <c r="F123" s="10"/>
      <c r="G123" s="10"/>
      <c r="H123" s="10"/>
      <c r="I123" s="10"/>
      <c r="J123" s="10"/>
      <c r="P123" s="3" t="s">
        <v>40</v>
      </c>
      <c r="Q123" s="29">
        <f>SUM(Q57:Q116)</f>
        <v>676788.34</v>
      </c>
      <c r="R123" s="44" t="s">
        <v>40</v>
      </c>
      <c r="S123" s="43"/>
      <c r="T123" s="44"/>
      <c r="U123" s="29">
        <f>SUM(U57:U116)</f>
        <v>676999.95319267269</v>
      </c>
    </row>
    <row r="124" spans="1:21" ht="15.75" thickBot="1" x14ac:dyDescent="0.25">
      <c r="A124" s="9"/>
      <c r="B124" s="10"/>
      <c r="C124" s="10"/>
      <c r="D124" s="10"/>
      <c r="E124" s="10"/>
      <c r="F124" s="10"/>
      <c r="G124" s="10"/>
      <c r="H124" s="10"/>
      <c r="I124" s="10"/>
      <c r="J124" s="10"/>
      <c r="P124" s="3" t="s">
        <v>4</v>
      </c>
      <c r="Q124" s="30">
        <f>SUM(Q119:Q123)</f>
        <v>1027227.3400000001</v>
      </c>
      <c r="R124" s="44" t="s">
        <v>4</v>
      </c>
      <c r="S124" s="43"/>
      <c r="T124" s="44"/>
      <c r="U124" s="30">
        <f>SUM(U119:U123)</f>
        <v>1027227.3399999999</v>
      </c>
    </row>
    <row r="125" spans="1:21" ht="15.75" thickTop="1" x14ac:dyDescent="0.2">
      <c r="A125" s="9"/>
      <c r="B125" s="10"/>
      <c r="C125" s="10"/>
      <c r="D125" s="10"/>
      <c r="E125" s="10"/>
      <c r="F125" s="10"/>
      <c r="G125" s="10"/>
      <c r="H125" s="10"/>
      <c r="I125" s="10"/>
      <c r="J125" s="10"/>
      <c r="R125" s="10"/>
    </row>
    <row r="126" spans="1:21" x14ac:dyDescent="0.2">
      <c r="A126" s="9"/>
      <c r="B126" s="10"/>
      <c r="C126" s="10"/>
      <c r="D126" s="10"/>
      <c r="E126" s="10"/>
      <c r="F126" s="10"/>
      <c r="G126" s="10"/>
      <c r="H126" s="10"/>
      <c r="I126" s="10"/>
      <c r="J126" s="10"/>
      <c r="Q126" s="10">
        <f>+Q117-Q124</f>
        <v>0</v>
      </c>
      <c r="R126" s="10"/>
      <c r="U126" s="10">
        <f>+U117-U124</f>
        <v>0</v>
      </c>
    </row>
    <row r="127" spans="1:21" x14ac:dyDescent="0.2">
      <c r="A127" s="9"/>
      <c r="B127" s="10"/>
      <c r="C127" s="10"/>
      <c r="D127" s="10"/>
      <c r="E127" s="10"/>
      <c r="F127" s="10"/>
      <c r="G127" s="10"/>
      <c r="H127" s="10"/>
      <c r="I127" s="10"/>
      <c r="J127" s="10"/>
      <c r="R127" s="10"/>
    </row>
    <row r="128" spans="1:21" x14ac:dyDescent="0.2">
      <c r="A128" s="9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x14ac:dyDescent="0.2">
      <c r="A129" s="9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x14ac:dyDescent="0.2">
      <c r="A130" s="9"/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1:10" x14ac:dyDescent="0.2">
      <c r="A131" s="9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x14ac:dyDescent="0.2">
      <c r="A132" s="9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x14ac:dyDescent="0.2">
      <c r="A133" s="9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x14ac:dyDescent="0.2">
      <c r="A134" s="9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x14ac:dyDescent="0.2">
      <c r="A135" s="9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x14ac:dyDescent="0.2">
      <c r="A136" s="9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x14ac:dyDescent="0.2">
      <c r="A137" s="9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x14ac:dyDescent="0.2">
      <c r="A138" s="9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x14ac:dyDescent="0.2"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x14ac:dyDescent="0.2"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x14ac:dyDescent="0.2"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x14ac:dyDescent="0.2"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x14ac:dyDescent="0.2"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x14ac:dyDescent="0.2"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2:10" x14ac:dyDescent="0.2"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2:10" x14ac:dyDescent="0.2"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2:10" x14ac:dyDescent="0.2"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2:10" x14ac:dyDescent="0.2"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2:10" x14ac:dyDescent="0.2"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2:10" x14ac:dyDescent="0.2"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2:10" x14ac:dyDescent="0.2"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2:10" x14ac:dyDescent="0.2"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2:10" x14ac:dyDescent="0.2"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2:10" x14ac:dyDescent="0.2"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2:10" x14ac:dyDescent="0.2"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2:10" x14ac:dyDescent="0.2"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2:10" x14ac:dyDescent="0.2"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2:10" x14ac:dyDescent="0.2"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2:10" x14ac:dyDescent="0.2"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2:10" x14ac:dyDescent="0.2"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2:10" x14ac:dyDescent="0.2"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2:10" x14ac:dyDescent="0.2"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2:10" x14ac:dyDescent="0.2"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2:10" x14ac:dyDescent="0.2"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2:10" x14ac:dyDescent="0.2"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2:10" x14ac:dyDescent="0.2"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2:10" x14ac:dyDescent="0.2"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2:10" x14ac:dyDescent="0.2"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2:10" x14ac:dyDescent="0.2"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2:10" x14ac:dyDescent="0.2"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2:10" x14ac:dyDescent="0.2"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2:10" x14ac:dyDescent="0.2"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2:10" x14ac:dyDescent="0.2"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2:10" x14ac:dyDescent="0.2"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2:10" x14ac:dyDescent="0.2"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2:10" x14ac:dyDescent="0.2"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2:10" x14ac:dyDescent="0.2"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2:10" x14ac:dyDescent="0.2"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2:10" x14ac:dyDescent="0.2">
      <c r="B179" s="10"/>
      <c r="C179" s="10"/>
      <c r="D179" s="10"/>
      <c r="E179" s="10"/>
      <c r="F179" s="10"/>
      <c r="G179" s="10"/>
      <c r="H179" s="10"/>
      <c r="I179" s="10"/>
      <c r="J179" s="10"/>
    </row>
  </sheetData>
  <phoneticPr fontId="0" type="noConversion"/>
  <printOptions gridLines="1"/>
  <pageMargins left="0.2" right="0.26" top="0.26" bottom="0.25" header="0.27" footer="0.26"/>
  <pageSetup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fitToPage="1"/>
  </sheetPr>
  <dimension ref="A1:U138"/>
  <sheetViews>
    <sheetView zoomScale="70" workbookViewId="0">
      <pane xSplit="1" ySplit="6" topLeftCell="B7" activePane="bottomRight" state="frozen"/>
      <selection activeCell="E125" sqref="E125"/>
      <selection pane="topRight" activeCell="E125" sqref="E125"/>
      <selection pane="bottomLeft" activeCell="E125" sqref="E125"/>
      <selection pane="bottomRight" activeCell="E125" sqref="E125"/>
    </sheetView>
  </sheetViews>
  <sheetFormatPr defaultColWidth="18.140625" defaultRowHeight="15" x14ac:dyDescent="0.2"/>
  <cols>
    <col min="1" max="1" width="13.140625" style="3" customWidth="1"/>
    <col min="2" max="2" width="15" style="2" bestFit="1" customWidth="1"/>
    <col min="3" max="3" width="11.42578125" style="2" customWidth="1"/>
    <col min="4" max="4" width="13.85546875" style="2" hidden="1" customWidth="1"/>
    <col min="5" max="5" width="13.85546875" style="2" customWidth="1"/>
    <col min="6" max="6" width="13.85546875" style="2" hidden="1" customWidth="1"/>
    <col min="7" max="7" width="13.85546875" style="2" customWidth="1"/>
    <col min="8" max="8" width="18.5703125" style="2" bestFit="1" customWidth="1"/>
    <col min="9" max="9" width="14" style="2" hidden="1" customWidth="1"/>
    <col min="10" max="10" width="16.140625" style="2" bestFit="1" customWidth="1"/>
    <col min="11" max="11" width="13.85546875" style="3" bestFit="1" customWidth="1"/>
    <col min="12" max="13" width="14.42578125" style="3" hidden="1" customWidth="1"/>
    <col min="14" max="15" width="13.28515625" style="3" hidden="1" customWidth="1"/>
    <col min="16" max="16" width="21.7109375" style="3" hidden="1" customWidth="1"/>
    <col min="17" max="17" width="16.140625" style="10" bestFit="1" customWidth="1"/>
    <col min="18" max="18" width="9.28515625" style="3" bestFit="1" customWidth="1"/>
    <col min="19" max="19" width="13.85546875" style="10" bestFit="1" customWidth="1"/>
    <col min="20" max="20" width="13.5703125" style="3" bestFit="1" customWidth="1"/>
    <col min="21" max="21" width="18.42578125" style="10" bestFit="1" customWidth="1"/>
    <col min="22" max="16384" width="18.140625" style="3"/>
  </cols>
  <sheetData>
    <row r="1" spans="1:21" ht="15.75" x14ac:dyDescent="0.25">
      <c r="A1" s="36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2"/>
      <c r="L1" s="32"/>
      <c r="M1" s="32"/>
      <c r="N1" s="32"/>
    </row>
    <row r="2" spans="1:21" ht="15.75" x14ac:dyDescent="0.25">
      <c r="A2" s="36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2"/>
    </row>
    <row r="3" spans="1:21" ht="15.75" x14ac:dyDescent="0.25">
      <c r="A3" s="86" t="s">
        <v>84</v>
      </c>
      <c r="B3" s="93">
        <v>2021</v>
      </c>
      <c r="D3" s="85"/>
      <c r="E3" s="85"/>
      <c r="F3" s="85"/>
      <c r="G3" s="85"/>
      <c r="H3" s="92"/>
      <c r="I3" s="90"/>
      <c r="J3" s="37"/>
      <c r="K3" s="57">
        <v>701</v>
      </c>
      <c r="O3" s="4"/>
      <c r="P3" s="4"/>
      <c r="U3" s="27" t="s">
        <v>9</v>
      </c>
    </row>
    <row r="4" spans="1:21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27"/>
      <c r="T4" s="4" t="s">
        <v>46</v>
      </c>
      <c r="U4" s="27" t="s">
        <v>10</v>
      </c>
    </row>
    <row r="5" spans="1:21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f>+Mar!L5+32</f>
        <v>41340</v>
      </c>
      <c r="M5" s="5">
        <f>+Mar!M5+32</f>
        <v>41371</v>
      </c>
      <c r="N5" s="5">
        <f>+Mar!N5+32</f>
        <v>41340</v>
      </c>
      <c r="O5" s="5">
        <f>+Mar!O5+32</f>
        <v>41371</v>
      </c>
      <c r="P5" s="4" t="s">
        <v>13</v>
      </c>
      <c r="Q5" s="27" t="s">
        <v>10</v>
      </c>
      <c r="R5" s="4" t="s">
        <v>49</v>
      </c>
      <c r="S5" s="27" t="s">
        <v>30</v>
      </c>
      <c r="T5" s="4" t="s">
        <v>49</v>
      </c>
      <c r="U5" s="27" t="s">
        <v>32</v>
      </c>
    </row>
    <row r="6" spans="1:21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28" t="s">
        <v>31</v>
      </c>
      <c r="T6" s="6">
        <v>163</v>
      </c>
      <c r="U6" s="31">
        <f>+Jan!U6</f>
        <v>2021</v>
      </c>
    </row>
    <row r="7" spans="1:21" x14ac:dyDescent="0.2">
      <c r="A7" s="24"/>
      <c r="B7" s="3"/>
      <c r="C7" s="3"/>
      <c r="D7" s="3"/>
      <c r="E7" s="3"/>
      <c r="F7" s="3"/>
      <c r="G7" s="3"/>
      <c r="H7" s="3"/>
      <c r="I7" s="3"/>
    </row>
    <row r="8" spans="1:21" x14ac:dyDescent="0.2">
      <c r="A8" s="34">
        <f>+Jan!A8</f>
        <v>107100</v>
      </c>
      <c r="B8" s="35">
        <v>5084.8100000000004</v>
      </c>
      <c r="C8" s="35"/>
      <c r="D8" s="35"/>
      <c r="E8" s="35"/>
      <c r="F8" s="35"/>
      <c r="G8" s="35">
        <v>0.99</v>
      </c>
      <c r="H8" s="35">
        <v>433.36</v>
      </c>
      <c r="I8" s="35"/>
      <c r="J8" s="10">
        <f>SUM(B8:I8)</f>
        <v>5519.16</v>
      </c>
      <c r="K8" s="10"/>
      <c r="L8" s="10"/>
      <c r="M8" s="10"/>
      <c r="N8" s="10"/>
      <c r="O8" s="10"/>
      <c r="P8" s="10"/>
      <c r="Q8" s="10">
        <f>+J8-L8+M8-N8+O8+P8+K8</f>
        <v>5519.16</v>
      </c>
      <c r="R8" s="10">
        <f>+'184.100'!AD8</f>
        <v>0</v>
      </c>
      <c r="T8" s="10">
        <f>+'163000'!AD7+'163000'!AD31</f>
        <v>2728.1550538909673</v>
      </c>
      <c r="U8" s="10">
        <f t="shared" ref="U8:U59" si="0">+Q8+T8+R8+S8</f>
        <v>8247.3150538909667</v>
      </c>
    </row>
    <row r="9" spans="1:21" x14ac:dyDescent="0.2">
      <c r="A9" s="34">
        <f>+Jan!A9</f>
        <v>107200</v>
      </c>
      <c r="B9" s="35">
        <v>188753.44</v>
      </c>
      <c r="C9" s="35">
        <v>196.5</v>
      </c>
      <c r="D9" s="35"/>
      <c r="E9" s="35">
        <v>2980.12</v>
      </c>
      <c r="F9" s="35"/>
      <c r="G9" s="35">
        <v>8814.31</v>
      </c>
      <c r="H9" s="35">
        <v>15267.35</v>
      </c>
      <c r="I9" s="35"/>
      <c r="J9" s="10">
        <f t="shared" ref="J9:J72" si="1">SUM(B9:I9)</f>
        <v>216011.72</v>
      </c>
      <c r="K9" s="10">
        <v>-46.91</v>
      </c>
      <c r="L9" s="10"/>
      <c r="M9" s="10"/>
      <c r="N9" s="10"/>
      <c r="O9" s="10"/>
      <c r="P9" s="10"/>
      <c r="Q9" s="10">
        <f t="shared" ref="Q9:Q93" si="2">+J9-L9+M9-N9+O9+P9+K9</f>
        <v>215964.81</v>
      </c>
      <c r="R9" s="10">
        <f>+'184.100'!AD9</f>
        <v>0</v>
      </c>
      <c r="T9" s="10">
        <f>+'163000'!AD8+'163000'!AD32</f>
        <v>29649.136726176235</v>
      </c>
      <c r="U9" s="10">
        <f t="shared" si="0"/>
        <v>245613.94672617625</v>
      </c>
    </row>
    <row r="10" spans="1:21" hidden="1" x14ac:dyDescent="0.2">
      <c r="A10" s="34">
        <v>107210</v>
      </c>
      <c r="B10" s="35"/>
      <c r="C10" s="35"/>
      <c r="D10" s="35"/>
      <c r="E10" s="35"/>
      <c r="F10" s="35"/>
      <c r="G10" s="35"/>
      <c r="H10" s="35"/>
      <c r="I10" s="35"/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+'184.100'!AD10</f>
        <v>0</v>
      </c>
      <c r="T10" s="10"/>
      <c r="U10" s="10">
        <f t="shared" si="0"/>
        <v>0</v>
      </c>
    </row>
    <row r="11" spans="1:21" hidden="1" x14ac:dyDescent="0.2">
      <c r="A11" s="34">
        <v>107215</v>
      </c>
      <c r="B11" s="35"/>
      <c r="C11" s="35"/>
      <c r="D11" s="35"/>
      <c r="E11" s="35"/>
      <c r="F11" s="35"/>
      <c r="G11" s="35"/>
      <c r="H11" s="35"/>
      <c r="I11" s="35"/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+'184.100'!AD11</f>
        <v>0</v>
      </c>
      <c r="T11" s="10"/>
      <c r="U11" s="10">
        <f t="shared" si="0"/>
        <v>0</v>
      </c>
    </row>
    <row r="12" spans="1:21" hidden="1" x14ac:dyDescent="0.2">
      <c r="A12" s="34">
        <v>107217</v>
      </c>
      <c r="B12" s="35"/>
      <c r="C12" s="35"/>
      <c r="D12" s="35"/>
      <c r="E12" s="35"/>
      <c r="F12" s="35"/>
      <c r="G12" s="35"/>
      <c r="H12" s="35"/>
      <c r="I12" s="35"/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+'184.100'!AD12</f>
        <v>0</v>
      </c>
      <c r="T12" s="10"/>
      <c r="U12" s="10">
        <f t="shared" si="0"/>
        <v>0</v>
      </c>
    </row>
    <row r="13" spans="1:21" hidden="1" x14ac:dyDescent="0.2">
      <c r="A13" s="34">
        <v>107218</v>
      </c>
      <c r="B13" s="35"/>
      <c r="C13" s="35"/>
      <c r="D13" s="35"/>
      <c r="E13" s="35"/>
      <c r="F13" s="35"/>
      <c r="G13" s="35"/>
      <c r="H13" s="35"/>
      <c r="I13" s="35"/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+'184.100'!AD13</f>
        <v>0</v>
      </c>
      <c r="T13" s="10"/>
      <c r="U13" s="10">
        <f t="shared" si="0"/>
        <v>0</v>
      </c>
    </row>
    <row r="14" spans="1:21" hidden="1" x14ac:dyDescent="0.2">
      <c r="A14" s="34">
        <f>+Jan!A14</f>
        <v>107230</v>
      </c>
      <c r="B14" s="35"/>
      <c r="C14" s="35"/>
      <c r="D14" s="35"/>
      <c r="E14" s="35"/>
      <c r="F14" s="35"/>
      <c r="G14" s="35"/>
      <c r="H14" s="35"/>
      <c r="I14" s="35"/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+'184.100'!AD14</f>
        <v>0</v>
      </c>
      <c r="T14" s="10"/>
      <c r="U14" s="10">
        <f t="shared" si="0"/>
        <v>0</v>
      </c>
    </row>
    <row r="15" spans="1:21" hidden="1" x14ac:dyDescent="0.2">
      <c r="A15" s="34">
        <v>107235</v>
      </c>
      <c r="B15" s="35"/>
      <c r="C15" s="35"/>
      <c r="D15" s="35"/>
      <c r="E15" s="35"/>
      <c r="F15" s="35"/>
      <c r="G15" s="35"/>
      <c r="H15" s="35"/>
      <c r="I15" s="35"/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+'184.100'!AD15</f>
        <v>0</v>
      </c>
      <c r="T15" s="10"/>
      <c r="U15" s="10">
        <f t="shared" si="0"/>
        <v>0</v>
      </c>
    </row>
    <row r="16" spans="1:21" hidden="1" x14ac:dyDescent="0.2">
      <c r="A16" s="34">
        <f>+Jan!A16</f>
        <v>107240</v>
      </c>
      <c r="B16" s="35"/>
      <c r="C16" s="35"/>
      <c r="D16" s="35"/>
      <c r="E16" s="35"/>
      <c r="F16" s="35"/>
      <c r="G16" s="35"/>
      <c r="H16" s="35"/>
      <c r="I16" s="35"/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+'184.100'!AD16</f>
        <v>0</v>
      </c>
      <c r="T16" s="10"/>
      <c r="U16" s="10">
        <f t="shared" si="0"/>
        <v>0</v>
      </c>
    </row>
    <row r="17" spans="1:21" hidden="1" x14ac:dyDescent="0.2">
      <c r="A17" s="34">
        <f>+Jan!A17</f>
        <v>107245</v>
      </c>
      <c r="B17" s="35"/>
      <c r="C17" s="35"/>
      <c r="D17" s="35"/>
      <c r="E17" s="35"/>
      <c r="F17" s="35"/>
      <c r="G17" s="35"/>
      <c r="H17" s="35"/>
      <c r="I17" s="35"/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+'184.100'!AD17</f>
        <v>0</v>
      </c>
      <c r="T17" s="10"/>
      <c r="U17" s="10">
        <f t="shared" si="0"/>
        <v>0</v>
      </c>
    </row>
    <row r="18" spans="1:21" hidden="1" x14ac:dyDescent="0.2">
      <c r="A18" s="34">
        <f>+Jan!A18</f>
        <v>107250</v>
      </c>
      <c r="B18" s="35"/>
      <c r="C18" s="35"/>
      <c r="D18" s="35"/>
      <c r="E18" s="35"/>
      <c r="F18" s="35"/>
      <c r="G18" s="35"/>
      <c r="H18" s="35"/>
      <c r="I18" s="35"/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+'184.100'!AD18</f>
        <v>0</v>
      </c>
      <c r="T18" s="10"/>
      <c r="U18" s="10">
        <f t="shared" si="0"/>
        <v>0</v>
      </c>
    </row>
    <row r="19" spans="1:21" hidden="1" x14ac:dyDescent="0.2">
      <c r="A19" s="34">
        <v>107255</v>
      </c>
      <c r="B19" s="35"/>
      <c r="C19" s="35"/>
      <c r="D19" s="35"/>
      <c r="E19" s="35"/>
      <c r="F19" s="35"/>
      <c r="G19" s="35"/>
      <c r="H19" s="35"/>
      <c r="I19" s="35"/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+'184.100'!AD19</f>
        <v>0</v>
      </c>
      <c r="T19" s="10"/>
      <c r="U19" s="10">
        <f t="shared" si="0"/>
        <v>0</v>
      </c>
    </row>
    <row r="20" spans="1:21" hidden="1" x14ac:dyDescent="0.2">
      <c r="A20" s="34">
        <f>+Jan!A20</f>
        <v>107260</v>
      </c>
      <c r="B20" s="35"/>
      <c r="C20" s="35"/>
      <c r="D20" s="35"/>
      <c r="E20" s="35"/>
      <c r="F20" s="35"/>
      <c r="G20" s="35"/>
      <c r="H20" s="35"/>
      <c r="I20" s="35"/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+'184.100'!AD20</f>
        <v>0</v>
      </c>
      <c r="T20" s="10"/>
      <c r="U20" s="10">
        <f t="shared" si="0"/>
        <v>0</v>
      </c>
    </row>
    <row r="21" spans="1:21" hidden="1" x14ac:dyDescent="0.2">
      <c r="A21" s="34">
        <f>+Jan!A21</f>
        <v>107265</v>
      </c>
      <c r="B21" s="35"/>
      <c r="C21" s="35"/>
      <c r="D21" s="35"/>
      <c r="E21" s="35"/>
      <c r="F21" s="35"/>
      <c r="G21" s="35"/>
      <c r="H21" s="35"/>
      <c r="I21" s="35"/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+'184.100'!AD21</f>
        <v>0</v>
      </c>
      <c r="T21" s="10"/>
      <c r="U21" s="10">
        <f t="shared" si="0"/>
        <v>0</v>
      </c>
    </row>
    <row r="22" spans="1:21" hidden="1" x14ac:dyDescent="0.2">
      <c r="A22" s="34">
        <v>107267</v>
      </c>
      <c r="B22" s="35"/>
      <c r="C22" s="35"/>
      <c r="D22" s="35"/>
      <c r="E22" s="35"/>
      <c r="F22" s="35"/>
      <c r="G22" s="35"/>
      <c r="H22" s="35"/>
      <c r="I22" s="35"/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+'184.100'!AD22</f>
        <v>0</v>
      </c>
      <c r="T22" s="10"/>
      <c r="U22" s="10">
        <f t="shared" si="0"/>
        <v>0</v>
      </c>
    </row>
    <row r="23" spans="1:21" hidden="1" x14ac:dyDescent="0.2">
      <c r="A23" s="34">
        <f>+Jan!A23</f>
        <v>107270</v>
      </c>
      <c r="B23" s="35"/>
      <c r="C23" s="35"/>
      <c r="D23" s="35"/>
      <c r="E23" s="35"/>
      <c r="F23" s="35"/>
      <c r="G23" s="35"/>
      <c r="H23" s="35"/>
      <c r="I23" s="35"/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+'184.100'!AD23</f>
        <v>0</v>
      </c>
      <c r="T23" s="10"/>
      <c r="U23" s="10">
        <f t="shared" si="0"/>
        <v>0</v>
      </c>
    </row>
    <row r="24" spans="1:21" hidden="1" x14ac:dyDescent="0.2">
      <c r="A24" s="34">
        <f>+Jan!A24</f>
        <v>107275</v>
      </c>
      <c r="B24" s="35"/>
      <c r="C24" s="35"/>
      <c r="D24" s="35"/>
      <c r="E24" s="35"/>
      <c r="F24" s="35"/>
      <c r="G24" s="35"/>
      <c r="H24" s="35"/>
      <c r="I24" s="35"/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+'184.100'!AD24</f>
        <v>0</v>
      </c>
      <c r="T24" s="10"/>
      <c r="U24" s="10">
        <f t="shared" si="0"/>
        <v>0</v>
      </c>
    </row>
    <row r="25" spans="1:21" hidden="1" x14ac:dyDescent="0.2">
      <c r="A25" s="34">
        <v>107280</v>
      </c>
      <c r="B25" s="35"/>
      <c r="C25" s="35"/>
      <c r="D25" s="35"/>
      <c r="E25" s="35"/>
      <c r="F25" s="35"/>
      <c r="G25" s="35"/>
      <c r="H25" s="35"/>
      <c r="I25" s="35"/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+'184.100'!AD25</f>
        <v>0</v>
      </c>
      <c r="T25" s="10"/>
      <c r="U25" s="10">
        <f t="shared" si="0"/>
        <v>0</v>
      </c>
    </row>
    <row r="26" spans="1:21" hidden="1" x14ac:dyDescent="0.2">
      <c r="A26" s="34">
        <v>107285</v>
      </c>
      <c r="B26" s="35"/>
      <c r="C26" s="35"/>
      <c r="D26" s="35"/>
      <c r="E26" s="35"/>
      <c r="F26" s="35"/>
      <c r="G26" s="35"/>
      <c r="H26" s="35"/>
      <c r="I26" s="35"/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+'184.100'!AD26</f>
        <v>0</v>
      </c>
      <c r="T26" s="10"/>
      <c r="U26" s="10">
        <f t="shared" si="0"/>
        <v>0</v>
      </c>
    </row>
    <row r="27" spans="1:21" hidden="1" x14ac:dyDescent="0.2">
      <c r="A27" s="34">
        <v>107290</v>
      </c>
      <c r="B27" s="35"/>
      <c r="C27" s="35"/>
      <c r="D27" s="35"/>
      <c r="E27" s="35"/>
      <c r="F27" s="35"/>
      <c r="G27" s="35"/>
      <c r="H27" s="35"/>
      <c r="I27" s="35"/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+'184.100'!AD27</f>
        <v>0</v>
      </c>
      <c r="T27" s="10"/>
      <c r="U27" s="10">
        <f t="shared" si="0"/>
        <v>0</v>
      </c>
    </row>
    <row r="28" spans="1:21" hidden="1" x14ac:dyDescent="0.2">
      <c r="A28" s="34">
        <v>107295</v>
      </c>
      <c r="B28" s="35"/>
      <c r="C28" s="35"/>
      <c r="D28" s="35"/>
      <c r="E28" s="35"/>
      <c r="F28" s="35"/>
      <c r="G28" s="35"/>
      <c r="H28" s="35"/>
      <c r="I28" s="35"/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+'184.100'!AD28</f>
        <v>0</v>
      </c>
      <c r="T28" s="10"/>
      <c r="U28" s="10">
        <f t="shared" si="0"/>
        <v>0</v>
      </c>
    </row>
    <row r="29" spans="1:21" hidden="1" x14ac:dyDescent="0.2">
      <c r="A29" s="34">
        <v>107297</v>
      </c>
      <c r="B29" s="35"/>
      <c r="C29" s="35"/>
      <c r="D29" s="35"/>
      <c r="E29" s="35"/>
      <c r="F29" s="35"/>
      <c r="G29" s="35"/>
      <c r="H29" s="35"/>
      <c r="I29" s="35"/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+'184.100'!AD29</f>
        <v>0</v>
      </c>
      <c r="T29" s="10"/>
      <c r="U29" s="10">
        <f t="shared" si="0"/>
        <v>0</v>
      </c>
    </row>
    <row r="30" spans="1:21" hidden="1" x14ac:dyDescent="0.2">
      <c r="A30" s="34">
        <v>107310</v>
      </c>
      <c r="B30" s="35"/>
      <c r="C30" s="35"/>
      <c r="D30" s="35"/>
      <c r="E30" s="35"/>
      <c r="F30" s="35"/>
      <c r="G30" s="35"/>
      <c r="H30" s="35"/>
      <c r="I30" s="35"/>
      <c r="J30" s="10">
        <f t="shared" si="1"/>
        <v>0</v>
      </c>
      <c r="K30" s="10"/>
      <c r="L30" s="10"/>
      <c r="M30" s="10"/>
      <c r="N30" s="10"/>
      <c r="O30" s="10"/>
      <c r="P30" s="10"/>
      <c r="Q30" s="10">
        <f t="shared" ref="Q30" si="3">+J30-L30+M30-N30+O30+P30+K30</f>
        <v>0</v>
      </c>
      <c r="R30" s="10">
        <f>+'184.100'!AD30</f>
        <v>0</v>
      </c>
      <c r="T30" s="10"/>
      <c r="U30" s="10">
        <f t="shared" ref="U30" si="4">+Q30+T30+R30+S30</f>
        <v>0</v>
      </c>
    </row>
    <row r="31" spans="1:21" hidden="1" x14ac:dyDescent="0.2">
      <c r="A31" s="34">
        <v>107400</v>
      </c>
      <c r="B31" s="35"/>
      <c r="C31" s="35"/>
      <c r="D31" s="35"/>
      <c r="E31" s="35"/>
      <c r="F31" s="35"/>
      <c r="G31" s="35"/>
      <c r="H31" s="35"/>
      <c r="I31" s="35"/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+'184.100'!AD31</f>
        <v>0</v>
      </c>
      <c r="T31" s="10">
        <f>+'163000'!AD10+'163000'!AD33</f>
        <v>0</v>
      </c>
      <c r="U31" s="10">
        <f t="shared" si="0"/>
        <v>0</v>
      </c>
    </row>
    <row r="32" spans="1:21" x14ac:dyDescent="0.2">
      <c r="A32" s="34">
        <f>+Jan!A32</f>
        <v>107500</v>
      </c>
      <c r="B32" s="35">
        <v>14698.05</v>
      </c>
      <c r="C32" s="35">
        <v>48.52</v>
      </c>
      <c r="D32" s="35"/>
      <c r="E32" s="35">
        <v>324.33</v>
      </c>
      <c r="F32" s="35"/>
      <c r="G32" s="35">
        <v>351.81</v>
      </c>
      <c r="H32" s="35">
        <v>1109.22</v>
      </c>
      <c r="I32" s="35"/>
      <c r="J32" s="10">
        <f t="shared" si="1"/>
        <v>16531.93</v>
      </c>
      <c r="K32" s="10">
        <v>-27304.46</v>
      </c>
      <c r="L32" s="10"/>
      <c r="M32" s="10"/>
      <c r="N32" s="10"/>
      <c r="O32" s="10"/>
      <c r="P32" s="10"/>
      <c r="Q32" s="10">
        <f t="shared" si="2"/>
        <v>-10772.529999999999</v>
      </c>
      <c r="R32" s="10">
        <f>+'184.100'!AD32</f>
        <v>0</v>
      </c>
      <c r="T32" s="10"/>
      <c r="U32" s="10">
        <f t="shared" si="0"/>
        <v>-10772.529999999999</v>
      </c>
    </row>
    <row r="33" spans="1:21" x14ac:dyDescent="0.2">
      <c r="A33" s="34">
        <f>+Jan!A33</f>
        <v>108800</v>
      </c>
      <c r="B33" s="35">
        <v>21882.82</v>
      </c>
      <c r="C33" s="35">
        <v>80.19</v>
      </c>
      <c r="D33" s="35"/>
      <c r="E33" s="35">
        <v>228.74</v>
      </c>
      <c r="F33" s="35"/>
      <c r="G33" s="35">
        <v>1638.17</v>
      </c>
      <c r="H33" s="35">
        <v>1657.11</v>
      </c>
      <c r="I33" s="35"/>
      <c r="J33" s="10">
        <f t="shared" si="1"/>
        <v>25487.03</v>
      </c>
      <c r="K33" s="10">
        <v>169.3</v>
      </c>
      <c r="L33" s="10"/>
      <c r="M33" s="10"/>
      <c r="N33" s="10"/>
      <c r="O33" s="10"/>
      <c r="P33" s="10"/>
      <c r="Q33" s="10">
        <f t="shared" si="2"/>
        <v>25656.329999999998</v>
      </c>
      <c r="R33" s="10">
        <f>+'184.100'!AD33</f>
        <v>0</v>
      </c>
      <c r="T33" s="10"/>
      <c r="U33" s="10">
        <f t="shared" si="0"/>
        <v>25656.329999999998</v>
      </c>
    </row>
    <row r="34" spans="1:21" x14ac:dyDescent="0.2">
      <c r="A34" s="34">
        <f>+Jan!A34</f>
        <v>108810</v>
      </c>
      <c r="B34" s="35">
        <v>168.44</v>
      </c>
      <c r="C34" s="35"/>
      <c r="D34" s="35"/>
      <c r="E34" s="35"/>
      <c r="F34" s="35"/>
      <c r="G34" s="35">
        <v>0.3</v>
      </c>
      <c r="H34" s="35">
        <v>15.98</v>
      </c>
      <c r="I34" s="35"/>
      <c r="J34" s="10">
        <f t="shared" si="1"/>
        <v>184.72</v>
      </c>
      <c r="K34" s="10"/>
      <c r="L34" s="10"/>
      <c r="M34" s="10"/>
      <c r="N34" s="10"/>
      <c r="O34" s="10"/>
      <c r="P34" s="10"/>
      <c r="Q34" s="10">
        <f>+J34-L34+M34-N34+O34+P34+K34</f>
        <v>184.72</v>
      </c>
      <c r="R34" s="10">
        <f>+'184.100'!AD34</f>
        <v>0</v>
      </c>
      <c r="T34" s="10"/>
      <c r="U34" s="10">
        <f t="shared" si="0"/>
        <v>184.72</v>
      </c>
    </row>
    <row r="35" spans="1:21" x14ac:dyDescent="0.2">
      <c r="A35" s="50">
        <f>+Jan!A35</f>
        <v>142200</v>
      </c>
      <c r="B35" s="35"/>
      <c r="C35" s="35"/>
      <c r="D35" s="35"/>
      <c r="E35" s="35"/>
      <c r="F35" s="35"/>
      <c r="G35" s="35"/>
      <c r="H35" s="35"/>
      <c r="I35" s="35"/>
      <c r="J35" s="10">
        <f t="shared" si="1"/>
        <v>0</v>
      </c>
      <c r="K35" s="10">
        <v>160.56</v>
      </c>
      <c r="L35" s="10"/>
      <c r="M35" s="10"/>
      <c r="N35" s="10"/>
      <c r="O35" s="10"/>
      <c r="P35" s="10"/>
      <c r="Q35" s="10">
        <f t="shared" si="2"/>
        <v>160.56</v>
      </c>
      <c r="R35" s="10">
        <f>+'184.100'!AD35</f>
        <v>0</v>
      </c>
      <c r="T35" s="10"/>
      <c r="U35" s="10">
        <f t="shared" si="0"/>
        <v>160.56</v>
      </c>
    </row>
    <row r="36" spans="1:21" hidden="1" x14ac:dyDescent="0.2">
      <c r="A36" s="34">
        <v>143000</v>
      </c>
      <c r="B36" s="35"/>
      <c r="C36" s="35"/>
      <c r="D36" s="35"/>
      <c r="E36" s="35"/>
      <c r="F36" s="35"/>
      <c r="G36" s="35"/>
      <c r="H36" s="35"/>
      <c r="I36" s="35"/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5">+J36-L36+M36-N36+O36+P36+K36</f>
        <v>0</v>
      </c>
      <c r="R36" s="10">
        <f>+'184.100'!AD36</f>
        <v>0</v>
      </c>
      <c r="T36" s="10"/>
      <c r="U36" s="10">
        <f t="shared" si="0"/>
        <v>0</v>
      </c>
    </row>
    <row r="37" spans="1:21" x14ac:dyDescent="0.2">
      <c r="A37" s="34">
        <f>+Jan!A37</f>
        <v>143100</v>
      </c>
      <c r="B37" s="35"/>
      <c r="C37" s="35"/>
      <c r="D37" s="35"/>
      <c r="E37" s="35"/>
      <c r="F37" s="35"/>
      <c r="G37" s="35"/>
      <c r="H37" s="35"/>
      <c r="I37" s="35"/>
      <c r="J37" s="10">
        <f t="shared" si="1"/>
        <v>0</v>
      </c>
      <c r="K37" s="10">
        <v>75.55</v>
      </c>
      <c r="L37" s="10"/>
      <c r="M37" s="10"/>
      <c r="N37" s="10"/>
      <c r="O37" s="10"/>
      <c r="P37" s="10"/>
      <c r="Q37" s="10">
        <f t="shared" si="5"/>
        <v>75.55</v>
      </c>
      <c r="R37" s="10">
        <f>+'184.100'!AD37</f>
        <v>0</v>
      </c>
      <c r="T37" s="10"/>
      <c r="U37" s="10">
        <f t="shared" si="0"/>
        <v>75.55</v>
      </c>
    </row>
    <row r="38" spans="1:21" x14ac:dyDescent="0.2">
      <c r="A38" s="34">
        <f>+Jan!A38</f>
        <v>143600</v>
      </c>
      <c r="B38" s="35"/>
      <c r="C38" s="35"/>
      <c r="D38" s="35"/>
      <c r="E38" s="35"/>
      <c r="F38" s="35"/>
      <c r="G38" s="35"/>
      <c r="H38" s="35"/>
      <c r="I38" s="35"/>
      <c r="J38" s="10">
        <f t="shared" si="1"/>
        <v>0</v>
      </c>
      <c r="K38" s="10">
        <v>2.27</v>
      </c>
      <c r="L38" s="10"/>
      <c r="M38" s="10"/>
      <c r="N38" s="10"/>
      <c r="O38" s="10"/>
      <c r="P38" s="10"/>
      <c r="Q38" s="10">
        <f t="shared" si="2"/>
        <v>2.27</v>
      </c>
      <c r="R38" s="10">
        <f>+'184.100'!AD38</f>
        <v>0</v>
      </c>
      <c r="T38" s="10"/>
      <c r="U38" s="10">
        <f t="shared" si="0"/>
        <v>2.27</v>
      </c>
    </row>
    <row r="39" spans="1:21" hidden="1" x14ac:dyDescent="0.2">
      <c r="A39" s="34">
        <v>143700</v>
      </c>
      <c r="B39" s="35"/>
      <c r="C39" s="35"/>
      <c r="D39" s="35"/>
      <c r="E39" s="35"/>
      <c r="F39" s="35"/>
      <c r="G39" s="35"/>
      <c r="H39" s="35"/>
      <c r="I39" s="35"/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6">+J39-L39+M39-N39+O39+P39+K39</f>
        <v>0</v>
      </c>
      <c r="R39" s="10">
        <f>+'184.100'!AD39</f>
        <v>0</v>
      </c>
      <c r="T39" s="10"/>
      <c r="U39" s="10">
        <f t="shared" si="0"/>
        <v>0</v>
      </c>
    </row>
    <row r="40" spans="1:21" hidden="1" x14ac:dyDescent="0.2">
      <c r="A40" s="34">
        <f>+Jan!A40</f>
        <v>146000</v>
      </c>
      <c r="B40" s="35"/>
      <c r="C40" s="35"/>
      <c r="D40" s="35"/>
      <c r="E40" s="35"/>
      <c r="F40" s="35"/>
      <c r="G40" s="35"/>
      <c r="H40" s="35"/>
      <c r="I40" s="35"/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+'184.100'!AD40</f>
        <v>0</v>
      </c>
      <c r="T40" s="10"/>
      <c r="U40" s="10">
        <f t="shared" si="0"/>
        <v>0</v>
      </c>
    </row>
    <row r="41" spans="1:21" x14ac:dyDescent="0.2">
      <c r="A41" s="34">
        <f>+Jan!A41</f>
        <v>163000</v>
      </c>
      <c r="B41" s="35">
        <v>29858.49</v>
      </c>
      <c r="C41" s="35"/>
      <c r="D41" s="35"/>
      <c r="E41" s="35"/>
      <c r="F41" s="35"/>
      <c r="G41" s="35">
        <v>449.57</v>
      </c>
      <c r="H41" s="35">
        <v>2724.33</v>
      </c>
      <c r="I41" s="35"/>
      <c r="J41" s="10">
        <f t="shared" si="1"/>
        <v>33032.39</v>
      </c>
      <c r="K41" s="10"/>
      <c r="L41" s="10"/>
      <c r="M41" s="10"/>
      <c r="N41" s="10"/>
      <c r="O41" s="10"/>
      <c r="P41" s="10"/>
      <c r="Q41" s="10">
        <f t="shared" si="2"/>
        <v>33032.39</v>
      </c>
      <c r="R41" s="10">
        <f>+'184.100'!AD41</f>
        <v>0</v>
      </c>
      <c r="T41" s="10">
        <f>-'163000'!AD21</f>
        <v>-33032.39</v>
      </c>
      <c r="U41" s="10">
        <f t="shared" si="0"/>
        <v>0</v>
      </c>
    </row>
    <row r="42" spans="1:21" hidden="1" x14ac:dyDescent="0.2">
      <c r="A42" s="34">
        <v>163200</v>
      </c>
      <c r="B42" s="35"/>
      <c r="C42" s="35"/>
      <c r="D42" s="35"/>
      <c r="E42" s="35"/>
      <c r="F42" s="35"/>
      <c r="G42" s="35"/>
      <c r="H42" s="35"/>
      <c r="I42" s="35"/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+'184.100'!AD42</f>
        <v>0</v>
      </c>
      <c r="T42" s="10">
        <f>-'163000'!AD44</f>
        <v>0</v>
      </c>
      <c r="U42" s="10">
        <f t="shared" si="0"/>
        <v>0</v>
      </c>
    </row>
    <row r="43" spans="1:21" hidden="1" x14ac:dyDescent="0.2">
      <c r="A43" s="34">
        <v>183200</v>
      </c>
      <c r="B43" s="35"/>
      <c r="C43" s="35"/>
      <c r="D43" s="35"/>
      <c r="E43" s="35"/>
      <c r="F43" s="35"/>
      <c r="G43" s="35"/>
      <c r="H43" s="35"/>
      <c r="I43" s="35"/>
      <c r="J43" s="10">
        <f t="shared" si="1"/>
        <v>0</v>
      </c>
      <c r="K43" s="10"/>
      <c r="L43" s="10"/>
      <c r="M43" s="10"/>
      <c r="N43" s="10"/>
      <c r="O43" s="10"/>
      <c r="P43" s="10"/>
      <c r="Q43" s="10">
        <f t="shared" si="2"/>
        <v>0</v>
      </c>
      <c r="R43" s="10">
        <f>+'184.100'!AD43</f>
        <v>0</v>
      </c>
      <c r="T43" s="10"/>
      <c r="U43" s="10">
        <f t="shared" si="0"/>
        <v>0</v>
      </c>
    </row>
    <row r="44" spans="1:21" hidden="1" x14ac:dyDescent="0.2">
      <c r="A44" s="34">
        <v>183300</v>
      </c>
      <c r="B44" s="35"/>
      <c r="C44" s="35"/>
      <c r="D44" s="35"/>
      <c r="E44" s="35"/>
      <c r="F44" s="35"/>
      <c r="G44" s="35"/>
      <c r="H44" s="35"/>
      <c r="I44" s="35"/>
      <c r="J44" s="10">
        <f t="shared" si="1"/>
        <v>0</v>
      </c>
      <c r="K44" s="10"/>
      <c r="L44" s="10"/>
      <c r="M44" s="10"/>
      <c r="N44" s="10"/>
      <c r="O44" s="10"/>
      <c r="P44" s="10"/>
      <c r="Q44" s="10">
        <f t="shared" ref="Q44" si="7">+J44-L44+M44-N44+O44+P44+K44</f>
        <v>0</v>
      </c>
      <c r="R44" s="10">
        <f>+'184.100'!AD44</f>
        <v>0</v>
      </c>
      <c r="T44" s="10"/>
      <c r="U44" s="10">
        <f t="shared" ref="U44" si="8">+Q44+T44+R44+S44</f>
        <v>0</v>
      </c>
    </row>
    <row r="45" spans="1:21" hidden="1" x14ac:dyDescent="0.2">
      <c r="A45" s="34">
        <v>183400</v>
      </c>
      <c r="B45" s="35"/>
      <c r="C45" s="35"/>
      <c r="D45" s="35"/>
      <c r="E45" s="35"/>
      <c r="F45" s="35"/>
      <c r="G45" s="35"/>
      <c r="H45" s="35"/>
      <c r="I45" s="35"/>
      <c r="J45" s="10">
        <f t="shared" si="1"/>
        <v>0</v>
      </c>
      <c r="K45" s="10"/>
      <c r="L45" s="10"/>
      <c r="M45" s="10"/>
      <c r="N45" s="10"/>
      <c r="O45" s="10"/>
      <c r="P45" s="10"/>
      <c r="Q45" s="10">
        <f t="shared" ref="Q45" si="9">+J45-L45+M45-N45+O45+P45+K45</f>
        <v>0</v>
      </c>
      <c r="R45" s="10">
        <f>+'184.100'!AD45</f>
        <v>0</v>
      </c>
      <c r="T45" s="10"/>
      <c r="U45" s="10">
        <f t="shared" si="0"/>
        <v>0</v>
      </c>
    </row>
    <row r="46" spans="1:21" x14ac:dyDescent="0.2">
      <c r="A46" s="34">
        <f>+Jan!A46</f>
        <v>184100</v>
      </c>
      <c r="B46" s="35"/>
      <c r="C46" s="35"/>
      <c r="D46" s="35"/>
      <c r="E46" s="35"/>
      <c r="F46" s="35"/>
      <c r="G46" s="35"/>
      <c r="H46" s="35"/>
      <c r="I46" s="35"/>
      <c r="J46" s="10">
        <f t="shared" si="1"/>
        <v>0</v>
      </c>
      <c r="K46" s="10"/>
      <c r="L46" s="10"/>
      <c r="M46" s="10"/>
      <c r="N46" s="10"/>
      <c r="O46" s="10"/>
      <c r="P46" s="10"/>
      <c r="Q46" s="10">
        <f t="shared" si="2"/>
        <v>0</v>
      </c>
      <c r="R46" s="10">
        <f>-'184.100'!AD118</f>
        <v>0</v>
      </c>
      <c r="T46" s="10"/>
      <c r="U46" s="10">
        <f t="shared" si="0"/>
        <v>0</v>
      </c>
    </row>
    <row r="47" spans="1:21" hidden="1" x14ac:dyDescent="0.2">
      <c r="A47" s="34">
        <v>242300</v>
      </c>
      <c r="B47" s="35"/>
      <c r="C47" s="35"/>
      <c r="D47" s="35"/>
      <c r="E47" s="35"/>
      <c r="F47" s="35"/>
      <c r="G47" s="35"/>
      <c r="H47" s="35"/>
      <c r="I47" s="35"/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+'184.100'!AD47</f>
        <v>0</v>
      </c>
      <c r="T47" s="10"/>
      <c r="U47" s="10">
        <f t="shared" ref="U47" si="10">+Q47+T47+R47+S47</f>
        <v>0</v>
      </c>
    </row>
    <row r="48" spans="1:21" hidden="1" x14ac:dyDescent="0.2">
      <c r="A48" s="34">
        <v>253350</v>
      </c>
      <c r="B48" s="35"/>
      <c r="C48" s="35"/>
      <c r="D48" s="35"/>
      <c r="E48" s="35"/>
      <c r="F48" s="35"/>
      <c r="G48" s="35"/>
      <c r="H48" s="35"/>
      <c r="I48" s="35"/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ref="Q48:Q50" si="11">+J48-L48+M48-N48+O48+P48+K48</f>
        <v>0</v>
      </c>
      <c r="R48" s="10">
        <f>+'184.100'!AD48</f>
        <v>0</v>
      </c>
      <c r="T48" s="10"/>
      <c r="U48" s="10">
        <f t="shared" si="0"/>
        <v>0</v>
      </c>
    </row>
    <row r="49" spans="1:21" hidden="1" x14ac:dyDescent="0.2">
      <c r="A49" s="34">
        <v>253351</v>
      </c>
      <c r="B49" s="35"/>
      <c r="C49" s="35"/>
      <c r="D49" s="35"/>
      <c r="E49" s="35"/>
      <c r="F49" s="35"/>
      <c r="G49" s="35"/>
      <c r="H49" s="35"/>
      <c r="I49" s="35"/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11"/>
        <v>0</v>
      </c>
      <c r="R49" s="10">
        <f>+'184.100'!AD49</f>
        <v>0</v>
      </c>
      <c r="T49" s="10"/>
      <c r="U49" s="10">
        <f t="shared" si="0"/>
        <v>0</v>
      </c>
    </row>
    <row r="50" spans="1:21" hidden="1" x14ac:dyDescent="0.2">
      <c r="A50" s="34">
        <f>+Jan!A50</f>
        <v>416000</v>
      </c>
      <c r="B50" s="35"/>
      <c r="C50" s="35"/>
      <c r="D50" s="35"/>
      <c r="E50" s="35"/>
      <c r="F50" s="35"/>
      <c r="G50" s="35"/>
      <c r="H50" s="35"/>
      <c r="I50" s="35"/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11"/>
        <v>0</v>
      </c>
      <c r="R50" s="10">
        <f>+'184.100'!AD50</f>
        <v>0</v>
      </c>
      <c r="T50" s="10"/>
      <c r="U50" s="10">
        <f t="shared" si="0"/>
        <v>0</v>
      </c>
    </row>
    <row r="51" spans="1:21" hidden="1" x14ac:dyDescent="0.2">
      <c r="A51" s="34">
        <f>+Jan!A51</f>
        <v>416100</v>
      </c>
      <c r="B51" s="35"/>
      <c r="C51" s="35"/>
      <c r="D51" s="35"/>
      <c r="E51" s="35"/>
      <c r="F51" s="35"/>
      <c r="G51" s="35"/>
      <c r="H51" s="35"/>
      <c r="I51" s="35"/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+'184.100'!AD51</f>
        <v>0</v>
      </c>
      <c r="T51" s="10"/>
      <c r="U51" s="10">
        <f t="shared" si="0"/>
        <v>0</v>
      </c>
    </row>
    <row r="52" spans="1:21" hidden="1" x14ac:dyDescent="0.2">
      <c r="A52" s="34">
        <f>+Jan!A52</f>
        <v>416600</v>
      </c>
      <c r="B52" s="35"/>
      <c r="C52" s="35"/>
      <c r="D52" s="35"/>
      <c r="E52" s="35"/>
      <c r="F52" s="35"/>
      <c r="G52" s="35"/>
      <c r="H52" s="35"/>
      <c r="I52" s="35"/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+'184.100'!AD52</f>
        <v>0</v>
      </c>
      <c r="T52" s="10"/>
      <c r="U52" s="10">
        <f t="shared" si="0"/>
        <v>0</v>
      </c>
    </row>
    <row r="53" spans="1:21" hidden="1" x14ac:dyDescent="0.2">
      <c r="A53" s="34">
        <f>+Jan!A53</f>
        <v>416700</v>
      </c>
      <c r="B53" s="35"/>
      <c r="C53" s="35"/>
      <c r="D53" s="35"/>
      <c r="E53" s="35"/>
      <c r="F53" s="35"/>
      <c r="G53" s="35"/>
      <c r="H53" s="35"/>
      <c r="I53" s="35"/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+'184.100'!AD53</f>
        <v>0</v>
      </c>
      <c r="T53" s="10"/>
      <c r="U53" s="10">
        <f t="shared" si="0"/>
        <v>0</v>
      </c>
    </row>
    <row r="54" spans="1:21" x14ac:dyDescent="0.2">
      <c r="A54" s="34">
        <f>+Jan!A54</f>
        <v>417102</v>
      </c>
      <c r="B54" s="35"/>
      <c r="C54" s="35"/>
      <c r="D54" s="35"/>
      <c r="E54" s="35"/>
      <c r="F54" s="35"/>
      <c r="G54" s="35"/>
      <c r="H54" s="35"/>
      <c r="I54" s="35"/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+'184.100'!AD54</f>
        <v>0</v>
      </c>
      <c r="S54" s="10">
        <v>0.39</v>
      </c>
      <c r="T54" s="10"/>
      <c r="U54" s="10">
        <f t="shared" si="0"/>
        <v>0.39</v>
      </c>
    </row>
    <row r="55" spans="1:21" hidden="1" x14ac:dyDescent="0.2">
      <c r="A55" s="34">
        <f>+Jan!A55</f>
        <v>417106</v>
      </c>
      <c r="B55" s="35"/>
      <c r="C55" s="35"/>
      <c r="D55" s="35"/>
      <c r="E55" s="35"/>
      <c r="F55" s="35"/>
      <c r="G55" s="35"/>
      <c r="H55" s="35"/>
      <c r="I55" s="35"/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+'184.100'!AD55</f>
        <v>0</v>
      </c>
      <c r="T55" s="10"/>
      <c r="U55" s="10">
        <f t="shared" si="0"/>
        <v>0</v>
      </c>
    </row>
    <row r="56" spans="1:21" x14ac:dyDescent="0.2">
      <c r="A56" s="34">
        <f>+Jan!A56</f>
        <v>417107</v>
      </c>
      <c r="B56" s="35"/>
      <c r="C56" s="35"/>
      <c r="D56" s="35"/>
      <c r="E56" s="35"/>
      <c r="F56" s="35"/>
      <c r="G56" s="35"/>
      <c r="H56" s="35"/>
      <c r="I56" s="35"/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+'184.100'!AD56</f>
        <v>0</v>
      </c>
      <c r="S56" s="10">
        <v>5.86</v>
      </c>
      <c r="T56" s="10"/>
      <c r="U56" s="10">
        <f t="shared" si="0"/>
        <v>5.86</v>
      </c>
    </row>
    <row r="57" spans="1:21" hidden="1" x14ac:dyDescent="0.2">
      <c r="A57" s="34">
        <v>426500</v>
      </c>
      <c r="B57" s="35"/>
      <c r="C57" s="35"/>
      <c r="D57" s="35"/>
      <c r="E57" s="35"/>
      <c r="F57" s="35"/>
      <c r="G57" s="35"/>
      <c r="H57" s="35"/>
      <c r="I57" s="35"/>
      <c r="J57" s="10">
        <f t="shared" si="1"/>
        <v>0</v>
      </c>
      <c r="K57" s="10"/>
      <c r="L57" s="10"/>
      <c r="M57" s="10"/>
      <c r="N57" s="10"/>
      <c r="O57" s="10"/>
      <c r="P57" s="10"/>
      <c r="Q57" s="10">
        <f t="shared" ref="Q57" si="12">+J57-L57+M57-N57+O57+P57+K57</f>
        <v>0</v>
      </c>
      <c r="R57" s="10">
        <f>+'184.100'!AD57</f>
        <v>0</v>
      </c>
      <c r="T57" s="10"/>
      <c r="U57" s="10">
        <f t="shared" ref="U57" si="13">+Q57+T57+R57+S57</f>
        <v>0</v>
      </c>
    </row>
    <row r="58" spans="1:21" hidden="1" x14ac:dyDescent="0.2">
      <c r="A58" s="34">
        <f>+Jan!A58</f>
        <v>582000</v>
      </c>
      <c r="B58" s="35"/>
      <c r="C58" s="35"/>
      <c r="D58" s="35"/>
      <c r="E58" s="35"/>
      <c r="F58" s="35"/>
      <c r="G58" s="35"/>
      <c r="H58" s="35"/>
      <c r="I58" s="35"/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2"/>
        <v>0</v>
      </c>
      <c r="R58" s="10">
        <f>+'184.100'!AD58</f>
        <v>0</v>
      </c>
      <c r="T58" s="10"/>
      <c r="U58" s="10">
        <f t="shared" si="0"/>
        <v>0</v>
      </c>
    </row>
    <row r="59" spans="1:21" x14ac:dyDescent="0.2">
      <c r="A59" s="34">
        <f>+Jan!A59</f>
        <v>582200</v>
      </c>
      <c r="B59" s="35">
        <v>549.52</v>
      </c>
      <c r="C59" s="35"/>
      <c r="D59" s="35"/>
      <c r="E59" s="35"/>
      <c r="F59" s="35"/>
      <c r="G59" s="35">
        <v>39.97</v>
      </c>
      <c r="H59" s="35">
        <v>71.64</v>
      </c>
      <c r="I59" s="35"/>
      <c r="J59" s="10">
        <f t="shared" si="1"/>
        <v>661.13</v>
      </c>
      <c r="K59" s="10"/>
      <c r="L59" s="10"/>
      <c r="M59" s="10"/>
      <c r="N59" s="10"/>
      <c r="O59" s="10"/>
      <c r="P59" s="10"/>
      <c r="Q59" s="10">
        <f t="shared" si="2"/>
        <v>661.13</v>
      </c>
      <c r="R59" s="10">
        <f>+'184.100'!AD59</f>
        <v>0</v>
      </c>
      <c r="T59" s="10"/>
      <c r="U59" s="10">
        <f t="shared" si="0"/>
        <v>661.13</v>
      </c>
    </row>
    <row r="60" spans="1:21" x14ac:dyDescent="0.2">
      <c r="A60" s="34">
        <f>+Jan!A60</f>
        <v>583000</v>
      </c>
      <c r="B60" s="35">
        <v>15988.97</v>
      </c>
      <c r="C60" s="35">
        <v>27.72</v>
      </c>
      <c r="D60" s="35"/>
      <c r="E60" s="35">
        <v>92.81</v>
      </c>
      <c r="F60" s="35"/>
      <c r="G60" s="35">
        <v>551.16</v>
      </c>
      <c r="H60" s="35">
        <v>1321.79</v>
      </c>
      <c r="I60" s="35"/>
      <c r="J60" s="10">
        <f t="shared" si="1"/>
        <v>17982.45</v>
      </c>
      <c r="K60" s="10">
        <v>3417.94</v>
      </c>
      <c r="L60" s="10"/>
      <c r="M60" s="10"/>
      <c r="N60" s="10"/>
      <c r="O60" s="10"/>
      <c r="P60" s="10"/>
      <c r="Q60" s="10">
        <f t="shared" si="2"/>
        <v>21400.39</v>
      </c>
      <c r="R60" s="10">
        <f>+'184.100'!AD60</f>
        <v>0</v>
      </c>
      <c r="T60" s="10"/>
      <c r="U60" s="10">
        <f t="shared" ref="U60:U106" si="14">+Q60+T60+R60+S60</f>
        <v>21400.39</v>
      </c>
    </row>
    <row r="61" spans="1:21" x14ac:dyDescent="0.2">
      <c r="A61" s="34">
        <f>+Jan!A61</f>
        <v>586000</v>
      </c>
      <c r="B61" s="35">
        <v>35926.370000000003</v>
      </c>
      <c r="C61" s="35">
        <v>7.8</v>
      </c>
      <c r="D61" s="35"/>
      <c r="E61" s="35">
        <v>29.08</v>
      </c>
      <c r="F61" s="35"/>
      <c r="G61" s="35">
        <v>1714.41</v>
      </c>
      <c r="H61" s="35">
        <v>2906.9</v>
      </c>
      <c r="I61" s="35"/>
      <c r="J61" s="10">
        <f t="shared" si="1"/>
        <v>40584.560000000012</v>
      </c>
      <c r="K61" s="10"/>
      <c r="L61" s="10"/>
      <c r="M61" s="10"/>
      <c r="N61" s="10"/>
      <c r="O61" s="10"/>
      <c r="P61" s="10"/>
      <c r="Q61" s="10">
        <f t="shared" si="2"/>
        <v>40584.560000000012</v>
      </c>
      <c r="R61" s="10">
        <f>+'184.100'!AD61</f>
        <v>0</v>
      </c>
      <c r="T61" s="10"/>
      <c r="U61" s="10">
        <f t="shared" si="14"/>
        <v>40584.560000000012</v>
      </c>
    </row>
    <row r="62" spans="1:21" x14ac:dyDescent="0.2">
      <c r="A62" s="34">
        <f>+Jan!A62</f>
        <v>588000</v>
      </c>
      <c r="B62" s="35">
        <v>94846.89</v>
      </c>
      <c r="C62" s="35">
        <v>356.88</v>
      </c>
      <c r="D62" s="35"/>
      <c r="E62" s="35">
        <v>966.45</v>
      </c>
      <c r="F62" s="35"/>
      <c r="G62" s="35">
        <v>2042.98</v>
      </c>
      <c r="H62" s="35">
        <v>7147.43</v>
      </c>
      <c r="I62" s="35"/>
      <c r="J62" s="10">
        <f t="shared" si="1"/>
        <v>105360.63</v>
      </c>
      <c r="K62" s="10"/>
      <c r="L62" s="10"/>
      <c r="M62" s="10"/>
      <c r="N62" s="10"/>
      <c r="O62" s="10"/>
      <c r="P62" s="10"/>
      <c r="Q62" s="10">
        <f t="shared" si="2"/>
        <v>105360.63</v>
      </c>
      <c r="R62" s="10">
        <f>+'184.100'!AD62</f>
        <v>0</v>
      </c>
      <c r="T62" s="10">
        <f>+'163000'!AD11+'163000'!AD34</f>
        <v>0</v>
      </c>
      <c r="U62" s="10">
        <f t="shared" si="14"/>
        <v>105360.63</v>
      </c>
    </row>
    <row r="63" spans="1:21" hidden="1" x14ac:dyDescent="0.2">
      <c r="A63" s="50">
        <v>588200</v>
      </c>
      <c r="B63" s="35"/>
      <c r="C63" s="35"/>
      <c r="D63" s="35"/>
      <c r="E63" s="35"/>
      <c r="F63" s="35"/>
      <c r="G63" s="35"/>
      <c r="H63" s="35"/>
      <c r="I63" s="35"/>
      <c r="J63" s="10">
        <f t="shared" si="1"/>
        <v>0</v>
      </c>
      <c r="K63" s="10"/>
      <c r="L63" s="10"/>
      <c r="M63" s="10"/>
      <c r="N63" s="10"/>
      <c r="O63" s="10"/>
      <c r="P63" s="10"/>
      <c r="Q63" s="10">
        <f t="shared" si="2"/>
        <v>0</v>
      </c>
      <c r="R63" s="10">
        <f>+'184.100'!AD63</f>
        <v>0</v>
      </c>
      <c r="T63" s="10"/>
      <c r="U63" s="10">
        <f t="shared" si="14"/>
        <v>0</v>
      </c>
    </row>
    <row r="64" spans="1:21" hidden="1" x14ac:dyDescent="0.2">
      <c r="A64" s="50">
        <v>588210</v>
      </c>
      <c r="B64" s="35"/>
      <c r="C64" s="35"/>
      <c r="D64" s="35"/>
      <c r="E64" s="35"/>
      <c r="F64" s="35"/>
      <c r="G64" s="35"/>
      <c r="H64" s="35"/>
      <c r="I64" s="35"/>
      <c r="J64" s="10">
        <f t="shared" si="1"/>
        <v>0</v>
      </c>
      <c r="K64" s="10"/>
      <c r="L64" s="10"/>
      <c r="M64" s="10"/>
      <c r="N64" s="10"/>
      <c r="O64" s="10"/>
      <c r="P64" s="10"/>
      <c r="Q64" s="10">
        <f t="shared" si="2"/>
        <v>0</v>
      </c>
      <c r="R64" s="10">
        <f>+'184.100'!AD64</f>
        <v>0</v>
      </c>
      <c r="T64" s="10"/>
      <c r="U64" s="10">
        <f t="shared" si="14"/>
        <v>0</v>
      </c>
    </row>
    <row r="65" spans="1:21" x14ac:dyDescent="0.2">
      <c r="A65" s="34">
        <f>+Jan!A65</f>
        <v>592000</v>
      </c>
      <c r="B65" s="35">
        <v>18679.64</v>
      </c>
      <c r="C65" s="35">
        <v>270.25</v>
      </c>
      <c r="D65" s="35"/>
      <c r="E65" s="35">
        <v>24.71</v>
      </c>
      <c r="F65" s="35"/>
      <c r="G65" s="35">
        <v>385.21</v>
      </c>
      <c r="H65" s="35">
        <v>1229.8699999999999</v>
      </c>
      <c r="I65" s="35"/>
      <c r="J65" s="10">
        <f t="shared" si="1"/>
        <v>20589.679999999997</v>
      </c>
      <c r="K65" s="10"/>
      <c r="L65" s="10"/>
      <c r="M65" s="10"/>
      <c r="N65" s="10"/>
      <c r="O65" s="10"/>
      <c r="P65" s="10"/>
      <c r="Q65" s="10">
        <f t="shared" si="2"/>
        <v>20589.679999999997</v>
      </c>
      <c r="R65" s="10">
        <f>+'184.100'!AD65</f>
        <v>0</v>
      </c>
      <c r="T65" s="10">
        <f>+'163000'!AD12+'163000'!AD35</f>
        <v>0</v>
      </c>
      <c r="U65" s="10">
        <f t="shared" si="14"/>
        <v>20589.679999999997</v>
      </c>
    </row>
    <row r="66" spans="1:21" x14ac:dyDescent="0.2">
      <c r="A66" s="34">
        <f>+Jan!A66</f>
        <v>592100</v>
      </c>
      <c r="B66" s="35">
        <v>2527.8200000000002</v>
      </c>
      <c r="C66" s="35"/>
      <c r="D66" s="35"/>
      <c r="E66" s="35"/>
      <c r="F66" s="35"/>
      <c r="G66" s="35">
        <v>52.26</v>
      </c>
      <c r="H66" s="35">
        <v>246.09</v>
      </c>
      <c r="I66" s="35"/>
      <c r="J66" s="10">
        <f t="shared" si="1"/>
        <v>2826.1700000000005</v>
      </c>
      <c r="K66" s="10"/>
      <c r="L66" s="10"/>
      <c r="M66" s="10"/>
      <c r="N66" s="10"/>
      <c r="O66" s="10"/>
      <c r="P66" s="10"/>
      <c r="Q66" s="10">
        <f t="shared" si="2"/>
        <v>2826.1700000000005</v>
      </c>
      <c r="R66" s="10">
        <f>+'184.100'!AD66</f>
        <v>0</v>
      </c>
      <c r="T66" s="10"/>
      <c r="U66" s="10">
        <f t="shared" si="14"/>
        <v>2826.1700000000005</v>
      </c>
    </row>
    <row r="67" spans="1:21" x14ac:dyDescent="0.2">
      <c r="A67" s="34">
        <f>+Jan!A67</f>
        <v>592200</v>
      </c>
      <c r="B67" s="35">
        <v>2134.61</v>
      </c>
      <c r="C67" s="35"/>
      <c r="D67" s="35"/>
      <c r="E67" s="35"/>
      <c r="F67" s="35"/>
      <c r="G67" s="35">
        <v>155.24</v>
      </c>
      <c r="H67" s="35">
        <v>195.67</v>
      </c>
      <c r="I67" s="35"/>
      <c r="J67" s="10">
        <f t="shared" si="1"/>
        <v>2485.5200000000004</v>
      </c>
      <c r="K67" s="10"/>
      <c r="L67" s="10"/>
      <c r="M67" s="10"/>
      <c r="N67" s="10"/>
      <c r="O67" s="10"/>
      <c r="P67" s="10"/>
      <c r="Q67" s="10">
        <f t="shared" si="2"/>
        <v>2485.5200000000004</v>
      </c>
      <c r="R67" s="10">
        <f>+'184.100'!AD67</f>
        <v>0</v>
      </c>
      <c r="T67" s="10"/>
      <c r="U67" s="10">
        <f t="shared" si="14"/>
        <v>2485.5200000000004</v>
      </c>
    </row>
    <row r="68" spans="1:21" x14ac:dyDescent="0.2">
      <c r="A68" s="34">
        <f>+Jan!A68</f>
        <v>593000</v>
      </c>
      <c r="B68" s="35">
        <v>153435.13</v>
      </c>
      <c r="C68" s="35">
        <v>664.1</v>
      </c>
      <c r="D68" s="35"/>
      <c r="E68" s="35">
        <v>1717.74</v>
      </c>
      <c r="F68" s="35"/>
      <c r="G68" s="35">
        <v>4234.13</v>
      </c>
      <c r="H68" s="35">
        <v>7719.62</v>
      </c>
      <c r="I68" s="35"/>
      <c r="J68" s="10">
        <f t="shared" si="1"/>
        <v>167770.72</v>
      </c>
      <c r="K68" s="10">
        <v>23076.06</v>
      </c>
      <c r="L68" s="10"/>
      <c r="M68" s="10"/>
      <c r="N68" s="10"/>
      <c r="O68" s="10"/>
      <c r="P68" s="10"/>
      <c r="Q68" s="10">
        <f t="shared" si="2"/>
        <v>190846.78</v>
      </c>
      <c r="R68" s="10">
        <f>+'184.100'!AD68</f>
        <v>0</v>
      </c>
      <c r="T68" s="10">
        <f>+'163000'!AD13+'163000'!AD36</f>
        <v>530.76935236814018</v>
      </c>
      <c r="U68" s="10">
        <f t="shared" si="14"/>
        <v>191377.54935236814</v>
      </c>
    </row>
    <row r="69" spans="1:21" hidden="1" x14ac:dyDescent="0.2">
      <c r="A69" s="50">
        <f>+Jan!A69</f>
        <v>593200</v>
      </c>
      <c r="B69" s="35"/>
      <c r="C69" s="35"/>
      <c r="D69" s="35"/>
      <c r="E69" s="35"/>
      <c r="F69" s="35"/>
      <c r="G69" s="35"/>
      <c r="H69" s="35"/>
      <c r="I69" s="35"/>
      <c r="J69" s="10">
        <f t="shared" si="1"/>
        <v>0</v>
      </c>
      <c r="K69" s="10"/>
      <c r="L69" s="10"/>
      <c r="M69" s="10"/>
      <c r="N69" s="10"/>
      <c r="O69" s="10"/>
      <c r="P69" s="10"/>
      <c r="Q69" s="10">
        <f t="shared" si="2"/>
        <v>0</v>
      </c>
      <c r="R69" s="10">
        <f>+'184.100'!AD69</f>
        <v>0</v>
      </c>
      <c r="T69" s="10">
        <f>+'163000'!AD14+'163000'!AD37</f>
        <v>0</v>
      </c>
      <c r="U69" s="10">
        <f t="shared" si="14"/>
        <v>0</v>
      </c>
    </row>
    <row r="70" spans="1:21" x14ac:dyDescent="0.2">
      <c r="A70" s="34">
        <f>+Jan!A70</f>
        <v>593300</v>
      </c>
      <c r="B70" s="35">
        <v>13319.87</v>
      </c>
      <c r="C70" s="35"/>
      <c r="D70" s="35"/>
      <c r="E70" s="35"/>
      <c r="F70" s="35"/>
      <c r="G70" s="35">
        <v>548.1</v>
      </c>
      <c r="H70" s="35">
        <v>1048.29</v>
      </c>
      <c r="I70" s="35"/>
      <c r="J70" s="10">
        <f t="shared" si="1"/>
        <v>14916.260000000002</v>
      </c>
      <c r="K70" s="10"/>
      <c r="L70" s="10"/>
      <c r="M70" s="10"/>
      <c r="N70" s="10"/>
      <c r="O70" s="10"/>
      <c r="P70" s="10"/>
      <c r="Q70" s="10">
        <f t="shared" si="2"/>
        <v>14916.260000000002</v>
      </c>
      <c r="R70" s="10">
        <f>+'184.100'!AD70</f>
        <v>0</v>
      </c>
      <c r="T70" s="10"/>
      <c r="U70" s="10">
        <f t="shared" si="14"/>
        <v>14916.260000000002</v>
      </c>
    </row>
    <row r="71" spans="1:21" x14ac:dyDescent="0.2">
      <c r="A71" s="34">
        <v>593800</v>
      </c>
      <c r="B71" s="35">
        <v>58.5</v>
      </c>
      <c r="C71" s="35"/>
      <c r="D71" s="35"/>
      <c r="E71" s="35"/>
      <c r="F71" s="35"/>
      <c r="G71" s="35"/>
      <c r="H71" s="35">
        <v>5.92</v>
      </c>
      <c r="I71" s="35"/>
      <c r="J71" s="10">
        <f t="shared" si="1"/>
        <v>64.42</v>
      </c>
      <c r="K71" s="10">
        <v>-49.43</v>
      </c>
      <c r="L71" s="10"/>
      <c r="M71" s="10"/>
      <c r="N71" s="10"/>
      <c r="O71" s="10"/>
      <c r="P71" s="10"/>
      <c r="Q71" s="10">
        <f t="shared" si="2"/>
        <v>14.990000000000002</v>
      </c>
      <c r="R71" s="10">
        <f>+'184.100'!AD71</f>
        <v>0</v>
      </c>
      <c r="T71" s="10"/>
      <c r="U71" s="10">
        <f t="shared" si="14"/>
        <v>14.990000000000002</v>
      </c>
    </row>
    <row r="72" spans="1:21" x14ac:dyDescent="0.2">
      <c r="A72" s="34">
        <f>+Jan!A72</f>
        <v>594000</v>
      </c>
      <c r="B72" s="35">
        <v>10080.43</v>
      </c>
      <c r="C72" s="35">
        <v>29.02</v>
      </c>
      <c r="D72" s="35"/>
      <c r="E72" s="35">
        <v>294.41000000000003</v>
      </c>
      <c r="F72" s="35"/>
      <c r="G72" s="35">
        <v>406.12</v>
      </c>
      <c r="H72" s="35">
        <v>770.27</v>
      </c>
      <c r="I72" s="35"/>
      <c r="J72" s="10">
        <f t="shared" si="1"/>
        <v>11580.250000000002</v>
      </c>
      <c r="K72" s="10"/>
      <c r="L72" s="10"/>
      <c r="M72" s="10"/>
      <c r="N72" s="10"/>
      <c r="O72" s="10"/>
      <c r="P72" s="10"/>
      <c r="Q72" s="10">
        <f t="shared" si="2"/>
        <v>11580.250000000002</v>
      </c>
      <c r="R72" s="10">
        <f>+'184.100'!AD72</f>
        <v>0</v>
      </c>
      <c r="T72" s="10">
        <f>+'163000'!AD15+'163000'!AD38</f>
        <v>124.3288675646554</v>
      </c>
      <c r="U72" s="10">
        <f t="shared" si="14"/>
        <v>11704.578867564656</v>
      </c>
    </row>
    <row r="73" spans="1:21" x14ac:dyDescent="0.2">
      <c r="A73" s="34">
        <f>+Jan!A73</f>
        <v>595000</v>
      </c>
      <c r="B73" s="35">
        <v>28.81</v>
      </c>
      <c r="C73" s="35"/>
      <c r="D73" s="35"/>
      <c r="E73" s="35"/>
      <c r="F73" s="35"/>
      <c r="G73" s="35"/>
      <c r="H73" s="35"/>
      <c r="I73" s="35"/>
      <c r="J73" s="10">
        <f t="shared" ref="J73:J115" si="15">SUM(B73:I73)</f>
        <v>28.81</v>
      </c>
      <c r="K73" s="10"/>
      <c r="L73" s="10"/>
      <c r="M73" s="10"/>
      <c r="N73" s="10"/>
      <c r="O73" s="10"/>
      <c r="P73" s="10"/>
      <c r="Q73" s="10">
        <f t="shared" si="2"/>
        <v>28.81</v>
      </c>
      <c r="R73" s="10">
        <f>+'184.100'!AD73</f>
        <v>0</v>
      </c>
      <c r="T73" s="10">
        <f>+'163000'!AD16+'163000'!AD39</f>
        <v>0</v>
      </c>
      <c r="U73" s="10">
        <f t="shared" si="14"/>
        <v>28.81</v>
      </c>
    </row>
    <row r="74" spans="1:21" x14ac:dyDescent="0.2">
      <c r="A74" s="34">
        <f>+Jan!A74</f>
        <v>596000</v>
      </c>
      <c r="B74" s="35">
        <v>1449.38</v>
      </c>
      <c r="C74" s="35"/>
      <c r="D74" s="35"/>
      <c r="E74" s="35"/>
      <c r="F74" s="35"/>
      <c r="G74" s="35">
        <v>41.49</v>
      </c>
      <c r="H74" s="35">
        <v>135.37</v>
      </c>
      <c r="I74" s="35"/>
      <c r="J74" s="10">
        <f t="shared" si="15"/>
        <v>1626.2400000000002</v>
      </c>
      <c r="K74" s="10"/>
      <c r="L74" s="10"/>
      <c r="M74" s="10"/>
      <c r="N74" s="10"/>
      <c r="O74" s="10"/>
      <c r="P74" s="10"/>
      <c r="Q74" s="10">
        <f t="shared" si="2"/>
        <v>1626.2400000000002</v>
      </c>
      <c r="R74" s="10">
        <f>+'184.100'!AD74</f>
        <v>0</v>
      </c>
      <c r="T74" s="10"/>
      <c r="U74" s="10">
        <f t="shared" si="14"/>
        <v>1626.2400000000002</v>
      </c>
    </row>
    <row r="75" spans="1:21" x14ac:dyDescent="0.2">
      <c r="A75" s="34">
        <f>+Jan!A75</f>
        <v>597000</v>
      </c>
      <c r="B75" s="35">
        <v>0</v>
      </c>
      <c r="C75" s="35"/>
      <c r="D75" s="35"/>
      <c r="E75" s="35"/>
      <c r="F75" s="35"/>
      <c r="G75" s="35"/>
      <c r="H75" s="35"/>
      <c r="I75" s="35"/>
      <c r="J75" s="10">
        <f t="shared" si="15"/>
        <v>0</v>
      </c>
      <c r="K75" s="10"/>
      <c r="L75" s="10"/>
      <c r="M75" s="10"/>
      <c r="N75" s="10"/>
      <c r="O75" s="10"/>
      <c r="P75" s="10"/>
      <c r="Q75" s="10">
        <f t="shared" si="2"/>
        <v>0</v>
      </c>
      <c r="R75" s="10">
        <f>+'184.100'!AD75</f>
        <v>0</v>
      </c>
      <c r="T75" s="10">
        <f>+'163000'!AD17+'163000'!AD40</f>
        <v>0</v>
      </c>
      <c r="U75" s="10">
        <f t="shared" si="14"/>
        <v>0</v>
      </c>
    </row>
    <row r="76" spans="1:21" hidden="1" x14ac:dyDescent="0.2">
      <c r="A76" s="34">
        <f>+Jan!A76</f>
        <v>598000</v>
      </c>
      <c r="B76" s="35"/>
      <c r="C76" s="35"/>
      <c r="D76" s="35"/>
      <c r="E76" s="35"/>
      <c r="F76" s="35"/>
      <c r="G76" s="35"/>
      <c r="H76" s="35"/>
      <c r="I76" s="35"/>
      <c r="J76" s="10">
        <f t="shared" si="15"/>
        <v>0</v>
      </c>
      <c r="K76" s="10"/>
      <c r="L76" s="10"/>
      <c r="M76" s="10"/>
      <c r="N76" s="10"/>
      <c r="O76" s="10"/>
      <c r="P76" s="10"/>
      <c r="Q76" s="10">
        <f t="shared" si="2"/>
        <v>0</v>
      </c>
      <c r="R76" s="10">
        <f>+'184.100'!AD76</f>
        <v>0</v>
      </c>
      <c r="T76" s="10">
        <f>+'163000'!AD18+'163000'!AD41</f>
        <v>0</v>
      </c>
      <c r="U76" s="10">
        <f t="shared" si="14"/>
        <v>0</v>
      </c>
    </row>
    <row r="77" spans="1:21" x14ac:dyDescent="0.2">
      <c r="A77" s="34">
        <f>+Jan!A77</f>
        <v>903000</v>
      </c>
      <c r="B77" s="35">
        <v>91741.39</v>
      </c>
      <c r="C77" s="35">
        <v>667.46</v>
      </c>
      <c r="D77" s="35"/>
      <c r="E77" s="35">
        <v>1415.68</v>
      </c>
      <c r="F77" s="35"/>
      <c r="G77" s="35">
        <v>7197.52</v>
      </c>
      <c r="H77" s="35">
        <v>7847.12</v>
      </c>
      <c r="I77" s="35"/>
      <c r="J77" s="10">
        <f t="shared" si="15"/>
        <v>108869.17</v>
      </c>
      <c r="K77" s="10">
        <v>499.12</v>
      </c>
      <c r="L77" s="10"/>
      <c r="M77" s="10"/>
      <c r="N77" s="10"/>
      <c r="O77" s="10"/>
      <c r="P77" s="10"/>
      <c r="Q77" s="10">
        <f t="shared" si="2"/>
        <v>109368.29</v>
      </c>
      <c r="R77" s="10">
        <f>+'184.100'!AD77</f>
        <v>0</v>
      </c>
      <c r="S77" s="10">
        <v>-5.86</v>
      </c>
      <c r="T77" s="10"/>
      <c r="U77" s="10">
        <f t="shared" si="14"/>
        <v>109362.43</v>
      </c>
    </row>
    <row r="78" spans="1:21" hidden="1" x14ac:dyDescent="0.2">
      <c r="A78" s="34">
        <f>+Jan!A78</f>
        <v>903220</v>
      </c>
      <c r="B78" s="35"/>
      <c r="C78" s="35"/>
      <c r="D78" s="35"/>
      <c r="E78" s="35"/>
      <c r="F78" s="35"/>
      <c r="G78" s="35"/>
      <c r="H78" s="35"/>
      <c r="I78" s="35"/>
      <c r="J78" s="10">
        <f t="shared" si="15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+'184.100'!AD78</f>
        <v>0</v>
      </c>
      <c r="T78" s="10"/>
      <c r="U78" s="10">
        <f t="shared" si="14"/>
        <v>0</v>
      </c>
    </row>
    <row r="79" spans="1:21" hidden="1" x14ac:dyDescent="0.2">
      <c r="A79" s="34">
        <f>+Jan!A79</f>
        <v>903230</v>
      </c>
      <c r="B79" s="35"/>
      <c r="C79" s="35"/>
      <c r="D79" s="35"/>
      <c r="E79" s="35"/>
      <c r="F79" s="35"/>
      <c r="G79" s="35"/>
      <c r="H79" s="35"/>
      <c r="I79" s="35"/>
      <c r="J79" s="10">
        <f t="shared" si="15"/>
        <v>0</v>
      </c>
      <c r="K79" s="10"/>
      <c r="L79" s="10"/>
      <c r="M79" s="10"/>
      <c r="N79" s="10"/>
      <c r="O79" s="10"/>
      <c r="P79" s="10"/>
      <c r="Q79" s="10">
        <f t="shared" si="2"/>
        <v>0</v>
      </c>
      <c r="R79" s="10">
        <f>+'184.100'!AD79</f>
        <v>0</v>
      </c>
      <c r="T79" s="10"/>
      <c r="U79" s="10">
        <f t="shared" si="14"/>
        <v>0</v>
      </c>
    </row>
    <row r="80" spans="1:21" hidden="1" x14ac:dyDescent="0.2">
      <c r="A80" s="34">
        <f>+Jan!A80</f>
        <v>903240</v>
      </c>
      <c r="B80" s="35"/>
      <c r="C80" s="35"/>
      <c r="D80" s="35"/>
      <c r="E80" s="35"/>
      <c r="F80" s="35"/>
      <c r="G80" s="35"/>
      <c r="H80" s="35"/>
      <c r="I80" s="35"/>
      <c r="J80" s="10">
        <f t="shared" si="15"/>
        <v>0</v>
      </c>
      <c r="K80" s="10"/>
      <c r="L80" s="10"/>
      <c r="M80" s="10"/>
      <c r="N80" s="10"/>
      <c r="O80" s="10"/>
      <c r="P80" s="10"/>
      <c r="Q80" s="10">
        <f t="shared" si="2"/>
        <v>0</v>
      </c>
      <c r="R80" s="10">
        <f>+'184.100'!AD80</f>
        <v>0</v>
      </c>
      <c r="T80" s="10"/>
      <c r="U80" s="10">
        <f t="shared" si="14"/>
        <v>0</v>
      </c>
    </row>
    <row r="81" spans="1:21" x14ac:dyDescent="0.2">
      <c r="A81" s="34">
        <f>+Jan!A81</f>
        <v>908000</v>
      </c>
      <c r="B81" s="35">
        <v>6039.99</v>
      </c>
      <c r="C81" s="35"/>
      <c r="D81" s="35"/>
      <c r="E81" s="35"/>
      <c r="F81" s="35"/>
      <c r="G81" s="35"/>
      <c r="H81" s="35">
        <v>580.76</v>
      </c>
      <c r="I81" s="35"/>
      <c r="J81" s="10">
        <f t="shared" si="15"/>
        <v>6620.75</v>
      </c>
      <c r="K81" s="10"/>
      <c r="L81" s="10"/>
      <c r="M81" s="10"/>
      <c r="N81" s="10"/>
      <c r="O81" s="10"/>
      <c r="P81" s="10"/>
      <c r="Q81" s="10">
        <f t="shared" si="2"/>
        <v>6620.75</v>
      </c>
      <c r="R81" s="10">
        <f>+'184.100'!AD81</f>
        <v>0</v>
      </c>
      <c r="T81" s="10"/>
      <c r="U81" s="10">
        <f t="shared" si="14"/>
        <v>6620.75</v>
      </c>
    </row>
    <row r="82" spans="1:21" hidden="1" x14ac:dyDescent="0.2">
      <c r="A82" s="34">
        <f>+Jan!A82</f>
        <v>912000</v>
      </c>
      <c r="B82" s="35"/>
      <c r="C82" s="35"/>
      <c r="D82" s="35"/>
      <c r="E82" s="35"/>
      <c r="F82" s="35"/>
      <c r="G82" s="35"/>
      <c r="H82" s="35"/>
      <c r="I82" s="35"/>
      <c r="J82" s="10">
        <f t="shared" si="15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+'184.100'!AD82</f>
        <v>0</v>
      </c>
      <c r="T82" s="10"/>
      <c r="U82" s="10">
        <f t="shared" si="14"/>
        <v>0</v>
      </c>
    </row>
    <row r="83" spans="1:21" hidden="1" x14ac:dyDescent="0.2">
      <c r="A83" s="34">
        <f>+Jan!A83</f>
        <v>913000</v>
      </c>
      <c r="B83" s="35"/>
      <c r="C83" s="35"/>
      <c r="D83" s="35"/>
      <c r="E83" s="35"/>
      <c r="F83" s="35"/>
      <c r="G83" s="35"/>
      <c r="H83" s="35"/>
      <c r="I83" s="35"/>
      <c r="J83" s="10">
        <f t="shared" si="15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+'184.100'!AD83</f>
        <v>0</v>
      </c>
      <c r="T83" s="10"/>
      <c r="U83" s="10">
        <f t="shared" si="14"/>
        <v>0</v>
      </c>
    </row>
    <row r="84" spans="1:21" hidden="1" x14ac:dyDescent="0.2">
      <c r="A84" s="34">
        <f>+Jan!A84</f>
        <v>913220</v>
      </c>
      <c r="B84" s="35"/>
      <c r="C84" s="35"/>
      <c r="D84" s="35"/>
      <c r="E84" s="35"/>
      <c r="F84" s="35"/>
      <c r="G84" s="35"/>
      <c r="H84" s="35"/>
      <c r="I84" s="35"/>
      <c r="J84" s="10">
        <f t="shared" si="15"/>
        <v>0</v>
      </c>
      <c r="K84" s="10"/>
      <c r="L84" s="10"/>
      <c r="M84" s="10"/>
      <c r="N84" s="10"/>
      <c r="O84" s="10"/>
      <c r="P84" s="10"/>
      <c r="Q84" s="10">
        <f t="shared" si="2"/>
        <v>0</v>
      </c>
      <c r="R84" s="10">
        <f>+'184.100'!AD84</f>
        <v>0</v>
      </c>
      <c r="T84" s="10"/>
      <c r="U84" s="10">
        <f t="shared" si="14"/>
        <v>0</v>
      </c>
    </row>
    <row r="85" spans="1:21" hidden="1" x14ac:dyDescent="0.2">
      <c r="A85" s="34">
        <f>+Jan!A85</f>
        <v>913230</v>
      </c>
      <c r="B85" s="35"/>
      <c r="C85" s="35"/>
      <c r="D85" s="35"/>
      <c r="E85" s="35"/>
      <c r="F85" s="35"/>
      <c r="G85" s="35"/>
      <c r="H85" s="35"/>
      <c r="I85" s="35"/>
      <c r="J85" s="10">
        <f t="shared" si="15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+'184.100'!AD85</f>
        <v>0</v>
      </c>
      <c r="T85" s="10"/>
      <c r="U85" s="10">
        <f t="shared" si="14"/>
        <v>0</v>
      </c>
    </row>
    <row r="86" spans="1:21" hidden="1" x14ac:dyDescent="0.2">
      <c r="A86" s="34">
        <f>+Jan!A86</f>
        <v>913240</v>
      </c>
      <c r="B86" s="35"/>
      <c r="C86" s="35"/>
      <c r="D86" s="35"/>
      <c r="E86" s="35"/>
      <c r="F86" s="35"/>
      <c r="G86" s="35"/>
      <c r="H86" s="35"/>
      <c r="I86" s="35"/>
      <c r="J86" s="10">
        <f t="shared" si="15"/>
        <v>0</v>
      </c>
      <c r="K86" s="10"/>
      <c r="L86" s="10"/>
      <c r="M86" s="10"/>
      <c r="N86" s="10"/>
      <c r="O86" s="10"/>
      <c r="P86" s="10"/>
      <c r="Q86" s="10">
        <f t="shared" si="2"/>
        <v>0</v>
      </c>
      <c r="R86" s="10">
        <f>+'184.100'!AD86</f>
        <v>0</v>
      </c>
      <c r="T86" s="10"/>
      <c r="U86" s="10">
        <f t="shared" si="14"/>
        <v>0</v>
      </c>
    </row>
    <row r="87" spans="1:21" x14ac:dyDescent="0.2">
      <c r="A87" s="34">
        <f>+Jan!A87</f>
        <v>920000</v>
      </c>
      <c r="B87" s="35">
        <v>102121.48</v>
      </c>
      <c r="C87" s="35">
        <v>545.5</v>
      </c>
      <c r="D87" s="35"/>
      <c r="E87" s="35">
        <v>30.01</v>
      </c>
      <c r="F87" s="35"/>
      <c r="G87" s="35">
        <v>696.92</v>
      </c>
      <c r="H87" s="35">
        <v>7855.62</v>
      </c>
      <c r="I87" s="35"/>
      <c r="J87" s="10">
        <f t="shared" si="15"/>
        <v>111249.52999999998</v>
      </c>
      <c r="K87" s="10"/>
      <c r="L87" s="10"/>
      <c r="M87" s="10"/>
      <c r="N87" s="10"/>
      <c r="O87" s="10"/>
      <c r="P87" s="10"/>
      <c r="Q87" s="10">
        <f t="shared" si="2"/>
        <v>111249.52999999998</v>
      </c>
      <c r="R87" s="10">
        <f>+'184.100'!AD87</f>
        <v>0</v>
      </c>
      <c r="T87" s="10"/>
      <c r="U87" s="10">
        <f t="shared" si="14"/>
        <v>111249.52999999998</v>
      </c>
    </row>
    <row r="88" spans="1:21" hidden="1" x14ac:dyDescent="0.2">
      <c r="A88" s="34">
        <v>920100</v>
      </c>
      <c r="B88" s="35"/>
      <c r="C88" s="35"/>
      <c r="D88" s="35"/>
      <c r="E88" s="35"/>
      <c r="F88" s="35"/>
      <c r="G88" s="35"/>
      <c r="H88" s="35"/>
      <c r="I88" s="35"/>
      <c r="J88" s="10">
        <f t="shared" si="15"/>
        <v>0</v>
      </c>
      <c r="K88" s="10"/>
      <c r="L88" s="10"/>
      <c r="M88" s="10"/>
      <c r="N88" s="10"/>
      <c r="O88" s="10"/>
      <c r="P88" s="10"/>
      <c r="Q88" s="10">
        <f t="shared" ref="Q88:Q92" si="16">+J88-L88+M88-N88+O88+P88+K88</f>
        <v>0</v>
      </c>
      <c r="R88" s="10">
        <f>+'184.100'!AD88</f>
        <v>0</v>
      </c>
      <c r="T88" s="10"/>
      <c r="U88" s="10">
        <f t="shared" si="14"/>
        <v>0</v>
      </c>
    </row>
    <row r="89" spans="1:21" hidden="1" x14ac:dyDescent="0.2">
      <c r="A89" s="34">
        <f>+Jan!A89</f>
        <v>920220</v>
      </c>
      <c r="B89" s="35"/>
      <c r="C89" s="35"/>
      <c r="D89" s="35"/>
      <c r="E89" s="35"/>
      <c r="F89" s="35"/>
      <c r="G89" s="35"/>
      <c r="H89" s="35"/>
      <c r="I89" s="35"/>
      <c r="J89" s="10">
        <f t="shared" si="15"/>
        <v>0</v>
      </c>
      <c r="K89" s="10"/>
      <c r="L89" s="10"/>
      <c r="M89" s="10"/>
      <c r="N89" s="10"/>
      <c r="O89" s="10"/>
      <c r="P89" s="10"/>
      <c r="Q89" s="10">
        <f t="shared" si="16"/>
        <v>0</v>
      </c>
      <c r="R89" s="10">
        <f>+'184.100'!AD89</f>
        <v>0</v>
      </c>
      <c r="T89" s="10"/>
      <c r="U89" s="10">
        <f t="shared" si="14"/>
        <v>0</v>
      </c>
    </row>
    <row r="90" spans="1:21" hidden="1" x14ac:dyDescent="0.2">
      <c r="A90" s="34">
        <f>+Jan!A90</f>
        <v>920221</v>
      </c>
      <c r="B90" s="35"/>
      <c r="C90" s="35"/>
      <c r="D90" s="35"/>
      <c r="E90" s="35"/>
      <c r="F90" s="35"/>
      <c r="G90" s="35"/>
      <c r="H90" s="35"/>
      <c r="I90" s="35"/>
      <c r="J90" s="10">
        <f t="shared" si="15"/>
        <v>0</v>
      </c>
      <c r="K90" s="10"/>
      <c r="L90" s="10"/>
      <c r="M90" s="10"/>
      <c r="N90" s="10"/>
      <c r="O90" s="10"/>
      <c r="P90" s="10"/>
      <c r="Q90" s="10">
        <f t="shared" si="16"/>
        <v>0</v>
      </c>
      <c r="R90" s="10">
        <f>+'184.100'!AD90</f>
        <v>0</v>
      </c>
      <c r="T90" s="10"/>
      <c r="U90" s="10">
        <f t="shared" si="14"/>
        <v>0</v>
      </c>
    </row>
    <row r="91" spans="1:21" hidden="1" x14ac:dyDescent="0.2">
      <c r="A91" s="34">
        <f>+Jan!A91</f>
        <v>920230</v>
      </c>
      <c r="B91" s="35"/>
      <c r="C91" s="35"/>
      <c r="D91" s="35"/>
      <c r="E91" s="35"/>
      <c r="F91" s="35"/>
      <c r="G91" s="35"/>
      <c r="H91" s="35"/>
      <c r="I91" s="35"/>
      <c r="J91" s="10">
        <f t="shared" si="15"/>
        <v>0</v>
      </c>
      <c r="K91" s="10"/>
      <c r="L91" s="10"/>
      <c r="M91" s="10"/>
      <c r="N91" s="10"/>
      <c r="O91" s="10"/>
      <c r="P91" s="10"/>
      <c r="Q91" s="10">
        <f t="shared" si="16"/>
        <v>0</v>
      </c>
      <c r="R91" s="10">
        <f>+'184.100'!AD91</f>
        <v>0</v>
      </c>
      <c r="T91" s="10"/>
      <c r="U91" s="10">
        <f t="shared" si="14"/>
        <v>0</v>
      </c>
    </row>
    <row r="92" spans="1:21" hidden="1" x14ac:dyDescent="0.2">
      <c r="A92" s="34">
        <f>+Jan!A92</f>
        <v>920231</v>
      </c>
      <c r="B92" s="35"/>
      <c r="C92" s="35"/>
      <c r="D92" s="35"/>
      <c r="E92" s="35"/>
      <c r="F92" s="35"/>
      <c r="G92" s="35"/>
      <c r="H92" s="35"/>
      <c r="I92" s="35"/>
      <c r="J92" s="10">
        <f t="shared" si="15"/>
        <v>0</v>
      </c>
      <c r="K92" s="10"/>
      <c r="L92" s="10"/>
      <c r="M92" s="10"/>
      <c r="N92" s="10"/>
      <c r="O92" s="10"/>
      <c r="P92" s="10"/>
      <c r="Q92" s="10">
        <f t="shared" si="16"/>
        <v>0</v>
      </c>
      <c r="R92" s="10">
        <f>+'184.100'!AD92</f>
        <v>0</v>
      </c>
      <c r="T92" s="10"/>
      <c r="U92" s="10">
        <f t="shared" si="14"/>
        <v>0</v>
      </c>
    </row>
    <row r="93" spans="1:21" x14ac:dyDescent="0.2">
      <c r="A93" s="34">
        <f>+Jan!A93</f>
        <v>920240</v>
      </c>
      <c r="B93" s="35">
        <v>328.64</v>
      </c>
      <c r="C93" s="35"/>
      <c r="D93" s="35"/>
      <c r="E93" s="35"/>
      <c r="F93" s="35"/>
      <c r="G93" s="35">
        <v>8.43</v>
      </c>
      <c r="H93" s="35">
        <v>32.409999999999997</v>
      </c>
      <c r="I93" s="35"/>
      <c r="J93" s="10">
        <f t="shared" si="15"/>
        <v>369.48</v>
      </c>
      <c r="K93" s="10"/>
      <c r="L93" s="10"/>
      <c r="M93" s="10"/>
      <c r="N93" s="10"/>
      <c r="O93" s="10"/>
      <c r="P93" s="10"/>
      <c r="Q93" s="10">
        <f t="shared" si="2"/>
        <v>369.48</v>
      </c>
      <c r="R93" s="10">
        <f>+'184.100'!AD93</f>
        <v>0</v>
      </c>
      <c r="T93" s="10"/>
      <c r="U93" s="10">
        <f t="shared" si="14"/>
        <v>369.48</v>
      </c>
    </row>
    <row r="94" spans="1:21" hidden="1" x14ac:dyDescent="0.2">
      <c r="A94" s="34">
        <f>+Jan!A94</f>
        <v>920241</v>
      </c>
      <c r="B94" s="35"/>
      <c r="C94" s="35"/>
      <c r="D94" s="35"/>
      <c r="E94" s="35"/>
      <c r="F94" s="35"/>
      <c r="G94" s="35"/>
      <c r="H94" s="35"/>
      <c r="I94" s="35"/>
      <c r="J94" s="10">
        <f t="shared" si="15"/>
        <v>0</v>
      </c>
      <c r="K94" s="10"/>
      <c r="L94" s="10"/>
      <c r="M94" s="10"/>
      <c r="N94" s="10"/>
      <c r="O94" s="10"/>
      <c r="P94" s="10"/>
      <c r="Q94" s="10">
        <f t="shared" ref="Q94:Q99" si="17">+J94-L94+M94-N94+O94+P94+K94</f>
        <v>0</v>
      </c>
      <c r="R94" s="10">
        <f>+'184.100'!AD94</f>
        <v>0</v>
      </c>
      <c r="T94" s="10"/>
      <c r="U94" s="10">
        <f t="shared" si="14"/>
        <v>0</v>
      </c>
    </row>
    <row r="95" spans="1:21" x14ac:dyDescent="0.2">
      <c r="A95" s="34">
        <v>920250</v>
      </c>
      <c r="B95" s="35">
        <v>43.28</v>
      </c>
      <c r="C95" s="35"/>
      <c r="D95" s="35"/>
      <c r="E95" s="35"/>
      <c r="F95" s="35"/>
      <c r="G95" s="35"/>
      <c r="H95" s="35">
        <v>3.8</v>
      </c>
      <c r="I95" s="35"/>
      <c r="J95" s="10">
        <f t="shared" si="15"/>
        <v>47.08</v>
      </c>
      <c r="K95" s="10"/>
      <c r="L95" s="10"/>
      <c r="M95" s="10"/>
      <c r="N95" s="10"/>
      <c r="O95" s="10"/>
      <c r="P95" s="10"/>
      <c r="Q95" s="10">
        <f t="shared" si="17"/>
        <v>47.08</v>
      </c>
      <c r="R95" s="10">
        <f>+'184.100'!AD95</f>
        <v>0</v>
      </c>
      <c r="T95" s="10"/>
      <c r="U95" s="10">
        <f t="shared" si="14"/>
        <v>47.08</v>
      </c>
    </row>
    <row r="96" spans="1:21" x14ac:dyDescent="0.2">
      <c r="A96" s="34">
        <v>920260</v>
      </c>
      <c r="B96" s="35">
        <v>43.28</v>
      </c>
      <c r="C96" s="35"/>
      <c r="D96" s="35"/>
      <c r="E96" s="35"/>
      <c r="F96" s="35"/>
      <c r="G96" s="35"/>
      <c r="H96" s="35">
        <v>3.8</v>
      </c>
      <c r="I96" s="35"/>
      <c r="J96" s="10">
        <f t="shared" si="15"/>
        <v>47.08</v>
      </c>
      <c r="K96" s="10"/>
      <c r="L96" s="10"/>
      <c r="M96" s="10"/>
      <c r="N96" s="10"/>
      <c r="O96" s="10"/>
      <c r="P96" s="10"/>
      <c r="Q96" s="10">
        <f t="shared" si="17"/>
        <v>47.08</v>
      </c>
      <c r="R96" s="10">
        <f>+'184.100'!AD96</f>
        <v>0</v>
      </c>
      <c r="T96" s="10"/>
      <c r="U96" s="10">
        <f t="shared" si="14"/>
        <v>47.08</v>
      </c>
    </row>
    <row r="97" spans="1:21" hidden="1" x14ac:dyDescent="0.2">
      <c r="A97" s="34">
        <f>+Jan!A97</f>
        <v>921000</v>
      </c>
      <c r="B97" s="35"/>
      <c r="C97" s="35"/>
      <c r="D97" s="35"/>
      <c r="E97" s="35"/>
      <c r="F97" s="35"/>
      <c r="G97" s="35"/>
      <c r="H97" s="35"/>
      <c r="I97" s="35"/>
      <c r="J97" s="10">
        <f t="shared" si="15"/>
        <v>0</v>
      </c>
      <c r="K97" s="10"/>
      <c r="L97" s="10"/>
      <c r="M97" s="10"/>
      <c r="N97" s="10"/>
      <c r="O97" s="10"/>
      <c r="P97" s="10"/>
      <c r="Q97" s="10">
        <f t="shared" si="17"/>
        <v>0</v>
      </c>
      <c r="R97" s="10">
        <f>+'184.100'!AD97</f>
        <v>0</v>
      </c>
      <c r="T97" s="10">
        <f>+'163000'!AD19+'163000'!AD42</f>
        <v>0</v>
      </c>
      <c r="U97" s="10">
        <f t="shared" si="14"/>
        <v>0</v>
      </c>
    </row>
    <row r="98" spans="1:21" hidden="1" x14ac:dyDescent="0.2">
      <c r="A98" s="34">
        <f>+Jan!A98</f>
        <v>928000</v>
      </c>
      <c r="B98" s="35"/>
      <c r="C98" s="35"/>
      <c r="D98" s="35"/>
      <c r="E98" s="35"/>
      <c r="F98" s="35"/>
      <c r="G98" s="35"/>
      <c r="H98" s="35"/>
      <c r="I98" s="35"/>
      <c r="J98" s="10">
        <f t="shared" si="15"/>
        <v>0</v>
      </c>
      <c r="K98" s="10"/>
      <c r="L98" s="10"/>
      <c r="M98" s="10"/>
      <c r="N98" s="10"/>
      <c r="O98" s="10"/>
      <c r="P98" s="10"/>
      <c r="Q98" s="10">
        <f t="shared" si="17"/>
        <v>0</v>
      </c>
      <c r="R98" s="10">
        <f>+'184.100'!AD98</f>
        <v>0</v>
      </c>
      <c r="T98" s="10"/>
      <c r="U98" s="10">
        <f t="shared" si="14"/>
        <v>0</v>
      </c>
    </row>
    <row r="99" spans="1:21" hidden="1" x14ac:dyDescent="0.2">
      <c r="A99" s="34">
        <f>+Jan!A99</f>
        <v>928100</v>
      </c>
      <c r="B99" s="35"/>
      <c r="C99" s="35"/>
      <c r="D99" s="35"/>
      <c r="E99" s="35"/>
      <c r="F99" s="35"/>
      <c r="G99" s="35"/>
      <c r="H99" s="35"/>
      <c r="I99" s="35"/>
      <c r="J99" s="10">
        <f t="shared" si="15"/>
        <v>0</v>
      </c>
      <c r="K99" s="10"/>
      <c r="L99" s="10"/>
      <c r="M99" s="10"/>
      <c r="N99" s="10"/>
      <c r="O99" s="10"/>
      <c r="P99" s="10"/>
      <c r="Q99" s="10">
        <f t="shared" si="17"/>
        <v>0</v>
      </c>
      <c r="R99" s="10">
        <f>+'184.100'!AD99</f>
        <v>0</v>
      </c>
      <c r="T99" s="10"/>
      <c r="U99" s="10">
        <f t="shared" si="14"/>
        <v>0</v>
      </c>
    </row>
    <row r="100" spans="1:21" hidden="1" x14ac:dyDescent="0.2">
      <c r="A100" s="34">
        <f>+Jan!A100</f>
        <v>928300</v>
      </c>
      <c r="B100" s="35"/>
      <c r="C100" s="35"/>
      <c r="D100" s="35"/>
      <c r="E100" s="35"/>
      <c r="F100" s="35"/>
      <c r="G100" s="35"/>
      <c r="H100" s="35"/>
      <c r="I100" s="35"/>
      <c r="J100" s="10">
        <f t="shared" si="15"/>
        <v>0</v>
      </c>
      <c r="K100" s="10"/>
      <c r="L100" s="10"/>
      <c r="M100" s="10"/>
      <c r="N100" s="10"/>
      <c r="O100" s="10"/>
      <c r="P100" s="10"/>
      <c r="Q100" s="10">
        <f t="shared" ref="Q100:Q101" si="18">+J100-L100+M100-N100+O100+P100+K100</f>
        <v>0</v>
      </c>
      <c r="R100" s="10">
        <f>+'184.100'!AD100</f>
        <v>0</v>
      </c>
      <c r="T100" s="10"/>
      <c r="U100" s="10">
        <f t="shared" si="14"/>
        <v>0</v>
      </c>
    </row>
    <row r="101" spans="1:21" hidden="1" x14ac:dyDescent="0.2">
      <c r="A101" s="34">
        <v>928500</v>
      </c>
      <c r="B101" s="35"/>
      <c r="C101" s="35"/>
      <c r="D101" s="35"/>
      <c r="E101" s="35"/>
      <c r="F101" s="35"/>
      <c r="G101" s="35"/>
      <c r="H101" s="35"/>
      <c r="I101" s="35"/>
      <c r="J101" s="10">
        <f t="shared" si="15"/>
        <v>0</v>
      </c>
      <c r="K101" s="10"/>
      <c r="L101" s="10"/>
      <c r="M101" s="10"/>
      <c r="N101" s="10"/>
      <c r="O101" s="10"/>
      <c r="P101" s="10"/>
      <c r="Q101" s="10">
        <f t="shared" si="18"/>
        <v>0</v>
      </c>
      <c r="R101" s="10">
        <f>+'184.100'!AD101</f>
        <v>0</v>
      </c>
      <c r="T101" s="10"/>
      <c r="U101" s="10">
        <f t="shared" si="14"/>
        <v>0</v>
      </c>
    </row>
    <row r="102" spans="1:21" hidden="1" x14ac:dyDescent="0.2">
      <c r="A102" s="34">
        <v>928600</v>
      </c>
      <c r="B102" s="35"/>
      <c r="C102" s="35"/>
      <c r="D102" s="35"/>
      <c r="E102" s="35"/>
      <c r="F102" s="35"/>
      <c r="G102" s="35"/>
      <c r="H102" s="35"/>
      <c r="I102" s="35"/>
      <c r="J102" s="10">
        <f t="shared" si="15"/>
        <v>0</v>
      </c>
      <c r="K102" s="10"/>
      <c r="L102" s="10"/>
      <c r="M102" s="10"/>
      <c r="N102" s="10"/>
      <c r="O102" s="10"/>
      <c r="P102" s="10"/>
      <c r="Q102" s="10">
        <f t="shared" ref="Q102:Q106" si="19">+J102-L102+M102-N102+O102+P102+K102</f>
        <v>0</v>
      </c>
      <c r="R102" s="10">
        <f>+'184.100'!AD102</f>
        <v>0</v>
      </c>
      <c r="T102" s="10"/>
      <c r="U102" s="10">
        <f t="shared" si="14"/>
        <v>0</v>
      </c>
    </row>
    <row r="103" spans="1:21" hidden="1" x14ac:dyDescent="0.2">
      <c r="A103" s="34">
        <v>928610</v>
      </c>
      <c r="B103" s="35"/>
      <c r="C103" s="35"/>
      <c r="D103" s="35"/>
      <c r="E103" s="35"/>
      <c r="F103" s="35"/>
      <c r="G103" s="35"/>
      <c r="H103" s="35"/>
      <c r="I103" s="35"/>
      <c r="J103" s="10">
        <f t="shared" si="15"/>
        <v>0</v>
      </c>
      <c r="K103" s="10"/>
      <c r="L103" s="10"/>
      <c r="M103" s="10"/>
      <c r="N103" s="10"/>
      <c r="O103" s="10"/>
      <c r="P103" s="10"/>
      <c r="Q103" s="10">
        <f t="shared" si="19"/>
        <v>0</v>
      </c>
      <c r="R103" s="10">
        <f>+'184.100'!AD103</f>
        <v>0</v>
      </c>
      <c r="T103" s="10"/>
      <c r="U103" s="10">
        <f t="shared" si="14"/>
        <v>0</v>
      </c>
    </row>
    <row r="104" spans="1:21" hidden="1" x14ac:dyDescent="0.2">
      <c r="A104" s="34">
        <f>+Jan!A104</f>
        <v>930100</v>
      </c>
      <c r="B104" s="35"/>
      <c r="C104" s="35"/>
      <c r="D104" s="35"/>
      <c r="E104" s="35"/>
      <c r="F104" s="35"/>
      <c r="G104" s="35"/>
      <c r="H104" s="35"/>
      <c r="I104" s="35"/>
      <c r="J104" s="10">
        <f t="shared" si="15"/>
        <v>0</v>
      </c>
      <c r="K104" s="10"/>
      <c r="L104" s="10"/>
      <c r="M104" s="10"/>
      <c r="N104" s="10"/>
      <c r="O104" s="10"/>
      <c r="P104" s="10"/>
      <c r="Q104" s="10">
        <f t="shared" si="19"/>
        <v>0</v>
      </c>
      <c r="R104" s="10">
        <f>+'184.100'!AD104</f>
        <v>0</v>
      </c>
      <c r="T104" s="10"/>
      <c r="U104" s="10">
        <f t="shared" si="14"/>
        <v>0</v>
      </c>
    </row>
    <row r="105" spans="1:21" x14ac:dyDescent="0.2">
      <c r="A105" s="34">
        <f>+Jan!A105</f>
        <v>930200</v>
      </c>
      <c r="B105" s="35">
        <v>8357.24</v>
      </c>
      <c r="C105" s="35">
        <v>10.42</v>
      </c>
      <c r="D105" s="35"/>
      <c r="E105" s="35">
        <v>0.71</v>
      </c>
      <c r="F105" s="35"/>
      <c r="G105" s="35">
        <v>80.430000000000007</v>
      </c>
      <c r="H105" s="35">
        <v>777.37</v>
      </c>
      <c r="I105" s="35"/>
      <c r="J105" s="10">
        <f t="shared" si="15"/>
        <v>9226.17</v>
      </c>
      <c r="K105" s="10"/>
      <c r="L105" s="10"/>
      <c r="M105" s="10"/>
      <c r="N105" s="10"/>
      <c r="O105" s="10"/>
      <c r="P105" s="10"/>
      <c r="Q105" s="10">
        <f t="shared" si="19"/>
        <v>9226.17</v>
      </c>
      <c r="R105" s="10">
        <f>+'184.100'!AD105</f>
        <v>0</v>
      </c>
      <c r="S105" s="10">
        <v>-0.39</v>
      </c>
      <c r="T105" s="10"/>
      <c r="U105" s="10">
        <f t="shared" si="14"/>
        <v>9225.7800000000007</v>
      </c>
    </row>
    <row r="106" spans="1:21" hidden="1" x14ac:dyDescent="0.2">
      <c r="A106" s="34">
        <f>+Jan!A106</f>
        <v>930220</v>
      </c>
      <c r="B106" s="35"/>
      <c r="C106" s="35"/>
      <c r="D106" s="35"/>
      <c r="E106" s="35"/>
      <c r="F106" s="35"/>
      <c r="G106" s="35"/>
      <c r="H106" s="35"/>
      <c r="I106" s="35"/>
      <c r="J106" s="10">
        <f t="shared" si="15"/>
        <v>0</v>
      </c>
      <c r="K106" s="10"/>
      <c r="L106" s="10"/>
      <c r="M106" s="10"/>
      <c r="N106" s="10"/>
      <c r="O106" s="10"/>
      <c r="P106" s="10"/>
      <c r="Q106" s="10">
        <f t="shared" si="19"/>
        <v>0</v>
      </c>
      <c r="R106" s="10">
        <f>+'184.100'!AD106</f>
        <v>0</v>
      </c>
      <c r="T106" s="10"/>
      <c r="U106" s="10">
        <f t="shared" si="14"/>
        <v>0</v>
      </c>
    </row>
    <row r="107" spans="1:21" hidden="1" x14ac:dyDescent="0.2">
      <c r="A107" s="34">
        <f>+Jan!A107</f>
        <v>930221</v>
      </c>
      <c r="B107" s="35"/>
      <c r="C107" s="35"/>
      <c r="D107" s="35"/>
      <c r="E107" s="35"/>
      <c r="F107" s="35"/>
      <c r="G107" s="35"/>
      <c r="H107" s="35"/>
      <c r="I107" s="35"/>
      <c r="J107" s="10">
        <f t="shared" si="15"/>
        <v>0</v>
      </c>
      <c r="K107" s="10"/>
      <c r="L107" s="10"/>
      <c r="M107" s="10"/>
      <c r="N107" s="10"/>
      <c r="O107" s="10"/>
      <c r="P107" s="10"/>
      <c r="Q107" s="10">
        <f t="shared" ref="Q107:Q116" si="20">+J107-L107+M107-N107+O107+P107+K107</f>
        <v>0</v>
      </c>
      <c r="R107" s="10">
        <f>+'184.100'!AD107</f>
        <v>0</v>
      </c>
      <c r="T107" s="10"/>
      <c r="U107" s="10">
        <f t="shared" ref="U107:U115" si="21">+Q107+T107+R107+S107</f>
        <v>0</v>
      </c>
    </row>
    <row r="108" spans="1:21" hidden="1" x14ac:dyDescent="0.2">
      <c r="A108" s="34">
        <f>+Jan!A108</f>
        <v>930230</v>
      </c>
      <c r="B108" s="35"/>
      <c r="C108" s="35"/>
      <c r="D108" s="35"/>
      <c r="E108" s="35"/>
      <c r="F108" s="35"/>
      <c r="G108" s="35"/>
      <c r="H108" s="35"/>
      <c r="I108" s="35"/>
      <c r="J108" s="10">
        <f t="shared" si="15"/>
        <v>0</v>
      </c>
      <c r="K108" s="10"/>
      <c r="L108" s="10"/>
      <c r="M108" s="10"/>
      <c r="N108" s="10"/>
      <c r="O108" s="10"/>
      <c r="P108" s="10"/>
      <c r="Q108" s="10">
        <f t="shared" si="20"/>
        <v>0</v>
      </c>
      <c r="R108" s="10">
        <f>+'184.100'!AD108</f>
        <v>0</v>
      </c>
      <c r="T108" s="10"/>
      <c r="U108" s="10">
        <f t="shared" si="21"/>
        <v>0</v>
      </c>
    </row>
    <row r="109" spans="1:21" hidden="1" x14ac:dyDescent="0.2">
      <c r="A109" s="34">
        <f>+Jan!A109</f>
        <v>930231</v>
      </c>
      <c r="B109" s="35"/>
      <c r="C109" s="35"/>
      <c r="D109" s="35"/>
      <c r="E109" s="35"/>
      <c r="F109" s="35"/>
      <c r="G109" s="35"/>
      <c r="H109" s="35"/>
      <c r="I109" s="35"/>
      <c r="J109" s="10">
        <f t="shared" si="15"/>
        <v>0</v>
      </c>
      <c r="K109" s="10"/>
      <c r="L109" s="10"/>
      <c r="M109" s="10"/>
      <c r="N109" s="10"/>
      <c r="O109" s="10"/>
      <c r="P109" s="10"/>
      <c r="Q109" s="10">
        <f t="shared" si="20"/>
        <v>0</v>
      </c>
      <c r="R109" s="10">
        <f>+'184.100'!AD109</f>
        <v>0</v>
      </c>
      <c r="T109" s="10"/>
      <c r="U109" s="10">
        <f t="shared" si="21"/>
        <v>0</v>
      </c>
    </row>
    <row r="110" spans="1:21" hidden="1" x14ac:dyDescent="0.2">
      <c r="A110" s="34">
        <f>+Jan!A110</f>
        <v>930240</v>
      </c>
      <c r="B110" s="35"/>
      <c r="C110" s="35"/>
      <c r="D110" s="35"/>
      <c r="E110" s="35"/>
      <c r="F110" s="35"/>
      <c r="G110" s="35"/>
      <c r="H110" s="35"/>
      <c r="I110" s="35"/>
      <c r="J110" s="10">
        <f t="shared" si="15"/>
        <v>0</v>
      </c>
      <c r="K110" s="10"/>
      <c r="L110" s="10"/>
      <c r="M110" s="10"/>
      <c r="N110" s="10"/>
      <c r="O110" s="10"/>
      <c r="P110" s="10"/>
      <c r="Q110" s="10">
        <f t="shared" si="20"/>
        <v>0</v>
      </c>
      <c r="R110" s="10">
        <f>+'184.100'!AD110</f>
        <v>0</v>
      </c>
      <c r="T110" s="10"/>
      <c r="U110" s="10">
        <f t="shared" si="21"/>
        <v>0</v>
      </c>
    </row>
    <row r="111" spans="1:21" hidden="1" x14ac:dyDescent="0.2">
      <c r="A111" s="34">
        <f>+Jan!A111</f>
        <v>930241</v>
      </c>
      <c r="B111" s="35"/>
      <c r="C111" s="35"/>
      <c r="D111" s="35"/>
      <c r="E111" s="35"/>
      <c r="F111" s="35"/>
      <c r="G111" s="35"/>
      <c r="H111" s="35"/>
      <c r="I111" s="35"/>
      <c r="J111" s="10">
        <f t="shared" si="15"/>
        <v>0</v>
      </c>
      <c r="K111" s="10"/>
      <c r="L111" s="10"/>
      <c r="M111" s="10"/>
      <c r="N111" s="10"/>
      <c r="O111" s="10"/>
      <c r="P111" s="10"/>
      <c r="Q111" s="10">
        <f t="shared" si="20"/>
        <v>0</v>
      </c>
      <c r="R111" s="10">
        <f>+'184.100'!AD111</f>
        <v>0</v>
      </c>
      <c r="T111" s="10"/>
      <c r="U111" s="10">
        <f t="shared" si="21"/>
        <v>0</v>
      </c>
    </row>
    <row r="112" spans="1:21" x14ac:dyDescent="0.2">
      <c r="A112" s="34">
        <f>+Jan!A112</f>
        <v>935000</v>
      </c>
      <c r="B112" s="35">
        <v>33807.120000000003</v>
      </c>
      <c r="C112" s="35"/>
      <c r="D112" s="35"/>
      <c r="E112" s="35">
        <v>1087.48</v>
      </c>
      <c r="F112" s="35"/>
      <c r="G112" s="35">
        <v>453.3</v>
      </c>
      <c r="H112" s="35">
        <v>2126.86</v>
      </c>
      <c r="I112" s="35"/>
      <c r="J112" s="10">
        <f t="shared" si="15"/>
        <v>37474.760000000009</v>
      </c>
      <c r="K112" s="10"/>
      <c r="L112" s="10"/>
      <c r="M112" s="10"/>
      <c r="N112" s="10"/>
      <c r="O112" s="10"/>
      <c r="P112" s="10"/>
      <c r="Q112" s="10">
        <f t="shared" si="20"/>
        <v>37474.760000000009</v>
      </c>
      <c r="R112" s="10">
        <f>+'184.100'!AD112</f>
        <v>0</v>
      </c>
      <c r="T112" s="10"/>
      <c r="U112" s="10">
        <f t="shared" si="21"/>
        <v>37474.760000000009</v>
      </c>
    </row>
    <row r="113" spans="1:21" hidden="1" x14ac:dyDescent="0.2">
      <c r="A113" s="34">
        <f>+Jan!A113</f>
        <v>935220</v>
      </c>
      <c r="B113" s="10"/>
      <c r="C113" s="10"/>
      <c r="D113" s="10"/>
      <c r="E113" s="10"/>
      <c r="F113" s="10"/>
      <c r="G113" s="10"/>
      <c r="H113" s="10"/>
      <c r="I113" s="10"/>
      <c r="J113" s="10">
        <f t="shared" si="15"/>
        <v>0</v>
      </c>
      <c r="K113" s="10"/>
      <c r="L113" s="10"/>
      <c r="M113" s="10"/>
      <c r="N113" s="10"/>
      <c r="O113" s="10"/>
      <c r="P113" s="10"/>
      <c r="Q113" s="10">
        <f t="shared" si="20"/>
        <v>0</v>
      </c>
      <c r="R113" s="10">
        <f>+'184.100'!AD113</f>
        <v>0</v>
      </c>
      <c r="T113" s="10"/>
      <c r="U113" s="10">
        <f t="shared" si="21"/>
        <v>0</v>
      </c>
    </row>
    <row r="114" spans="1:21" hidden="1" x14ac:dyDescent="0.2">
      <c r="A114" s="34">
        <f>+Jan!A114</f>
        <v>935230</v>
      </c>
      <c r="B114" s="10"/>
      <c r="C114" s="10"/>
      <c r="D114" s="10"/>
      <c r="E114" s="10"/>
      <c r="F114" s="10"/>
      <c r="G114" s="10"/>
      <c r="H114" s="10"/>
      <c r="I114" s="10"/>
      <c r="J114" s="10">
        <f t="shared" si="15"/>
        <v>0</v>
      </c>
      <c r="K114" s="10"/>
      <c r="L114" s="10"/>
      <c r="M114" s="10"/>
      <c r="N114" s="10"/>
      <c r="O114" s="10"/>
      <c r="P114" s="10"/>
      <c r="Q114" s="10">
        <f t="shared" si="20"/>
        <v>0</v>
      </c>
      <c r="R114" s="10">
        <f>+'184.100'!AD114</f>
        <v>0</v>
      </c>
      <c r="T114" s="10"/>
      <c r="U114" s="10">
        <f t="shared" si="21"/>
        <v>0</v>
      </c>
    </row>
    <row r="115" spans="1:21" hidden="1" x14ac:dyDescent="0.2">
      <c r="A115" s="34">
        <f>+Jan!A115</f>
        <v>935240</v>
      </c>
      <c r="B115" s="10"/>
      <c r="C115" s="10"/>
      <c r="D115" s="10"/>
      <c r="E115" s="10"/>
      <c r="F115" s="10"/>
      <c r="G115" s="10"/>
      <c r="H115" s="10"/>
      <c r="I115" s="10"/>
      <c r="J115" s="10">
        <f t="shared" si="15"/>
        <v>0</v>
      </c>
      <c r="K115" s="10"/>
      <c r="L115" s="10"/>
      <c r="M115" s="10"/>
      <c r="N115" s="10"/>
      <c r="O115" s="10"/>
      <c r="P115" s="10"/>
      <c r="Q115" s="10">
        <f t="shared" si="20"/>
        <v>0</v>
      </c>
      <c r="R115" s="10">
        <f>+'184.100'!AD115</f>
        <v>0</v>
      </c>
      <c r="T115" s="10"/>
      <c r="U115" s="10">
        <f t="shared" si="21"/>
        <v>0</v>
      </c>
    </row>
    <row r="116" spans="1:21" x14ac:dyDescent="0.2">
      <c r="A116" s="34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>
        <f t="shared" si="20"/>
        <v>0</v>
      </c>
      <c r="R116" s="10">
        <f>+'184.100'!AD116</f>
        <v>0</v>
      </c>
      <c r="T116" s="10"/>
      <c r="U116" s="10">
        <f>+Q116++T116+R116+S116</f>
        <v>0</v>
      </c>
    </row>
    <row r="117" spans="1:21" ht="15.75" thickBot="1" x14ac:dyDescent="0.25">
      <c r="A117" s="7"/>
      <c r="B117" s="19">
        <f t="shared" ref="B117:Q117" si="22">SUM(B8:B116)</f>
        <v>851954.41000000015</v>
      </c>
      <c r="C117" s="19">
        <f t="shared" si="22"/>
        <v>2904.36</v>
      </c>
      <c r="D117" s="19">
        <f t="shared" si="22"/>
        <v>0</v>
      </c>
      <c r="E117" s="19">
        <f t="shared" si="22"/>
        <v>9192.27</v>
      </c>
      <c r="F117" s="19">
        <f t="shared" si="22"/>
        <v>0</v>
      </c>
      <c r="G117" s="19">
        <f t="shared" si="22"/>
        <v>29862.819999999992</v>
      </c>
      <c r="H117" s="19">
        <f t="shared" si="22"/>
        <v>63233.950000000019</v>
      </c>
      <c r="I117" s="19">
        <f t="shared" si="22"/>
        <v>0</v>
      </c>
      <c r="J117" s="19">
        <f t="shared" si="22"/>
        <v>957147.81</v>
      </c>
      <c r="K117" s="19">
        <f t="shared" si="22"/>
        <v>1.3073986337985843E-12</v>
      </c>
      <c r="L117" s="19">
        <f t="shared" si="22"/>
        <v>0</v>
      </c>
      <c r="M117" s="19">
        <f t="shared" si="22"/>
        <v>0</v>
      </c>
      <c r="N117" s="19">
        <f t="shared" si="22"/>
        <v>0</v>
      </c>
      <c r="O117" s="19">
        <f t="shared" si="22"/>
        <v>0</v>
      </c>
      <c r="P117" s="19">
        <f t="shared" si="22"/>
        <v>0</v>
      </c>
      <c r="Q117" s="19">
        <f t="shared" si="22"/>
        <v>957147.81</v>
      </c>
      <c r="R117" s="19">
        <f>SUM(R8:R115)</f>
        <v>0</v>
      </c>
      <c r="S117" s="19">
        <f>SUM(S8:S115)</f>
        <v>0</v>
      </c>
      <c r="T117" s="19">
        <f>SUM(T8:T115)</f>
        <v>9.9475983006414026E-14</v>
      </c>
      <c r="U117" s="19">
        <f>SUM(U8:U115)</f>
        <v>957147.81</v>
      </c>
    </row>
    <row r="118" spans="1:21" ht="15.75" thickTop="1" x14ac:dyDescent="0.2">
      <c r="A118" s="7"/>
      <c r="J118" s="2">
        <f>SUBTOTAL(9,J8:J112)</f>
        <v>957147.81</v>
      </c>
      <c r="K118" s="10"/>
      <c r="L118" s="10" t="s">
        <v>11</v>
      </c>
      <c r="M118" s="10"/>
      <c r="N118" s="10"/>
      <c r="O118" s="10"/>
      <c r="P118" s="10"/>
      <c r="R118" s="10"/>
      <c r="T118" s="10"/>
    </row>
    <row r="119" spans="1:21" x14ac:dyDescent="0.2">
      <c r="A119" s="7"/>
      <c r="K119" s="10"/>
      <c r="P119" s="3" t="s">
        <v>38</v>
      </c>
      <c r="Q119" s="10">
        <f>SUM(Q8:Q34)+Q44+Q43+SUM(Q48:Q49)+Q45</f>
        <v>236552.49</v>
      </c>
      <c r="R119" s="44" t="s">
        <v>38</v>
      </c>
      <c r="S119" s="44"/>
      <c r="T119" s="44"/>
      <c r="U119" s="10">
        <f>SUM(U8:U34)+U44+U43+SUM(U48:U49)+U45</f>
        <v>268929.78178006719</v>
      </c>
    </row>
    <row r="120" spans="1:21" x14ac:dyDescent="0.2">
      <c r="A120" s="100"/>
      <c r="B120" s="102" t="s">
        <v>101</v>
      </c>
      <c r="C120" s="101"/>
      <c r="D120" s="101"/>
      <c r="E120" s="101">
        <v>129</v>
      </c>
      <c r="F120" s="101"/>
      <c r="G120" s="101"/>
      <c r="H120" s="101"/>
      <c r="I120" s="101"/>
      <c r="J120" s="101"/>
      <c r="P120" s="3" t="s">
        <v>39</v>
      </c>
      <c r="Q120" s="10">
        <f>SUM(Q35:Q40)</f>
        <v>238.38000000000002</v>
      </c>
      <c r="R120" s="44" t="s">
        <v>39</v>
      </c>
      <c r="S120" s="43"/>
      <c r="T120" s="44"/>
      <c r="U120" s="10">
        <f>SUM(U35:U40)</f>
        <v>238.38000000000002</v>
      </c>
    </row>
    <row r="121" spans="1:21" x14ac:dyDescent="0.2">
      <c r="A121" s="9"/>
      <c r="B121" s="102" t="s">
        <v>102</v>
      </c>
      <c r="P121" s="3" t="s">
        <v>42</v>
      </c>
      <c r="Q121" s="10">
        <f>SUM(Q41:Q42)+Q46</f>
        <v>33032.39</v>
      </c>
      <c r="R121" s="44" t="s">
        <v>42</v>
      </c>
      <c r="S121" s="43"/>
      <c r="T121" s="44"/>
      <c r="U121" s="10">
        <f>SUM(U41:U42)+U46</f>
        <v>0</v>
      </c>
    </row>
    <row r="122" spans="1:21" x14ac:dyDescent="0.2">
      <c r="A122" s="9"/>
      <c r="P122" s="3" t="s">
        <v>41</v>
      </c>
      <c r="Q122" s="10">
        <f>SUM(Q50:Q56)</f>
        <v>0</v>
      </c>
      <c r="R122" s="44" t="s">
        <v>41</v>
      </c>
      <c r="S122" s="43"/>
      <c r="T122" s="44"/>
      <c r="U122" s="10">
        <f>SUM(U50:U56)</f>
        <v>6.25</v>
      </c>
    </row>
    <row r="123" spans="1:21" x14ac:dyDescent="0.2">
      <c r="A123" s="9"/>
      <c r="P123" s="3" t="s">
        <v>40</v>
      </c>
      <c r="Q123" s="29">
        <f>SUM(Q57:Q116)</f>
        <v>687324.54999999993</v>
      </c>
      <c r="R123" s="44" t="s">
        <v>40</v>
      </c>
      <c r="S123" s="43"/>
      <c r="T123" s="44"/>
      <c r="U123" s="29">
        <f>SUM(U57:U116)</f>
        <v>687973.3982199328</v>
      </c>
    </row>
    <row r="124" spans="1:21" ht="15.75" thickBot="1" x14ac:dyDescent="0.25">
      <c r="A124" s="9"/>
      <c r="P124" s="3" t="s">
        <v>4</v>
      </c>
      <c r="Q124" s="30">
        <f>SUM(Q119:Q123)</f>
        <v>957147.80999999994</v>
      </c>
      <c r="R124" s="44" t="s">
        <v>4</v>
      </c>
      <c r="S124" s="43"/>
      <c r="T124" s="44"/>
      <c r="U124" s="30">
        <f>SUM(U119:U123)</f>
        <v>957147.81</v>
      </c>
    </row>
    <row r="125" spans="1:21" ht="15.75" thickTop="1" x14ac:dyDescent="0.2">
      <c r="A125" s="9"/>
      <c r="R125" s="10"/>
    </row>
    <row r="126" spans="1:21" x14ac:dyDescent="0.2">
      <c r="A126" s="9"/>
      <c r="Q126" s="10">
        <f>+Q117-Q124</f>
        <v>0</v>
      </c>
      <c r="R126" s="10"/>
      <c r="U126" s="10">
        <f>+U117-U124</f>
        <v>0</v>
      </c>
    </row>
    <row r="127" spans="1:21" x14ac:dyDescent="0.2">
      <c r="A127" s="9"/>
      <c r="R127" s="10"/>
    </row>
    <row r="128" spans="1:21" x14ac:dyDescent="0.2">
      <c r="A128" s="9"/>
    </row>
    <row r="129" spans="1:1" x14ac:dyDescent="0.2">
      <c r="A129" s="9"/>
    </row>
    <row r="130" spans="1:1" x14ac:dyDescent="0.2">
      <c r="A130" s="9"/>
    </row>
    <row r="131" spans="1:1" x14ac:dyDescent="0.2">
      <c r="A131" s="9"/>
    </row>
    <row r="132" spans="1:1" x14ac:dyDescent="0.2">
      <c r="A132" s="9"/>
    </row>
    <row r="133" spans="1:1" x14ac:dyDescent="0.2">
      <c r="A133" s="9"/>
    </row>
    <row r="134" spans="1:1" x14ac:dyDescent="0.2">
      <c r="A134" s="9"/>
    </row>
    <row r="135" spans="1:1" x14ac:dyDescent="0.2">
      <c r="A135" s="9"/>
    </row>
    <row r="136" spans="1:1" x14ac:dyDescent="0.2">
      <c r="A136" s="9"/>
    </row>
    <row r="137" spans="1:1" x14ac:dyDescent="0.2">
      <c r="A137" s="9"/>
    </row>
    <row r="138" spans="1:1" x14ac:dyDescent="0.2">
      <c r="A138" s="9"/>
    </row>
  </sheetData>
  <phoneticPr fontId="0" type="noConversion"/>
  <printOptions horizontalCentered="1" verticalCentered="1" gridLines="1"/>
  <pageMargins left="0.13" right="0.2" top="7.0000000000000007E-2" bottom="0" header="0.5" footer="0.01"/>
  <pageSetup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pageSetUpPr fitToPage="1"/>
  </sheetPr>
  <dimension ref="A1:U138"/>
  <sheetViews>
    <sheetView zoomScale="70" workbookViewId="0">
      <pane xSplit="1" ySplit="6" topLeftCell="B7" activePane="bottomRight" state="frozen"/>
      <selection activeCell="E125" sqref="E125"/>
      <selection pane="topRight" activeCell="E125" sqref="E125"/>
      <selection pane="bottomLeft" activeCell="E125" sqref="E125"/>
      <selection pane="bottomRight" activeCell="E125" sqref="E125"/>
    </sheetView>
  </sheetViews>
  <sheetFormatPr defaultColWidth="18.140625" defaultRowHeight="15" x14ac:dyDescent="0.2"/>
  <cols>
    <col min="1" max="1" width="12.85546875" style="3" bestFit="1" customWidth="1"/>
    <col min="2" max="2" width="15" style="2" bestFit="1" customWidth="1"/>
    <col min="3" max="3" width="15" style="2" customWidth="1"/>
    <col min="4" max="4" width="12.85546875" style="2" hidden="1" customWidth="1"/>
    <col min="5" max="5" width="12.85546875" style="2" customWidth="1"/>
    <col min="6" max="6" width="12.85546875" style="2" hidden="1" customWidth="1"/>
    <col min="7" max="7" width="12.85546875" style="2" customWidth="1"/>
    <col min="8" max="8" width="18.5703125" style="2" bestFit="1" customWidth="1"/>
    <col min="9" max="9" width="14" style="2" hidden="1" customWidth="1"/>
    <col min="10" max="10" width="16.140625" style="2" bestFit="1" customWidth="1"/>
    <col min="11" max="11" width="13.85546875" style="3" bestFit="1" customWidth="1"/>
    <col min="12" max="13" width="14.42578125" style="3" hidden="1" customWidth="1"/>
    <col min="14" max="15" width="13.28515625" style="3" hidden="1" customWidth="1"/>
    <col min="16" max="16" width="21.7109375" style="3" hidden="1" customWidth="1"/>
    <col min="17" max="17" width="16.140625" style="10" bestFit="1" customWidth="1"/>
    <col min="18" max="18" width="12.42578125" style="3" bestFit="1" customWidth="1"/>
    <col min="19" max="19" width="14.85546875" style="10" bestFit="1" customWidth="1"/>
    <col min="20" max="20" width="13.85546875" style="3" bestFit="1" customWidth="1"/>
    <col min="21" max="21" width="18.28515625" style="10" bestFit="1" customWidth="1"/>
    <col min="22" max="16384" width="18.140625" style="3"/>
  </cols>
  <sheetData>
    <row r="1" spans="1:21" ht="15.75" x14ac:dyDescent="0.25">
      <c r="A1" s="36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2"/>
      <c r="L1" s="32"/>
      <c r="M1" s="32"/>
      <c r="N1" s="32"/>
    </row>
    <row r="2" spans="1:21" ht="15.75" x14ac:dyDescent="0.25">
      <c r="A2" s="36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2"/>
    </row>
    <row r="3" spans="1:21" ht="15.75" x14ac:dyDescent="0.25">
      <c r="A3" s="86" t="s">
        <v>69</v>
      </c>
      <c r="B3" s="93">
        <v>2021</v>
      </c>
      <c r="D3" s="90"/>
      <c r="E3" s="90"/>
      <c r="F3" s="90"/>
      <c r="G3" s="90"/>
      <c r="H3" s="93"/>
      <c r="J3" s="37"/>
      <c r="K3" s="57">
        <v>701</v>
      </c>
      <c r="O3" s="4"/>
      <c r="P3" s="4"/>
      <c r="U3" s="27" t="s">
        <v>9</v>
      </c>
    </row>
    <row r="4" spans="1:21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27"/>
      <c r="T4" s="4" t="s">
        <v>46</v>
      </c>
      <c r="U4" s="27" t="s">
        <v>10</v>
      </c>
    </row>
    <row r="5" spans="1:21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f>+Apr!L5+32</f>
        <v>41372</v>
      </c>
      <c r="M5" s="5">
        <f>+Apr!M5+32</f>
        <v>41403</v>
      </c>
      <c r="N5" s="5">
        <f>+Apr!N5+32</f>
        <v>41372</v>
      </c>
      <c r="O5" s="5">
        <f>+Apr!O5+32</f>
        <v>41403</v>
      </c>
      <c r="P5" s="4" t="s">
        <v>13</v>
      </c>
      <c r="Q5" s="27" t="s">
        <v>10</v>
      </c>
      <c r="R5" s="4" t="s">
        <v>49</v>
      </c>
      <c r="S5" s="27" t="s">
        <v>30</v>
      </c>
      <c r="T5" s="4" t="s">
        <v>49</v>
      </c>
      <c r="U5" s="27" t="s">
        <v>32</v>
      </c>
    </row>
    <row r="6" spans="1:21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28" t="s">
        <v>31</v>
      </c>
      <c r="T6" s="6">
        <v>163</v>
      </c>
      <c r="U6" s="31">
        <f>+Jan!U6</f>
        <v>2021</v>
      </c>
    </row>
    <row r="7" spans="1:21" x14ac:dyDescent="0.2">
      <c r="A7" s="24"/>
      <c r="B7" s="3"/>
      <c r="C7" s="3"/>
      <c r="D7" s="3"/>
      <c r="E7" s="3"/>
      <c r="F7" s="3"/>
      <c r="G7" s="3"/>
      <c r="H7" s="3"/>
      <c r="I7" s="3"/>
    </row>
    <row r="8" spans="1:21" x14ac:dyDescent="0.2">
      <c r="A8" s="34">
        <f>+Jan!A8</f>
        <v>107100</v>
      </c>
      <c r="B8" s="35">
        <v>3031.49</v>
      </c>
      <c r="C8" s="35">
        <v>160.28</v>
      </c>
      <c r="D8" s="35"/>
      <c r="E8" s="35"/>
      <c r="F8" s="35"/>
      <c r="G8" s="35">
        <v>57.01</v>
      </c>
      <c r="H8" s="35">
        <v>285.79000000000002</v>
      </c>
      <c r="I8" s="35"/>
      <c r="J8" s="10">
        <f>SUM(B8:I8)</f>
        <v>3534.57</v>
      </c>
      <c r="K8" s="10"/>
      <c r="L8" s="10"/>
      <c r="M8" s="10"/>
      <c r="N8" s="10"/>
      <c r="O8" s="10"/>
      <c r="P8" s="10"/>
      <c r="Q8" s="10">
        <f>+J8-L8+M8-N8+O8+P8+K8</f>
        <v>3534.57</v>
      </c>
      <c r="R8" s="10">
        <f>+'184.100'!AE8</f>
        <v>2.0868748852809833E-2</v>
      </c>
      <c r="T8" s="10">
        <f>+'163000'!AE7+'163000'!AE31</f>
        <v>6741.6487578775059</v>
      </c>
      <c r="U8" s="10">
        <f t="shared" ref="U8:U59" si="0">+Q8++T8+R8+S8</f>
        <v>10276.239626626359</v>
      </c>
    </row>
    <row r="9" spans="1:21" x14ac:dyDescent="0.2">
      <c r="A9" s="34">
        <f>+Jan!A9</f>
        <v>107200</v>
      </c>
      <c r="B9" s="35">
        <v>162665.39000000001</v>
      </c>
      <c r="C9" s="35">
        <v>10100.68</v>
      </c>
      <c r="D9" s="35"/>
      <c r="E9" s="35">
        <v>2870.36</v>
      </c>
      <c r="F9" s="35"/>
      <c r="G9" s="35">
        <v>7230.02</v>
      </c>
      <c r="H9" s="35">
        <v>14519.77</v>
      </c>
      <c r="I9" s="35">
        <f>-1688.67+1688.67</f>
        <v>0</v>
      </c>
      <c r="J9" s="10">
        <f t="shared" ref="J9:J72" si="1">SUM(B9:I9)</f>
        <v>197386.21999999997</v>
      </c>
      <c r="K9" s="10">
        <v>-3680.45</v>
      </c>
      <c r="L9" s="10"/>
      <c r="M9" s="10"/>
      <c r="N9" s="10"/>
      <c r="O9" s="10"/>
      <c r="P9" s="10"/>
      <c r="Q9" s="10">
        <f t="shared" ref="Q9:Q93" si="2">+J9-L9+M9-N9+O9+P9+K9</f>
        <v>193705.76999999996</v>
      </c>
      <c r="R9" s="10">
        <f>+'184.100'!AE9</f>
        <v>13.35332625822042</v>
      </c>
      <c r="T9" s="10">
        <f>+'163000'!AE8+'163000'!AE32</f>
        <v>28701.611563334711</v>
      </c>
      <c r="U9" s="10">
        <f t="shared" si="0"/>
        <v>222420.73488959289</v>
      </c>
    </row>
    <row r="10" spans="1:21" hidden="1" x14ac:dyDescent="0.2">
      <c r="A10" s="34">
        <v>107210</v>
      </c>
      <c r="B10" s="35"/>
      <c r="C10" s="35"/>
      <c r="D10" s="35"/>
      <c r="E10" s="35"/>
      <c r="F10" s="35"/>
      <c r="G10" s="35"/>
      <c r="H10" s="35"/>
      <c r="I10" s="35"/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+'184.100'!AE10</f>
        <v>0</v>
      </c>
      <c r="T10" s="10"/>
      <c r="U10" s="10">
        <f t="shared" si="0"/>
        <v>0</v>
      </c>
    </row>
    <row r="11" spans="1:21" hidden="1" x14ac:dyDescent="0.2">
      <c r="A11" s="34">
        <v>107215</v>
      </c>
      <c r="B11" s="35"/>
      <c r="C11" s="35"/>
      <c r="D11" s="35"/>
      <c r="E11" s="35"/>
      <c r="F11" s="35"/>
      <c r="G11" s="35"/>
      <c r="H11" s="35"/>
      <c r="I11" s="35"/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+'184.100'!AE11</f>
        <v>0</v>
      </c>
      <c r="T11" s="10"/>
      <c r="U11" s="10">
        <f t="shared" si="0"/>
        <v>0</v>
      </c>
    </row>
    <row r="12" spans="1:21" hidden="1" x14ac:dyDescent="0.2">
      <c r="A12" s="34">
        <v>107217</v>
      </c>
      <c r="B12" s="35"/>
      <c r="C12" s="35"/>
      <c r="D12" s="35"/>
      <c r="E12" s="35"/>
      <c r="F12" s="35"/>
      <c r="G12" s="35"/>
      <c r="H12" s="35"/>
      <c r="I12" s="35"/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+'184.100'!AE12</f>
        <v>0</v>
      </c>
      <c r="T12" s="10"/>
      <c r="U12" s="10">
        <f t="shared" si="0"/>
        <v>0</v>
      </c>
    </row>
    <row r="13" spans="1:21" hidden="1" x14ac:dyDescent="0.2">
      <c r="A13" s="34">
        <v>107218</v>
      </c>
      <c r="B13" s="35"/>
      <c r="C13" s="35"/>
      <c r="D13" s="35"/>
      <c r="E13" s="35"/>
      <c r="F13" s="35"/>
      <c r="G13" s="35"/>
      <c r="H13" s="35"/>
      <c r="I13" s="35"/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+'184.100'!AE13</f>
        <v>0</v>
      </c>
      <c r="T13" s="10"/>
      <c r="U13" s="10">
        <f t="shared" si="0"/>
        <v>0</v>
      </c>
    </row>
    <row r="14" spans="1:21" hidden="1" x14ac:dyDescent="0.2">
      <c r="A14" s="34">
        <f>+Jan!A14</f>
        <v>107230</v>
      </c>
      <c r="B14" s="35"/>
      <c r="C14" s="35"/>
      <c r="D14" s="35"/>
      <c r="E14" s="35"/>
      <c r="F14" s="35"/>
      <c r="G14" s="35"/>
      <c r="H14" s="35"/>
      <c r="I14" s="35"/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+'184.100'!AE14</f>
        <v>0</v>
      </c>
      <c r="T14" s="10"/>
      <c r="U14" s="10">
        <f t="shared" si="0"/>
        <v>0</v>
      </c>
    </row>
    <row r="15" spans="1:21" hidden="1" x14ac:dyDescent="0.2">
      <c r="A15" s="34">
        <v>107235</v>
      </c>
      <c r="B15" s="35"/>
      <c r="C15" s="35"/>
      <c r="D15" s="35"/>
      <c r="E15" s="35"/>
      <c r="F15" s="35"/>
      <c r="G15" s="35"/>
      <c r="H15" s="35"/>
      <c r="I15" s="35"/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+'184.100'!AE15</f>
        <v>0</v>
      </c>
      <c r="T15" s="10"/>
      <c r="U15" s="10">
        <f t="shared" si="0"/>
        <v>0</v>
      </c>
    </row>
    <row r="16" spans="1:21" hidden="1" x14ac:dyDescent="0.2">
      <c r="A16" s="34">
        <f>+Jan!A16</f>
        <v>107240</v>
      </c>
      <c r="B16" s="35"/>
      <c r="C16" s="35"/>
      <c r="D16" s="35"/>
      <c r="E16" s="35"/>
      <c r="F16" s="35"/>
      <c r="G16" s="35"/>
      <c r="H16" s="35"/>
      <c r="I16" s="35"/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+'184.100'!AE16</f>
        <v>0</v>
      </c>
      <c r="T16" s="10"/>
      <c r="U16" s="10">
        <f t="shared" si="0"/>
        <v>0</v>
      </c>
    </row>
    <row r="17" spans="1:21" hidden="1" x14ac:dyDescent="0.2">
      <c r="A17" s="34">
        <f>+Jan!A17</f>
        <v>107245</v>
      </c>
      <c r="B17" s="35"/>
      <c r="C17" s="35"/>
      <c r="D17" s="35"/>
      <c r="E17" s="35"/>
      <c r="F17" s="35"/>
      <c r="G17" s="35"/>
      <c r="H17" s="35"/>
      <c r="I17" s="35"/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+'184.100'!AE17</f>
        <v>0</v>
      </c>
      <c r="T17" s="10"/>
      <c r="U17" s="10">
        <f t="shared" si="0"/>
        <v>0</v>
      </c>
    </row>
    <row r="18" spans="1:21" hidden="1" x14ac:dyDescent="0.2">
      <c r="A18" s="34">
        <f>+Jan!A18</f>
        <v>107250</v>
      </c>
      <c r="B18" s="35"/>
      <c r="C18" s="35"/>
      <c r="D18" s="35"/>
      <c r="E18" s="35"/>
      <c r="F18" s="35"/>
      <c r="G18" s="35"/>
      <c r="H18" s="35"/>
      <c r="I18" s="35"/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+'184.100'!AE18</f>
        <v>0</v>
      </c>
      <c r="T18" s="10"/>
      <c r="U18" s="10">
        <f t="shared" si="0"/>
        <v>0</v>
      </c>
    </row>
    <row r="19" spans="1:21" hidden="1" x14ac:dyDescent="0.2">
      <c r="A19" s="34">
        <v>107255</v>
      </c>
      <c r="B19" s="35"/>
      <c r="C19" s="35"/>
      <c r="D19" s="35"/>
      <c r="E19" s="35"/>
      <c r="F19" s="35"/>
      <c r="G19" s="35"/>
      <c r="H19" s="35"/>
      <c r="I19" s="35"/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+'184.100'!AE19</f>
        <v>0</v>
      </c>
      <c r="T19" s="10"/>
      <c r="U19" s="10">
        <f t="shared" si="0"/>
        <v>0</v>
      </c>
    </row>
    <row r="20" spans="1:21" hidden="1" x14ac:dyDescent="0.2">
      <c r="A20" s="34">
        <f>+Jan!A20</f>
        <v>107260</v>
      </c>
      <c r="B20" s="35"/>
      <c r="C20" s="35"/>
      <c r="D20" s="35"/>
      <c r="E20" s="35"/>
      <c r="F20" s="35"/>
      <c r="G20" s="35"/>
      <c r="H20" s="35"/>
      <c r="I20" s="35"/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+'184.100'!AE20</f>
        <v>0</v>
      </c>
      <c r="T20" s="10"/>
      <c r="U20" s="10">
        <f t="shared" si="0"/>
        <v>0</v>
      </c>
    </row>
    <row r="21" spans="1:21" hidden="1" x14ac:dyDescent="0.2">
      <c r="A21" s="34">
        <f>+Jan!A21</f>
        <v>107265</v>
      </c>
      <c r="B21" s="35"/>
      <c r="C21" s="35"/>
      <c r="D21" s="35"/>
      <c r="E21" s="35"/>
      <c r="F21" s="35"/>
      <c r="G21" s="35"/>
      <c r="H21" s="35"/>
      <c r="I21" s="35"/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+'184.100'!AE21</f>
        <v>0</v>
      </c>
      <c r="T21" s="10"/>
      <c r="U21" s="10">
        <f t="shared" si="0"/>
        <v>0</v>
      </c>
    </row>
    <row r="22" spans="1:21" hidden="1" x14ac:dyDescent="0.2">
      <c r="A22" s="34">
        <v>107267</v>
      </c>
      <c r="B22" s="35"/>
      <c r="C22" s="35"/>
      <c r="D22" s="35"/>
      <c r="E22" s="35"/>
      <c r="F22" s="35"/>
      <c r="G22" s="35"/>
      <c r="H22" s="35"/>
      <c r="I22" s="35"/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+'184.100'!AE22</f>
        <v>0</v>
      </c>
      <c r="T22" s="10"/>
      <c r="U22" s="10">
        <f t="shared" si="0"/>
        <v>0</v>
      </c>
    </row>
    <row r="23" spans="1:21" hidden="1" x14ac:dyDescent="0.2">
      <c r="A23" s="34">
        <f>+Jan!A23</f>
        <v>107270</v>
      </c>
      <c r="B23" s="35"/>
      <c r="C23" s="35"/>
      <c r="D23" s="35"/>
      <c r="E23" s="35"/>
      <c r="F23" s="35"/>
      <c r="G23" s="35"/>
      <c r="H23" s="35"/>
      <c r="I23" s="35"/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+'184.100'!AE23</f>
        <v>0</v>
      </c>
      <c r="T23" s="10"/>
      <c r="U23" s="10">
        <f t="shared" si="0"/>
        <v>0</v>
      </c>
    </row>
    <row r="24" spans="1:21" hidden="1" x14ac:dyDescent="0.2">
      <c r="A24" s="34">
        <f>+Jan!A24</f>
        <v>107275</v>
      </c>
      <c r="B24" s="35"/>
      <c r="C24" s="35"/>
      <c r="D24" s="35"/>
      <c r="E24" s="35"/>
      <c r="F24" s="35"/>
      <c r="G24" s="35"/>
      <c r="H24" s="35"/>
      <c r="I24" s="35"/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+'184.100'!AE24</f>
        <v>0</v>
      </c>
      <c r="T24" s="10"/>
      <c r="U24" s="10">
        <f t="shared" si="0"/>
        <v>0</v>
      </c>
    </row>
    <row r="25" spans="1:21" hidden="1" x14ac:dyDescent="0.2">
      <c r="A25" s="34">
        <v>107280</v>
      </c>
      <c r="B25" s="35"/>
      <c r="C25" s="35"/>
      <c r="D25" s="35"/>
      <c r="E25" s="35"/>
      <c r="F25" s="35"/>
      <c r="G25" s="35"/>
      <c r="H25" s="35"/>
      <c r="I25" s="35"/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+'184.100'!AE25</f>
        <v>0</v>
      </c>
      <c r="T25" s="10"/>
      <c r="U25" s="10">
        <f t="shared" si="0"/>
        <v>0</v>
      </c>
    </row>
    <row r="26" spans="1:21" hidden="1" x14ac:dyDescent="0.2">
      <c r="A26" s="34">
        <v>107285</v>
      </c>
      <c r="B26" s="35"/>
      <c r="C26" s="35"/>
      <c r="D26" s="35"/>
      <c r="E26" s="35"/>
      <c r="F26" s="35"/>
      <c r="G26" s="35"/>
      <c r="H26" s="35"/>
      <c r="I26" s="35"/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+'184.100'!AE26</f>
        <v>0</v>
      </c>
      <c r="T26" s="10"/>
      <c r="U26" s="10">
        <f t="shared" si="0"/>
        <v>0</v>
      </c>
    </row>
    <row r="27" spans="1:21" hidden="1" x14ac:dyDescent="0.2">
      <c r="A27" s="34">
        <v>107290</v>
      </c>
      <c r="B27" s="35"/>
      <c r="C27" s="35"/>
      <c r="D27" s="35"/>
      <c r="E27" s="35"/>
      <c r="F27" s="35"/>
      <c r="G27" s="35"/>
      <c r="H27" s="35"/>
      <c r="I27" s="35"/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+'184.100'!AE27</f>
        <v>0</v>
      </c>
      <c r="T27" s="10"/>
      <c r="U27" s="10">
        <f t="shared" si="0"/>
        <v>0</v>
      </c>
    </row>
    <row r="28" spans="1:21" hidden="1" x14ac:dyDescent="0.2">
      <c r="A28" s="34">
        <v>107295</v>
      </c>
      <c r="B28" s="35"/>
      <c r="C28" s="35"/>
      <c r="D28" s="35"/>
      <c r="E28" s="35"/>
      <c r="F28" s="35"/>
      <c r="G28" s="35"/>
      <c r="H28" s="35"/>
      <c r="I28" s="35"/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+'184.100'!AE28</f>
        <v>0</v>
      </c>
      <c r="T28" s="10"/>
      <c r="U28" s="10">
        <f t="shared" si="0"/>
        <v>0</v>
      </c>
    </row>
    <row r="29" spans="1:21" hidden="1" x14ac:dyDescent="0.2">
      <c r="A29" s="34">
        <v>107297</v>
      </c>
      <c r="B29" s="35"/>
      <c r="C29" s="35"/>
      <c r="D29" s="35"/>
      <c r="E29" s="35"/>
      <c r="F29" s="35"/>
      <c r="G29" s="35"/>
      <c r="H29" s="35"/>
      <c r="I29" s="35"/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+'184.100'!AE29</f>
        <v>0</v>
      </c>
      <c r="T29" s="10"/>
      <c r="U29" s="10">
        <f t="shared" si="0"/>
        <v>0</v>
      </c>
    </row>
    <row r="30" spans="1:21" hidden="1" x14ac:dyDescent="0.2">
      <c r="A30" s="34">
        <v>107310</v>
      </c>
      <c r="B30" s="35"/>
      <c r="C30" s="35"/>
      <c r="D30" s="35"/>
      <c r="E30" s="35"/>
      <c r="F30" s="35"/>
      <c r="G30" s="35"/>
      <c r="H30" s="35"/>
      <c r="I30" s="35"/>
      <c r="J30" s="10">
        <f t="shared" si="1"/>
        <v>0</v>
      </c>
      <c r="K30" s="10"/>
      <c r="L30" s="10"/>
      <c r="M30" s="10"/>
      <c r="N30" s="10"/>
      <c r="O30" s="10"/>
      <c r="P30" s="10"/>
      <c r="Q30" s="10">
        <f t="shared" ref="Q30" si="3">+J30-L30+M30-N30+O30+P30+K30</f>
        <v>0</v>
      </c>
      <c r="R30" s="10">
        <f>+'184.100'!AE30</f>
        <v>0</v>
      </c>
      <c r="T30" s="10"/>
      <c r="U30" s="10">
        <f t="shared" ref="U30" si="4">+Q30++T30+R30+S30</f>
        <v>0</v>
      </c>
    </row>
    <row r="31" spans="1:21" hidden="1" x14ac:dyDescent="0.2">
      <c r="A31" s="34">
        <v>107400</v>
      </c>
      <c r="B31" s="35"/>
      <c r="C31" s="35"/>
      <c r="D31" s="35"/>
      <c r="E31" s="35"/>
      <c r="F31" s="35"/>
      <c r="G31" s="35"/>
      <c r="H31" s="35"/>
      <c r="I31" s="35"/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+'184.100'!AE31</f>
        <v>0</v>
      </c>
      <c r="T31" s="10">
        <f>+'163000'!AE10+'163000'!AE33</f>
        <v>0</v>
      </c>
      <c r="U31" s="10">
        <f t="shared" si="0"/>
        <v>0</v>
      </c>
    </row>
    <row r="32" spans="1:21" x14ac:dyDescent="0.2">
      <c r="A32" s="34">
        <f>+Jan!A32</f>
        <v>107500</v>
      </c>
      <c r="B32" s="35">
        <v>11640.31</v>
      </c>
      <c r="C32" s="35">
        <v>583.16999999999996</v>
      </c>
      <c r="D32" s="35"/>
      <c r="E32" s="35">
        <v>135.94</v>
      </c>
      <c r="F32" s="35"/>
      <c r="G32" s="35">
        <v>396.17</v>
      </c>
      <c r="H32" s="35">
        <v>1006.72</v>
      </c>
      <c r="I32" s="35"/>
      <c r="J32" s="10">
        <f t="shared" si="1"/>
        <v>13762.31</v>
      </c>
      <c r="K32" s="10">
        <v>-25509.93</v>
      </c>
      <c r="L32" s="10"/>
      <c r="M32" s="10"/>
      <c r="N32" s="10"/>
      <c r="O32" s="10"/>
      <c r="P32" s="10"/>
      <c r="Q32" s="10">
        <f t="shared" si="2"/>
        <v>-11747.62</v>
      </c>
      <c r="R32" s="10">
        <f>+'184.100'!AE32</f>
        <v>0.77085956164541902</v>
      </c>
      <c r="T32" s="10"/>
      <c r="U32" s="10">
        <f t="shared" si="0"/>
        <v>-11746.849140438355</v>
      </c>
    </row>
    <row r="33" spans="1:21" x14ac:dyDescent="0.2">
      <c r="A33" s="34">
        <f>+Jan!A33</f>
        <v>108800</v>
      </c>
      <c r="B33" s="35">
        <v>22877.54</v>
      </c>
      <c r="C33" s="35">
        <v>1190.76</v>
      </c>
      <c r="D33" s="35"/>
      <c r="E33" s="35">
        <v>153.37</v>
      </c>
      <c r="F33" s="35"/>
      <c r="G33" s="35">
        <v>1153.9100000000001</v>
      </c>
      <c r="H33" s="35">
        <v>1857.94</v>
      </c>
      <c r="I33" s="35"/>
      <c r="J33" s="10">
        <f t="shared" si="1"/>
        <v>27233.519999999997</v>
      </c>
      <c r="K33" s="10">
        <v>-11.65</v>
      </c>
      <c r="L33" s="10"/>
      <c r="M33" s="10"/>
      <c r="N33" s="10"/>
      <c r="O33" s="10"/>
      <c r="P33" s="10"/>
      <c r="Q33" s="10">
        <f t="shared" si="2"/>
        <v>27221.869999999995</v>
      </c>
      <c r="R33" s="10">
        <f>+'184.100'!AE33</f>
        <v>5.7027238834943939</v>
      </c>
      <c r="T33" s="10"/>
      <c r="U33" s="10">
        <f t="shared" si="0"/>
        <v>27227.572723883488</v>
      </c>
    </row>
    <row r="34" spans="1:21" x14ac:dyDescent="0.2">
      <c r="A34" s="34">
        <f>+Jan!A34</f>
        <v>108810</v>
      </c>
      <c r="B34" s="35">
        <v>139.07</v>
      </c>
      <c r="C34" s="35">
        <v>8.4</v>
      </c>
      <c r="D34" s="35"/>
      <c r="E34" s="35"/>
      <c r="F34" s="35"/>
      <c r="G34" s="35">
        <v>2.1</v>
      </c>
      <c r="H34" s="35">
        <v>16.16</v>
      </c>
      <c r="I34" s="35"/>
      <c r="J34" s="10">
        <f t="shared" si="1"/>
        <v>165.73</v>
      </c>
      <c r="K34" s="10"/>
      <c r="L34" s="10"/>
      <c r="M34" s="10"/>
      <c r="N34" s="10"/>
      <c r="O34" s="10"/>
      <c r="P34" s="10"/>
      <c r="Q34" s="10">
        <f>+J34-L34+M34-N34+O34+P34+K34</f>
        <v>165.73</v>
      </c>
      <c r="R34" s="10">
        <f>+'184.100'!AE34</f>
        <v>0</v>
      </c>
      <c r="T34" s="10"/>
      <c r="U34" s="10">
        <f t="shared" si="0"/>
        <v>165.73</v>
      </c>
    </row>
    <row r="35" spans="1:21" hidden="1" x14ac:dyDescent="0.2">
      <c r="A35" s="50">
        <f>+Jan!A35</f>
        <v>142200</v>
      </c>
      <c r="B35" s="35"/>
      <c r="C35" s="35"/>
      <c r="D35" s="35"/>
      <c r="E35" s="35"/>
      <c r="F35" s="35"/>
      <c r="G35" s="35"/>
      <c r="H35" s="35"/>
      <c r="I35" s="35"/>
      <c r="J35" s="10">
        <f t="shared" si="1"/>
        <v>0</v>
      </c>
      <c r="K35" s="10"/>
      <c r="L35" s="10"/>
      <c r="M35" s="10"/>
      <c r="N35" s="10"/>
      <c r="O35" s="10"/>
      <c r="P35" s="10"/>
      <c r="Q35" s="10">
        <f t="shared" si="2"/>
        <v>0</v>
      </c>
      <c r="R35" s="10">
        <f>+'184.100'!AE35</f>
        <v>0</v>
      </c>
      <c r="T35" s="10"/>
      <c r="U35" s="10">
        <f t="shared" si="0"/>
        <v>0</v>
      </c>
    </row>
    <row r="36" spans="1:21" hidden="1" x14ac:dyDescent="0.2">
      <c r="A36" s="34">
        <v>143000</v>
      </c>
      <c r="B36" s="35"/>
      <c r="C36" s="35"/>
      <c r="D36" s="35"/>
      <c r="E36" s="35"/>
      <c r="F36" s="35"/>
      <c r="G36" s="35"/>
      <c r="H36" s="35"/>
      <c r="I36" s="35"/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5">+J36-L36+M36-N36+O36+P36+K36</f>
        <v>0</v>
      </c>
      <c r="R36" s="10">
        <f>+'184.100'!AE36</f>
        <v>0</v>
      </c>
      <c r="T36" s="10"/>
      <c r="U36" s="10">
        <f t="shared" si="0"/>
        <v>0</v>
      </c>
    </row>
    <row r="37" spans="1:21" x14ac:dyDescent="0.2">
      <c r="A37" s="34">
        <f>+Jan!A37</f>
        <v>143100</v>
      </c>
      <c r="B37" s="35"/>
      <c r="C37" s="35"/>
      <c r="D37" s="35"/>
      <c r="E37" s="35"/>
      <c r="F37" s="35"/>
      <c r="G37" s="35"/>
      <c r="H37" s="35"/>
      <c r="I37" s="35"/>
      <c r="J37" s="10">
        <f t="shared" si="1"/>
        <v>0</v>
      </c>
      <c r="K37" s="10">
        <v>13.09</v>
      </c>
      <c r="L37" s="10"/>
      <c r="M37" s="10"/>
      <c r="N37" s="10"/>
      <c r="O37" s="10"/>
      <c r="P37" s="10"/>
      <c r="Q37" s="10">
        <f t="shared" si="5"/>
        <v>13.09</v>
      </c>
      <c r="R37" s="10">
        <f>+'184.100'!AE37</f>
        <v>0</v>
      </c>
      <c r="T37" s="10"/>
      <c r="U37" s="10">
        <f t="shared" si="0"/>
        <v>13.09</v>
      </c>
    </row>
    <row r="38" spans="1:21" hidden="1" x14ac:dyDescent="0.2">
      <c r="A38" s="34">
        <f>+Jan!A38</f>
        <v>143600</v>
      </c>
      <c r="B38" s="35"/>
      <c r="C38" s="35"/>
      <c r="D38" s="35"/>
      <c r="E38" s="35"/>
      <c r="F38" s="35"/>
      <c r="G38" s="35"/>
      <c r="H38" s="35"/>
      <c r="I38" s="35"/>
      <c r="J38" s="10">
        <f t="shared" si="1"/>
        <v>0</v>
      </c>
      <c r="K38" s="10"/>
      <c r="L38" s="10"/>
      <c r="M38" s="10"/>
      <c r="N38" s="10"/>
      <c r="O38" s="10"/>
      <c r="P38" s="10"/>
      <c r="Q38" s="10">
        <f t="shared" si="2"/>
        <v>0</v>
      </c>
      <c r="R38" s="10">
        <f>+'184.100'!AE38</f>
        <v>0</v>
      </c>
      <c r="T38" s="10"/>
      <c r="U38" s="10">
        <f t="shared" si="0"/>
        <v>0</v>
      </c>
    </row>
    <row r="39" spans="1:21" hidden="1" x14ac:dyDescent="0.2">
      <c r="A39" s="34">
        <v>143700</v>
      </c>
      <c r="B39" s="35"/>
      <c r="C39" s="35"/>
      <c r="D39" s="35"/>
      <c r="E39" s="35"/>
      <c r="F39" s="35"/>
      <c r="G39" s="35"/>
      <c r="H39" s="35"/>
      <c r="I39" s="35"/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6">+J39-L39+M39-N39+O39+P39+K39</f>
        <v>0</v>
      </c>
      <c r="R39" s="10">
        <f>+'184.100'!AE39</f>
        <v>0</v>
      </c>
      <c r="T39" s="10"/>
      <c r="U39" s="10">
        <f t="shared" si="0"/>
        <v>0</v>
      </c>
    </row>
    <row r="40" spans="1:21" hidden="1" x14ac:dyDescent="0.2">
      <c r="A40" s="34">
        <f>+Jan!A40</f>
        <v>146000</v>
      </c>
      <c r="B40" s="35"/>
      <c r="C40" s="35"/>
      <c r="D40" s="35"/>
      <c r="E40" s="35"/>
      <c r="F40" s="35"/>
      <c r="G40" s="35"/>
      <c r="H40" s="35"/>
      <c r="I40" s="35"/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+'184.100'!AE40</f>
        <v>0</v>
      </c>
      <c r="T40" s="10"/>
      <c r="U40" s="10">
        <f t="shared" si="0"/>
        <v>0</v>
      </c>
    </row>
    <row r="41" spans="1:21" x14ac:dyDescent="0.2">
      <c r="A41" s="34">
        <f>+Jan!A41</f>
        <v>163000</v>
      </c>
      <c r="B41" s="35">
        <v>30708.34</v>
      </c>
      <c r="C41" s="35">
        <v>1609.02</v>
      </c>
      <c r="D41" s="35"/>
      <c r="E41" s="35"/>
      <c r="F41" s="35"/>
      <c r="G41" s="35">
        <v>286.49</v>
      </c>
      <c r="H41" s="35">
        <v>2928.97</v>
      </c>
      <c r="I41" s="35"/>
      <c r="J41" s="10">
        <f t="shared" si="1"/>
        <v>35532.82</v>
      </c>
      <c r="K41" s="10"/>
      <c r="L41" s="10"/>
      <c r="M41" s="10"/>
      <c r="N41" s="10"/>
      <c r="O41" s="10"/>
      <c r="P41" s="10"/>
      <c r="Q41" s="10">
        <f t="shared" si="2"/>
        <v>35532.82</v>
      </c>
      <c r="R41" s="10">
        <f>+'184.100'!AE41</f>
        <v>0.19041734394944662</v>
      </c>
      <c r="T41" s="10">
        <f>-'163000'!AE21</f>
        <v>-35533.010417343947</v>
      </c>
      <c r="U41" s="10">
        <f t="shared" si="0"/>
        <v>2.3997193121516602E-12</v>
      </c>
    </row>
    <row r="42" spans="1:21" hidden="1" x14ac:dyDescent="0.2">
      <c r="A42" s="34">
        <v>163200</v>
      </c>
      <c r="B42" s="35"/>
      <c r="C42" s="35"/>
      <c r="D42" s="35"/>
      <c r="E42" s="35"/>
      <c r="F42" s="35"/>
      <c r="G42" s="35"/>
      <c r="H42" s="35"/>
      <c r="I42" s="35"/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+'184.100'!AE42</f>
        <v>0</v>
      </c>
      <c r="T42" s="10">
        <f>-'163000'!AE44</f>
        <v>0</v>
      </c>
      <c r="U42" s="10">
        <f t="shared" si="0"/>
        <v>0</v>
      </c>
    </row>
    <row r="43" spans="1:21" hidden="1" x14ac:dyDescent="0.2">
      <c r="A43" s="34">
        <v>183200</v>
      </c>
      <c r="B43" s="35"/>
      <c r="C43" s="35"/>
      <c r="D43" s="35"/>
      <c r="E43" s="35"/>
      <c r="F43" s="35"/>
      <c r="G43" s="35"/>
      <c r="H43" s="35"/>
      <c r="I43" s="35"/>
      <c r="J43" s="10">
        <f t="shared" si="1"/>
        <v>0</v>
      </c>
      <c r="K43" s="10"/>
      <c r="L43" s="10"/>
      <c r="M43" s="10"/>
      <c r="N43" s="10"/>
      <c r="O43" s="10"/>
      <c r="P43" s="10"/>
      <c r="Q43" s="10">
        <f t="shared" si="2"/>
        <v>0</v>
      </c>
      <c r="R43" s="10">
        <f>+'184.100'!AE43</f>
        <v>0</v>
      </c>
      <c r="T43" s="10"/>
      <c r="U43" s="10">
        <f t="shared" si="0"/>
        <v>0</v>
      </c>
    </row>
    <row r="44" spans="1:21" hidden="1" x14ac:dyDescent="0.2">
      <c r="A44" s="34">
        <v>183300</v>
      </c>
      <c r="B44" s="35"/>
      <c r="C44" s="35"/>
      <c r="D44" s="35"/>
      <c r="E44" s="35"/>
      <c r="F44" s="35"/>
      <c r="G44" s="35"/>
      <c r="H44" s="35"/>
      <c r="I44" s="35"/>
      <c r="J44" s="10">
        <f t="shared" si="1"/>
        <v>0</v>
      </c>
      <c r="K44" s="10"/>
      <c r="L44" s="10"/>
      <c r="M44" s="10"/>
      <c r="N44" s="10"/>
      <c r="O44" s="10"/>
      <c r="P44" s="10"/>
      <c r="Q44" s="10">
        <f t="shared" ref="Q44" si="7">+J44-L44+M44-N44+O44+P44+K44</f>
        <v>0</v>
      </c>
      <c r="R44" s="10">
        <f>+'184.100'!AE44</f>
        <v>0</v>
      </c>
      <c r="T44" s="10"/>
      <c r="U44" s="10">
        <f t="shared" ref="U44" si="8">+Q44++T44+R44+S44</f>
        <v>0</v>
      </c>
    </row>
    <row r="45" spans="1:21" hidden="1" x14ac:dyDescent="0.2">
      <c r="A45" s="34">
        <v>183400</v>
      </c>
      <c r="B45" s="35"/>
      <c r="C45" s="35"/>
      <c r="D45" s="35"/>
      <c r="E45" s="35"/>
      <c r="F45" s="35"/>
      <c r="G45" s="35"/>
      <c r="H45" s="35"/>
      <c r="I45" s="35"/>
      <c r="J45" s="10">
        <f t="shared" si="1"/>
        <v>0</v>
      </c>
      <c r="K45" s="10"/>
      <c r="L45" s="10"/>
      <c r="M45" s="10"/>
      <c r="N45" s="10"/>
      <c r="O45" s="10"/>
      <c r="P45" s="10"/>
      <c r="Q45" s="10">
        <f t="shared" ref="Q45" si="9">+J45-L45+M45-N45+O45+P45+K45</f>
        <v>0</v>
      </c>
      <c r="R45" s="10">
        <f>+'184.100'!AE45</f>
        <v>0</v>
      </c>
      <c r="T45" s="10"/>
      <c r="U45" s="10">
        <f t="shared" si="0"/>
        <v>0</v>
      </c>
    </row>
    <row r="46" spans="1:21" x14ac:dyDescent="0.2">
      <c r="A46" s="34">
        <f>+Jan!A46</f>
        <v>184100</v>
      </c>
      <c r="B46" s="35">
        <v>0</v>
      </c>
      <c r="C46" s="35">
        <v>51.21</v>
      </c>
      <c r="D46" s="35"/>
      <c r="E46" s="35"/>
      <c r="F46" s="35"/>
      <c r="G46" s="35"/>
      <c r="H46" s="35"/>
      <c r="I46" s="35"/>
      <c r="J46" s="10">
        <f t="shared" si="1"/>
        <v>51.21</v>
      </c>
      <c r="K46" s="10"/>
      <c r="L46" s="10"/>
      <c r="M46" s="10"/>
      <c r="N46" s="10"/>
      <c r="O46" s="10"/>
      <c r="P46" s="10"/>
      <c r="Q46" s="10">
        <f t="shared" si="2"/>
        <v>51.21</v>
      </c>
      <c r="R46" s="10">
        <f>-'184.100'!AE118</f>
        <v>-51.210000000000015</v>
      </c>
      <c r="T46" s="10"/>
      <c r="U46" s="10">
        <f t="shared" si="0"/>
        <v>-1.4210854715202004E-14</v>
      </c>
    </row>
    <row r="47" spans="1:21" hidden="1" x14ac:dyDescent="0.2">
      <c r="A47" s="34">
        <v>242300</v>
      </c>
      <c r="B47" s="35"/>
      <c r="C47" s="35"/>
      <c r="D47" s="35"/>
      <c r="E47" s="35"/>
      <c r="F47" s="35"/>
      <c r="G47" s="35"/>
      <c r="H47" s="35"/>
      <c r="I47" s="35"/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+'184.100'!AE47</f>
        <v>0</v>
      </c>
      <c r="T47" s="10"/>
      <c r="U47" s="10">
        <f t="shared" ref="U47" si="10">+Q47++T47+R47+S47</f>
        <v>0</v>
      </c>
    </row>
    <row r="48" spans="1:21" hidden="1" x14ac:dyDescent="0.2">
      <c r="A48" s="34">
        <v>253350</v>
      </c>
      <c r="B48" s="35"/>
      <c r="C48" s="35"/>
      <c r="D48" s="35"/>
      <c r="E48" s="35"/>
      <c r="F48" s="35"/>
      <c r="G48" s="35"/>
      <c r="H48" s="35"/>
      <c r="I48" s="35"/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ref="Q48:Q50" si="11">+J48-L48+M48-N48+O48+P48+K48</f>
        <v>0</v>
      </c>
      <c r="R48" s="10">
        <f>+'184.100'!AE48</f>
        <v>0</v>
      </c>
      <c r="T48" s="10"/>
      <c r="U48" s="10">
        <f t="shared" si="0"/>
        <v>0</v>
      </c>
    </row>
    <row r="49" spans="1:21" hidden="1" x14ac:dyDescent="0.2">
      <c r="A49" s="34">
        <v>253351</v>
      </c>
      <c r="B49" s="35"/>
      <c r="C49" s="35"/>
      <c r="D49" s="35"/>
      <c r="E49" s="35"/>
      <c r="F49" s="35"/>
      <c r="G49" s="35"/>
      <c r="H49" s="35"/>
      <c r="I49" s="35"/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11"/>
        <v>0</v>
      </c>
      <c r="R49" s="10">
        <f>+'184.100'!AE49</f>
        <v>0</v>
      </c>
      <c r="T49" s="10"/>
      <c r="U49" s="10">
        <f t="shared" si="0"/>
        <v>0</v>
      </c>
    </row>
    <row r="50" spans="1:21" hidden="1" x14ac:dyDescent="0.2">
      <c r="A50" s="34">
        <f>+Jan!A50</f>
        <v>416000</v>
      </c>
      <c r="B50" s="35"/>
      <c r="C50" s="35"/>
      <c r="D50" s="35"/>
      <c r="E50" s="35"/>
      <c r="F50" s="35"/>
      <c r="G50" s="35"/>
      <c r="H50" s="35"/>
      <c r="I50" s="35"/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11"/>
        <v>0</v>
      </c>
      <c r="R50" s="10">
        <f>+'184.100'!AE50</f>
        <v>0</v>
      </c>
      <c r="T50" s="10"/>
      <c r="U50" s="10">
        <f t="shared" si="0"/>
        <v>0</v>
      </c>
    </row>
    <row r="51" spans="1:21" hidden="1" x14ac:dyDescent="0.2">
      <c r="A51" s="34">
        <f>+Jan!A51</f>
        <v>416100</v>
      </c>
      <c r="B51" s="35"/>
      <c r="C51" s="35"/>
      <c r="D51" s="35"/>
      <c r="E51" s="35"/>
      <c r="F51" s="35"/>
      <c r="G51" s="35"/>
      <c r="H51" s="35"/>
      <c r="I51" s="35"/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+'184.100'!AE51</f>
        <v>0</v>
      </c>
      <c r="T51" s="10"/>
      <c r="U51" s="10">
        <f t="shared" si="0"/>
        <v>0</v>
      </c>
    </row>
    <row r="52" spans="1:21" hidden="1" x14ac:dyDescent="0.2">
      <c r="A52" s="34">
        <f>+Jan!A52</f>
        <v>416600</v>
      </c>
      <c r="B52" s="35"/>
      <c r="C52" s="35"/>
      <c r="D52" s="35"/>
      <c r="E52" s="35"/>
      <c r="F52" s="35"/>
      <c r="G52" s="35"/>
      <c r="H52" s="35"/>
      <c r="I52" s="35"/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+'184.100'!AE52</f>
        <v>0</v>
      </c>
      <c r="T52" s="10"/>
      <c r="U52" s="10">
        <f t="shared" si="0"/>
        <v>0</v>
      </c>
    </row>
    <row r="53" spans="1:21" hidden="1" x14ac:dyDescent="0.2">
      <c r="A53" s="34">
        <f>+Jan!A53</f>
        <v>416700</v>
      </c>
      <c r="B53" s="35"/>
      <c r="C53" s="35"/>
      <c r="D53" s="35"/>
      <c r="E53" s="35"/>
      <c r="F53" s="35"/>
      <c r="G53" s="35"/>
      <c r="H53" s="35"/>
      <c r="I53" s="35"/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+'184.100'!AE53</f>
        <v>0</v>
      </c>
      <c r="T53" s="10"/>
      <c r="U53" s="10">
        <f t="shared" si="0"/>
        <v>0</v>
      </c>
    </row>
    <row r="54" spans="1:21" x14ac:dyDescent="0.2">
      <c r="A54" s="34">
        <f>+Jan!A54</f>
        <v>417102</v>
      </c>
      <c r="B54" s="35"/>
      <c r="C54" s="35"/>
      <c r="D54" s="35"/>
      <c r="E54" s="35"/>
      <c r="F54" s="35"/>
      <c r="G54" s="35"/>
      <c r="H54" s="35"/>
      <c r="I54" s="35"/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+'184.100'!AE54</f>
        <v>0</v>
      </c>
      <c r="S54" s="10">
        <v>1.01</v>
      </c>
      <c r="T54" s="10"/>
      <c r="U54" s="10">
        <f t="shared" si="0"/>
        <v>1.01</v>
      </c>
    </row>
    <row r="55" spans="1:21" hidden="1" x14ac:dyDescent="0.2">
      <c r="A55" s="34">
        <f>+Jan!A55</f>
        <v>417106</v>
      </c>
      <c r="B55" s="35"/>
      <c r="C55" s="35"/>
      <c r="D55" s="35"/>
      <c r="E55" s="35"/>
      <c r="F55" s="35"/>
      <c r="G55" s="35"/>
      <c r="H55" s="35"/>
      <c r="I55" s="35"/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+'184.100'!AE55</f>
        <v>0</v>
      </c>
      <c r="T55" s="10"/>
      <c r="U55" s="10">
        <f t="shared" si="0"/>
        <v>0</v>
      </c>
    </row>
    <row r="56" spans="1:21" x14ac:dyDescent="0.2">
      <c r="A56" s="34">
        <f>+Jan!A56</f>
        <v>417107</v>
      </c>
      <c r="B56" s="35"/>
      <c r="C56" s="35"/>
      <c r="D56" s="35"/>
      <c r="E56" s="35"/>
      <c r="F56" s="35"/>
      <c r="G56" s="35"/>
      <c r="H56" s="35"/>
      <c r="I56" s="35"/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+'184.100'!AE56</f>
        <v>0</v>
      </c>
      <c r="S56" s="10">
        <v>5.55</v>
      </c>
      <c r="T56" s="10"/>
      <c r="U56" s="10">
        <f t="shared" si="0"/>
        <v>5.55</v>
      </c>
    </row>
    <row r="57" spans="1:21" hidden="1" x14ac:dyDescent="0.2">
      <c r="A57" s="34">
        <v>426500</v>
      </c>
      <c r="B57" s="35"/>
      <c r="C57" s="35"/>
      <c r="D57" s="35"/>
      <c r="E57" s="35"/>
      <c r="F57" s="35"/>
      <c r="G57" s="35"/>
      <c r="H57" s="35"/>
      <c r="I57" s="35"/>
      <c r="J57" s="10">
        <f t="shared" si="1"/>
        <v>0</v>
      </c>
      <c r="K57" s="10"/>
      <c r="L57" s="10"/>
      <c r="M57" s="10"/>
      <c r="N57" s="10"/>
      <c r="O57" s="10"/>
      <c r="P57" s="10"/>
      <c r="Q57" s="10">
        <f t="shared" ref="Q57" si="12">+J57-L57+M57-N57+O57+P57+K57</f>
        <v>0</v>
      </c>
      <c r="R57" s="10">
        <f>+'184.100'!AE57</f>
        <v>0</v>
      </c>
      <c r="T57" s="10"/>
      <c r="U57" s="10">
        <f t="shared" ref="U57" si="13">+Q57++T57+R57+S57</f>
        <v>0</v>
      </c>
    </row>
    <row r="58" spans="1:21" hidden="1" x14ac:dyDescent="0.2">
      <c r="A58" s="34">
        <f>+Jan!A58</f>
        <v>582000</v>
      </c>
      <c r="B58" s="35"/>
      <c r="C58" s="35"/>
      <c r="D58" s="35"/>
      <c r="E58" s="35"/>
      <c r="F58" s="35"/>
      <c r="G58" s="35"/>
      <c r="H58" s="35"/>
      <c r="I58" s="35"/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2"/>
        <v>0</v>
      </c>
      <c r="R58" s="10">
        <f>+'184.100'!AE58</f>
        <v>0</v>
      </c>
      <c r="T58" s="10"/>
      <c r="U58" s="10">
        <f t="shared" si="0"/>
        <v>0</v>
      </c>
    </row>
    <row r="59" spans="1:21" x14ac:dyDescent="0.2">
      <c r="A59" s="34">
        <f>+Jan!A59</f>
        <v>582200</v>
      </c>
      <c r="B59" s="35">
        <v>295.89999999999998</v>
      </c>
      <c r="C59" s="35">
        <v>12.04</v>
      </c>
      <c r="D59" s="35"/>
      <c r="E59" s="35"/>
      <c r="F59" s="35"/>
      <c r="G59" s="35">
        <v>3.76</v>
      </c>
      <c r="H59" s="35">
        <v>29.26</v>
      </c>
      <c r="I59" s="35"/>
      <c r="J59" s="10">
        <f t="shared" si="1"/>
        <v>340.96</v>
      </c>
      <c r="K59" s="10"/>
      <c r="L59" s="10"/>
      <c r="M59" s="10"/>
      <c r="N59" s="10"/>
      <c r="O59" s="10"/>
      <c r="P59" s="10"/>
      <c r="Q59" s="10">
        <f t="shared" si="2"/>
        <v>340.96</v>
      </c>
      <c r="R59" s="10">
        <f>+'184.100'!AE59</f>
        <v>0</v>
      </c>
      <c r="T59" s="10"/>
      <c r="U59" s="10">
        <f t="shared" si="0"/>
        <v>340.96</v>
      </c>
    </row>
    <row r="60" spans="1:21" x14ac:dyDescent="0.2">
      <c r="A60" s="34">
        <f>+Jan!A60</f>
        <v>583000</v>
      </c>
      <c r="B60" s="35">
        <v>10683.46</v>
      </c>
      <c r="C60" s="35">
        <v>579.37</v>
      </c>
      <c r="D60" s="35"/>
      <c r="E60" s="35">
        <v>144.91999999999999</v>
      </c>
      <c r="F60" s="35"/>
      <c r="G60" s="35">
        <v>316.22000000000003</v>
      </c>
      <c r="H60" s="35">
        <v>924.56</v>
      </c>
      <c r="I60" s="35"/>
      <c r="J60" s="10">
        <f t="shared" si="1"/>
        <v>12648.529999999999</v>
      </c>
      <c r="K60" s="10">
        <v>3193.3</v>
      </c>
      <c r="L60" s="10"/>
      <c r="M60" s="10"/>
      <c r="N60" s="10"/>
      <c r="O60" s="10"/>
      <c r="P60" s="10"/>
      <c r="Q60" s="10">
        <f t="shared" si="2"/>
        <v>15841.829999999998</v>
      </c>
      <c r="R60" s="10">
        <f>+'184.100'!AE60</f>
        <v>0.97524543694768395</v>
      </c>
      <c r="T60" s="10"/>
      <c r="U60" s="10">
        <f t="shared" ref="U60:U106" si="14">+Q60++T60+R60+S60</f>
        <v>15842.805245436946</v>
      </c>
    </row>
    <row r="61" spans="1:21" x14ac:dyDescent="0.2">
      <c r="A61" s="34">
        <f>+Jan!A61</f>
        <v>586000</v>
      </c>
      <c r="B61" s="35">
        <v>36116.97</v>
      </c>
      <c r="C61" s="35">
        <v>1924.06</v>
      </c>
      <c r="D61" s="35"/>
      <c r="E61" s="35"/>
      <c r="F61" s="35"/>
      <c r="G61" s="35">
        <v>314</v>
      </c>
      <c r="H61" s="35">
        <v>3199.16</v>
      </c>
      <c r="I61" s="35"/>
      <c r="J61" s="10">
        <f t="shared" si="1"/>
        <v>41554.19</v>
      </c>
      <c r="K61" s="10"/>
      <c r="L61" s="10"/>
      <c r="M61" s="10"/>
      <c r="N61" s="10"/>
      <c r="O61" s="10"/>
      <c r="P61" s="10"/>
      <c r="Q61" s="10">
        <f t="shared" si="2"/>
        <v>41554.19</v>
      </c>
      <c r="R61" s="10">
        <f>+'184.100'!AE61</f>
        <v>4.1449832488038147</v>
      </c>
      <c r="T61" s="10"/>
      <c r="U61" s="10">
        <f t="shared" si="14"/>
        <v>41558.334983248809</v>
      </c>
    </row>
    <row r="62" spans="1:21" x14ac:dyDescent="0.2">
      <c r="A62" s="34">
        <f>+Jan!A62</f>
        <v>588000</v>
      </c>
      <c r="B62" s="35">
        <v>90592.07</v>
      </c>
      <c r="C62" s="35">
        <v>7484.38</v>
      </c>
      <c r="D62" s="35"/>
      <c r="E62" s="35">
        <v>239.64</v>
      </c>
      <c r="F62" s="35"/>
      <c r="G62" s="35">
        <v>2558.58</v>
      </c>
      <c r="H62" s="35">
        <v>7884.36</v>
      </c>
      <c r="I62" s="35">
        <f>-1688.65+1688.65</f>
        <v>0</v>
      </c>
      <c r="J62" s="10">
        <f t="shared" si="1"/>
        <v>108759.03000000001</v>
      </c>
      <c r="K62" s="10"/>
      <c r="L62" s="10"/>
      <c r="M62" s="10"/>
      <c r="N62" s="10"/>
      <c r="O62" s="10"/>
      <c r="P62" s="10"/>
      <c r="Q62" s="10">
        <f t="shared" si="2"/>
        <v>108759.03000000001</v>
      </c>
      <c r="R62" s="10">
        <f>+'184.100'!AE62</f>
        <v>0.94790084499384375</v>
      </c>
      <c r="T62" s="10">
        <f>+'163000'!AE11+'163000'!AE34</f>
        <v>0</v>
      </c>
      <c r="U62" s="10">
        <f t="shared" si="14"/>
        <v>108759.97790084501</v>
      </c>
    </row>
    <row r="63" spans="1:21" hidden="1" x14ac:dyDescent="0.2">
      <c r="A63" s="50">
        <v>588200</v>
      </c>
      <c r="B63" s="35"/>
      <c r="C63" s="35"/>
      <c r="D63" s="35"/>
      <c r="E63" s="35"/>
      <c r="F63" s="35"/>
      <c r="G63" s="35"/>
      <c r="H63" s="35"/>
      <c r="I63" s="35"/>
      <c r="J63" s="10">
        <f t="shared" si="1"/>
        <v>0</v>
      </c>
      <c r="K63" s="10"/>
      <c r="L63" s="10"/>
      <c r="M63" s="10"/>
      <c r="N63" s="10"/>
      <c r="O63" s="10"/>
      <c r="P63" s="10"/>
      <c r="Q63" s="10">
        <f t="shared" si="2"/>
        <v>0</v>
      </c>
      <c r="R63" s="10">
        <f>+'184.100'!AE63</f>
        <v>0</v>
      </c>
      <c r="T63" s="10"/>
      <c r="U63" s="10">
        <f t="shared" si="14"/>
        <v>0</v>
      </c>
    </row>
    <row r="64" spans="1:21" hidden="1" x14ac:dyDescent="0.2">
      <c r="A64" s="50">
        <v>588210</v>
      </c>
      <c r="B64" s="35"/>
      <c r="C64" s="35"/>
      <c r="D64" s="35"/>
      <c r="E64" s="35"/>
      <c r="F64" s="35"/>
      <c r="G64" s="35"/>
      <c r="H64" s="35"/>
      <c r="I64" s="35"/>
      <c r="J64" s="10">
        <f t="shared" si="1"/>
        <v>0</v>
      </c>
      <c r="K64" s="10"/>
      <c r="L64" s="10"/>
      <c r="M64" s="10"/>
      <c r="N64" s="10"/>
      <c r="O64" s="10"/>
      <c r="P64" s="10"/>
      <c r="Q64" s="10">
        <f t="shared" si="2"/>
        <v>0</v>
      </c>
      <c r="R64" s="10">
        <f>+'184.100'!AE64</f>
        <v>0</v>
      </c>
      <c r="T64" s="10"/>
      <c r="U64" s="10">
        <f t="shared" si="14"/>
        <v>0</v>
      </c>
    </row>
    <row r="65" spans="1:21" x14ac:dyDescent="0.2">
      <c r="A65" s="34">
        <f>+Jan!A65</f>
        <v>592000</v>
      </c>
      <c r="B65" s="35">
        <v>17253.57</v>
      </c>
      <c r="C65" s="35">
        <v>1094.29</v>
      </c>
      <c r="D65" s="35"/>
      <c r="E65" s="35">
        <v>435.69</v>
      </c>
      <c r="F65" s="35"/>
      <c r="G65" s="35">
        <v>50.29</v>
      </c>
      <c r="H65" s="35">
        <v>1274.43</v>
      </c>
      <c r="I65" s="35"/>
      <c r="J65" s="10">
        <f t="shared" si="1"/>
        <v>20108.27</v>
      </c>
      <c r="K65" s="10"/>
      <c r="L65" s="10"/>
      <c r="M65" s="10"/>
      <c r="N65" s="10"/>
      <c r="O65" s="10"/>
      <c r="P65" s="10"/>
      <c r="Q65" s="10">
        <f t="shared" si="2"/>
        <v>20108.27</v>
      </c>
      <c r="R65" s="10">
        <f>+'184.100'!AE65</f>
        <v>1.7792006903562412</v>
      </c>
      <c r="T65" s="10">
        <f>+'163000'!AE12+'163000'!AE35</f>
        <v>0</v>
      </c>
      <c r="U65" s="10">
        <f t="shared" si="14"/>
        <v>20110.049200690355</v>
      </c>
    </row>
    <row r="66" spans="1:21" x14ac:dyDescent="0.2">
      <c r="A66" s="34">
        <f>+Jan!A66</f>
        <v>592100</v>
      </c>
      <c r="B66" s="35">
        <v>3932.68</v>
      </c>
      <c r="C66" s="35">
        <v>173.78</v>
      </c>
      <c r="D66" s="35"/>
      <c r="E66" s="35"/>
      <c r="F66" s="35"/>
      <c r="G66" s="35">
        <v>23.86</v>
      </c>
      <c r="H66" s="35">
        <v>335.19</v>
      </c>
      <c r="I66" s="35"/>
      <c r="J66" s="10">
        <f t="shared" si="1"/>
        <v>4465.5099999999993</v>
      </c>
      <c r="K66" s="10"/>
      <c r="L66" s="10"/>
      <c r="M66" s="10"/>
      <c r="N66" s="10"/>
      <c r="O66" s="10"/>
      <c r="P66" s="10"/>
      <c r="Q66" s="10">
        <f t="shared" si="2"/>
        <v>4465.5099999999993</v>
      </c>
      <c r="R66" s="10">
        <f>+'184.100'!AE66</f>
        <v>0.11530307533332486</v>
      </c>
      <c r="T66" s="10"/>
      <c r="U66" s="10">
        <f t="shared" si="14"/>
        <v>4465.6253030753323</v>
      </c>
    </row>
    <row r="67" spans="1:21" x14ac:dyDescent="0.2">
      <c r="A67" s="34">
        <f>+Jan!A67</f>
        <v>592200</v>
      </c>
      <c r="B67" s="35">
        <v>1552.38</v>
      </c>
      <c r="C67" s="35">
        <v>63.17</v>
      </c>
      <c r="D67" s="35"/>
      <c r="E67" s="35"/>
      <c r="F67" s="35"/>
      <c r="G67" s="35">
        <v>19.739999999999998</v>
      </c>
      <c r="H67" s="35">
        <v>115.07</v>
      </c>
      <c r="I67" s="35"/>
      <c r="J67" s="10">
        <f t="shared" si="1"/>
        <v>1750.3600000000001</v>
      </c>
      <c r="K67" s="10"/>
      <c r="L67" s="10"/>
      <c r="M67" s="10"/>
      <c r="N67" s="10"/>
      <c r="O67" s="10"/>
      <c r="P67" s="10"/>
      <c r="Q67" s="10">
        <f t="shared" si="2"/>
        <v>1750.3600000000001</v>
      </c>
      <c r="R67" s="10">
        <f>+'184.100'!AE67</f>
        <v>0.10466615858014301</v>
      </c>
      <c r="T67" s="10"/>
      <c r="U67" s="10">
        <f t="shared" si="14"/>
        <v>1750.4646661585803</v>
      </c>
    </row>
    <row r="68" spans="1:21" x14ac:dyDescent="0.2">
      <c r="A68" s="34">
        <f>+Jan!A68</f>
        <v>593000</v>
      </c>
      <c r="B68" s="35">
        <v>157180.79</v>
      </c>
      <c r="C68" s="35">
        <v>7389.18</v>
      </c>
      <c r="D68" s="35"/>
      <c r="E68" s="35">
        <v>1493.4</v>
      </c>
      <c r="F68" s="35"/>
      <c r="G68" s="35">
        <v>2721.62</v>
      </c>
      <c r="H68" s="35">
        <v>7388.22</v>
      </c>
      <c r="I68" s="35"/>
      <c r="J68" s="10">
        <f t="shared" si="1"/>
        <v>176173.21</v>
      </c>
      <c r="K68" s="10">
        <v>24747.59</v>
      </c>
      <c r="L68" s="10"/>
      <c r="M68" s="10"/>
      <c r="N68" s="10"/>
      <c r="O68" s="10"/>
      <c r="P68" s="10"/>
      <c r="Q68" s="10">
        <f t="shared" si="2"/>
        <v>200920.8</v>
      </c>
      <c r="R68" s="10">
        <f>+'184.100'!AE68</f>
        <v>19.225449930204022</v>
      </c>
      <c r="T68" s="10">
        <f>+'163000'!AE13+'163000'!AE36</f>
        <v>25.756879650612362</v>
      </c>
      <c r="U68" s="10">
        <f t="shared" si="14"/>
        <v>200965.7823295808</v>
      </c>
    </row>
    <row r="69" spans="1:21" hidden="1" x14ac:dyDescent="0.2">
      <c r="A69" s="50">
        <f>+Jan!A69</f>
        <v>593200</v>
      </c>
      <c r="B69" s="35"/>
      <c r="C69" s="35"/>
      <c r="D69" s="35"/>
      <c r="E69" s="35"/>
      <c r="F69" s="35"/>
      <c r="G69" s="35"/>
      <c r="H69" s="35"/>
      <c r="I69" s="35"/>
      <c r="J69" s="10">
        <f t="shared" si="1"/>
        <v>0</v>
      </c>
      <c r="K69" s="10"/>
      <c r="L69" s="10"/>
      <c r="M69" s="10"/>
      <c r="N69" s="10"/>
      <c r="O69" s="10"/>
      <c r="P69" s="10"/>
      <c r="Q69" s="10">
        <f t="shared" si="2"/>
        <v>0</v>
      </c>
      <c r="R69" s="10">
        <f>+'184.100'!AE69</f>
        <v>0</v>
      </c>
      <c r="T69" s="10">
        <f>+'163000'!AE14+'163000'!AE37</f>
        <v>0</v>
      </c>
      <c r="U69" s="10">
        <f t="shared" si="14"/>
        <v>0</v>
      </c>
    </row>
    <row r="70" spans="1:21" x14ac:dyDescent="0.2">
      <c r="A70" s="34">
        <f>+Jan!A70</f>
        <v>593300</v>
      </c>
      <c r="B70" s="35">
        <v>12862.28</v>
      </c>
      <c r="C70" s="35">
        <v>686.93</v>
      </c>
      <c r="D70" s="35"/>
      <c r="E70" s="35"/>
      <c r="F70" s="35"/>
      <c r="G70" s="35">
        <v>938.89</v>
      </c>
      <c r="H70" s="35">
        <v>1187.48</v>
      </c>
      <c r="I70" s="35"/>
      <c r="J70" s="10">
        <f t="shared" si="1"/>
        <v>15675.58</v>
      </c>
      <c r="K70" s="10"/>
      <c r="L70" s="10"/>
      <c r="M70" s="10"/>
      <c r="N70" s="10"/>
      <c r="O70" s="10"/>
      <c r="P70" s="10"/>
      <c r="Q70" s="10">
        <f t="shared" si="2"/>
        <v>15675.58</v>
      </c>
      <c r="R70" s="10">
        <f>+'184.100'!AE70</f>
        <v>0.6731983363260502</v>
      </c>
      <c r="T70" s="10"/>
      <c r="U70" s="10">
        <f t="shared" si="14"/>
        <v>15676.253198336326</v>
      </c>
    </row>
    <row r="71" spans="1:21" x14ac:dyDescent="0.2">
      <c r="A71" s="34">
        <v>593800</v>
      </c>
      <c r="B71" s="35">
        <v>468.58</v>
      </c>
      <c r="C71" s="35">
        <v>21.53</v>
      </c>
      <c r="D71" s="35"/>
      <c r="E71" s="35"/>
      <c r="F71" s="35"/>
      <c r="G71" s="35">
        <v>4.17</v>
      </c>
      <c r="H71" s="35">
        <v>40.03</v>
      </c>
      <c r="I71" s="35"/>
      <c r="J71" s="10">
        <f t="shared" si="1"/>
        <v>534.31000000000006</v>
      </c>
      <c r="K71" s="10">
        <v>631.73</v>
      </c>
      <c r="L71" s="10"/>
      <c r="M71" s="10"/>
      <c r="N71" s="10"/>
      <c r="O71" s="10"/>
      <c r="P71" s="10"/>
      <c r="Q71" s="10">
        <f t="shared" si="2"/>
        <v>1166.04</v>
      </c>
      <c r="R71" s="10">
        <f>+'184.100'!AE71</f>
        <v>4.9910838402494613E-2</v>
      </c>
      <c r="T71" s="10"/>
      <c r="U71" s="10">
        <f t="shared" si="14"/>
        <v>1166.0899108384024</v>
      </c>
    </row>
    <row r="72" spans="1:21" x14ac:dyDescent="0.2">
      <c r="A72" s="34">
        <f>+Jan!A72</f>
        <v>594000</v>
      </c>
      <c r="B72" s="35">
        <v>9734.7900000000009</v>
      </c>
      <c r="C72" s="35">
        <v>526.11</v>
      </c>
      <c r="D72" s="35"/>
      <c r="E72" s="35"/>
      <c r="F72" s="35"/>
      <c r="G72" s="35">
        <v>413.32</v>
      </c>
      <c r="H72" s="35">
        <v>584.07000000000005</v>
      </c>
      <c r="I72" s="35"/>
      <c r="J72" s="10">
        <f t="shared" si="1"/>
        <v>11258.29</v>
      </c>
      <c r="K72" s="10"/>
      <c r="L72" s="10"/>
      <c r="M72" s="10"/>
      <c r="N72" s="10"/>
      <c r="O72" s="10"/>
      <c r="P72" s="10"/>
      <c r="Q72" s="10">
        <f t="shared" si="2"/>
        <v>11258.29</v>
      </c>
      <c r="R72" s="10">
        <f>+'184.100'!AE72</f>
        <v>0.70847928067604682</v>
      </c>
      <c r="T72" s="10">
        <f>+'163000'!AE15+'163000'!AE38</f>
        <v>63.9932164811161</v>
      </c>
      <c r="U72" s="10">
        <f t="shared" si="14"/>
        <v>11322.991695761793</v>
      </c>
    </row>
    <row r="73" spans="1:21" x14ac:dyDescent="0.2">
      <c r="A73" s="34">
        <f>+Jan!A73</f>
        <v>595000</v>
      </c>
      <c r="B73" s="35">
        <v>100.73</v>
      </c>
      <c r="C73" s="35">
        <v>3.53</v>
      </c>
      <c r="D73" s="35"/>
      <c r="E73" s="35"/>
      <c r="F73" s="35"/>
      <c r="G73" s="35">
        <v>1.78</v>
      </c>
      <c r="H73" s="35">
        <v>6.87</v>
      </c>
      <c r="I73" s="35"/>
      <c r="J73" s="10">
        <f t="shared" ref="J73:J115" si="15">SUM(B73:I73)</f>
        <v>112.91000000000001</v>
      </c>
      <c r="K73" s="10"/>
      <c r="L73" s="10"/>
      <c r="M73" s="10"/>
      <c r="N73" s="10"/>
      <c r="O73" s="10"/>
      <c r="P73" s="10"/>
      <c r="Q73" s="10">
        <f t="shared" si="2"/>
        <v>112.91000000000001</v>
      </c>
      <c r="R73" s="10">
        <f>+'184.100'!AE73</f>
        <v>0</v>
      </c>
      <c r="T73" s="10">
        <f>+'163000'!AE16+'163000'!AE39</f>
        <v>0</v>
      </c>
      <c r="U73" s="10">
        <f t="shared" si="14"/>
        <v>112.91000000000001</v>
      </c>
    </row>
    <row r="74" spans="1:21" x14ac:dyDescent="0.2">
      <c r="A74" s="34">
        <f>+Jan!A74</f>
        <v>596000</v>
      </c>
      <c r="B74" s="35">
        <v>783.53</v>
      </c>
      <c r="C74" s="35">
        <v>33.67</v>
      </c>
      <c r="D74" s="35"/>
      <c r="E74" s="35"/>
      <c r="F74" s="35"/>
      <c r="G74" s="35">
        <v>17.22</v>
      </c>
      <c r="H74" s="35">
        <v>77.23</v>
      </c>
      <c r="I74" s="35"/>
      <c r="J74" s="10">
        <f t="shared" si="15"/>
        <v>911.65</v>
      </c>
      <c r="K74" s="10"/>
      <c r="L74" s="10"/>
      <c r="M74" s="10"/>
      <c r="N74" s="10"/>
      <c r="O74" s="10"/>
      <c r="P74" s="10"/>
      <c r="Q74" s="10">
        <f t="shared" si="2"/>
        <v>911.65</v>
      </c>
      <c r="R74" s="10">
        <f>+'184.100'!AE74</f>
        <v>0.26040880732096611</v>
      </c>
      <c r="T74" s="10"/>
      <c r="U74" s="10">
        <f t="shared" si="14"/>
        <v>911.91040880732089</v>
      </c>
    </row>
    <row r="75" spans="1:21" x14ac:dyDescent="0.2">
      <c r="A75" s="34">
        <f>+Jan!A75</f>
        <v>597000</v>
      </c>
      <c r="B75" s="35">
        <v>0</v>
      </c>
      <c r="C75" s="35">
        <v>11.92</v>
      </c>
      <c r="D75" s="35"/>
      <c r="E75" s="35"/>
      <c r="F75" s="35"/>
      <c r="G75" s="35"/>
      <c r="H75" s="35"/>
      <c r="I75" s="35"/>
      <c r="J75" s="10">
        <f t="shared" si="15"/>
        <v>11.92</v>
      </c>
      <c r="K75" s="10"/>
      <c r="L75" s="10"/>
      <c r="M75" s="10"/>
      <c r="N75" s="10"/>
      <c r="O75" s="10"/>
      <c r="P75" s="10"/>
      <c r="Q75" s="10">
        <f t="shared" si="2"/>
        <v>11.92</v>
      </c>
      <c r="R75" s="10">
        <f>+'184.100'!AE75</f>
        <v>0</v>
      </c>
      <c r="T75" s="10">
        <f>+'163000'!AE17+'163000'!AE40</f>
        <v>0</v>
      </c>
      <c r="U75" s="10">
        <f t="shared" si="14"/>
        <v>11.92</v>
      </c>
    </row>
    <row r="76" spans="1:21" hidden="1" x14ac:dyDescent="0.2">
      <c r="A76" s="34">
        <f>+Jan!A76</f>
        <v>598000</v>
      </c>
      <c r="B76" s="35"/>
      <c r="C76" s="35"/>
      <c r="D76" s="35"/>
      <c r="E76" s="35"/>
      <c r="F76" s="35"/>
      <c r="G76" s="35"/>
      <c r="H76" s="35"/>
      <c r="I76" s="35"/>
      <c r="J76" s="10">
        <f t="shared" si="15"/>
        <v>0</v>
      </c>
      <c r="K76" s="10"/>
      <c r="L76" s="10"/>
      <c r="M76" s="10"/>
      <c r="N76" s="10"/>
      <c r="O76" s="10"/>
      <c r="P76" s="10"/>
      <c r="Q76" s="10">
        <f t="shared" si="2"/>
        <v>0</v>
      </c>
      <c r="R76" s="10">
        <f>+'184.100'!AE76</f>
        <v>0</v>
      </c>
      <c r="T76" s="10">
        <f>+'163000'!AE18+'163000'!AE41</f>
        <v>0</v>
      </c>
      <c r="U76" s="10">
        <f t="shared" si="14"/>
        <v>0</v>
      </c>
    </row>
    <row r="77" spans="1:21" x14ac:dyDescent="0.2">
      <c r="A77" s="34">
        <f>+Jan!A77</f>
        <v>903000</v>
      </c>
      <c r="B77" s="35">
        <v>84159.84</v>
      </c>
      <c r="C77" s="35">
        <v>5164.1099999999997</v>
      </c>
      <c r="D77" s="35"/>
      <c r="E77" s="35"/>
      <c r="F77" s="35"/>
      <c r="G77" s="35">
        <v>4067.24</v>
      </c>
      <c r="H77" s="35">
        <v>7862.71</v>
      </c>
      <c r="I77" s="35"/>
      <c r="J77" s="10">
        <f t="shared" si="15"/>
        <v>101253.90000000001</v>
      </c>
      <c r="K77" s="10">
        <v>616.32000000000005</v>
      </c>
      <c r="L77" s="10"/>
      <c r="M77" s="10"/>
      <c r="N77" s="10"/>
      <c r="O77" s="10"/>
      <c r="P77" s="10"/>
      <c r="Q77" s="10">
        <f t="shared" si="2"/>
        <v>101870.22000000002</v>
      </c>
      <c r="R77" s="10">
        <f>+'184.100'!AE77</f>
        <v>1.2991726202170544</v>
      </c>
      <c r="S77" s="10">
        <v>-5.55</v>
      </c>
      <c r="T77" s="10"/>
      <c r="U77" s="10">
        <f t="shared" si="14"/>
        <v>101865.96917262023</v>
      </c>
    </row>
    <row r="78" spans="1:21" hidden="1" x14ac:dyDescent="0.2">
      <c r="A78" s="34">
        <f>+Jan!A78</f>
        <v>903220</v>
      </c>
      <c r="B78" s="35"/>
      <c r="C78" s="35"/>
      <c r="D78" s="35"/>
      <c r="E78" s="35"/>
      <c r="F78" s="35"/>
      <c r="G78" s="35"/>
      <c r="H78" s="35"/>
      <c r="I78" s="35"/>
      <c r="J78" s="10">
        <f t="shared" si="15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+'184.100'!AE78</f>
        <v>0</v>
      </c>
      <c r="T78" s="10"/>
      <c r="U78" s="10">
        <f t="shared" si="14"/>
        <v>0</v>
      </c>
    </row>
    <row r="79" spans="1:21" hidden="1" x14ac:dyDescent="0.2">
      <c r="A79" s="34">
        <f>+Jan!A79</f>
        <v>903230</v>
      </c>
      <c r="B79" s="35"/>
      <c r="C79" s="35"/>
      <c r="D79" s="35"/>
      <c r="E79" s="35"/>
      <c r="F79" s="35"/>
      <c r="G79" s="35"/>
      <c r="H79" s="35"/>
      <c r="I79" s="35"/>
      <c r="J79" s="10">
        <f t="shared" si="15"/>
        <v>0</v>
      </c>
      <c r="K79" s="10"/>
      <c r="L79" s="10"/>
      <c r="M79" s="10"/>
      <c r="N79" s="10"/>
      <c r="O79" s="10"/>
      <c r="P79" s="10"/>
      <c r="Q79" s="10">
        <f t="shared" si="2"/>
        <v>0</v>
      </c>
      <c r="R79" s="10">
        <f>+'184.100'!AE79</f>
        <v>0</v>
      </c>
      <c r="T79" s="10"/>
      <c r="U79" s="10">
        <f t="shared" si="14"/>
        <v>0</v>
      </c>
    </row>
    <row r="80" spans="1:21" hidden="1" x14ac:dyDescent="0.2">
      <c r="A80" s="34">
        <f>+Jan!A80</f>
        <v>903240</v>
      </c>
      <c r="B80" s="35"/>
      <c r="C80" s="35"/>
      <c r="D80" s="35"/>
      <c r="E80" s="35"/>
      <c r="F80" s="35"/>
      <c r="G80" s="35"/>
      <c r="H80" s="35"/>
      <c r="I80" s="35"/>
      <c r="J80" s="10">
        <f t="shared" si="15"/>
        <v>0</v>
      </c>
      <c r="K80" s="10"/>
      <c r="L80" s="10"/>
      <c r="M80" s="10"/>
      <c r="N80" s="10"/>
      <c r="O80" s="10"/>
      <c r="P80" s="10"/>
      <c r="Q80" s="10">
        <f t="shared" si="2"/>
        <v>0</v>
      </c>
      <c r="R80" s="10">
        <f>+'184.100'!AE80</f>
        <v>0</v>
      </c>
      <c r="T80" s="10"/>
      <c r="U80" s="10">
        <f t="shared" si="14"/>
        <v>0</v>
      </c>
    </row>
    <row r="81" spans="1:21" x14ac:dyDescent="0.2">
      <c r="A81" s="34">
        <f>+Jan!A81</f>
        <v>908000</v>
      </c>
      <c r="B81" s="35">
        <v>5700.24</v>
      </c>
      <c r="C81" s="35">
        <v>314.68</v>
      </c>
      <c r="D81" s="35"/>
      <c r="E81" s="35"/>
      <c r="F81" s="35"/>
      <c r="G81" s="35"/>
      <c r="H81" s="35">
        <v>580.76</v>
      </c>
      <c r="I81" s="35"/>
      <c r="J81" s="10">
        <f t="shared" si="15"/>
        <v>6595.68</v>
      </c>
      <c r="K81" s="10"/>
      <c r="L81" s="10"/>
      <c r="M81" s="10"/>
      <c r="N81" s="10"/>
      <c r="O81" s="10"/>
      <c r="P81" s="10"/>
      <c r="Q81" s="10">
        <f t="shared" si="2"/>
        <v>6595.68</v>
      </c>
      <c r="R81" s="10">
        <f>+'184.100'!AE81</f>
        <v>7.0024531506503465E-2</v>
      </c>
      <c r="T81" s="10"/>
      <c r="U81" s="10">
        <f t="shared" si="14"/>
        <v>6595.7500245315068</v>
      </c>
    </row>
    <row r="82" spans="1:21" hidden="1" x14ac:dyDescent="0.2">
      <c r="A82" s="34">
        <f>+Jan!A82</f>
        <v>912000</v>
      </c>
      <c r="B82" s="35"/>
      <c r="C82" s="35"/>
      <c r="D82" s="35"/>
      <c r="E82" s="35"/>
      <c r="F82" s="35"/>
      <c r="G82" s="35"/>
      <c r="H82" s="35"/>
      <c r="I82" s="35"/>
      <c r="J82" s="10">
        <f t="shared" si="15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+'184.100'!AE82</f>
        <v>0</v>
      </c>
      <c r="T82" s="10"/>
      <c r="U82" s="10">
        <f t="shared" si="14"/>
        <v>0</v>
      </c>
    </row>
    <row r="83" spans="1:21" hidden="1" x14ac:dyDescent="0.2">
      <c r="A83" s="34">
        <f>+Jan!A83</f>
        <v>913000</v>
      </c>
      <c r="B83" s="35"/>
      <c r="C83" s="35"/>
      <c r="D83" s="35"/>
      <c r="E83" s="35"/>
      <c r="F83" s="35"/>
      <c r="G83" s="35"/>
      <c r="H83" s="35"/>
      <c r="I83" s="35"/>
      <c r="J83" s="10">
        <f t="shared" si="15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+'184.100'!AE83</f>
        <v>0</v>
      </c>
      <c r="T83" s="10"/>
      <c r="U83" s="10">
        <f t="shared" si="14"/>
        <v>0</v>
      </c>
    </row>
    <row r="84" spans="1:21" hidden="1" x14ac:dyDescent="0.2">
      <c r="A84" s="34">
        <f>+Jan!A84</f>
        <v>913220</v>
      </c>
      <c r="B84" s="35"/>
      <c r="C84" s="35"/>
      <c r="D84" s="35"/>
      <c r="E84" s="35"/>
      <c r="F84" s="35"/>
      <c r="G84" s="35"/>
      <c r="H84" s="35"/>
      <c r="I84" s="35"/>
      <c r="J84" s="10">
        <f t="shared" si="15"/>
        <v>0</v>
      </c>
      <c r="K84" s="10"/>
      <c r="L84" s="10"/>
      <c r="M84" s="10"/>
      <c r="N84" s="10"/>
      <c r="O84" s="10"/>
      <c r="P84" s="10"/>
      <c r="Q84" s="10">
        <f t="shared" si="2"/>
        <v>0</v>
      </c>
      <c r="R84" s="10">
        <f>+'184.100'!AE84</f>
        <v>0</v>
      </c>
      <c r="T84" s="10"/>
      <c r="U84" s="10">
        <f t="shared" si="14"/>
        <v>0</v>
      </c>
    </row>
    <row r="85" spans="1:21" hidden="1" x14ac:dyDescent="0.2">
      <c r="A85" s="34">
        <f>+Jan!A85</f>
        <v>913230</v>
      </c>
      <c r="B85" s="35"/>
      <c r="C85" s="35"/>
      <c r="D85" s="35"/>
      <c r="E85" s="35"/>
      <c r="F85" s="35"/>
      <c r="G85" s="35"/>
      <c r="H85" s="35"/>
      <c r="I85" s="35"/>
      <c r="J85" s="10">
        <f t="shared" si="15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+'184.100'!AE85</f>
        <v>0</v>
      </c>
      <c r="T85" s="10"/>
      <c r="U85" s="10">
        <f t="shared" si="14"/>
        <v>0</v>
      </c>
    </row>
    <row r="86" spans="1:21" hidden="1" x14ac:dyDescent="0.2">
      <c r="A86" s="34">
        <f>+Jan!A86</f>
        <v>913240</v>
      </c>
      <c r="B86" s="35"/>
      <c r="C86" s="35"/>
      <c r="D86" s="35"/>
      <c r="E86" s="35"/>
      <c r="F86" s="35"/>
      <c r="G86" s="35"/>
      <c r="H86" s="35"/>
      <c r="I86" s="35"/>
      <c r="J86" s="10">
        <f t="shared" si="15"/>
        <v>0</v>
      </c>
      <c r="K86" s="10"/>
      <c r="L86" s="10"/>
      <c r="M86" s="10"/>
      <c r="N86" s="10"/>
      <c r="O86" s="10"/>
      <c r="P86" s="10"/>
      <c r="Q86" s="10">
        <f t="shared" si="2"/>
        <v>0</v>
      </c>
      <c r="R86" s="10">
        <f>+'184.100'!AE86</f>
        <v>0</v>
      </c>
      <c r="T86" s="10"/>
      <c r="U86" s="10">
        <f t="shared" si="14"/>
        <v>0</v>
      </c>
    </row>
    <row r="87" spans="1:21" x14ac:dyDescent="0.2">
      <c r="A87" s="34">
        <f>+Jan!A87</f>
        <v>920000</v>
      </c>
      <c r="B87" s="35">
        <v>94038.91</v>
      </c>
      <c r="C87" s="35">
        <v>5318.11</v>
      </c>
      <c r="D87" s="35"/>
      <c r="E87" s="35"/>
      <c r="F87" s="35"/>
      <c r="G87" s="35">
        <v>454.65</v>
      </c>
      <c r="H87" s="35">
        <v>7862.53</v>
      </c>
      <c r="I87" s="35"/>
      <c r="J87" s="10">
        <f t="shared" si="15"/>
        <v>107674.2</v>
      </c>
      <c r="K87" s="10"/>
      <c r="L87" s="10"/>
      <c r="M87" s="10"/>
      <c r="N87" s="10"/>
      <c r="O87" s="10"/>
      <c r="P87" s="10"/>
      <c r="Q87" s="10">
        <f t="shared" si="2"/>
        <v>107674.2</v>
      </c>
      <c r="R87" s="10">
        <f>+'184.100'!AE87</f>
        <v>0.27135711567858045</v>
      </c>
      <c r="T87" s="10"/>
      <c r="U87" s="10">
        <f t="shared" si="14"/>
        <v>107674.47135711568</v>
      </c>
    </row>
    <row r="88" spans="1:21" hidden="1" x14ac:dyDescent="0.2">
      <c r="A88" s="34">
        <v>920100</v>
      </c>
      <c r="B88" s="35"/>
      <c r="C88" s="35"/>
      <c r="D88" s="35"/>
      <c r="E88" s="35"/>
      <c r="F88" s="35"/>
      <c r="G88" s="35"/>
      <c r="H88" s="35"/>
      <c r="I88" s="35"/>
      <c r="J88" s="10">
        <f t="shared" si="15"/>
        <v>0</v>
      </c>
      <c r="K88" s="10"/>
      <c r="L88" s="10"/>
      <c r="M88" s="10"/>
      <c r="N88" s="10"/>
      <c r="O88" s="10"/>
      <c r="P88" s="10"/>
      <c r="Q88" s="10">
        <f t="shared" ref="Q88:Q92" si="16">+J88-L88+M88-N88+O88+P88+K88</f>
        <v>0</v>
      </c>
      <c r="R88" s="10">
        <f>+'184.100'!AE88</f>
        <v>0</v>
      </c>
      <c r="T88" s="10"/>
      <c r="U88" s="10">
        <f t="shared" si="14"/>
        <v>0</v>
      </c>
    </row>
    <row r="89" spans="1:21" hidden="1" x14ac:dyDescent="0.2">
      <c r="A89" s="34">
        <f>+Jan!A89</f>
        <v>920220</v>
      </c>
      <c r="B89" s="35"/>
      <c r="C89" s="35"/>
      <c r="D89" s="35"/>
      <c r="E89" s="35"/>
      <c r="F89" s="35"/>
      <c r="G89" s="35"/>
      <c r="H89" s="35"/>
      <c r="I89" s="35"/>
      <c r="J89" s="10">
        <f t="shared" si="15"/>
        <v>0</v>
      </c>
      <c r="K89" s="10"/>
      <c r="L89" s="10"/>
      <c r="M89" s="10"/>
      <c r="N89" s="10"/>
      <c r="O89" s="10"/>
      <c r="P89" s="10"/>
      <c r="Q89" s="10">
        <f t="shared" si="16"/>
        <v>0</v>
      </c>
      <c r="R89" s="10">
        <f>+'184.100'!AE89</f>
        <v>0</v>
      </c>
      <c r="T89" s="10"/>
      <c r="U89" s="10">
        <f t="shared" si="14"/>
        <v>0</v>
      </c>
    </row>
    <row r="90" spans="1:21" hidden="1" x14ac:dyDescent="0.2">
      <c r="A90" s="34">
        <f>+Jan!A90</f>
        <v>920221</v>
      </c>
      <c r="B90" s="35"/>
      <c r="C90" s="35"/>
      <c r="D90" s="35"/>
      <c r="E90" s="35"/>
      <c r="F90" s="35"/>
      <c r="G90" s="35"/>
      <c r="H90" s="35"/>
      <c r="I90" s="35"/>
      <c r="J90" s="10">
        <f t="shared" si="15"/>
        <v>0</v>
      </c>
      <c r="K90" s="10"/>
      <c r="L90" s="10"/>
      <c r="M90" s="10"/>
      <c r="N90" s="10"/>
      <c r="O90" s="10"/>
      <c r="P90" s="10"/>
      <c r="Q90" s="10">
        <f t="shared" si="16"/>
        <v>0</v>
      </c>
      <c r="R90" s="10">
        <f>+'184.100'!AE90</f>
        <v>0</v>
      </c>
      <c r="T90" s="10"/>
      <c r="U90" s="10">
        <f t="shared" si="14"/>
        <v>0</v>
      </c>
    </row>
    <row r="91" spans="1:21" hidden="1" x14ac:dyDescent="0.2">
      <c r="A91" s="34">
        <f>+Jan!A91</f>
        <v>920230</v>
      </c>
      <c r="B91" s="35"/>
      <c r="C91" s="35"/>
      <c r="D91" s="35"/>
      <c r="E91" s="35"/>
      <c r="F91" s="35"/>
      <c r="G91" s="35"/>
      <c r="H91" s="35"/>
      <c r="I91" s="35"/>
      <c r="J91" s="10">
        <f t="shared" si="15"/>
        <v>0</v>
      </c>
      <c r="K91" s="10"/>
      <c r="L91" s="10"/>
      <c r="M91" s="10"/>
      <c r="N91" s="10"/>
      <c r="O91" s="10"/>
      <c r="P91" s="10"/>
      <c r="Q91" s="10">
        <f t="shared" si="16"/>
        <v>0</v>
      </c>
      <c r="R91" s="10">
        <f>+'184.100'!AE91</f>
        <v>0</v>
      </c>
      <c r="T91" s="10"/>
      <c r="U91" s="10">
        <f t="shared" si="14"/>
        <v>0</v>
      </c>
    </row>
    <row r="92" spans="1:21" hidden="1" x14ac:dyDescent="0.2">
      <c r="A92" s="34">
        <f>+Jan!A92</f>
        <v>920231</v>
      </c>
      <c r="B92" s="35"/>
      <c r="C92" s="35"/>
      <c r="D92" s="35"/>
      <c r="E92" s="35"/>
      <c r="F92" s="35"/>
      <c r="G92" s="35"/>
      <c r="H92" s="35"/>
      <c r="I92" s="35"/>
      <c r="J92" s="10">
        <f t="shared" si="15"/>
        <v>0</v>
      </c>
      <c r="K92" s="10"/>
      <c r="L92" s="10"/>
      <c r="M92" s="10"/>
      <c r="N92" s="10"/>
      <c r="O92" s="10"/>
      <c r="P92" s="10"/>
      <c r="Q92" s="10">
        <f t="shared" si="16"/>
        <v>0</v>
      </c>
      <c r="R92" s="10">
        <f>+'184.100'!AE92</f>
        <v>0</v>
      </c>
      <c r="T92" s="10"/>
      <c r="U92" s="10">
        <f t="shared" si="14"/>
        <v>0</v>
      </c>
    </row>
    <row r="93" spans="1:21" hidden="1" x14ac:dyDescent="0.2">
      <c r="A93" s="34">
        <f>+Jan!A93</f>
        <v>920240</v>
      </c>
      <c r="B93" s="35"/>
      <c r="C93" s="35"/>
      <c r="D93" s="35"/>
      <c r="E93" s="35"/>
      <c r="F93" s="35"/>
      <c r="G93" s="35"/>
      <c r="H93" s="35"/>
      <c r="I93" s="35"/>
      <c r="J93" s="10">
        <f t="shared" si="15"/>
        <v>0</v>
      </c>
      <c r="K93" s="10"/>
      <c r="L93" s="10"/>
      <c r="M93" s="10"/>
      <c r="N93" s="10"/>
      <c r="O93" s="10"/>
      <c r="P93" s="10"/>
      <c r="Q93" s="10">
        <f t="shared" si="2"/>
        <v>0</v>
      </c>
      <c r="R93" s="10">
        <f>+'184.100'!AE93</f>
        <v>0</v>
      </c>
      <c r="T93" s="10"/>
      <c r="U93" s="10">
        <f t="shared" si="14"/>
        <v>0</v>
      </c>
    </row>
    <row r="94" spans="1:21" hidden="1" x14ac:dyDescent="0.2">
      <c r="A94" s="34">
        <f>+Jan!A94</f>
        <v>920241</v>
      </c>
      <c r="B94" s="35"/>
      <c r="C94" s="35"/>
      <c r="D94" s="35"/>
      <c r="E94" s="35"/>
      <c r="F94" s="35"/>
      <c r="G94" s="35"/>
      <c r="H94" s="35"/>
      <c r="I94" s="35"/>
      <c r="J94" s="10">
        <f t="shared" si="15"/>
        <v>0</v>
      </c>
      <c r="K94" s="10"/>
      <c r="L94" s="10"/>
      <c r="M94" s="10"/>
      <c r="N94" s="10"/>
      <c r="O94" s="10"/>
      <c r="P94" s="10"/>
      <c r="Q94" s="10">
        <f t="shared" ref="Q94:Q99" si="17">+J94-L94+M94-N94+O94+P94+K94</f>
        <v>0</v>
      </c>
      <c r="R94" s="10">
        <f>+'184.100'!AE94</f>
        <v>0</v>
      </c>
      <c r="T94" s="10"/>
      <c r="U94" s="10">
        <f t="shared" si="14"/>
        <v>0</v>
      </c>
    </row>
    <row r="95" spans="1:21" x14ac:dyDescent="0.2">
      <c r="A95" s="34">
        <v>920250</v>
      </c>
      <c r="B95" s="35">
        <v>78.03</v>
      </c>
      <c r="C95" s="35">
        <v>4.33</v>
      </c>
      <c r="D95" s="35"/>
      <c r="E95" s="35"/>
      <c r="F95" s="35"/>
      <c r="G95" s="35"/>
      <c r="H95" s="35">
        <v>6.87</v>
      </c>
      <c r="I95" s="35"/>
      <c r="J95" s="10">
        <f t="shared" si="15"/>
        <v>89.23</v>
      </c>
      <c r="K95" s="10"/>
      <c r="L95" s="10"/>
      <c r="M95" s="10"/>
      <c r="N95" s="10"/>
      <c r="O95" s="10"/>
      <c r="P95" s="10"/>
      <c r="Q95" s="10">
        <f t="shared" si="17"/>
        <v>89.23</v>
      </c>
      <c r="R95" s="10">
        <f>+'184.100'!AE95</f>
        <v>0</v>
      </c>
      <c r="T95" s="10"/>
      <c r="U95" s="10">
        <f t="shared" si="14"/>
        <v>89.23</v>
      </c>
    </row>
    <row r="96" spans="1:21" x14ac:dyDescent="0.2">
      <c r="A96" s="34">
        <v>920260</v>
      </c>
      <c r="B96" s="35">
        <v>78.03</v>
      </c>
      <c r="C96" s="35">
        <v>4.34</v>
      </c>
      <c r="D96" s="35"/>
      <c r="E96" s="35"/>
      <c r="F96" s="35"/>
      <c r="G96" s="35"/>
      <c r="H96" s="35">
        <v>6.87</v>
      </c>
      <c r="I96" s="35"/>
      <c r="J96" s="10">
        <f t="shared" si="15"/>
        <v>89.240000000000009</v>
      </c>
      <c r="K96" s="10"/>
      <c r="L96" s="10"/>
      <c r="M96" s="10"/>
      <c r="N96" s="10"/>
      <c r="O96" s="10"/>
      <c r="P96" s="10"/>
      <c r="Q96" s="10">
        <f t="shared" si="17"/>
        <v>89.240000000000009</v>
      </c>
      <c r="R96" s="10">
        <f>+'184.100'!AE96</f>
        <v>0</v>
      </c>
      <c r="T96" s="10"/>
      <c r="U96" s="10">
        <f t="shared" si="14"/>
        <v>89.240000000000009</v>
      </c>
    </row>
    <row r="97" spans="1:21" hidden="1" x14ac:dyDescent="0.2">
      <c r="A97" s="34">
        <f>+Jan!A97</f>
        <v>921000</v>
      </c>
      <c r="B97" s="35"/>
      <c r="C97" s="35"/>
      <c r="D97" s="35"/>
      <c r="E97" s="35"/>
      <c r="F97" s="35"/>
      <c r="G97" s="35"/>
      <c r="H97" s="35"/>
      <c r="I97" s="35"/>
      <c r="J97" s="10">
        <f t="shared" si="15"/>
        <v>0</v>
      </c>
      <c r="K97" s="10"/>
      <c r="L97" s="10"/>
      <c r="M97" s="10"/>
      <c r="N97" s="10"/>
      <c r="O97" s="10"/>
      <c r="P97" s="10"/>
      <c r="Q97" s="10">
        <f t="shared" si="17"/>
        <v>0</v>
      </c>
      <c r="R97" s="10">
        <f>+'184.100'!AE97</f>
        <v>0</v>
      </c>
      <c r="T97" s="10">
        <f>+'163000'!AE19+'163000'!AE42</f>
        <v>0</v>
      </c>
      <c r="U97" s="10">
        <f t="shared" si="14"/>
        <v>0</v>
      </c>
    </row>
    <row r="98" spans="1:21" hidden="1" x14ac:dyDescent="0.2">
      <c r="A98" s="34">
        <f>+Jan!A98</f>
        <v>928000</v>
      </c>
      <c r="B98" s="35"/>
      <c r="C98" s="35"/>
      <c r="D98" s="35"/>
      <c r="E98" s="35"/>
      <c r="F98" s="35"/>
      <c r="G98" s="35"/>
      <c r="H98" s="35"/>
      <c r="I98" s="35"/>
      <c r="J98" s="10">
        <f t="shared" si="15"/>
        <v>0</v>
      </c>
      <c r="K98" s="10"/>
      <c r="L98" s="10"/>
      <c r="M98" s="10"/>
      <c r="N98" s="10"/>
      <c r="O98" s="10"/>
      <c r="P98" s="10"/>
      <c r="Q98" s="10">
        <f t="shared" si="17"/>
        <v>0</v>
      </c>
      <c r="R98" s="10">
        <f>+'184.100'!AE98</f>
        <v>0</v>
      </c>
      <c r="T98" s="10"/>
      <c r="U98" s="10">
        <f t="shared" si="14"/>
        <v>0</v>
      </c>
    </row>
    <row r="99" spans="1:21" hidden="1" x14ac:dyDescent="0.2">
      <c r="A99" s="34">
        <f>+Jan!A99</f>
        <v>928100</v>
      </c>
      <c r="B99" s="35"/>
      <c r="C99" s="35"/>
      <c r="D99" s="35"/>
      <c r="E99" s="35"/>
      <c r="F99" s="35"/>
      <c r="G99" s="35"/>
      <c r="H99" s="35"/>
      <c r="I99" s="35"/>
      <c r="J99" s="10">
        <f t="shared" si="15"/>
        <v>0</v>
      </c>
      <c r="K99" s="10"/>
      <c r="L99" s="10"/>
      <c r="M99" s="10"/>
      <c r="N99" s="10"/>
      <c r="O99" s="10"/>
      <c r="P99" s="10"/>
      <c r="Q99" s="10">
        <f t="shared" si="17"/>
        <v>0</v>
      </c>
      <c r="R99" s="10">
        <f>+'184.100'!AE99</f>
        <v>0</v>
      </c>
      <c r="T99" s="10"/>
      <c r="U99" s="10">
        <f t="shared" si="14"/>
        <v>0</v>
      </c>
    </row>
    <row r="100" spans="1:21" hidden="1" x14ac:dyDescent="0.2">
      <c r="A100" s="34">
        <f>+Jan!A100</f>
        <v>928300</v>
      </c>
      <c r="B100" s="35"/>
      <c r="C100" s="35"/>
      <c r="D100" s="35"/>
      <c r="E100" s="35"/>
      <c r="F100" s="35"/>
      <c r="G100" s="35"/>
      <c r="H100" s="35"/>
      <c r="I100" s="35"/>
      <c r="J100" s="10">
        <f t="shared" si="15"/>
        <v>0</v>
      </c>
      <c r="K100" s="10"/>
      <c r="L100" s="10"/>
      <c r="M100" s="10"/>
      <c r="N100" s="10"/>
      <c r="O100" s="10"/>
      <c r="P100" s="10"/>
      <c r="Q100" s="10">
        <f t="shared" ref="Q100:Q101" si="18">+J100-L100+M100-N100+O100+P100+K100</f>
        <v>0</v>
      </c>
      <c r="R100" s="10">
        <f>+'184.100'!AE100</f>
        <v>0</v>
      </c>
      <c r="T100" s="10"/>
      <c r="U100" s="10">
        <f t="shared" si="14"/>
        <v>0</v>
      </c>
    </row>
    <row r="101" spans="1:21" hidden="1" x14ac:dyDescent="0.2">
      <c r="A101" s="34">
        <v>928500</v>
      </c>
      <c r="B101" s="35"/>
      <c r="C101" s="35"/>
      <c r="D101" s="35"/>
      <c r="E101" s="35"/>
      <c r="F101" s="35"/>
      <c r="G101" s="35"/>
      <c r="H101" s="35"/>
      <c r="I101" s="35"/>
      <c r="J101" s="10">
        <f t="shared" si="15"/>
        <v>0</v>
      </c>
      <c r="K101" s="10"/>
      <c r="L101" s="10"/>
      <c r="M101" s="10"/>
      <c r="N101" s="10"/>
      <c r="O101" s="10"/>
      <c r="P101" s="10"/>
      <c r="Q101" s="10">
        <f t="shared" si="18"/>
        <v>0</v>
      </c>
      <c r="R101" s="10">
        <f>+'184.100'!AE101</f>
        <v>0</v>
      </c>
      <c r="T101" s="10"/>
      <c r="U101" s="10">
        <f t="shared" si="14"/>
        <v>0</v>
      </c>
    </row>
    <row r="102" spans="1:21" hidden="1" x14ac:dyDescent="0.2">
      <c r="A102" s="34">
        <v>928600</v>
      </c>
      <c r="B102" s="35"/>
      <c r="C102" s="35"/>
      <c r="D102" s="35"/>
      <c r="E102" s="35"/>
      <c r="F102" s="35"/>
      <c r="G102" s="35"/>
      <c r="H102" s="35"/>
      <c r="I102" s="35"/>
      <c r="J102" s="10">
        <f t="shared" si="15"/>
        <v>0</v>
      </c>
      <c r="K102" s="10"/>
      <c r="L102" s="10"/>
      <c r="M102" s="10"/>
      <c r="N102" s="10"/>
      <c r="O102" s="10"/>
      <c r="P102" s="10"/>
      <c r="Q102" s="10">
        <f t="shared" ref="Q102:Q106" si="19">+J102-L102+M102-N102+O102+P102+K102</f>
        <v>0</v>
      </c>
      <c r="R102" s="10">
        <f>+'184.100'!AE102</f>
        <v>0</v>
      </c>
      <c r="T102" s="10"/>
      <c r="U102" s="10">
        <f t="shared" si="14"/>
        <v>0</v>
      </c>
    </row>
    <row r="103" spans="1:21" hidden="1" x14ac:dyDescent="0.2">
      <c r="A103" s="34">
        <v>928610</v>
      </c>
      <c r="B103" s="35"/>
      <c r="C103" s="35"/>
      <c r="D103" s="35"/>
      <c r="E103" s="35"/>
      <c r="F103" s="35"/>
      <c r="G103" s="35"/>
      <c r="H103" s="35"/>
      <c r="I103" s="35"/>
      <c r="J103" s="10">
        <f t="shared" si="15"/>
        <v>0</v>
      </c>
      <c r="K103" s="10"/>
      <c r="L103" s="10"/>
      <c r="M103" s="10"/>
      <c r="N103" s="10"/>
      <c r="O103" s="10"/>
      <c r="P103" s="10"/>
      <c r="Q103" s="10">
        <f t="shared" si="19"/>
        <v>0</v>
      </c>
      <c r="R103" s="10">
        <f>+'184.100'!AE103</f>
        <v>0</v>
      </c>
      <c r="T103" s="10"/>
      <c r="U103" s="10">
        <f t="shared" si="14"/>
        <v>0</v>
      </c>
    </row>
    <row r="104" spans="1:21" hidden="1" x14ac:dyDescent="0.2">
      <c r="A104" s="34">
        <f>+Jan!A104</f>
        <v>930100</v>
      </c>
      <c r="B104" s="35"/>
      <c r="C104" s="35"/>
      <c r="D104" s="35"/>
      <c r="E104" s="35"/>
      <c r="F104" s="35"/>
      <c r="G104" s="35"/>
      <c r="H104" s="35"/>
      <c r="I104" s="35"/>
      <c r="J104" s="10">
        <f t="shared" si="15"/>
        <v>0</v>
      </c>
      <c r="K104" s="10"/>
      <c r="L104" s="10"/>
      <c r="M104" s="10"/>
      <c r="N104" s="10"/>
      <c r="O104" s="10"/>
      <c r="P104" s="10"/>
      <c r="Q104" s="10">
        <f t="shared" si="19"/>
        <v>0</v>
      </c>
      <c r="R104" s="10">
        <f>+'184.100'!AE104</f>
        <v>0</v>
      </c>
      <c r="T104" s="10"/>
      <c r="U104" s="10">
        <f t="shared" si="14"/>
        <v>0</v>
      </c>
    </row>
    <row r="105" spans="1:21" x14ac:dyDescent="0.2">
      <c r="A105" s="34">
        <f>+Jan!A105</f>
        <v>930200</v>
      </c>
      <c r="B105" s="35">
        <v>7125.91</v>
      </c>
      <c r="C105" s="35">
        <v>403.27</v>
      </c>
      <c r="D105" s="35"/>
      <c r="E105" s="35"/>
      <c r="F105" s="35"/>
      <c r="G105" s="35">
        <v>80.680000000000007</v>
      </c>
      <c r="H105" s="35">
        <v>748.07</v>
      </c>
      <c r="I105" s="35"/>
      <c r="J105" s="10">
        <f t="shared" si="15"/>
        <v>8357.93</v>
      </c>
      <c r="K105" s="10"/>
      <c r="L105" s="10"/>
      <c r="M105" s="10"/>
      <c r="N105" s="10"/>
      <c r="O105" s="10"/>
      <c r="P105" s="10"/>
      <c r="Q105" s="10">
        <f t="shared" si="19"/>
        <v>8357.93</v>
      </c>
      <c r="R105" s="10">
        <f>+'184.100'!AE105</f>
        <v>3.124938755986577E-3</v>
      </c>
      <c r="S105" s="10">
        <v>-1.01</v>
      </c>
      <c r="T105" s="10"/>
      <c r="U105" s="10">
        <f t="shared" si="14"/>
        <v>8356.9231249387558</v>
      </c>
    </row>
    <row r="106" spans="1:21" hidden="1" x14ac:dyDescent="0.2">
      <c r="A106" s="34">
        <f>+Jan!A106</f>
        <v>930220</v>
      </c>
      <c r="B106" s="35"/>
      <c r="C106" s="35"/>
      <c r="D106" s="35"/>
      <c r="E106" s="35"/>
      <c r="F106" s="35"/>
      <c r="G106" s="35"/>
      <c r="H106" s="35"/>
      <c r="I106" s="35"/>
      <c r="J106" s="10">
        <f t="shared" si="15"/>
        <v>0</v>
      </c>
      <c r="K106" s="10"/>
      <c r="L106" s="10"/>
      <c r="M106" s="10"/>
      <c r="N106" s="10"/>
      <c r="O106" s="10"/>
      <c r="P106" s="10"/>
      <c r="Q106" s="10">
        <f t="shared" si="19"/>
        <v>0</v>
      </c>
      <c r="R106" s="10">
        <f>+'184.100'!AE106</f>
        <v>0</v>
      </c>
      <c r="T106" s="10"/>
      <c r="U106" s="10">
        <f t="shared" si="14"/>
        <v>0</v>
      </c>
    </row>
    <row r="107" spans="1:21" hidden="1" x14ac:dyDescent="0.2">
      <c r="A107" s="34">
        <f>+Jan!A107</f>
        <v>930221</v>
      </c>
      <c r="B107" s="35"/>
      <c r="C107" s="35"/>
      <c r="D107" s="35"/>
      <c r="E107" s="35"/>
      <c r="F107" s="35"/>
      <c r="G107" s="35"/>
      <c r="H107" s="35"/>
      <c r="I107" s="35"/>
      <c r="J107" s="10">
        <f t="shared" si="15"/>
        <v>0</v>
      </c>
      <c r="K107" s="10"/>
      <c r="L107" s="10"/>
      <c r="M107" s="10"/>
      <c r="N107" s="10"/>
      <c r="O107" s="10"/>
      <c r="P107" s="10"/>
      <c r="Q107" s="10">
        <f t="shared" ref="Q107:Q116" si="20">+J107-L107+M107-N107+O107+P107+K107</f>
        <v>0</v>
      </c>
      <c r="R107" s="10">
        <f>+'184.100'!AE107</f>
        <v>0</v>
      </c>
      <c r="T107" s="10"/>
      <c r="U107" s="10">
        <f t="shared" ref="U107:U116" si="21">+Q107++T107+R107+S107</f>
        <v>0</v>
      </c>
    </row>
    <row r="108" spans="1:21" hidden="1" x14ac:dyDescent="0.2">
      <c r="A108" s="34">
        <f>+Jan!A108</f>
        <v>930230</v>
      </c>
      <c r="B108" s="35"/>
      <c r="C108" s="35"/>
      <c r="D108" s="35"/>
      <c r="E108" s="35"/>
      <c r="F108" s="35"/>
      <c r="G108" s="35"/>
      <c r="H108" s="35"/>
      <c r="I108" s="35"/>
      <c r="J108" s="10">
        <f t="shared" si="15"/>
        <v>0</v>
      </c>
      <c r="K108" s="10"/>
      <c r="L108" s="10"/>
      <c r="M108" s="10"/>
      <c r="N108" s="10"/>
      <c r="O108" s="10"/>
      <c r="P108" s="10"/>
      <c r="Q108" s="10">
        <f t="shared" si="20"/>
        <v>0</v>
      </c>
      <c r="R108" s="10">
        <f>+'184.100'!AE108</f>
        <v>0</v>
      </c>
      <c r="T108" s="10"/>
      <c r="U108" s="10">
        <f t="shared" si="21"/>
        <v>0</v>
      </c>
    </row>
    <row r="109" spans="1:21" hidden="1" x14ac:dyDescent="0.2">
      <c r="A109" s="34">
        <f>+Jan!A109</f>
        <v>930231</v>
      </c>
      <c r="B109" s="35"/>
      <c r="C109" s="35"/>
      <c r="D109" s="35"/>
      <c r="E109" s="35"/>
      <c r="F109" s="35"/>
      <c r="G109" s="35"/>
      <c r="H109" s="35"/>
      <c r="I109" s="35"/>
      <c r="J109" s="10">
        <f t="shared" si="15"/>
        <v>0</v>
      </c>
      <c r="K109" s="10"/>
      <c r="L109" s="10"/>
      <c r="M109" s="10"/>
      <c r="N109" s="10"/>
      <c r="O109" s="10"/>
      <c r="P109" s="10"/>
      <c r="Q109" s="10">
        <f t="shared" si="20"/>
        <v>0</v>
      </c>
      <c r="R109" s="10">
        <f>+'184.100'!AE109</f>
        <v>0</v>
      </c>
      <c r="T109" s="10"/>
      <c r="U109" s="10">
        <f t="shared" si="21"/>
        <v>0</v>
      </c>
    </row>
    <row r="110" spans="1:21" hidden="1" x14ac:dyDescent="0.2">
      <c r="A110" s="34">
        <f>+Jan!A110</f>
        <v>930240</v>
      </c>
      <c r="B110" s="35"/>
      <c r="C110" s="35"/>
      <c r="D110" s="35"/>
      <c r="E110" s="35"/>
      <c r="F110" s="35"/>
      <c r="G110" s="35"/>
      <c r="H110" s="35"/>
      <c r="I110" s="35"/>
      <c r="J110" s="10">
        <f t="shared" si="15"/>
        <v>0</v>
      </c>
      <c r="K110" s="10"/>
      <c r="L110" s="10"/>
      <c r="M110" s="10"/>
      <c r="N110" s="10"/>
      <c r="O110" s="10"/>
      <c r="P110" s="10"/>
      <c r="Q110" s="10">
        <f t="shared" si="20"/>
        <v>0</v>
      </c>
      <c r="R110" s="10">
        <f>+'184.100'!AE110</f>
        <v>0</v>
      </c>
      <c r="T110" s="10"/>
      <c r="U110" s="10">
        <f t="shared" si="21"/>
        <v>0</v>
      </c>
    </row>
    <row r="111" spans="1:21" hidden="1" x14ac:dyDescent="0.2">
      <c r="A111" s="34">
        <f>+Jan!A111</f>
        <v>930241</v>
      </c>
      <c r="B111" s="35"/>
      <c r="C111" s="35"/>
      <c r="D111" s="35"/>
      <c r="E111" s="35"/>
      <c r="F111" s="35"/>
      <c r="G111" s="35"/>
      <c r="H111" s="35"/>
      <c r="I111" s="35"/>
      <c r="J111" s="10">
        <f t="shared" si="15"/>
        <v>0</v>
      </c>
      <c r="K111" s="10"/>
      <c r="L111" s="10"/>
      <c r="M111" s="10"/>
      <c r="N111" s="10"/>
      <c r="O111" s="10"/>
      <c r="P111" s="10"/>
      <c r="Q111" s="10">
        <f t="shared" si="20"/>
        <v>0</v>
      </c>
      <c r="R111" s="10">
        <f>+'184.100'!AE111</f>
        <v>0</v>
      </c>
      <c r="T111" s="10"/>
      <c r="U111" s="10">
        <f t="shared" si="21"/>
        <v>0</v>
      </c>
    </row>
    <row r="112" spans="1:21" x14ac:dyDescent="0.2">
      <c r="A112" s="34">
        <f>+Jan!A112</f>
        <v>935000</v>
      </c>
      <c r="B112" s="35">
        <v>26250.43</v>
      </c>
      <c r="C112" s="35">
        <v>1638.22</v>
      </c>
      <c r="D112" s="35"/>
      <c r="E112" s="35"/>
      <c r="F112" s="35"/>
      <c r="G112" s="35">
        <v>506.1</v>
      </c>
      <c r="H112" s="35">
        <v>2041.02</v>
      </c>
      <c r="I112" s="35"/>
      <c r="J112" s="10">
        <f t="shared" si="15"/>
        <v>30435.77</v>
      </c>
      <c r="K112" s="10"/>
      <c r="L112" s="10"/>
      <c r="M112" s="10"/>
      <c r="N112" s="10"/>
      <c r="O112" s="10"/>
      <c r="P112" s="10"/>
      <c r="Q112" s="10">
        <f t="shared" si="20"/>
        <v>30435.77</v>
      </c>
      <c r="R112" s="10">
        <f>+'184.100'!AE112</f>
        <v>0.54337834973475585</v>
      </c>
      <c r="T112" s="10"/>
      <c r="U112" s="10">
        <f t="shared" si="21"/>
        <v>30436.313378349736</v>
      </c>
    </row>
    <row r="113" spans="1:21" hidden="1" x14ac:dyDescent="0.2">
      <c r="A113" s="34">
        <f>+Jan!A113</f>
        <v>935220</v>
      </c>
      <c r="B113" s="10"/>
      <c r="C113" s="10"/>
      <c r="D113" s="10"/>
      <c r="E113" s="10"/>
      <c r="F113" s="10"/>
      <c r="G113" s="10"/>
      <c r="H113" s="10"/>
      <c r="I113" s="10"/>
      <c r="J113" s="10">
        <f t="shared" si="15"/>
        <v>0</v>
      </c>
      <c r="K113" s="10"/>
      <c r="L113" s="10"/>
      <c r="M113" s="10"/>
      <c r="N113" s="10"/>
      <c r="O113" s="10"/>
      <c r="P113" s="10"/>
      <c r="Q113" s="10">
        <f t="shared" si="20"/>
        <v>0</v>
      </c>
      <c r="R113" s="10">
        <f>+'184.100'!AE113</f>
        <v>0</v>
      </c>
      <c r="T113" s="10"/>
      <c r="U113" s="10">
        <f t="shared" si="21"/>
        <v>0</v>
      </c>
    </row>
    <row r="114" spans="1:21" hidden="1" x14ac:dyDescent="0.2">
      <c r="A114" s="34">
        <f>+Jan!A114</f>
        <v>935230</v>
      </c>
      <c r="B114" s="10"/>
      <c r="C114" s="10"/>
      <c r="D114" s="10"/>
      <c r="E114" s="10"/>
      <c r="F114" s="10"/>
      <c r="G114" s="10"/>
      <c r="H114" s="10"/>
      <c r="I114" s="10"/>
      <c r="J114" s="10">
        <f t="shared" si="15"/>
        <v>0</v>
      </c>
      <c r="K114" s="10"/>
      <c r="L114" s="10"/>
      <c r="M114" s="10"/>
      <c r="N114" s="10"/>
      <c r="O114" s="10"/>
      <c r="P114" s="10"/>
      <c r="Q114" s="10">
        <f t="shared" si="20"/>
        <v>0</v>
      </c>
      <c r="R114" s="10">
        <f>+'184.100'!AE114</f>
        <v>0</v>
      </c>
      <c r="T114" s="10"/>
      <c r="U114" s="10">
        <f t="shared" si="21"/>
        <v>0</v>
      </c>
    </row>
    <row r="115" spans="1:21" hidden="1" x14ac:dyDescent="0.2">
      <c r="A115" s="34">
        <f>+Jan!A115</f>
        <v>935240</v>
      </c>
      <c r="B115" s="10"/>
      <c r="C115" s="10"/>
      <c r="D115" s="10"/>
      <c r="E115" s="10"/>
      <c r="F115" s="10"/>
      <c r="G115" s="10"/>
      <c r="H115" s="10"/>
      <c r="I115" s="10"/>
      <c r="J115" s="10">
        <f t="shared" si="15"/>
        <v>0</v>
      </c>
      <c r="K115" s="10"/>
      <c r="L115" s="10"/>
      <c r="M115" s="10"/>
      <c r="N115" s="10"/>
      <c r="O115" s="10"/>
      <c r="P115" s="10"/>
      <c r="Q115" s="10">
        <f t="shared" si="20"/>
        <v>0</v>
      </c>
      <c r="R115" s="10">
        <f>+'184.100'!AE115</f>
        <v>0</v>
      </c>
      <c r="T115" s="10"/>
      <c r="U115" s="10">
        <f t="shared" si="21"/>
        <v>0</v>
      </c>
    </row>
    <row r="116" spans="1:21" x14ac:dyDescent="0.2">
      <c r="A116" s="34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>
        <f t="shared" si="20"/>
        <v>0</v>
      </c>
      <c r="R116" s="10">
        <f>+'184.100'!AE116</f>
        <v>0</v>
      </c>
      <c r="T116" s="10"/>
      <c r="U116" s="10">
        <f t="shared" si="21"/>
        <v>0</v>
      </c>
    </row>
    <row r="117" spans="1:21" ht="15.75" thickBot="1" x14ac:dyDescent="0.25">
      <c r="A117" s="7"/>
      <c r="B117" s="19">
        <f>SUM(B8:B116)</f>
        <v>790051.26000000013</v>
      </c>
      <c r="C117" s="19">
        <f t="shared" ref="C117:Q117" si="22">SUM(C8:C116)</f>
        <v>46554.539999999994</v>
      </c>
      <c r="D117" s="19">
        <f t="shared" si="22"/>
        <v>0</v>
      </c>
      <c r="E117" s="19">
        <f t="shared" si="22"/>
        <v>5473.32</v>
      </c>
      <c r="F117" s="19">
        <f t="shared" si="22"/>
        <v>0</v>
      </c>
      <c r="G117" s="19">
        <f t="shared" si="22"/>
        <v>21617.82</v>
      </c>
      <c r="H117" s="19">
        <f t="shared" si="22"/>
        <v>62770.110000000015</v>
      </c>
      <c r="I117" s="19">
        <f t="shared" si="22"/>
        <v>0</v>
      </c>
      <c r="J117" s="19">
        <f t="shared" si="22"/>
        <v>926467.05000000028</v>
      </c>
      <c r="K117" s="19">
        <f t="shared" si="22"/>
        <v>-2.8421709430404007E-12</v>
      </c>
      <c r="L117" s="19">
        <f t="shared" si="22"/>
        <v>0</v>
      </c>
      <c r="M117" s="19">
        <f t="shared" si="22"/>
        <v>0</v>
      </c>
      <c r="N117" s="19">
        <f t="shared" si="22"/>
        <v>0</v>
      </c>
      <c r="O117" s="19">
        <f t="shared" si="22"/>
        <v>0</v>
      </c>
      <c r="P117" s="19">
        <f t="shared" si="22"/>
        <v>0</v>
      </c>
      <c r="Q117" s="19">
        <f t="shared" si="22"/>
        <v>926467.05000000016</v>
      </c>
      <c r="R117" s="19">
        <f>SUM(R8:R115)</f>
        <v>-1.4321877017664519E-14</v>
      </c>
      <c r="S117" s="19">
        <f>SUM(S8:S115)</f>
        <v>0</v>
      </c>
      <c r="T117" s="19">
        <f>SUM(T8:T115)</f>
        <v>1.1297629498585593E-12</v>
      </c>
      <c r="U117" s="19">
        <f>SUM(U8:U115)</f>
        <v>926467.05</v>
      </c>
    </row>
    <row r="118" spans="1:21" ht="15.75" thickTop="1" x14ac:dyDescent="0.2">
      <c r="A118" s="7"/>
      <c r="J118" s="2">
        <f>SUBTOTAL(9,J8:J112)</f>
        <v>926467.05000000028</v>
      </c>
      <c r="K118" s="10"/>
      <c r="L118" s="10" t="s">
        <v>11</v>
      </c>
      <c r="M118" s="10"/>
      <c r="N118" s="10"/>
      <c r="O118" s="10"/>
      <c r="P118" s="10"/>
      <c r="R118" s="10"/>
      <c r="T118" s="10"/>
    </row>
    <row r="119" spans="1:21" x14ac:dyDescent="0.2">
      <c r="A119" s="7"/>
      <c r="K119" s="10"/>
      <c r="P119" s="3" t="s">
        <v>38</v>
      </c>
      <c r="Q119" s="10">
        <f>SUM(Q8:Q34)+Q44+Q43+SUM(Q48:Q49)+Q45</f>
        <v>212880.31999999998</v>
      </c>
      <c r="R119" s="44" t="s">
        <v>38</v>
      </c>
      <c r="S119" s="44"/>
      <c r="T119" s="44"/>
      <c r="U119" s="10">
        <f>SUM(U8:U34)+U44+U43+SUM(U48:U49)+U45</f>
        <v>248343.42809966439</v>
      </c>
    </row>
    <row r="120" spans="1:21" x14ac:dyDescent="0.2">
      <c r="A120" s="100"/>
      <c r="B120" s="102" t="s">
        <v>101</v>
      </c>
      <c r="C120" s="101"/>
      <c r="D120" s="101"/>
      <c r="E120" s="101">
        <v>130</v>
      </c>
      <c r="F120" s="101"/>
      <c r="G120" s="101"/>
      <c r="H120" s="101"/>
      <c r="I120" s="101"/>
      <c r="J120" s="101"/>
      <c r="P120" s="3" t="s">
        <v>39</v>
      </c>
      <c r="Q120" s="10">
        <f>SUM(Q35:Q40)</f>
        <v>13.09</v>
      </c>
      <c r="R120" s="44" t="s">
        <v>39</v>
      </c>
      <c r="S120" s="43"/>
      <c r="T120" s="44"/>
      <c r="U120" s="10">
        <f>SUM(U35:U40)</f>
        <v>13.09</v>
      </c>
    </row>
    <row r="121" spans="1:21" x14ac:dyDescent="0.2">
      <c r="A121" s="9"/>
      <c r="B121" s="102" t="s">
        <v>102</v>
      </c>
      <c r="P121" s="3" t="s">
        <v>42</v>
      </c>
      <c r="Q121" s="10">
        <f>SUM(Q41:Q42)+Q46</f>
        <v>35584.03</v>
      </c>
      <c r="R121" s="44" t="s">
        <v>42</v>
      </c>
      <c r="S121" s="43"/>
      <c r="T121" s="44"/>
      <c r="U121" s="10">
        <f>SUM(U41:U42)+U46</f>
        <v>2.3855084574364582E-12</v>
      </c>
    </row>
    <row r="122" spans="1:21" x14ac:dyDescent="0.2">
      <c r="A122" s="9"/>
      <c r="P122" s="3" t="s">
        <v>41</v>
      </c>
      <c r="Q122" s="10">
        <f>SUM(Q50:Q56)</f>
        <v>0</v>
      </c>
      <c r="R122" s="44" t="s">
        <v>41</v>
      </c>
      <c r="S122" s="43"/>
      <c r="T122" s="44"/>
      <c r="U122" s="10">
        <f>SUM(U50:U56)</f>
        <v>6.56</v>
      </c>
    </row>
    <row r="123" spans="1:21" x14ac:dyDescent="0.2">
      <c r="A123" s="9"/>
      <c r="P123" s="3" t="s">
        <v>40</v>
      </c>
      <c r="Q123" s="29">
        <f>SUM(Q57:Q116)</f>
        <v>677989.61</v>
      </c>
      <c r="R123" s="44" t="s">
        <v>40</v>
      </c>
      <c r="S123" s="43"/>
      <c r="T123" s="44"/>
      <c r="U123" s="29">
        <f>SUM(U57:U116)</f>
        <v>678103.97190033551</v>
      </c>
    </row>
    <row r="124" spans="1:21" ht="15.75" thickBot="1" x14ac:dyDescent="0.25">
      <c r="A124" s="9"/>
      <c r="P124" s="3" t="s">
        <v>4</v>
      </c>
      <c r="Q124" s="30">
        <f>SUM(Q119:Q123)</f>
        <v>926467.04999999993</v>
      </c>
      <c r="R124" s="44" t="s">
        <v>4</v>
      </c>
      <c r="S124" s="43"/>
      <c r="T124" s="44"/>
      <c r="U124" s="30">
        <f>SUM(U119:U123)</f>
        <v>926467.04999999993</v>
      </c>
    </row>
    <row r="125" spans="1:21" ht="15.75" thickTop="1" x14ac:dyDescent="0.2">
      <c r="A125" s="9"/>
      <c r="R125" s="10"/>
    </row>
    <row r="126" spans="1:21" x14ac:dyDescent="0.2">
      <c r="A126" s="9"/>
      <c r="Q126" s="10">
        <f>+Q117-Q124</f>
        <v>0</v>
      </c>
      <c r="R126" s="10"/>
      <c r="U126" s="10">
        <f>+U117-U124</f>
        <v>0</v>
      </c>
    </row>
    <row r="127" spans="1:21" x14ac:dyDescent="0.2">
      <c r="A127" s="9"/>
      <c r="R127" s="10"/>
    </row>
    <row r="128" spans="1:21" x14ac:dyDescent="0.2">
      <c r="A128" s="9"/>
    </row>
    <row r="129" spans="1:1" x14ac:dyDescent="0.2">
      <c r="A129" s="9"/>
    </row>
    <row r="130" spans="1:1" x14ac:dyDescent="0.2">
      <c r="A130" s="9"/>
    </row>
    <row r="131" spans="1:1" x14ac:dyDescent="0.2">
      <c r="A131" s="9"/>
    </row>
    <row r="132" spans="1:1" x14ac:dyDescent="0.2">
      <c r="A132" s="9"/>
    </row>
    <row r="133" spans="1:1" x14ac:dyDescent="0.2">
      <c r="A133" s="9"/>
    </row>
    <row r="134" spans="1:1" x14ac:dyDescent="0.2">
      <c r="A134" s="9"/>
    </row>
    <row r="135" spans="1:1" x14ac:dyDescent="0.2">
      <c r="A135" s="9"/>
    </row>
    <row r="136" spans="1:1" x14ac:dyDescent="0.2">
      <c r="A136" s="9"/>
    </row>
    <row r="137" spans="1:1" x14ac:dyDescent="0.2">
      <c r="A137" s="9"/>
    </row>
    <row r="138" spans="1:1" x14ac:dyDescent="0.2">
      <c r="A138" s="9"/>
    </row>
  </sheetData>
  <phoneticPr fontId="0" type="noConversion"/>
  <printOptions gridLines="1"/>
  <pageMargins left="0.28000000000000003" right="0.14000000000000001" top="0.31" bottom="0.15" header="0.5" footer="0.36"/>
  <pageSetup scale="71" orientation="landscape" r:id="rId1"/>
  <headerFooter alignWithMargins="0"/>
  <rowBreaks count="1" manualBreakCount="1">
    <brk id="115" max="18" man="1"/>
  </rowBreaks>
  <colBreaks count="1" manualBreakCount="1">
    <brk id="7" max="1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fitToPage="1"/>
  </sheetPr>
  <dimension ref="A1:W138"/>
  <sheetViews>
    <sheetView zoomScale="70" zoomScaleNormal="70" workbookViewId="0">
      <pane xSplit="1" ySplit="6" topLeftCell="B7" activePane="bottomRight" state="frozen"/>
      <selection activeCell="E125" sqref="E125"/>
      <selection pane="topRight" activeCell="E125" sqref="E125"/>
      <selection pane="bottomLeft" activeCell="E125" sqref="E125"/>
      <selection pane="bottomRight" activeCell="E121" sqref="E121"/>
    </sheetView>
  </sheetViews>
  <sheetFormatPr defaultColWidth="18.140625" defaultRowHeight="15" x14ac:dyDescent="0.2"/>
  <cols>
    <col min="1" max="1" width="12.85546875" style="3" bestFit="1" customWidth="1"/>
    <col min="2" max="2" width="16.140625" style="2" bestFit="1" customWidth="1"/>
    <col min="3" max="3" width="16.140625" style="2" customWidth="1"/>
    <col min="4" max="4" width="14.28515625" style="2" hidden="1" customWidth="1"/>
    <col min="5" max="5" width="11.5703125" style="2" bestFit="1" customWidth="1"/>
    <col min="6" max="6" width="11.5703125" style="2" hidden="1" customWidth="1"/>
    <col min="7" max="7" width="14.28515625" style="2" customWidth="1"/>
    <col min="8" max="8" width="18.5703125" style="2" bestFit="1" customWidth="1"/>
    <col min="9" max="9" width="14" style="2" hidden="1" customWidth="1"/>
    <col min="10" max="10" width="16.140625" style="2" bestFit="1" customWidth="1"/>
    <col min="11" max="11" width="13.85546875" style="3" bestFit="1" customWidth="1"/>
    <col min="12" max="13" width="14.28515625" style="3" hidden="1" customWidth="1"/>
    <col min="14" max="15" width="15.28515625" style="3" hidden="1" customWidth="1"/>
    <col min="16" max="16" width="21" style="3" hidden="1" customWidth="1"/>
    <col min="17" max="17" width="14.5703125" style="10" bestFit="1" customWidth="1"/>
    <col min="18" max="18" width="12.28515625" style="3" bestFit="1" customWidth="1"/>
    <col min="19" max="19" width="13.85546875" style="10" bestFit="1" customWidth="1"/>
    <col min="20" max="20" width="13.85546875" style="3" bestFit="1" customWidth="1"/>
    <col min="21" max="21" width="17.42578125" style="10" bestFit="1" customWidth="1"/>
    <col min="22" max="22" width="26.42578125" style="3" bestFit="1" customWidth="1"/>
    <col min="23" max="16384" width="18.140625" style="3"/>
  </cols>
  <sheetData>
    <row r="1" spans="1:23" ht="15.75" x14ac:dyDescent="0.25">
      <c r="A1" s="36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2"/>
      <c r="L1" s="32"/>
      <c r="M1" s="32"/>
      <c r="N1" s="32"/>
    </row>
    <row r="2" spans="1:23" ht="15.75" x14ac:dyDescent="0.25">
      <c r="A2" s="36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2"/>
    </row>
    <row r="3" spans="1:23" ht="15.75" x14ac:dyDescent="0.25">
      <c r="A3" s="86" t="s">
        <v>85</v>
      </c>
      <c r="B3" s="93">
        <v>2021</v>
      </c>
      <c r="D3" s="90"/>
      <c r="E3" s="90"/>
      <c r="F3" s="90"/>
      <c r="G3" s="90"/>
      <c r="H3" s="94"/>
      <c r="J3" s="37"/>
      <c r="K3" s="57">
        <v>701</v>
      </c>
      <c r="O3" s="4"/>
      <c r="P3" s="4"/>
      <c r="U3" s="27" t="s">
        <v>9</v>
      </c>
      <c r="V3" s="4" t="s">
        <v>11</v>
      </c>
      <c r="W3" s="4" t="s">
        <v>11</v>
      </c>
    </row>
    <row r="4" spans="1:23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27"/>
      <c r="T4" s="4" t="s">
        <v>46</v>
      </c>
      <c r="U4" s="27" t="s">
        <v>10</v>
      </c>
      <c r="V4" s="4" t="s">
        <v>11</v>
      </c>
      <c r="W4" s="4" t="s">
        <v>11</v>
      </c>
    </row>
    <row r="5" spans="1:23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f>+May!L5+32</f>
        <v>41404</v>
      </c>
      <c r="M5" s="5">
        <f>+May!M5+32</f>
        <v>41435</v>
      </c>
      <c r="N5" s="5">
        <f>+May!N5+32</f>
        <v>41404</v>
      </c>
      <c r="O5" s="5">
        <f>+May!O5+32</f>
        <v>41435</v>
      </c>
      <c r="P5" s="4" t="s">
        <v>13</v>
      </c>
      <c r="Q5" s="27" t="s">
        <v>10</v>
      </c>
      <c r="R5" s="4" t="s">
        <v>49</v>
      </c>
      <c r="S5" s="27" t="s">
        <v>30</v>
      </c>
      <c r="T5" s="4" t="s">
        <v>49</v>
      </c>
      <c r="U5" s="27" t="s">
        <v>32</v>
      </c>
      <c r="V5" s="5" t="s">
        <v>11</v>
      </c>
      <c r="W5" s="5" t="s">
        <v>11</v>
      </c>
    </row>
    <row r="6" spans="1:23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28" t="s">
        <v>31</v>
      </c>
      <c r="T6" s="6">
        <v>163</v>
      </c>
      <c r="U6" s="31">
        <f>+Jan!U6</f>
        <v>2021</v>
      </c>
    </row>
    <row r="7" spans="1:23" x14ac:dyDescent="0.2">
      <c r="A7" s="24"/>
      <c r="B7" s="10"/>
      <c r="C7" s="10"/>
      <c r="D7" s="10"/>
      <c r="E7" s="10"/>
      <c r="F7" s="10"/>
      <c r="G7" s="10"/>
      <c r="H7" s="10"/>
      <c r="I7" s="10"/>
      <c r="J7" s="10"/>
    </row>
    <row r="8" spans="1:23" x14ac:dyDescent="0.2">
      <c r="A8" s="34">
        <f>+Jan!A8</f>
        <v>107100</v>
      </c>
      <c r="B8" s="35">
        <v>5532.11</v>
      </c>
      <c r="C8" s="35">
        <v>118.63</v>
      </c>
      <c r="D8" s="35"/>
      <c r="E8" s="35"/>
      <c r="F8" s="35"/>
      <c r="G8" s="35">
        <v>107.89</v>
      </c>
      <c r="H8" s="35">
        <v>462.18</v>
      </c>
      <c r="I8" s="35"/>
      <c r="J8" s="10">
        <f>SUM(B8:I8)</f>
        <v>6220.81</v>
      </c>
      <c r="K8" s="10"/>
      <c r="L8" s="10"/>
      <c r="M8" s="10"/>
      <c r="N8" s="10"/>
      <c r="O8" s="10"/>
      <c r="P8" s="10"/>
      <c r="Q8" s="10">
        <f>+J8-L8+M8-N8+O8+P8+K8</f>
        <v>6220.81</v>
      </c>
      <c r="R8" s="10">
        <f>+'184.100'!AF8</f>
        <v>0</v>
      </c>
      <c r="T8" s="10">
        <f>+'163000'!AF7+'163000'!AF31</f>
        <v>9638.3762880810227</v>
      </c>
      <c r="U8" s="10">
        <f t="shared" ref="U8:U59" si="0">+Q8++T8+R8+S8</f>
        <v>15859.186288081022</v>
      </c>
    </row>
    <row r="9" spans="1:23" x14ac:dyDescent="0.2">
      <c r="A9" s="34">
        <f>+Jan!A9</f>
        <v>107200</v>
      </c>
      <c r="B9" s="35">
        <v>170351.86</v>
      </c>
      <c r="C9" s="35">
        <v>1338.2</v>
      </c>
      <c r="D9" s="35"/>
      <c r="E9" s="35">
        <v>76.5</v>
      </c>
      <c r="F9" s="35"/>
      <c r="G9" s="35">
        <v>11875.16</v>
      </c>
      <c r="H9" s="35">
        <v>13639.08</v>
      </c>
      <c r="I9" s="35">
        <f>-2849.33+2849.33</f>
        <v>0</v>
      </c>
      <c r="J9" s="10">
        <f t="shared" ref="J9:J72" si="1">SUM(B9:I9)</f>
        <v>197280.8</v>
      </c>
      <c r="K9" s="10">
        <v>-1091.06</v>
      </c>
      <c r="L9" s="10"/>
      <c r="M9" s="10"/>
      <c r="N9" s="10"/>
      <c r="O9" s="10"/>
      <c r="P9" s="10"/>
      <c r="Q9" s="10">
        <f t="shared" ref="Q9:Q93" si="2">+J9-L9+M9-N9+O9+P9+K9</f>
        <v>196189.74</v>
      </c>
      <c r="R9" s="10">
        <f>+'184.100'!AF9</f>
        <v>0</v>
      </c>
      <c r="T9" s="10">
        <f>+'163000'!AF8+'163000'!AF32</f>
        <v>23592.218245589902</v>
      </c>
      <c r="U9" s="10">
        <f t="shared" si="0"/>
        <v>219781.95824558989</v>
      </c>
    </row>
    <row r="10" spans="1:23" hidden="1" x14ac:dyDescent="0.2">
      <c r="A10" s="34">
        <v>107210</v>
      </c>
      <c r="B10" s="35"/>
      <c r="C10" s="35"/>
      <c r="D10" s="35"/>
      <c r="E10" s="35"/>
      <c r="F10" s="35"/>
      <c r="G10" s="35"/>
      <c r="H10" s="35"/>
      <c r="I10" s="35"/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+'184.100'!AF10</f>
        <v>0</v>
      </c>
      <c r="T10" s="10"/>
      <c r="U10" s="10">
        <f t="shared" si="0"/>
        <v>0</v>
      </c>
    </row>
    <row r="11" spans="1:23" hidden="1" x14ac:dyDescent="0.2">
      <c r="A11" s="34">
        <v>107215</v>
      </c>
      <c r="B11" s="35"/>
      <c r="C11" s="35"/>
      <c r="D11" s="35"/>
      <c r="E11" s="35"/>
      <c r="F11" s="35"/>
      <c r="G11" s="35"/>
      <c r="H11" s="35"/>
      <c r="I11" s="35"/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+'184.100'!AF11</f>
        <v>0</v>
      </c>
      <c r="T11" s="10"/>
      <c r="U11" s="10">
        <f t="shared" si="0"/>
        <v>0</v>
      </c>
    </row>
    <row r="12" spans="1:23" hidden="1" x14ac:dyDescent="0.2">
      <c r="A12" s="34">
        <v>107217</v>
      </c>
      <c r="B12" s="35"/>
      <c r="C12" s="35"/>
      <c r="D12" s="35"/>
      <c r="E12" s="35"/>
      <c r="F12" s="35"/>
      <c r="G12" s="35"/>
      <c r="H12" s="35"/>
      <c r="I12" s="35"/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+'184.100'!AF12</f>
        <v>0</v>
      </c>
      <c r="T12" s="10"/>
      <c r="U12" s="10">
        <f t="shared" si="0"/>
        <v>0</v>
      </c>
    </row>
    <row r="13" spans="1:23" hidden="1" x14ac:dyDescent="0.2">
      <c r="A13" s="34">
        <v>107218</v>
      </c>
      <c r="B13" s="35"/>
      <c r="C13" s="35"/>
      <c r="D13" s="35"/>
      <c r="E13" s="35"/>
      <c r="F13" s="35"/>
      <c r="G13" s="35"/>
      <c r="H13" s="35"/>
      <c r="I13" s="35"/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+'184.100'!AF13</f>
        <v>0</v>
      </c>
      <c r="T13" s="10"/>
      <c r="U13" s="10">
        <f t="shared" si="0"/>
        <v>0</v>
      </c>
    </row>
    <row r="14" spans="1:23" hidden="1" x14ac:dyDescent="0.2">
      <c r="A14" s="34">
        <f>+Jan!A14</f>
        <v>107230</v>
      </c>
      <c r="B14" s="35"/>
      <c r="C14" s="35"/>
      <c r="D14" s="35"/>
      <c r="E14" s="35"/>
      <c r="F14" s="35"/>
      <c r="G14" s="35"/>
      <c r="H14" s="35"/>
      <c r="I14" s="35"/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+'184.100'!AF14</f>
        <v>0</v>
      </c>
      <c r="T14" s="10"/>
      <c r="U14" s="10">
        <f t="shared" si="0"/>
        <v>0</v>
      </c>
    </row>
    <row r="15" spans="1:23" hidden="1" x14ac:dyDescent="0.2">
      <c r="A15" s="34">
        <v>107235</v>
      </c>
      <c r="B15" s="35"/>
      <c r="C15" s="35"/>
      <c r="D15" s="35"/>
      <c r="E15" s="35"/>
      <c r="F15" s="35"/>
      <c r="G15" s="35"/>
      <c r="H15" s="35"/>
      <c r="I15" s="35"/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+'184.100'!AF15</f>
        <v>0</v>
      </c>
      <c r="T15" s="10"/>
      <c r="U15" s="10">
        <f t="shared" si="0"/>
        <v>0</v>
      </c>
    </row>
    <row r="16" spans="1:23" hidden="1" x14ac:dyDescent="0.2">
      <c r="A16" s="34">
        <f>+Jan!A16</f>
        <v>107240</v>
      </c>
      <c r="B16" s="35"/>
      <c r="C16" s="35"/>
      <c r="D16" s="35"/>
      <c r="E16" s="35"/>
      <c r="F16" s="35"/>
      <c r="G16" s="35"/>
      <c r="H16" s="35"/>
      <c r="I16" s="35"/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+'184.100'!AF16</f>
        <v>0</v>
      </c>
      <c r="T16" s="10"/>
      <c r="U16" s="10">
        <f t="shared" si="0"/>
        <v>0</v>
      </c>
    </row>
    <row r="17" spans="1:21" hidden="1" x14ac:dyDescent="0.2">
      <c r="A17" s="34">
        <f>+Jan!A17</f>
        <v>107245</v>
      </c>
      <c r="B17" s="35"/>
      <c r="C17" s="35"/>
      <c r="D17" s="35"/>
      <c r="E17" s="35"/>
      <c r="F17" s="35"/>
      <c r="G17" s="35"/>
      <c r="H17" s="35"/>
      <c r="I17" s="35"/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+'184.100'!AF17</f>
        <v>0</v>
      </c>
      <c r="T17" s="10"/>
      <c r="U17" s="10">
        <f t="shared" si="0"/>
        <v>0</v>
      </c>
    </row>
    <row r="18" spans="1:21" hidden="1" x14ac:dyDescent="0.2">
      <c r="A18" s="34">
        <f>+Jan!A18</f>
        <v>107250</v>
      </c>
      <c r="B18" s="35"/>
      <c r="C18" s="35"/>
      <c r="D18" s="35"/>
      <c r="E18" s="35"/>
      <c r="F18" s="35"/>
      <c r="G18" s="35"/>
      <c r="H18" s="35"/>
      <c r="I18" s="35"/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+'184.100'!AF18</f>
        <v>0</v>
      </c>
      <c r="T18" s="10"/>
      <c r="U18" s="10">
        <f t="shared" si="0"/>
        <v>0</v>
      </c>
    </row>
    <row r="19" spans="1:21" hidden="1" x14ac:dyDescent="0.2">
      <c r="A19" s="34">
        <v>107255</v>
      </c>
      <c r="B19" s="35"/>
      <c r="C19" s="35"/>
      <c r="D19" s="35"/>
      <c r="E19" s="35"/>
      <c r="F19" s="35"/>
      <c r="G19" s="35"/>
      <c r="H19" s="35"/>
      <c r="I19" s="35"/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+'184.100'!AF19</f>
        <v>0</v>
      </c>
      <c r="T19" s="10"/>
      <c r="U19" s="10">
        <f t="shared" si="0"/>
        <v>0</v>
      </c>
    </row>
    <row r="20" spans="1:21" hidden="1" x14ac:dyDescent="0.2">
      <c r="A20" s="34">
        <f>+Jan!A20</f>
        <v>107260</v>
      </c>
      <c r="B20" s="35"/>
      <c r="C20" s="35"/>
      <c r="D20" s="35"/>
      <c r="E20" s="35"/>
      <c r="F20" s="35"/>
      <c r="G20" s="35"/>
      <c r="H20" s="35"/>
      <c r="I20" s="35"/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+'184.100'!AF20</f>
        <v>0</v>
      </c>
      <c r="T20" s="10"/>
      <c r="U20" s="10">
        <f t="shared" si="0"/>
        <v>0</v>
      </c>
    </row>
    <row r="21" spans="1:21" hidden="1" x14ac:dyDescent="0.2">
      <c r="A21" s="34">
        <f>+Jan!A21</f>
        <v>107265</v>
      </c>
      <c r="B21" s="35"/>
      <c r="C21" s="35"/>
      <c r="D21" s="35"/>
      <c r="E21" s="35"/>
      <c r="F21" s="35"/>
      <c r="G21" s="35"/>
      <c r="H21" s="35"/>
      <c r="I21" s="35"/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+'184.100'!AF21</f>
        <v>0</v>
      </c>
      <c r="T21" s="10"/>
      <c r="U21" s="10">
        <f t="shared" si="0"/>
        <v>0</v>
      </c>
    </row>
    <row r="22" spans="1:21" hidden="1" x14ac:dyDescent="0.2">
      <c r="A22" s="34">
        <v>107267</v>
      </c>
      <c r="B22" s="35"/>
      <c r="C22" s="35"/>
      <c r="D22" s="35"/>
      <c r="E22" s="35"/>
      <c r="F22" s="35"/>
      <c r="G22" s="35"/>
      <c r="H22" s="35"/>
      <c r="I22" s="35"/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+'184.100'!AF22</f>
        <v>0</v>
      </c>
      <c r="T22" s="10"/>
      <c r="U22" s="10">
        <f t="shared" si="0"/>
        <v>0</v>
      </c>
    </row>
    <row r="23" spans="1:21" hidden="1" x14ac:dyDescent="0.2">
      <c r="A23" s="34">
        <f>+Jan!A23</f>
        <v>107270</v>
      </c>
      <c r="B23" s="35"/>
      <c r="C23" s="35"/>
      <c r="D23" s="35"/>
      <c r="E23" s="35"/>
      <c r="F23" s="35"/>
      <c r="G23" s="35"/>
      <c r="H23" s="35"/>
      <c r="I23" s="35"/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+'184.100'!AF23</f>
        <v>0</v>
      </c>
      <c r="T23" s="10"/>
      <c r="U23" s="10">
        <f t="shared" si="0"/>
        <v>0</v>
      </c>
    </row>
    <row r="24" spans="1:21" hidden="1" x14ac:dyDescent="0.2">
      <c r="A24" s="34">
        <f>+Jan!A24</f>
        <v>107275</v>
      </c>
      <c r="B24" s="35"/>
      <c r="C24" s="35"/>
      <c r="D24" s="35"/>
      <c r="E24" s="35"/>
      <c r="F24" s="35"/>
      <c r="G24" s="35"/>
      <c r="H24" s="35"/>
      <c r="I24" s="35"/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+'184.100'!AF24</f>
        <v>0</v>
      </c>
      <c r="T24" s="10"/>
      <c r="U24" s="10">
        <f t="shared" si="0"/>
        <v>0</v>
      </c>
    </row>
    <row r="25" spans="1:21" hidden="1" x14ac:dyDescent="0.2">
      <c r="A25" s="34">
        <v>107280</v>
      </c>
      <c r="B25" s="35"/>
      <c r="C25" s="35"/>
      <c r="D25" s="35"/>
      <c r="E25" s="35"/>
      <c r="F25" s="35"/>
      <c r="G25" s="35"/>
      <c r="H25" s="35"/>
      <c r="I25" s="35"/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+'184.100'!AF25</f>
        <v>0</v>
      </c>
      <c r="T25" s="10"/>
      <c r="U25" s="10">
        <f t="shared" si="0"/>
        <v>0</v>
      </c>
    </row>
    <row r="26" spans="1:21" hidden="1" x14ac:dyDescent="0.2">
      <c r="A26" s="34">
        <v>107285</v>
      </c>
      <c r="B26" s="35"/>
      <c r="C26" s="35"/>
      <c r="D26" s="35"/>
      <c r="E26" s="35"/>
      <c r="F26" s="35"/>
      <c r="G26" s="35"/>
      <c r="H26" s="35"/>
      <c r="I26" s="35"/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+'184.100'!AF26</f>
        <v>0</v>
      </c>
      <c r="T26" s="10"/>
      <c r="U26" s="10">
        <f t="shared" si="0"/>
        <v>0</v>
      </c>
    </row>
    <row r="27" spans="1:21" hidden="1" x14ac:dyDescent="0.2">
      <c r="A27" s="34">
        <v>107290</v>
      </c>
      <c r="B27" s="35"/>
      <c r="C27" s="35"/>
      <c r="D27" s="35"/>
      <c r="E27" s="35"/>
      <c r="F27" s="35"/>
      <c r="G27" s="35"/>
      <c r="H27" s="35"/>
      <c r="I27" s="35"/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+'184.100'!AF27</f>
        <v>0</v>
      </c>
      <c r="T27" s="10"/>
      <c r="U27" s="10">
        <f t="shared" si="0"/>
        <v>0</v>
      </c>
    </row>
    <row r="28" spans="1:21" hidden="1" x14ac:dyDescent="0.2">
      <c r="A28" s="34">
        <v>107295</v>
      </c>
      <c r="B28" s="35"/>
      <c r="C28" s="35"/>
      <c r="D28" s="35"/>
      <c r="E28" s="35"/>
      <c r="F28" s="35"/>
      <c r="G28" s="35"/>
      <c r="H28" s="35"/>
      <c r="I28" s="35"/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+'184.100'!AF28</f>
        <v>0</v>
      </c>
      <c r="T28" s="10"/>
      <c r="U28" s="10">
        <f t="shared" si="0"/>
        <v>0</v>
      </c>
    </row>
    <row r="29" spans="1:21" hidden="1" x14ac:dyDescent="0.2">
      <c r="A29" s="34">
        <v>107297</v>
      </c>
      <c r="B29" s="35"/>
      <c r="C29" s="35"/>
      <c r="D29" s="35"/>
      <c r="E29" s="35"/>
      <c r="F29" s="35"/>
      <c r="G29" s="35"/>
      <c r="H29" s="35"/>
      <c r="I29" s="35"/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+'184.100'!AF29</f>
        <v>0</v>
      </c>
      <c r="T29" s="10"/>
      <c r="U29" s="10">
        <f t="shared" si="0"/>
        <v>0</v>
      </c>
    </row>
    <row r="30" spans="1:21" hidden="1" x14ac:dyDescent="0.2">
      <c r="A30" s="34">
        <v>107310</v>
      </c>
      <c r="B30" s="35"/>
      <c r="C30" s="35"/>
      <c r="D30" s="35"/>
      <c r="E30" s="35"/>
      <c r="F30" s="35"/>
      <c r="G30" s="35"/>
      <c r="H30" s="35"/>
      <c r="I30" s="35"/>
      <c r="J30" s="10">
        <f t="shared" si="1"/>
        <v>0</v>
      </c>
      <c r="K30" s="10"/>
      <c r="L30" s="10"/>
      <c r="M30" s="10"/>
      <c r="N30" s="10"/>
      <c r="O30" s="10"/>
      <c r="P30" s="10"/>
      <c r="Q30" s="10">
        <f t="shared" ref="Q30" si="3">+J30-L30+M30-N30+O30+P30+K30</f>
        <v>0</v>
      </c>
      <c r="R30" s="10">
        <f>+'184.100'!AF30</f>
        <v>0</v>
      </c>
      <c r="T30" s="10"/>
      <c r="U30" s="10">
        <f t="shared" ref="U30" si="4">+Q30++T30+R30+S30</f>
        <v>0</v>
      </c>
    </row>
    <row r="31" spans="1:21" hidden="1" x14ac:dyDescent="0.2">
      <c r="A31" s="34">
        <v>107400</v>
      </c>
      <c r="B31" s="35"/>
      <c r="C31" s="35"/>
      <c r="D31" s="35"/>
      <c r="E31" s="35"/>
      <c r="F31" s="35"/>
      <c r="G31" s="35"/>
      <c r="H31" s="35"/>
      <c r="I31" s="35"/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+'184.100'!AF31</f>
        <v>0</v>
      </c>
      <c r="T31" s="10">
        <f>+'163000'!AF10+'163000'!AF33</f>
        <v>0</v>
      </c>
      <c r="U31" s="10">
        <f t="shared" si="0"/>
        <v>0</v>
      </c>
    </row>
    <row r="32" spans="1:21" x14ac:dyDescent="0.2">
      <c r="A32" s="34">
        <f>+Jan!A32</f>
        <v>107500</v>
      </c>
      <c r="B32" s="35">
        <v>17477.580000000002</v>
      </c>
      <c r="C32" s="35">
        <v>111.31</v>
      </c>
      <c r="D32" s="35"/>
      <c r="E32" s="35">
        <v>36</v>
      </c>
      <c r="F32" s="35"/>
      <c r="G32" s="35">
        <v>382.99</v>
      </c>
      <c r="H32" s="35">
        <v>1274.21</v>
      </c>
      <c r="I32" s="35"/>
      <c r="J32" s="10">
        <f t="shared" si="1"/>
        <v>19282.090000000004</v>
      </c>
      <c r="K32" s="10">
        <v>-25113.09</v>
      </c>
      <c r="L32" s="10"/>
      <c r="M32" s="10"/>
      <c r="N32" s="10"/>
      <c r="O32" s="10"/>
      <c r="P32" s="10"/>
      <c r="Q32" s="10">
        <f t="shared" si="2"/>
        <v>-5830.9999999999964</v>
      </c>
      <c r="R32" s="10">
        <f>+'184.100'!AF32</f>
        <v>0</v>
      </c>
      <c r="T32" s="10"/>
      <c r="U32" s="10">
        <f t="shared" si="0"/>
        <v>-5830.9999999999964</v>
      </c>
    </row>
    <row r="33" spans="1:21" x14ac:dyDescent="0.2">
      <c r="A33" s="34">
        <f>+Jan!A33</f>
        <v>108800</v>
      </c>
      <c r="B33" s="35">
        <v>26797.26</v>
      </c>
      <c r="C33" s="35">
        <v>276.77</v>
      </c>
      <c r="D33" s="35"/>
      <c r="E33" s="35">
        <v>27</v>
      </c>
      <c r="F33" s="35"/>
      <c r="G33" s="35">
        <v>2124.4699999999998</v>
      </c>
      <c r="H33" s="35">
        <v>1997.36</v>
      </c>
      <c r="I33" s="35">
        <f>-267.12+267.12</f>
        <v>0</v>
      </c>
      <c r="J33" s="10">
        <f t="shared" si="1"/>
        <v>31222.86</v>
      </c>
      <c r="K33" s="10">
        <v>1185.5899999999999</v>
      </c>
      <c r="L33" s="10"/>
      <c r="M33" s="10"/>
      <c r="N33" s="10"/>
      <c r="O33" s="10"/>
      <c r="P33" s="10"/>
      <c r="Q33" s="10">
        <f t="shared" si="2"/>
        <v>32408.45</v>
      </c>
      <c r="R33" s="10">
        <f>+'184.100'!AF33</f>
        <v>0</v>
      </c>
      <c r="T33" s="10"/>
      <c r="U33" s="10">
        <f t="shared" si="0"/>
        <v>32408.45</v>
      </c>
    </row>
    <row r="34" spans="1:21" x14ac:dyDescent="0.2">
      <c r="A34" s="34">
        <f>+Jan!A34</f>
        <v>108810</v>
      </c>
      <c r="B34" s="35">
        <v>220.6</v>
      </c>
      <c r="C34" s="35">
        <v>11.36</v>
      </c>
      <c r="D34" s="35"/>
      <c r="E34" s="35"/>
      <c r="F34" s="35"/>
      <c r="G34" s="35">
        <v>0.36</v>
      </c>
      <c r="H34" s="35">
        <v>21.83</v>
      </c>
      <c r="I34" s="35"/>
      <c r="J34" s="10">
        <f t="shared" si="1"/>
        <v>254.14999999999998</v>
      </c>
      <c r="K34" s="10">
        <v>-0.23</v>
      </c>
      <c r="L34" s="10"/>
      <c r="M34" s="10"/>
      <c r="N34" s="10"/>
      <c r="O34" s="10"/>
      <c r="P34" s="10"/>
      <c r="Q34" s="10">
        <f>+J34-L34+M34-N34+O34+P34+K34</f>
        <v>253.92</v>
      </c>
      <c r="R34" s="10">
        <f>+'184.100'!AF34</f>
        <v>0</v>
      </c>
      <c r="T34" s="10"/>
      <c r="U34" s="10">
        <f t="shared" si="0"/>
        <v>253.92</v>
      </c>
    </row>
    <row r="35" spans="1:21" hidden="1" x14ac:dyDescent="0.2">
      <c r="A35" s="50">
        <f>+Jan!A35</f>
        <v>142200</v>
      </c>
      <c r="B35" s="35"/>
      <c r="C35" s="35"/>
      <c r="D35" s="35"/>
      <c r="E35" s="35"/>
      <c r="F35" s="35"/>
      <c r="G35" s="35"/>
      <c r="H35" s="35"/>
      <c r="I35" s="35"/>
      <c r="J35" s="10">
        <f t="shared" si="1"/>
        <v>0</v>
      </c>
      <c r="K35" s="10"/>
      <c r="L35" s="10"/>
      <c r="M35" s="10"/>
      <c r="N35" s="10"/>
      <c r="O35" s="10"/>
      <c r="P35" s="10"/>
      <c r="Q35" s="10">
        <f t="shared" si="2"/>
        <v>0</v>
      </c>
      <c r="R35" s="10">
        <f>+'184.100'!AF35</f>
        <v>0</v>
      </c>
      <c r="T35" s="10"/>
      <c r="U35" s="10">
        <f t="shared" si="0"/>
        <v>0</v>
      </c>
    </row>
    <row r="36" spans="1:21" hidden="1" x14ac:dyDescent="0.2">
      <c r="A36" s="34">
        <v>143000</v>
      </c>
      <c r="B36" s="35"/>
      <c r="C36" s="35"/>
      <c r="D36" s="35"/>
      <c r="E36" s="35"/>
      <c r="F36" s="35"/>
      <c r="G36" s="35"/>
      <c r="H36" s="35"/>
      <c r="I36" s="35"/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5">+J36-L36+M36-N36+O36+P36+K36</f>
        <v>0</v>
      </c>
      <c r="R36" s="10">
        <f>+'184.100'!AF36</f>
        <v>0</v>
      </c>
      <c r="T36" s="10"/>
      <c r="U36" s="10">
        <f t="shared" si="0"/>
        <v>0</v>
      </c>
    </row>
    <row r="37" spans="1:21" hidden="1" x14ac:dyDescent="0.2">
      <c r="A37" s="34">
        <f>+Jan!A37</f>
        <v>143100</v>
      </c>
      <c r="B37" s="35"/>
      <c r="C37" s="35"/>
      <c r="D37" s="35"/>
      <c r="E37" s="35"/>
      <c r="F37" s="35"/>
      <c r="G37" s="35"/>
      <c r="H37" s="35"/>
      <c r="I37" s="35"/>
      <c r="J37" s="10">
        <f t="shared" si="1"/>
        <v>0</v>
      </c>
      <c r="K37" s="10"/>
      <c r="L37" s="10"/>
      <c r="M37" s="10"/>
      <c r="N37" s="10"/>
      <c r="O37" s="10"/>
      <c r="P37" s="10"/>
      <c r="Q37" s="10">
        <f t="shared" si="5"/>
        <v>0</v>
      </c>
      <c r="R37" s="10">
        <f>+'184.100'!AF37</f>
        <v>0</v>
      </c>
      <c r="T37" s="10"/>
      <c r="U37" s="10">
        <f t="shared" si="0"/>
        <v>0</v>
      </c>
    </row>
    <row r="38" spans="1:21" hidden="1" x14ac:dyDescent="0.2">
      <c r="A38" s="34">
        <f>+Jan!A38</f>
        <v>143600</v>
      </c>
      <c r="B38" s="35"/>
      <c r="C38" s="35"/>
      <c r="D38" s="35"/>
      <c r="E38" s="35"/>
      <c r="F38" s="35"/>
      <c r="G38" s="35"/>
      <c r="H38" s="35"/>
      <c r="I38" s="35"/>
      <c r="J38" s="10">
        <f t="shared" si="1"/>
        <v>0</v>
      </c>
      <c r="K38" s="10"/>
      <c r="L38" s="10"/>
      <c r="M38" s="10"/>
      <c r="N38" s="10"/>
      <c r="O38" s="10"/>
      <c r="P38" s="10"/>
      <c r="Q38" s="10">
        <f t="shared" si="2"/>
        <v>0</v>
      </c>
      <c r="R38" s="10">
        <f>+'184.100'!AF38</f>
        <v>0</v>
      </c>
      <c r="T38" s="10"/>
      <c r="U38" s="10">
        <f t="shared" si="0"/>
        <v>0</v>
      </c>
    </row>
    <row r="39" spans="1:21" hidden="1" x14ac:dyDescent="0.2">
      <c r="A39" s="34">
        <v>143700</v>
      </c>
      <c r="B39" s="35"/>
      <c r="C39" s="35"/>
      <c r="D39" s="35"/>
      <c r="E39" s="35"/>
      <c r="F39" s="35"/>
      <c r="G39" s="35"/>
      <c r="H39" s="35"/>
      <c r="I39" s="35"/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6">+J39-L39+M39-N39+O39+P39+K39</f>
        <v>0</v>
      </c>
      <c r="R39" s="10">
        <f>+'184.100'!AF39</f>
        <v>0</v>
      </c>
      <c r="T39" s="10"/>
      <c r="U39" s="10">
        <f t="shared" si="0"/>
        <v>0</v>
      </c>
    </row>
    <row r="40" spans="1:21" hidden="1" x14ac:dyDescent="0.2">
      <c r="A40" s="34">
        <f>+Jan!A40</f>
        <v>146000</v>
      </c>
      <c r="B40" s="35"/>
      <c r="C40" s="35"/>
      <c r="D40" s="35"/>
      <c r="E40" s="35"/>
      <c r="F40" s="35"/>
      <c r="G40" s="35"/>
      <c r="H40" s="35"/>
      <c r="I40" s="35"/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+'184.100'!AF40</f>
        <v>0</v>
      </c>
      <c r="T40" s="10"/>
      <c r="U40" s="10">
        <f t="shared" si="0"/>
        <v>0</v>
      </c>
    </row>
    <row r="41" spans="1:21" x14ac:dyDescent="0.2">
      <c r="A41" s="34">
        <f>+Jan!A41</f>
        <v>163000</v>
      </c>
      <c r="B41" s="35">
        <v>30610.18</v>
      </c>
      <c r="C41" s="35">
        <v>96.66</v>
      </c>
      <c r="D41" s="35"/>
      <c r="E41" s="35">
        <v>69.86</v>
      </c>
      <c r="F41" s="35"/>
      <c r="G41" s="35">
        <v>193.32</v>
      </c>
      <c r="H41" s="35">
        <v>2810.35</v>
      </c>
      <c r="I41" s="35"/>
      <c r="J41" s="10">
        <f t="shared" si="1"/>
        <v>33780.370000000003</v>
      </c>
      <c r="K41" s="10"/>
      <c r="L41" s="10"/>
      <c r="M41" s="10"/>
      <c r="N41" s="10"/>
      <c r="O41" s="10"/>
      <c r="P41" s="10"/>
      <c r="Q41" s="10">
        <f t="shared" si="2"/>
        <v>33780.370000000003</v>
      </c>
      <c r="R41" s="10">
        <f>+'184.100'!AF41</f>
        <v>0</v>
      </c>
      <c r="T41" s="10">
        <f>-'163000'!AF21</f>
        <v>-33780.370000000017</v>
      </c>
      <c r="U41" s="10">
        <f t="shared" si="0"/>
        <v>-1.4551915228366852E-11</v>
      </c>
    </row>
    <row r="42" spans="1:21" hidden="1" x14ac:dyDescent="0.2">
      <c r="A42" s="34">
        <v>163200</v>
      </c>
      <c r="B42" s="35"/>
      <c r="C42" s="35"/>
      <c r="D42" s="35"/>
      <c r="E42" s="35"/>
      <c r="F42" s="35"/>
      <c r="G42" s="35"/>
      <c r="H42" s="35"/>
      <c r="I42" s="35"/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+'184.100'!AF42</f>
        <v>0</v>
      </c>
      <c r="T42" s="10">
        <f>-'163000'!AF44</f>
        <v>0</v>
      </c>
      <c r="U42" s="10">
        <f t="shared" si="0"/>
        <v>0</v>
      </c>
    </row>
    <row r="43" spans="1:21" hidden="1" x14ac:dyDescent="0.2">
      <c r="A43" s="34">
        <v>183200</v>
      </c>
      <c r="B43" s="35"/>
      <c r="C43" s="35"/>
      <c r="D43" s="35"/>
      <c r="E43" s="35"/>
      <c r="F43" s="35"/>
      <c r="G43" s="35"/>
      <c r="H43" s="35"/>
      <c r="I43" s="35"/>
      <c r="J43" s="10">
        <f t="shared" si="1"/>
        <v>0</v>
      </c>
      <c r="K43" s="10"/>
      <c r="L43" s="10"/>
      <c r="M43" s="10"/>
      <c r="N43" s="10"/>
      <c r="O43" s="10"/>
      <c r="P43" s="10"/>
      <c r="Q43" s="10">
        <f t="shared" si="2"/>
        <v>0</v>
      </c>
      <c r="R43" s="10">
        <f>+'184.100'!AF43</f>
        <v>0</v>
      </c>
      <c r="T43" s="10"/>
      <c r="U43" s="10">
        <f t="shared" si="0"/>
        <v>0</v>
      </c>
    </row>
    <row r="44" spans="1:21" hidden="1" x14ac:dyDescent="0.2">
      <c r="A44" s="34">
        <v>183300</v>
      </c>
      <c r="B44" s="35"/>
      <c r="C44" s="35"/>
      <c r="D44" s="35"/>
      <c r="E44" s="35"/>
      <c r="F44" s="35"/>
      <c r="G44" s="35"/>
      <c r="H44" s="35"/>
      <c r="I44" s="35"/>
      <c r="J44" s="10">
        <f t="shared" si="1"/>
        <v>0</v>
      </c>
      <c r="K44" s="10"/>
      <c r="L44" s="10"/>
      <c r="M44" s="10"/>
      <c r="N44" s="10"/>
      <c r="O44" s="10"/>
      <c r="P44" s="10"/>
      <c r="Q44" s="10">
        <f t="shared" ref="Q44" si="7">+J44-L44+M44-N44+O44+P44+K44</f>
        <v>0</v>
      </c>
      <c r="R44" s="10">
        <f>+'184.100'!AF44</f>
        <v>0</v>
      </c>
      <c r="T44" s="10"/>
      <c r="U44" s="10">
        <f t="shared" ref="U44" si="8">+Q44++T44+R44+S44</f>
        <v>0</v>
      </c>
    </row>
    <row r="45" spans="1:21" hidden="1" x14ac:dyDescent="0.2">
      <c r="A45" s="34">
        <v>183400</v>
      </c>
      <c r="B45" s="35"/>
      <c r="C45" s="35"/>
      <c r="D45" s="35"/>
      <c r="E45" s="35"/>
      <c r="F45" s="35"/>
      <c r="G45" s="35"/>
      <c r="H45" s="35"/>
      <c r="I45" s="35"/>
      <c r="J45" s="10">
        <f t="shared" si="1"/>
        <v>0</v>
      </c>
      <c r="K45" s="10"/>
      <c r="L45" s="10"/>
      <c r="M45" s="10"/>
      <c r="N45" s="10"/>
      <c r="O45" s="10"/>
      <c r="P45" s="10"/>
      <c r="Q45" s="10">
        <f t="shared" ref="Q45" si="9">+J45-L45+M45-N45+O45+P45+K45</f>
        <v>0</v>
      </c>
      <c r="R45" s="10">
        <f>+'184.100'!AF45</f>
        <v>0</v>
      </c>
      <c r="T45" s="10"/>
      <c r="U45" s="10">
        <f t="shared" si="0"/>
        <v>0</v>
      </c>
    </row>
    <row r="46" spans="1:21" x14ac:dyDescent="0.2">
      <c r="A46" s="34">
        <f>+Jan!A46</f>
        <v>184100</v>
      </c>
      <c r="B46" s="35"/>
      <c r="C46" s="35"/>
      <c r="D46" s="35"/>
      <c r="E46" s="35"/>
      <c r="F46" s="35"/>
      <c r="G46" s="35"/>
      <c r="H46" s="35"/>
      <c r="I46" s="35"/>
      <c r="J46" s="10">
        <f t="shared" si="1"/>
        <v>0</v>
      </c>
      <c r="K46" s="10"/>
      <c r="L46" s="10"/>
      <c r="M46" s="10"/>
      <c r="N46" s="10"/>
      <c r="O46" s="10"/>
      <c r="P46" s="10"/>
      <c r="Q46" s="10">
        <f t="shared" si="2"/>
        <v>0</v>
      </c>
      <c r="R46" s="10">
        <f>-'184.100'!AF118</f>
        <v>0</v>
      </c>
      <c r="T46" s="10"/>
      <c r="U46" s="10">
        <f t="shared" si="0"/>
        <v>0</v>
      </c>
    </row>
    <row r="47" spans="1:21" hidden="1" x14ac:dyDescent="0.2">
      <c r="A47" s="34">
        <v>242300</v>
      </c>
      <c r="B47" s="35"/>
      <c r="C47" s="35"/>
      <c r="D47" s="35"/>
      <c r="E47" s="35"/>
      <c r="F47" s="35"/>
      <c r="G47" s="35"/>
      <c r="H47" s="35"/>
      <c r="I47" s="35"/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+'184.100'!AF47</f>
        <v>0</v>
      </c>
      <c r="T47" s="10"/>
      <c r="U47" s="10">
        <f t="shared" ref="U47" si="10">+Q47++T47+R47+S47</f>
        <v>0</v>
      </c>
    </row>
    <row r="48" spans="1:21" hidden="1" x14ac:dyDescent="0.2">
      <c r="A48" s="34">
        <v>253350</v>
      </c>
      <c r="B48" s="35"/>
      <c r="C48" s="35"/>
      <c r="D48" s="35"/>
      <c r="E48" s="35"/>
      <c r="F48" s="35"/>
      <c r="G48" s="35"/>
      <c r="H48" s="35"/>
      <c r="I48" s="35"/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ref="Q48:Q50" si="11">+J48-L48+M48-N48+O48+P48+K48</f>
        <v>0</v>
      </c>
      <c r="R48" s="10">
        <f>+'184.100'!AF48</f>
        <v>0</v>
      </c>
      <c r="T48" s="10"/>
      <c r="U48" s="10">
        <f t="shared" si="0"/>
        <v>0</v>
      </c>
    </row>
    <row r="49" spans="1:23" hidden="1" x14ac:dyDescent="0.2">
      <c r="A49" s="34">
        <v>253351</v>
      </c>
      <c r="B49" s="35"/>
      <c r="C49" s="35"/>
      <c r="D49" s="35"/>
      <c r="E49" s="35"/>
      <c r="F49" s="35"/>
      <c r="G49" s="35"/>
      <c r="H49" s="35"/>
      <c r="I49" s="35"/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11"/>
        <v>0</v>
      </c>
      <c r="R49" s="10">
        <f>+'184.100'!AF49</f>
        <v>0</v>
      </c>
      <c r="T49" s="10"/>
      <c r="U49" s="10">
        <f t="shared" si="0"/>
        <v>0</v>
      </c>
    </row>
    <row r="50" spans="1:23" hidden="1" x14ac:dyDescent="0.2">
      <c r="A50" s="34">
        <f>+Jan!A50</f>
        <v>416000</v>
      </c>
      <c r="B50" s="35"/>
      <c r="C50" s="35"/>
      <c r="D50" s="35"/>
      <c r="E50" s="35"/>
      <c r="F50" s="35"/>
      <c r="G50" s="35"/>
      <c r="H50" s="35"/>
      <c r="I50" s="35"/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11"/>
        <v>0</v>
      </c>
      <c r="R50" s="10">
        <f>+'184.100'!AF50</f>
        <v>0</v>
      </c>
      <c r="T50" s="10"/>
      <c r="U50" s="10">
        <f t="shared" si="0"/>
        <v>0</v>
      </c>
    </row>
    <row r="51" spans="1:23" hidden="1" x14ac:dyDescent="0.2">
      <c r="A51" s="34">
        <f>+Jan!A51</f>
        <v>416100</v>
      </c>
      <c r="B51" s="35"/>
      <c r="C51" s="35"/>
      <c r="D51" s="35"/>
      <c r="E51" s="35"/>
      <c r="F51" s="35"/>
      <c r="G51" s="35"/>
      <c r="H51" s="35"/>
      <c r="I51" s="35"/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+'184.100'!AF51</f>
        <v>0</v>
      </c>
      <c r="T51" s="10"/>
      <c r="U51" s="10">
        <f t="shared" si="0"/>
        <v>0</v>
      </c>
    </row>
    <row r="52" spans="1:23" hidden="1" x14ac:dyDescent="0.2">
      <c r="A52" s="34">
        <f>+Jan!A52</f>
        <v>416600</v>
      </c>
      <c r="B52" s="35"/>
      <c r="C52" s="35"/>
      <c r="D52" s="35"/>
      <c r="E52" s="35"/>
      <c r="F52" s="35"/>
      <c r="G52" s="35"/>
      <c r="H52" s="35"/>
      <c r="I52" s="35"/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+'184.100'!AF52</f>
        <v>0</v>
      </c>
      <c r="T52" s="10"/>
      <c r="U52" s="10">
        <f t="shared" si="0"/>
        <v>0</v>
      </c>
      <c r="W52" s="3" t="s">
        <v>11</v>
      </c>
    </row>
    <row r="53" spans="1:23" hidden="1" x14ac:dyDescent="0.2">
      <c r="A53" s="34">
        <f>+Jan!A53</f>
        <v>416700</v>
      </c>
      <c r="B53" s="35"/>
      <c r="C53" s="35"/>
      <c r="D53" s="35"/>
      <c r="E53" s="35"/>
      <c r="F53" s="35"/>
      <c r="G53" s="35"/>
      <c r="H53" s="35"/>
      <c r="I53" s="35"/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+'184.100'!AF53</f>
        <v>0</v>
      </c>
      <c r="T53" s="10"/>
      <c r="U53" s="10">
        <f t="shared" si="0"/>
        <v>0</v>
      </c>
    </row>
    <row r="54" spans="1:23" x14ac:dyDescent="0.2">
      <c r="A54" s="34">
        <f>+Jan!A54</f>
        <v>417102</v>
      </c>
      <c r="B54" s="35"/>
      <c r="C54" s="35"/>
      <c r="D54" s="35"/>
      <c r="E54" s="35"/>
      <c r="F54" s="35"/>
      <c r="G54" s="35"/>
      <c r="H54" s="35"/>
      <c r="I54" s="35"/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+'184.100'!AF54</f>
        <v>0</v>
      </c>
      <c r="S54" s="10">
        <v>1.58</v>
      </c>
      <c r="T54" s="10"/>
      <c r="U54" s="10">
        <f t="shared" si="0"/>
        <v>1.58</v>
      </c>
    </row>
    <row r="55" spans="1:23" hidden="1" x14ac:dyDescent="0.2">
      <c r="A55" s="34">
        <f>+Jan!A55</f>
        <v>417106</v>
      </c>
      <c r="B55" s="35"/>
      <c r="C55" s="35"/>
      <c r="D55" s="35"/>
      <c r="E55" s="35"/>
      <c r="F55" s="35"/>
      <c r="G55" s="35"/>
      <c r="H55" s="35"/>
      <c r="I55" s="35"/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+'184.100'!AF55</f>
        <v>0</v>
      </c>
      <c r="T55" s="10"/>
      <c r="U55" s="10">
        <f t="shared" si="0"/>
        <v>0</v>
      </c>
    </row>
    <row r="56" spans="1:23" x14ac:dyDescent="0.2">
      <c r="A56" s="34">
        <f>+Jan!A56</f>
        <v>417107</v>
      </c>
      <c r="B56" s="35"/>
      <c r="C56" s="35"/>
      <c r="D56" s="35"/>
      <c r="E56" s="35"/>
      <c r="F56" s="35"/>
      <c r="G56" s="35"/>
      <c r="H56" s="35"/>
      <c r="I56" s="35"/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+'184.100'!AF56</f>
        <v>0</v>
      </c>
      <c r="S56" s="10">
        <v>5.3</v>
      </c>
      <c r="T56" s="10"/>
      <c r="U56" s="10">
        <f t="shared" si="0"/>
        <v>5.3</v>
      </c>
    </row>
    <row r="57" spans="1:23" hidden="1" x14ac:dyDescent="0.2">
      <c r="A57" s="34">
        <v>426500</v>
      </c>
      <c r="B57" s="35"/>
      <c r="C57" s="35"/>
      <c r="D57" s="35"/>
      <c r="E57" s="35"/>
      <c r="F57" s="35"/>
      <c r="G57" s="35"/>
      <c r="H57" s="35"/>
      <c r="I57" s="35"/>
      <c r="J57" s="10">
        <f t="shared" si="1"/>
        <v>0</v>
      </c>
      <c r="K57" s="10"/>
      <c r="L57" s="10"/>
      <c r="M57" s="10"/>
      <c r="N57" s="10"/>
      <c r="O57" s="10"/>
      <c r="P57" s="10"/>
      <c r="Q57" s="10">
        <f t="shared" ref="Q57" si="12">+J57-L57+M57-N57+O57+P57+K57</f>
        <v>0</v>
      </c>
      <c r="R57" s="10">
        <f>+'184.100'!AF57</f>
        <v>0</v>
      </c>
      <c r="T57" s="10"/>
      <c r="U57" s="10">
        <f t="shared" ref="U57" si="13">+Q57++T57+R57+S57</f>
        <v>0</v>
      </c>
    </row>
    <row r="58" spans="1:23" hidden="1" x14ac:dyDescent="0.2">
      <c r="A58" s="34">
        <f>+Jan!A58</f>
        <v>582000</v>
      </c>
      <c r="B58" s="35"/>
      <c r="C58" s="35"/>
      <c r="D58" s="35"/>
      <c r="E58" s="35"/>
      <c r="F58" s="35"/>
      <c r="G58" s="35"/>
      <c r="H58" s="35"/>
      <c r="I58" s="35"/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2"/>
        <v>0</v>
      </c>
      <c r="R58" s="10">
        <f>+'184.100'!AF58</f>
        <v>0</v>
      </c>
      <c r="T58" s="10"/>
      <c r="U58" s="10">
        <f t="shared" si="0"/>
        <v>0</v>
      </c>
    </row>
    <row r="59" spans="1:23" x14ac:dyDescent="0.2">
      <c r="A59" s="34">
        <f>+Jan!A59</f>
        <v>582200</v>
      </c>
      <c r="B59" s="35">
        <v>359.28</v>
      </c>
      <c r="C59" s="35"/>
      <c r="D59" s="35"/>
      <c r="E59" s="35"/>
      <c r="F59" s="35"/>
      <c r="G59" s="35">
        <v>1.76</v>
      </c>
      <c r="H59" s="35">
        <v>33.11</v>
      </c>
      <c r="I59" s="35"/>
      <c r="J59" s="10">
        <f t="shared" si="1"/>
        <v>394.15</v>
      </c>
      <c r="K59" s="10"/>
      <c r="L59" s="10"/>
      <c r="M59" s="10"/>
      <c r="N59" s="10"/>
      <c r="O59" s="10"/>
      <c r="P59" s="10"/>
      <c r="Q59" s="10">
        <f t="shared" si="2"/>
        <v>394.15</v>
      </c>
      <c r="R59" s="10">
        <f>+'184.100'!AF59</f>
        <v>0</v>
      </c>
      <c r="T59" s="10"/>
      <c r="U59" s="10">
        <f t="shared" si="0"/>
        <v>394.15</v>
      </c>
    </row>
    <row r="60" spans="1:23" x14ac:dyDescent="0.2">
      <c r="A60" s="34">
        <f>+Jan!A60</f>
        <v>583000</v>
      </c>
      <c r="B60" s="35">
        <v>9583.4599999999991</v>
      </c>
      <c r="C60" s="35">
        <v>29.76</v>
      </c>
      <c r="D60" s="35"/>
      <c r="E60" s="35">
        <v>45.11</v>
      </c>
      <c r="F60" s="35"/>
      <c r="G60" s="35">
        <v>725.23</v>
      </c>
      <c r="H60" s="35">
        <v>850.79</v>
      </c>
      <c r="I60" s="35"/>
      <c r="J60" s="10">
        <f t="shared" si="1"/>
        <v>11234.349999999999</v>
      </c>
      <c r="K60" s="10">
        <v>8477.0499999999993</v>
      </c>
      <c r="L60" s="10"/>
      <c r="M60" s="10"/>
      <c r="N60" s="10"/>
      <c r="O60" s="10"/>
      <c r="P60" s="10"/>
      <c r="Q60" s="10">
        <f t="shared" si="2"/>
        <v>19711.399999999998</v>
      </c>
      <c r="R60" s="10">
        <f>+'184.100'!AF60</f>
        <v>0</v>
      </c>
      <c r="T60" s="10"/>
      <c r="U60" s="10">
        <f t="shared" ref="U60:U106" si="14">+Q60++T60+R60+S60</f>
        <v>19711.399999999998</v>
      </c>
    </row>
    <row r="61" spans="1:23" x14ac:dyDescent="0.2">
      <c r="A61" s="34">
        <f>+Jan!A61</f>
        <v>586000</v>
      </c>
      <c r="B61" s="35">
        <v>40821.769999999997</v>
      </c>
      <c r="C61" s="35">
        <v>6.45</v>
      </c>
      <c r="D61" s="35"/>
      <c r="E61" s="35"/>
      <c r="F61" s="35"/>
      <c r="G61" s="35">
        <v>1901.86</v>
      </c>
      <c r="H61" s="35">
        <v>3335.6</v>
      </c>
      <c r="I61" s="35"/>
      <c r="J61" s="10">
        <f t="shared" si="1"/>
        <v>46065.679999999993</v>
      </c>
      <c r="K61" s="10"/>
      <c r="L61" s="10"/>
      <c r="M61" s="10"/>
      <c r="N61" s="10"/>
      <c r="O61" s="10"/>
      <c r="P61" s="10"/>
      <c r="Q61" s="10">
        <f t="shared" si="2"/>
        <v>46065.679999999993</v>
      </c>
      <c r="R61" s="10">
        <f>+'184.100'!AF61</f>
        <v>0</v>
      </c>
      <c r="T61" s="10"/>
      <c r="U61" s="10">
        <f t="shared" si="14"/>
        <v>46065.679999999993</v>
      </c>
    </row>
    <row r="62" spans="1:23" x14ac:dyDescent="0.2">
      <c r="A62" s="34">
        <f>+Jan!A62</f>
        <v>588000</v>
      </c>
      <c r="B62" s="35">
        <v>84813.6</v>
      </c>
      <c r="C62" s="35">
        <v>11.71</v>
      </c>
      <c r="D62" s="35"/>
      <c r="E62" s="35"/>
      <c r="F62" s="35"/>
      <c r="G62" s="35">
        <v>1183.44</v>
      </c>
      <c r="H62" s="35">
        <v>6461.25</v>
      </c>
      <c r="I62" s="35">
        <f>-5787.71+5787.71</f>
        <v>0</v>
      </c>
      <c r="J62" s="10">
        <f t="shared" si="1"/>
        <v>92470.000000000015</v>
      </c>
      <c r="K62" s="10"/>
      <c r="L62" s="10"/>
      <c r="M62" s="10"/>
      <c r="N62" s="10"/>
      <c r="O62" s="10"/>
      <c r="P62" s="10"/>
      <c r="Q62" s="10">
        <f t="shared" si="2"/>
        <v>92470.000000000015</v>
      </c>
      <c r="R62" s="10">
        <f>+'184.100'!AF62</f>
        <v>0</v>
      </c>
      <c r="T62" s="10">
        <f>+'163000'!AF11+'163000'!AF34</f>
        <v>0</v>
      </c>
      <c r="U62" s="10">
        <f t="shared" si="14"/>
        <v>92470.000000000015</v>
      </c>
    </row>
    <row r="63" spans="1:23" hidden="1" x14ac:dyDescent="0.2">
      <c r="A63" s="50">
        <v>588200</v>
      </c>
      <c r="B63" s="35"/>
      <c r="C63" s="35"/>
      <c r="D63" s="35"/>
      <c r="E63" s="35"/>
      <c r="F63" s="35"/>
      <c r="G63" s="35"/>
      <c r="H63" s="35"/>
      <c r="I63" s="35"/>
      <c r="J63" s="10">
        <f t="shared" si="1"/>
        <v>0</v>
      </c>
      <c r="K63" s="10"/>
      <c r="L63" s="10"/>
      <c r="M63" s="10"/>
      <c r="N63" s="10"/>
      <c r="O63" s="10"/>
      <c r="P63" s="10"/>
      <c r="Q63" s="10">
        <f t="shared" si="2"/>
        <v>0</v>
      </c>
      <c r="R63" s="10">
        <f>+'184.100'!AF63</f>
        <v>0</v>
      </c>
      <c r="T63" s="10"/>
      <c r="U63" s="10">
        <f t="shared" si="14"/>
        <v>0</v>
      </c>
    </row>
    <row r="64" spans="1:23" hidden="1" x14ac:dyDescent="0.2">
      <c r="A64" s="50">
        <v>588210</v>
      </c>
      <c r="B64" s="35"/>
      <c r="C64" s="35"/>
      <c r="D64" s="35"/>
      <c r="E64" s="35"/>
      <c r="F64" s="35"/>
      <c r="G64" s="35"/>
      <c r="H64" s="35"/>
      <c r="I64" s="35"/>
      <c r="J64" s="10">
        <f t="shared" si="1"/>
        <v>0</v>
      </c>
      <c r="K64" s="10"/>
      <c r="L64" s="10"/>
      <c r="M64" s="10"/>
      <c r="N64" s="10"/>
      <c r="O64" s="10"/>
      <c r="P64" s="10"/>
      <c r="Q64" s="10">
        <f t="shared" si="2"/>
        <v>0</v>
      </c>
      <c r="R64" s="10">
        <f>+'184.100'!AF64</f>
        <v>0</v>
      </c>
      <c r="T64" s="10"/>
      <c r="U64" s="10">
        <f t="shared" si="14"/>
        <v>0</v>
      </c>
    </row>
    <row r="65" spans="1:21" x14ac:dyDescent="0.2">
      <c r="A65" s="34">
        <f>+Jan!A65</f>
        <v>592000</v>
      </c>
      <c r="B65" s="35">
        <v>18669.669999999998</v>
      </c>
      <c r="C65" s="35"/>
      <c r="D65" s="35"/>
      <c r="E65" s="35"/>
      <c r="F65" s="35"/>
      <c r="G65" s="35">
        <v>16.54</v>
      </c>
      <c r="H65" s="35">
        <v>1252.0899999999999</v>
      </c>
      <c r="I65" s="35"/>
      <c r="J65" s="10">
        <f t="shared" si="1"/>
        <v>19938.3</v>
      </c>
      <c r="K65" s="10"/>
      <c r="L65" s="10"/>
      <c r="M65" s="10"/>
      <c r="N65" s="10"/>
      <c r="O65" s="10"/>
      <c r="P65" s="10"/>
      <c r="Q65" s="10">
        <f t="shared" si="2"/>
        <v>19938.3</v>
      </c>
      <c r="R65" s="10">
        <f>+'184.100'!AF65</f>
        <v>0</v>
      </c>
      <c r="T65" s="10">
        <f>+'163000'!AF12+'163000'!AF35</f>
        <v>0</v>
      </c>
      <c r="U65" s="10">
        <f t="shared" si="14"/>
        <v>19938.3</v>
      </c>
    </row>
    <row r="66" spans="1:21" x14ac:dyDescent="0.2">
      <c r="A66" s="34">
        <f>+Jan!A66</f>
        <v>592100</v>
      </c>
      <c r="B66" s="35">
        <v>2726.35</v>
      </c>
      <c r="C66" s="35"/>
      <c r="D66" s="35"/>
      <c r="E66" s="35"/>
      <c r="F66" s="35"/>
      <c r="G66" s="35">
        <v>6.06</v>
      </c>
      <c r="H66" s="35">
        <v>206.56</v>
      </c>
      <c r="I66" s="35"/>
      <c r="J66" s="10">
        <f t="shared" si="1"/>
        <v>2938.97</v>
      </c>
      <c r="K66" s="10"/>
      <c r="L66" s="10"/>
      <c r="M66" s="10"/>
      <c r="N66" s="10"/>
      <c r="O66" s="10"/>
      <c r="P66" s="10"/>
      <c r="Q66" s="10">
        <f t="shared" si="2"/>
        <v>2938.97</v>
      </c>
      <c r="R66" s="10">
        <f>+'184.100'!AF66</f>
        <v>0</v>
      </c>
      <c r="T66" s="10"/>
      <c r="U66" s="10">
        <f t="shared" si="14"/>
        <v>2938.97</v>
      </c>
    </row>
    <row r="67" spans="1:21" x14ac:dyDescent="0.2">
      <c r="A67" s="34">
        <f>+Jan!A67</f>
        <v>592200</v>
      </c>
      <c r="B67" s="35">
        <v>1336.79</v>
      </c>
      <c r="C67" s="35"/>
      <c r="D67" s="35"/>
      <c r="E67" s="35"/>
      <c r="F67" s="35"/>
      <c r="G67" s="35">
        <v>6.55</v>
      </c>
      <c r="H67" s="35">
        <v>95.41</v>
      </c>
      <c r="I67" s="35"/>
      <c r="J67" s="10">
        <f t="shared" si="1"/>
        <v>1438.75</v>
      </c>
      <c r="K67" s="10"/>
      <c r="L67" s="10"/>
      <c r="M67" s="10"/>
      <c r="N67" s="10"/>
      <c r="O67" s="10"/>
      <c r="P67" s="10"/>
      <c r="Q67" s="10">
        <f t="shared" si="2"/>
        <v>1438.75</v>
      </c>
      <c r="R67" s="10">
        <f>+'184.100'!AF67</f>
        <v>0</v>
      </c>
      <c r="T67" s="10"/>
      <c r="U67" s="10">
        <f t="shared" si="14"/>
        <v>1438.75</v>
      </c>
    </row>
    <row r="68" spans="1:21" x14ac:dyDescent="0.2">
      <c r="A68" s="34">
        <f>+Jan!A68</f>
        <v>593000</v>
      </c>
      <c r="B68" s="35">
        <v>181441.76</v>
      </c>
      <c r="C68" s="35">
        <v>969.89</v>
      </c>
      <c r="D68" s="35"/>
      <c r="E68" s="35">
        <v>194.85</v>
      </c>
      <c r="F68" s="35"/>
      <c r="G68" s="35">
        <v>5265.98</v>
      </c>
      <c r="H68" s="35">
        <v>8207.8700000000008</v>
      </c>
      <c r="I68" s="35"/>
      <c r="J68" s="10">
        <f t="shared" si="1"/>
        <v>196080.35000000003</v>
      </c>
      <c r="K68" s="10">
        <v>11643.06</v>
      </c>
      <c r="L68" s="10"/>
      <c r="M68" s="10"/>
      <c r="N68" s="10"/>
      <c r="O68" s="10"/>
      <c r="P68" s="10"/>
      <c r="Q68" s="10">
        <f t="shared" si="2"/>
        <v>207723.41000000003</v>
      </c>
      <c r="R68" s="10">
        <f>+'184.100'!AF68</f>
        <v>0</v>
      </c>
      <c r="T68" s="10">
        <f>+'163000'!AF13+'163000'!AF36</f>
        <v>525.04921241540205</v>
      </c>
      <c r="U68" s="10">
        <f t="shared" si="14"/>
        <v>208248.45921241544</v>
      </c>
    </row>
    <row r="69" spans="1:21" hidden="1" x14ac:dyDescent="0.2">
      <c r="A69" s="50">
        <f>+Jan!A69</f>
        <v>593200</v>
      </c>
      <c r="B69" s="35"/>
      <c r="C69" s="35"/>
      <c r="D69" s="35"/>
      <c r="E69" s="35"/>
      <c r="F69" s="35"/>
      <c r="G69" s="35"/>
      <c r="H69" s="35"/>
      <c r="I69" s="35"/>
      <c r="J69" s="10">
        <f t="shared" si="1"/>
        <v>0</v>
      </c>
      <c r="K69" s="10"/>
      <c r="L69" s="10"/>
      <c r="M69" s="10"/>
      <c r="N69" s="10"/>
      <c r="O69" s="10"/>
      <c r="P69" s="10"/>
      <c r="Q69" s="10">
        <f t="shared" si="2"/>
        <v>0</v>
      </c>
      <c r="R69" s="10">
        <f>+'184.100'!AF69</f>
        <v>0</v>
      </c>
      <c r="T69" s="10">
        <f>+'163000'!AF14+'163000'!AF37</f>
        <v>0</v>
      </c>
      <c r="U69" s="10">
        <f t="shared" si="14"/>
        <v>0</v>
      </c>
    </row>
    <row r="70" spans="1:21" x14ac:dyDescent="0.2">
      <c r="A70" s="34">
        <f>+Jan!A70</f>
        <v>593300</v>
      </c>
      <c r="B70" s="35">
        <v>13382.54</v>
      </c>
      <c r="C70" s="35"/>
      <c r="D70" s="35"/>
      <c r="E70" s="35">
        <v>139.72999999999999</v>
      </c>
      <c r="F70" s="35"/>
      <c r="G70" s="35">
        <v>73.84</v>
      </c>
      <c r="H70" s="35">
        <v>1106.6099999999999</v>
      </c>
      <c r="I70" s="35"/>
      <c r="J70" s="10">
        <f t="shared" si="1"/>
        <v>14702.720000000001</v>
      </c>
      <c r="K70" s="10"/>
      <c r="L70" s="10"/>
      <c r="M70" s="10"/>
      <c r="N70" s="10"/>
      <c r="O70" s="10"/>
      <c r="P70" s="10"/>
      <c r="Q70" s="10">
        <f t="shared" si="2"/>
        <v>14702.720000000001</v>
      </c>
      <c r="R70" s="10">
        <f>+'184.100'!AF70</f>
        <v>0</v>
      </c>
      <c r="T70" s="10"/>
      <c r="U70" s="10">
        <f t="shared" si="14"/>
        <v>14702.720000000001</v>
      </c>
    </row>
    <row r="71" spans="1:21" hidden="1" x14ac:dyDescent="0.2">
      <c r="A71" s="34">
        <v>593800</v>
      </c>
      <c r="B71" s="35"/>
      <c r="C71" s="35"/>
      <c r="D71" s="35"/>
      <c r="E71" s="35"/>
      <c r="F71" s="35"/>
      <c r="G71" s="35"/>
      <c r="H71" s="35"/>
      <c r="I71" s="35"/>
      <c r="J71" s="10">
        <f t="shared" si="1"/>
        <v>0</v>
      </c>
      <c r="K71" s="10"/>
      <c r="L71" s="10"/>
      <c r="M71" s="10"/>
      <c r="N71" s="10"/>
      <c r="O71" s="10"/>
      <c r="P71" s="10"/>
      <c r="Q71" s="10">
        <f t="shared" si="2"/>
        <v>0</v>
      </c>
      <c r="R71" s="10">
        <f>+'184.100'!AF71</f>
        <v>0</v>
      </c>
      <c r="T71" s="10"/>
      <c r="U71" s="10">
        <f t="shared" si="14"/>
        <v>0</v>
      </c>
    </row>
    <row r="72" spans="1:21" x14ac:dyDescent="0.2">
      <c r="A72" s="34">
        <f>+Jan!A72</f>
        <v>594000</v>
      </c>
      <c r="B72" s="35">
        <v>13698.7</v>
      </c>
      <c r="C72" s="35">
        <v>69</v>
      </c>
      <c r="D72" s="35"/>
      <c r="E72" s="35"/>
      <c r="F72" s="35"/>
      <c r="G72" s="35">
        <v>521.65</v>
      </c>
      <c r="H72" s="35">
        <v>801.85</v>
      </c>
      <c r="I72" s="35"/>
      <c r="J72" s="10">
        <f t="shared" si="1"/>
        <v>15091.2</v>
      </c>
      <c r="K72" s="10"/>
      <c r="L72" s="10"/>
      <c r="M72" s="10"/>
      <c r="N72" s="10"/>
      <c r="O72" s="10"/>
      <c r="P72" s="10"/>
      <c r="Q72" s="10">
        <f t="shared" si="2"/>
        <v>15091.2</v>
      </c>
      <c r="R72" s="10">
        <f>+'184.100'!AF72</f>
        <v>0</v>
      </c>
      <c r="T72" s="10">
        <f>+'163000'!AF15+'163000'!AF38</f>
        <v>24.726253913684086</v>
      </c>
      <c r="U72" s="10">
        <f t="shared" si="14"/>
        <v>15115.926253913685</v>
      </c>
    </row>
    <row r="73" spans="1:21" x14ac:dyDescent="0.2">
      <c r="A73" s="34">
        <f>+Jan!A73</f>
        <v>595000</v>
      </c>
      <c r="B73" s="35">
        <v>1854.79</v>
      </c>
      <c r="C73" s="35">
        <v>17.739999999999998</v>
      </c>
      <c r="D73" s="35"/>
      <c r="E73" s="35"/>
      <c r="F73" s="35"/>
      <c r="G73" s="35">
        <v>24.59</v>
      </c>
      <c r="H73" s="35">
        <v>37.71</v>
      </c>
      <c r="I73" s="35"/>
      <c r="J73" s="10">
        <f t="shared" ref="J73:J115" si="15">SUM(B73:I73)</f>
        <v>1934.83</v>
      </c>
      <c r="K73" s="10"/>
      <c r="L73" s="10"/>
      <c r="M73" s="10"/>
      <c r="N73" s="10"/>
      <c r="O73" s="10"/>
      <c r="P73" s="10"/>
      <c r="Q73" s="10">
        <f t="shared" si="2"/>
        <v>1934.83</v>
      </c>
      <c r="R73" s="10">
        <f>+'184.100'!AF73</f>
        <v>0</v>
      </c>
      <c r="T73" s="10">
        <f>+'163000'!AF16+'163000'!AF39</f>
        <v>0</v>
      </c>
      <c r="U73" s="10">
        <f t="shared" si="14"/>
        <v>1934.83</v>
      </c>
    </row>
    <row r="74" spans="1:21" x14ac:dyDescent="0.2">
      <c r="A74" s="34">
        <f>+Jan!A74</f>
        <v>596000</v>
      </c>
      <c r="B74" s="35">
        <v>495.45</v>
      </c>
      <c r="C74" s="35"/>
      <c r="D74" s="35"/>
      <c r="E74" s="35"/>
      <c r="F74" s="35"/>
      <c r="G74" s="35">
        <v>9.48</v>
      </c>
      <c r="H74" s="35">
        <v>45.94</v>
      </c>
      <c r="I74" s="35"/>
      <c r="J74" s="10">
        <f t="shared" si="15"/>
        <v>550.87</v>
      </c>
      <c r="K74" s="10"/>
      <c r="L74" s="10"/>
      <c r="M74" s="10"/>
      <c r="N74" s="10"/>
      <c r="O74" s="10"/>
      <c r="P74" s="10"/>
      <c r="Q74" s="10">
        <f t="shared" si="2"/>
        <v>550.87</v>
      </c>
      <c r="R74" s="10">
        <f>+'184.100'!AF74</f>
        <v>0</v>
      </c>
      <c r="T74" s="10"/>
      <c r="U74" s="10">
        <f t="shared" si="14"/>
        <v>550.87</v>
      </c>
    </row>
    <row r="75" spans="1:21" hidden="1" x14ac:dyDescent="0.2">
      <c r="A75" s="34">
        <f>+Jan!A75</f>
        <v>597000</v>
      </c>
      <c r="B75" s="35"/>
      <c r="C75" s="35"/>
      <c r="D75" s="35"/>
      <c r="E75" s="35"/>
      <c r="F75" s="35"/>
      <c r="G75" s="35"/>
      <c r="H75" s="35"/>
      <c r="I75" s="35"/>
      <c r="J75" s="10">
        <f t="shared" si="15"/>
        <v>0</v>
      </c>
      <c r="K75" s="10"/>
      <c r="L75" s="10"/>
      <c r="M75" s="10"/>
      <c r="N75" s="10"/>
      <c r="O75" s="10"/>
      <c r="P75" s="10"/>
      <c r="Q75" s="10">
        <f t="shared" si="2"/>
        <v>0</v>
      </c>
      <c r="R75" s="10">
        <f>+'184.100'!AF75</f>
        <v>0</v>
      </c>
      <c r="T75" s="10">
        <f>+'163000'!AF17+'163000'!AF40</f>
        <v>0</v>
      </c>
      <c r="U75" s="10">
        <f t="shared" si="14"/>
        <v>0</v>
      </c>
    </row>
    <row r="76" spans="1:21" hidden="1" x14ac:dyDescent="0.2">
      <c r="A76" s="34">
        <f>+Jan!A76</f>
        <v>598000</v>
      </c>
      <c r="B76" s="35"/>
      <c r="C76" s="35"/>
      <c r="D76" s="35"/>
      <c r="E76" s="35"/>
      <c r="F76" s="35"/>
      <c r="G76" s="35"/>
      <c r="H76" s="35"/>
      <c r="I76" s="35"/>
      <c r="J76" s="10">
        <f t="shared" si="15"/>
        <v>0</v>
      </c>
      <c r="K76" s="10"/>
      <c r="L76" s="10"/>
      <c r="M76" s="10"/>
      <c r="N76" s="10"/>
      <c r="O76" s="10"/>
      <c r="P76" s="10"/>
      <c r="Q76" s="10">
        <f t="shared" si="2"/>
        <v>0</v>
      </c>
      <c r="R76" s="10">
        <f>+'184.100'!AF76</f>
        <v>0</v>
      </c>
      <c r="T76" s="10">
        <f>+'163000'!AF18+'163000'!AF41</f>
        <v>0</v>
      </c>
      <c r="U76" s="10">
        <f t="shared" si="14"/>
        <v>0</v>
      </c>
    </row>
    <row r="77" spans="1:21" x14ac:dyDescent="0.2">
      <c r="A77" s="34">
        <f>+Jan!A77</f>
        <v>903000</v>
      </c>
      <c r="B77" s="35">
        <v>84715.62</v>
      </c>
      <c r="C77" s="35">
        <v>1606.46</v>
      </c>
      <c r="D77" s="35"/>
      <c r="E77" s="35">
        <v>377.04</v>
      </c>
      <c r="F77" s="35"/>
      <c r="G77" s="35">
        <v>2493.13</v>
      </c>
      <c r="H77" s="35">
        <v>7257.49</v>
      </c>
      <c r="I77" s="35"/>
      <c r="J77" s="10">
        <f t="shared" si="15"/>
        <v>96449.74</v>
      </c>
      <c r="K77" s="10">
        <v>4898.68</v>
      </c>
      <c r="L77" s="10"/>
      <c r="M77" s="10"/>
      <c r="N77" s="10"/>
      <c r="O77" s="10"/>
      <c r="P77" s="10"/>
      <c r="Q77" s="10">
        <f t="shared" si="2"/>
        <v>101348.42000000001</v>
      </c>
      <c r="R77" s="10">
        <f>+'184.100'!AF77</f>
        <v>0</v>
      </c>
      <c r="S77" s="10">
        <v>-5.3</v>
      </c>
      <c r="T77" s="10"/>
      <c r="U77" s="10">
        <f t="shared" si="14"/>
        <v>101343.12000000001</v>
      </c>
    </row>
    <row r="78" spans="1:21" hidden="1" x14ac:dyDescent="0.2">
      <c r="A78" s="34">
        <f>+Jan!A78</f>
        <v>903220</v>
      </c>
      <c r="B78" s="35"/>
      <c r="C78" s="35"/>
      <c r="D78" s="35"/>
      <c r="E78" s="35"/>
      <c r="F78" s="35"/>
      <c r="G78" s="35"/>
      <c r="H78" s="35"/>
      <c r="I78" s="35"/>
      <c r="J78" s="10">
        <f t="shared" si="15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+'184.100'!AF78</f>
        <v>0</v>
      </c>
      <c r="T78" s="10"/>
      <c r="U78" s="10">
        <f t="shared" si="14"/>
        <v>0</v>
      </c>
    </row>
    <row r="79" spans="1:21" hidden="1" x14ac:dyDescent="0.2">
      <c r="A79" s="34">
        <f>+Jan!A79</f>
        <v>903230</v>
      </c>
      <c r="B79" s="35"/>
      <c r="C79" s="35"/>
      <c r="D79" s="35"/>
      <c r="E79" s="35"/>
      <c r="F79" s="35"/>
      <c r="G79" s="35"/>
      <c r="H79" s="35"/>
      <c r="I79" s="35"/>
      <c r="J79" s="10">
        <f t="shared" si="15"/>
        <v>0</v>
      </c>
      <c r="K79" s="10"/>
      <c r="L79" s="10"/>
      <c r="M79" s="10"/>
      <c r="N79" s="10"/>
      <c r="O79" s="10"/>
      <c r="P79" s="10"/>
      <c r="Q79" s="10">
        <f t="shared" si="2"/>
        <v>0</v>
      </c>
      <c r="R79" s="10">
        <f>+'184.100'!AF79</f>
        <v>0</v>
      </c>
      <c r="T79" s="10"/>
      <c r="U79" s="10">
        <f t="shared" si="14"/>
        <v>0</v>
      </c>
    </row>
    <row r="80" spans="1:21" hidden="1" x14ac:dyDescent="0.2">
      <c r="A80" s="34">
        <f>+Jan!A80</f>
        <v>903240</v>
      </c>
      <c r="B80" s="35"/>
      <c r="C80" s="35"/>
      <c r="D80" s="35"/>
      <c r="E80" s="35"/>
      <c r="F80" s="35"/>
      <c r="G80" s="35"/>
      <c r="H80" s="35"/>
      <c r="I80" s="35"/>
      <c r="J80" s="10">
        <f t="shared" si="15"/>
        <v>0</v>
      </c>
      <c r="K80" s="10"/>
      <c r="L80" s="10"/>
      <c r="M80" s="10"/>
      <c r="N80" s="10"/>
      <c r="O80" s="10"/>
      <c r="P80" s="10"/>
      <c r="Q80" s="10">
        <f t="shared" si="2"/>
        <v>0</v>
      </c>
      <c r="R80" s="10">
        <f>+'184.100'!AF80</f>
        <v>0</v>
      </c>
      <c r="T80" s="10"/>
      <c r="U80" s="10">
        <f t="shared" si="14"/>
        <v>0</v>
      </c>
    </row>
    <row r="81" spans="1:21" x14ac:dyDescent="0.2">
      <c r="A81" s="34">
        <f>+Jan!A81</f>
        <v>908000</v>
      </c>
      <c r="B81" s="35">
        <v>6228.74</v>
      </c>
      <c r="C81" s="35"/>
      <c r="D81" s="35"/>
      <c r="E81" s="35"/>
      <c r="F81" s="35"/>
      <c r="G81" s="35"/>
      <c r="H81" s="35">
        <v>580.76</v>
      </c>
      <c r="I81" s="35"/>
      <c r="J81" s="10">
        <f t="shared" si="15"/>
        <v>6809.5</v>
      </c>
      <c r="K81" s="10"/>
      <c r="L81" s="10"/>
      <c r="M81" s="10"/>
      <c r="N81" s="10"/>
      <c r="O81" s="10"/>
      <c r="P81" s="10"/>
      <c r="Q81" s="10">
        <f t="shared" si="2"/>
        <v>6809.5</v>
      </c>
      <c r="R81" s="10">
        <f>+'184.100'!AF81</f>
        <v>0</v>
      </c>
      <c r="T81" s="10"/>
      <c r="U81" s="10">
        <f t="shared" si="14"/>
        <v>6809.5</v>
      </c>
    </row>
    <row r="82" spans="1:21" hidden="1" x14ac:dyDescent="0.2">
      <c r="A82" s="34">
        <f>+Jan!A82</f>
        <v>912000</v>
      </c>
      <c r="B82" s="35"/>
      <c r="C82" s="35"/>
      <c r="D82" s="35"/>
      <c r="E82" s="35"/>
      <c r="F82" s="35"/>
      <c r="G82" s="35"/>
      <c r="H82" s="35"/>
      <c r="I82" s="35"/>
      <c r="J82" s="10">
        <f t="shared" si="15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+'184.100'!AF82</f>
        <v>0</v>
      </c>
      <c r="T82" s="10"/>
      <c r="U82" s="10">
        <f t="shared" si="14"/>
        <v>0</v>
      </c>
    </row>
    <row r="83" spans="1:21" hidden="1" x14ac:dyDescent="0.2">
      <c r="A83" s="34">
        <f>+Jan!A83</f>
        <v>913000</v>
      </c>
      <c r="B83" s="35"/>
      <c r="C83" s="35"/>
      <c r="D83" s="35"/>
      <c r="E83" s="35"/>
      <c r="F83" s="35"/>
      <c r="G83" s="35"/>
      <c r="H83" s="35"/>
      <c r="I83" s="35"/>
      <c r="J83" s="10">
        <f t="shared" si="15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+'184.100'!AF83</f>
        <v>0</v>
      </c>
      <c r="T83" s="10"/>
      <c r="U83" s="10">
        <f t="shared" si="14"/>
        <v>0</v>
      </c>
    </row>
    <row r="84" spans="1:21" hidden="1" x14ac:dyDescent="0.2">
      <c r="A84" s="34">
        <f>+Jan!A84</f>
        <v>913220</v>
      </c>
      <c r="B84" s="35"/>
      <c r="C84" s="35"/>
      <c r="D84" s="35"/>
      <c r="E84" s="35"/>
      <c r="F84" s="35"/>
      <c r="G84" s="35"/>
      <c r="H84" s="35"/>
      <c r="I84" s="35"/>
      <c r="J84" s="10">
        <f t="shared" si="15"/>
        <v>0</v>
      </c>
      <c r="K84" s="10"/>
      <c r="L84" s="10"/>
      <c r="M84" s="10"/>
      <c r="N84" s="10"/>
      <c r="O84" s="10"/>
      <c r="P84" s="10"/>
      <c r="Q84" s="10">
        <f t="shared" si="2"/>
        <v>0</v>
      </c>
      <c r="R84" s="10">
        <f>+'184.100'!AF84</f>
        <v>0</v>
      </c>
      <c r="T84" s="10"/>
      <c r="U84" s="10">
        <f t="shared" si="14"/>
        <v>0</v>
      </c>
    </row>
    <row r="85" spans="1:21" hidden="1" x14ac:dyDescent="0.2">
      <c r="A85" s="34">
        <f>+Jan!A85</f>
        <v>913230</v>
      </c>
      <c r="B85" s="35"/>
      <c r="C85" s="35"/>
      <c r="D85" s="35"/>
      <c r="E85" s="35"/>
      <c r="F85" s="35"/>
      <c r="G85" s="35"/>
      <c r="H85" s="35"/>
      <c r="I85" s="35"/>
      <c r="J85" s="10">
        <f t="shared" si="15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+'184.100'!AF85</f>
        <v>0</v>
      </c>
      <c r="T85" s="10"/>
      <c r="U85" s="10">
        <f t="shared" si="14"/>
        <v>0</v>
      </c>
    </row>
    <row r="86" spans="1:21" hidden="1" x14ac:dyDescent="0.2">
      <c r="A86" s="34">
        <f>+Jan!A86</f>
        <v>913240</v>
      </c>
      <c r="B86" s="35"/>
      <c r="C86" s="35"/>
      <c r="D86" s="35"/>
      <c r="E86" s="35"/>
      <c r="F86" s="35"/>
      <c r="G86" s="35"/>
      <c r="H86" s="35"/>
      <c r="I86" s="35"/>
      <c r="J86" s="10">
        <f t="shared" si="15"/>
        <v>0</v>
      </c>
      <c r="K86" s="10"/>
      <c r="L86" s="10"/>
      <c r="M86" s="10"/>
      <c r="N86" s="10"/>
      <c r="O86" s="10"/>
      <c r="P86" s="10"/>
      <c r="Q86" s="10">
        <f t="shared" si="2"/>
        <v>0</v>
      </c>
      <c r="R86" s="10">
        <f>+'184.100'!AF86</f>
        <v>0</v>
      </c>
      <c r="T86" s="10"/>
      <c r="U86" s="10">
        <f t="shared" si="14"/>
        <v>0</v>
      </c>
    </row>
    <row r="87" spans="1:21" x14ac:dyDescent="0.2">
      <c r="A87" s="34">
        <f>+Jan!A87</f>
        <v>920000</v>
      </c>
      <c r="B87" s="35">
        <v>97254.9</v>
      </c>
      <c r="C87" s="35">
        <v>693.93</v>
      </c>
      <c r="D87" s="35"/>
      <c r="E87" s="35"/>
      <c r="F87" s="35"/>
      <c r="G87" s="35">
        <v>1775.97</v>
      </c>
      <c r="H87" s="35">
        <v>8052.39</v>
      </c>
      <c r="I87" s="35"/>
      <c r="J87" s="10">
        <f t="shared" si="15"/>
        <v>107777.18999999999</v>
      </c>
      <c r="K87" s="10"/>
      <c r="L87" s="10"/>
      <c r="M87" s="10"/>
      <c r="N87" s="10"/>
      <c r="O87" s="10"/>
      <c r="P87" s="10"/>
      <c r="Q87" s="10">
        <f t="shared" si="2"/>
        <v>107777.18999999999</v>
      </c>
      <c r="R87" s="10">
        <f>+'184.100'!AF87</f>
        <v>0</v>
      </c>
      <c r="T87" s="10"/>
      <c r="U87" s="10">
        <f t="shared" si="14"/>
        <v>107777.18999999999</v>
      </c>
    </row>
    <row r="88" spans="1:21" hidden="1" x14ac:dyDescent="0.2">
      <c r="A88" s="34">
        <v>920100</v>
      </c>
      <c r="B88" s="35"/>
      <c r="C88" s="35"/>
      <c r="D88" s="35"/>
      <c r="E88" s="35"/>
      <c r="F88" s="35"/>
      <c r="G88" s="35"/>
      <c r="H88" s="35"/>
      <c r="I88" s="35"/>
      <c r="J88" s="10">
        <f t="shared" si="15"/>
        <v>0</v>
      </c>
      <c r="K88" s="10"/>
      <c r="L88" s="10"/>
      <c r="M88" s="10"/>
      <c r="N88" s="10"/>
      <c r="O88" s="10"/>
      <c r="P88" s="10"/>
      <c r="Q88" s="10">
        <f t="shared" ref="Q88:Q92" si="16">+J88-L88+M88-N88+O88+P88+K88</f>
        <v>0</v>
      </c>
      <c r="R88" s="10">
        <f>+'184.100'!AF88</f>
        <v>0</v>
      </c>
      <c r="T88" s="10"/>
      <c r="U88" s="10">
        <f t="shared" si="14"/>
        <v>0</v>
      </c>
    </row>
    <row r="89" spans="1:21" hidden="1" x14ac:dyDescent="0.2">
      <c r="A89" s="34">
        <f>+Jan!A89</f>
        <v>920220</v>
      </c>
      <c r="B89" s="35"/>
      <c r="C89" s="35"/>
      <c r="D89" s="35"/>
      <c r="E89" s="35"/>
      <c r="F89" s="35"/>
      <c r="G89" s="35"/>
      <c r="H89" s="35"/>
      <c r="I89" s="35"/>
      <c r="J89" s="10">
        <f t="shared" si="15"/>
        <v>0</v>
      </c>
      <c r="K89" s="10"/>
      <c r="L89" s="10"/>
      <c r="M89" s="10"/>
      <c r="N89" s="10"/>
      <c r="O89" s="10"/>
      <c r="P89" s="10"/>
      <c r="Q89" s="10">
        <f t="shared" si="16"/>
        <v>0</v>
      </c>
      <c r="R89" s="10">
        <f>+'184.100'!AF89</f>
        <v>0</v>
      </c>
      <c r="T89" s="10"/>
      <c r="U89" s="10">
        <f t="shared" si="14"/>
        <v>0</v>
      </c>
    </row>
    <row r="90" spans="1:21" hidden="1" x14ac:dyDescent="0.2">
      <c r="A90" s="34">
        <f>+Jan!A90</f>
        <v>920221</v>
      </c>
      <c r="B90" s="35"/>
      <c r="C90" s="35"/>
      <c r="D90" s="35"/>
      <c r="E90" s="35"/>
      <c r="F90" s="35"/>
      <c r="G90" s="35"/>
      <c r="H90" s="35"/>
      <c r="I90" s="35"/>
      <c r="J90" s="10">
        <f t="shared" si="15"/>
        <v>0</v>
      </c>
      <c r="K90" s="10"/>
      <c r="L90" s="10"/>
      <c r="M90" s="10"/>
      <c r="N90" s="10"/>
      <c r="O90" s="10"/>
      <c r="P90" s="10"/>
      <c r="Q90" s="10">
        <f t="shared" si="16"/>
        <v>0</v>
      </c>
      <c r="R90" s="10">
        <f>+'184.100'!AF90</f>
        <v>0</v>
      </c>
      <c r="T90" s="10"/>
      <c r="U90" s="10">
        <f t="shared" si="14"/>
        <v>0</v>
      </c>
    </row>
    <row r="91" spans="1:21" hidden="1" x14ac:dyDescent="0.2">
      <c r="A91" s="34">
        <f>+Jan!A91</f>
        <v>920230</v>
      </c>
      <c r="B91" s="35"/>
      <c r="C91" s="35"/>
      <c r="D91" s="35"/>
      <c r="E91" s="35"/>
      <c r="F91" s="35"/>
      <c r="G91" s="35"/>
      <c r="H91" s="35"/>
      <c r="I91" s="35"/>
      <c r="J91" s="10">
        <f t="shared" si="15"/>
        <v>0</v>
      </c>
      <c r="K91" s="10"/>
      <c r="L91" s="10"/>
      <c r="M91" s="10"/>
      <c r="N91" s="10"/>
      <c r="O91" s="10"/>
      <c r="P91" s="10"/>
      <c r="Q91" s="10">
        <f t="shared" si="16"/>
        <v>0</v>
      </c>
      <c r="R91" s="10">
        <f>+'184.100'!AF91</f>
        <v>0</v>
      </c>
      <c r="T91" s="10"/>
      <c r="U91" s="10">
        <f t="shared" si="14"/>
        <v>0</v>
      </c>
    </row>
    <row r="92" spans="1:21" hidden="1" x14ac:dyDescent="0.2">
      <c r="A92" s="34">
        <f>+Jan!A92</f>
        <v>920231</v>
      </c>
      <c r="B92" s="35"/>
      <c r="C92" s="35"/>
      <c r="D92" s="35"/>
      <c r="E92" s="35"/>
      <c r="F92" s="35"/>
      <c r="G92" s="35"/>
      <c r="H92" s="35"/>
      <c r="I92" s="35"/>
      <c r="J92" s="10">
        <f t="shared" si="15"/>
        <v>0</v>
      </c>
      <c r="K92" s="10"/>
      <c r="L92" s="10"/>
      <c r="M92" s="10"/>
      <c r="N92" s="10"/>
      <c r="O92" s="10"/>
      <c r="P92" s="10"/>
      <c r="Q92" s="10">
        <f t="shared" si="16"/>
        <v>0</v>
      </c>
      <c r="R92" s="10">
        <f>+'184.100'!AF92</f>
        <v>0</v>
      </c>
      <c r="T92" s="10"/>
      <c r="U92" s="10">
        <f t="shared" si="14"/>
        <v>0</v>
      </c>
    </row>
    <row r="93" spans="1:21" hidden="1" x14ac:dyDescent="0.2">
      <c r="A93" s="34">
        <f>+Jan!A93</f>
        <v>920240</v>
      </c>
      <c r="B93" s="35"/>
      <c r="C93" s="35"/>
      <c r="D93" s="35"/>
      <c r="E93" s="35"/>
      <c r="F93" s="35"/>
      <c r="G93" s="35"/>
      <c r="H93" s="35"/>
      <c r="I93" s="35"/>
      <c r="J93" s="10">
        <f t="shared" si="15"/>
        <v>0</v>
      </c>
      <c r="K93" s="10"/>
      <c r="L93" s="10"/>
      <c r="M93" s="10"/>
      <c r="N93" s="10"/>
      <c r="O93" s="10"/>
      <c r="P93" s="10"/>
      <c r="Q93" s="10">
        <f t="shared" si="2"/>
        <v>0</v>
      </c>
      <c r="R93" s="10">
        <f>+'184.100'!AF93</f>
        <v>0</v>
      </c>
      <c r="T93" s="10"/>
      <c r="U93" s="10">
        <f t="shared" si="14"/>
        <v>0</v>
      </c>
    </row>
    <row r="94" spans="1:21" hidden="1" x14ac:dyDescent="0.2">
      <c r="A94" s="34">
        <f>+Jan!A94</f>
        <v>920241</v>
      </c>
      <c r="B94" s="35"/>
      <c r="C94" s="35"/>
      <c r="D94" s="35"/>
      <c r="E94" s="35"/>
      <c r="F94" s="35"/>
      <c r="G94" s="35"/>
      <c r="H94" s="35"/>
      <c r="I94" s="35"/>
      <c r="J94" s="10">
        <f t="shared" si="15"/>
        <v>0</v>
      </c>
      <c r="K94" s="10"/>
      <c r="L94" s="10"/>
      <c r="M94" s="10"/>
      <c r="N94" s="10"/>
      <c r="O94" s="10"/>
      <c r="P94" s="10"/>
      <c r="Q94" s="10">
        <f t="shared" ref="Q94:Q99" si="17">+J94-L94+M94-N94+O94+P94+K94</f>
        <v>0</v>
      </c>
      <c r="R94" s="10">
        <f>+'184.100'!AF94</f>
        <v>0</v>
      </c>
      <c r="T94" s="10"/>
      <c r="U94" s="10">
        <f t="shared" si="14"/>
        <v>0</v>
      </c>
    </row>
    <row r="95" spans="1:21" x14ac:dyDescent="0.2">
      <c r="A95" s="34">
        <v>920250</v>
      </c>
      <c r="B95" s="35">
        <v>54.1</v>
      </c>
      <c r="C95" s="35"/>
      <c r="D95" s="35"/>
      <c r="E95" s="35"/>
      <c r="F95" s="35"/>
      <c r="G95" s="35"/>
      <c r="H95" s="35">
        <v>4.75</v>
      </c>
      <c r="I95" s="35"/>
      <c r="J95" s="10">
        <f t="shared" si="15"/>
        <v>58.85</v>
      </c>
      <c r="K95" s="10"/>
      <c r="L95" s="10"/>
      <c r="M95" s="10"/>
      <c r="N95" s="10"/>
      <c r="O95" s="10"/>
      <c r="P95" s="10"/>
      <c r="Q95" s="10">
        <f t="shared" si="17"/>
        <v>58.85</v>
      </c>
      <c r="R95" s="10">
        <f>+'184.100'!AF95</f>
        <v>0</v>
      </c>
      <c r="T95" s="10"/>
      <c r="U95" s="10">
        <f t="shared" si="14"/>
        <v>58.85</v>
      </c>
    </row>
    <row r="96" spans="1:21" x14ac:dyDescent="0.2">
      <c r="A96" s="34">
        <v>920260</v>
      </c>
      <c r="B96" s="35">
        <v>54.1</v>
      </c>
      <c r="C96" s="35"/>
      <c r="D96" s="35"/>
      <c r="E96" s="35"/>
      <c r="F96" s="35"/>
      <c r="G96" s="35"/>
      <c r="H96" s="35">
        <v>4.75</v>
      </c>
      <c r="I96" s="35"/>
      <c r="J96" s="10">
        <f t="shared" si="15"/>
        <v>58.85</v>
      </c>
      <c r="K96" s="10"/>
      <c r="L96" s="10"/>
      <c r="M96" s="10"/>
      <c r="N96" s="10"/>
      <c r="O96" s="10"/>
      <c r="P96" s="10"/>
      <c r="Q96" s="10">
        <f t="shared" si="17"/>
        <v>58.85</v>
      </c>
      <c r="R96" s="10">
        <f>+'184.100'!AF96</f>
        <v>0</v>
      </c>
      <c r="T96" s="10"/>
      <c r="U96" s="10">
        <f t="shared" si="14"/>
        <v>58.85</v>
      </c>
    </row>
    <row r="97" spans="1:21" hidden="1" x14ac:dyDescent="0.2">
      <c r="A97" s="34">
        <f>+Jan!A97</f>
        <v>921000</v>
      </c>
      <c r="B97" s="35"/>
      <c r="C97" s="35"/>
      <c r="D97" s="35"/>
      <c r="E97" s="35"/>
      <c r="F97" s="35"/>
      <c r="G97" s="35"/>
      <c r="H97" s="35"/>
      <c r="I97" s="35"/>
      <c r="J97" s="10">
        <f t="shared" si="15"/>
        <v>0</v>
      </c>
      <c r="K97" s="10"/>
      <c r="L97" s="10"/>
      <c r="M97" s="10"/>
      <c r="N97" s="10"/>
      <c r="O97" s="10"/>
      <c r="P97" s="10"/>
      <c r="Q97" s="10">
        <f t="shared" si="17"/>
        <v>0</v>
      </c>
      <c r="R97" s="10">
        <f>+'184.100'!AF97</f>
        <v>0</v>
      </c>
      <c r="T97" s="10">
        <f>+'163000'!AF19+'163000'!AF42</f>
        <v>0</v>
      </c>
      <c r="U97" s="10">
        <f t="shared" si="14"/>
        <v>0</v>
      </c>
    </row>
    <row r="98" spans="1:21" hidden="1" x14ac:dyDescent="0.2">
      <c r="A98" s="34">
        <f>+Jan!A98</f>
        <v>928000</v>
      </c>
      <c r="B98" s="35"/>
      <c r="C98" s="35"/>
      <c r="D98" s="35"/>
      <c r="E98" s="35"/>
      <c r="F98" s="35"/>
      <c r="G98" s="35"/>
      <c r="H98" s="35"/>
      <c r="I98" s="35"/>
      <c r="J98" s="10">
        <f t="shared" si="15"/>
        <v>0</v>
      </c>
      <c r="K98" s="10"/>
      <c r="L98" s="10"/>
      <c r="M98" s="10"/>
      <c r="N98" s="10"/>
      <c r="O98" s="10"/>
      <c r="P98" s="10"/>
      <c r="Q98" s="10">
        <f t="shared" si="17"/>
        <v>0</v>
      </c>
      <c r="R98" s="10">
        <f>+'184.100'!AF98</f>
        <v>0</v>
      </c>
      <c r="T98" s="10"/>
      <c r="U98" s="10">
        <f t="shared" si="14"/>
        <v>0</v>
      </c>
    </row>
    <row r="99" spans="1:21" hidden="1" x14ac:dyDescent="0.2">
      <c r="A99" s="34">
        <f>+Jan!A99</f>
        <v>928100</v>
      </c>
      <c r="B99" s="35"/>
      <c r="C99" s="35"/>
      <c r="D99" s="35"/>
      <c r="E99" s="35"/>
      <c r="F99" s="35"/>
      <c r="G99" s="35"/>
      <c r="H99" s="35"/>
      <c r="I99" s="35"/>
      <c r="J99" s="10">
        <f t="shared" si="15"/>
        <v>0</v>
      </c>
      <c r="K99" s="10"/>
      <c r="L99" s="10"/>
      <c r="M99" s="10"/>
      <c r="N99" s="10"/>
      <c r="O99" s="10"/>
      <c r="P99" s="10"/>
      <c r="Q99" s="10">
        <f t="shared" si="17"/>
        <v>0</v>
      </c>
      <c r="R99" s="10">
        <f>+'184.100'!AF99</f>
        <v>0</v>
      </c>
      <c r="T99" s="10"/>
      <c r="U99" s="10">
        <f t="shared" si="14"/>
        <v>0</v>
      </c>
    </row>
    <row r="100" spans="1:21" hidden="1" x14ac:dyDescent="0.2">
      <c r="A100" s="34">
        <f>+Jan!A100</f>
        <v>928300</v>
      </c>
      <c r="B100" s="35"/>
      <c r="C100" s="35"/>
      <c r="D100" s="35"/>
      <c r="E100" s="35"/>
      <c r="F100" s="35"/>
      <c r="G100" s="35"/>
      <c r="H100" s="35"/>
      <c r="I100" s="35"/>
      <c r="J100" s="10">
        <f t="shared" si="15"/>
        <v>0</v>
      </c>
      <c r="K100" s="10"/>
      <c r="L100" s="10"/>
      <c r="M100" s="10"/>
      <c r="N100" s="10"/>
      <c r="O100" s="10"/>
      <c r="P100" s="10"/>
      <c r="Q100" s="10">
        <f t="shared" ref="Q100:Q101" si="18">+J100-L100+M100-N100+O100+P100+K100</f>
        <v>0</v>
      </c>
      <c r="R100" s="10">
        <f>+'184.100'!AF100</f>
        <v>0</v>
      </c>
      <c r="T100" s="10"/>
      <c r="U100" s="10">
        <f t="shared" si="14"/>
        <v>0</v>
      </c>
    </row>
    <row r="101" spans="1:21" hidden="1" x14ac:dyDescent="0.2">
      <c r="A101" s="34">
        <v>928500</v>
      </c>
      <c r="B101" s="35"/>
      <c r="C101" s="35"/>
      <c r="D101" s="35"/>
      <c r="E101" s="35"/>
      <c r="F101" s="35"/>
      <c r="G101" s="35"/>
      <c r="H101" s="35"/>
      <c r="I101" s="35"/>
      <c r="J101" s="10">
        <f t="shared" si="15"/>
        <v>0</v>
      </c>
      <c r="K101" s="10"/>
      <c r="L101" s="10"/>
      <c r="M101" s="10"/>
      <c r="N101" s="10"/>
      <c r="O101" s="10"/>
      <c r="P101" s="10"/>
      <c r="Q101" s="10">
        <f t="shared" si="18"/>
        <v>0</v>
      </c>
      <c r="R101" s="10">
        <f>+'184.100'!AF101</f>
        <v>0</v>
      </c>
      <c r="T101" s="10"/>
      <c r="U101" s="10">
        <f t="shared" si="14"/>
        <v>0</v>
      </c>
    </row>
    <row r="102" spans="1:21" hidden="1" x14ac:dyDescent="0.2">
      <c r="A102" s="34">
        <v>928600</v>
      </c>
      <c r="B102" s="35"/>
      <c r="C102" s="35"/>
      <c r="D102" s="35"/>
      <c r="E102" s="35"/>
      <c r="F102" s="35"/>
      <c r="G102" s="35"/>
      <c r="H102" s="35"/>
      <c r="I102" s="35"/>
      <c r="J102" s="10">
        <f t="shared" si="15"/>
        <v>0</v>
      </c>
      <c r="K102" s="10"/>
      <c r="L102" s="10"/>
      <c r="M102" s="10"/>
      <c r="N102" s="10"/>
      <c r="O102" s="10"/>
      <c r="P102" s="10"/>
      <c r="Q102" s="10">
        <f t="shared" ref="Q102:Q106" si="19">+J102-L102+M102-N102+O102+P102+K102</f>
        <v>0</v>
      </c>
      <c r="R102" s="10">
        <f>+'184.100'!AF102</f>
        <v>0</v>
      </c>
      <c r="T102" s="10"/>
      <c r="U102" s="10">
        <f t="shared" si="14"/>
        <v>0</v>
      </c>
    </row>
    <row r="103" spans="1:21" hidden="1" x14ac:dyDescent="0.2">
      <c r="A103" s="34">
        <v>928610</v>
      </c>
      <c r="B103" s="35"/>
      <c r="C103" s="35"/>
      <c r="D103" s="35"/>
      <c r="E103" s="35"/>
      <c r="F103" s="35"/>
      <c r="G103" s="35"/>
      <c r="H103" s="35"/>
      <c r="I103" s="35"/>
      <c r="J103" s="10">
        <f t="shared" si="15"/>
        <v>0</v>
      </c>
      <c r="K103" s="10"/>
      <c r="L103" s="10"/>
      <c r="M103" s="10"/>
      <c r="N103" s="10"/>
      <c r="O103" s="10"/>
      <c r="P103" s="10"/>
      <c r="Q103" s="10">
        <f t="shared" si="19"/>
        <v>0</v>
      </c>
      <c r="R103" s="10">
        <f>+'184.100'!AF103</f>
        <v>0</v>
      </c>
      <c r="T103" s="10"/>
      <c r="U103" s="10">
        <f t="shared" si="14"/>
        <v>0</v>
      </c>
    </row>
    <row r="104" spans="1:21" hidden="1" x14ac:dyDescent="0.2">
      <c r="A104" s="34">
        <f>+Jan!A104</f>
        <v>930100</v>
      </c>
      <c r="B104" s="35"/>
      <c r="C104" s="35"/>
      <c r="D104" s="35"/>
      <c r="E104" s="35"/>
      <c r="F104" s="35"/>
      <c r="G104" s="35"/>
      <c r="H104" s="35"/>
      <c r="I104" s="35"/>
      <c r="J104" s="10">
        <f t="shared" si="15"/>
        <v>0</v>
      </c>
      <c r="K104" s="10"/>
      <c r="L104" s="10"/>
      <c r="M104" s="10"/>
      <c r="N104" s="10"/>
      <c r="O104" s="10"/>
      <c r="P104" s="10"/>
      <c r="Q104" s="10">
        <f t="shared" si="19"/>
        <v>0</v>
      </c>
      <c r="R104" s="10">
        <f>+'184.100'!AF104</f>
        <v>0</v>
      </c>
      <c r="T104" s="10"/>
      <c r="U104" s="10">
        <f t="shared" si="14"/>
        <v>0</v>
      </c>
    </row>
    <row r="105" spans="1:21" x14ac:dyDescent="0.2">
      <c r="A105" s="34">
        <f>+Jan!A105</f>
        <v>930200</v>
      </c>
      <c r="B105" s="35">
        <v>6515.65</v>
      </c>
      <c r="C105" s="35">
        <v>2.77</v>
      </c>
      <c r="D105" s="35"/>
      <c r="E105" s="35"/>
      <c r="F105" s="35"/>
      <c r="G105" s="35">
        <v>1.26</v>
      </c>
      <c r="H105" s="35">
        <v>707.58</v>
      </c>
      <c r="I105" s="35"/>
      <c r="J105" s="10">
        <f t="shared" si="15"/>
        <v>7227.26</v>
      </c>
      <c r="K105" s="10"/>
      <c r="L105" s="10"/>
      <c r="M105" s="10"/>
      <c r="N105" s="10"/>
      <c r="O105" s="10"/>
      <c r="P105" s="10"/>
      <c r="Q105" s="10">
        <f t="shared" si="19"/>
        <v>7227.26</v>
      </c>
      <c r="R105" s="10">
        <f>+'184.100'!AF105</f>
        <v>0</v>
      </c>
      <c r="S105" s="10">
        <v>-1.58</v>
      </c>
      <c r="T105" s="10"/>
      <c r="U105" s="10">
        <f t="shared" si="14"/>
        <v>7225.68</v>
      </c>
    </row>
    <row r="106" spans="1:21" hidden="1" x14ac:dyDescent="0.2">
      <c r="A106" s="34">
        <f>+Jan!A106</f>
        <v>930220</v>
      </c>
      <c r="B106" s="35"/>
      <c r="C106" s="35"/>
      <c r="D106" s="35"/>
      <c r="E106" s="35"/>
      <c r="F106" s="35"/>
      <c r="G106" s="35"/>
      <c r="H106" s="35"/>
      <c r="I106" s="35"/>
      <c r="J106" s="10">
        <f t="shared" si="15"/>
        <v>0</v>
      </c>
      <c r="K106" s="10"/>
      <c r="L106" s="10"/>
      <c r="M106" s="10"/>
      <c r="N106" s="10"/>
      <c r="O106" s="10"/>
      <c r="P106" s="10"/>
      <c r="Q106" s="10">
        <f t="shared" si="19"/>
        <v>0</v>
      </c>
      <c r="R106" s="10">
        <f>+'184.100'!AF106</f>
        <v>0</v>
      </c>
      <c r="T106" s="10"/>
      <c r="U106" s="10">
        <f t="shared" si="14"/>
        <v>0</v>
      </c>
    </row>
    <row r="107" spans="1:21" hidden="1" x14ac:dyDescent="0.2">
      <c r="A107" s="34">
        <f>+Jan!A107</f>
        <v>930221</v>
      </c>
      <c r="B107" s="35"/>
      <c r="C107" s="35"/>
      <c r="D107" s="35"/>
      <c r="E107" s="35"/>
      <c r="F107" s="35"/>
      <c r="G107" s="35"/>
      <c r="H107" s="35"/>
      <c r="I107" s="35"/>
      <c r="J107" s="10">
        <f t="shared" si="15"/>
        <v>0</v>
      </c>
      <c r="K107" s="10"/>
      <c r="L107" s="10"/>
      <c r="M107" s="10"/>
      <c r="N107" s="10"/>
      <c r="O107" s="10"/>
      <c r="P107" s="10"/>
      <c r="Q107" s="10">
        <f t="shared" ref="Q107:Q116" si="20">+J107-L107+M107-N107+O107+P107+K107</f>
        <v>0</v>
      </c>
      <c r="R107" s="10">
        <f>+'184.100'!AF107</f>
        <v>0</v>
      </c>
      <c r="T107" s="10"/>
      <c r="U107" s="10">
        <f t="shared" ref="U107:U116" si="21">+Q107++T107+R107+S107</f>
        <v>0</v>
      </c>
    </row>
    <row r="108" spans="1:21" hidden="1" x14ac:dyDescent="0.2">
      <c r="A108" s="34">
        <f>+Jan!A108</f>
        <v>930230</v>
      </c>
      <c r="B108" s="35"/>
      <c r="C108" s="35"/>
      <c r="D108" s="35"/>
      <c r="E108" s="35"/>
      <c r="F108" s="35"/>
      <c r="G108" s="35"/>
      <c r="H108" s="35"/>
      <c r="I108" s="35"/>
      <c r="J108" s="10">
        <f t="shared" si="15"/>
        <v>0</v>
      </c>
      <c r="K108" s="10"/>
      <c r="L108" s="10"/>
      <c r="M108" s="10"/>
      <c r="N108" s="10"/>
      <c r="O108" s="10"/>
      <c r="P108" s="10"/>
      <c r="Q108" s="10">
        <f t="shared" si="20"/>
        <v>0</v>
      </c>
      <c r="R108" s="10">
        <f>+'184.100'!AF108</f>
        <v>0</v>
      </c>
      <c r="T108" s="10"/>
      <c r="U108" s="10">
        <f t="shared" si="21"/>
        <v>0</v>
      </c>
    </row>
    <row r="109" spans="1:21" hidden="1" x14ac:dyDescent="0.2">
      <c r="A109" s="34">
        <f>+Jan!A109</f>
        <v>930231</v>
      </c>
      <c r="B109" s="35"/>
      <c r="C109" s="35"/>
      <c r="D109" s="35"/>
      <c r="E109" s="35"/>
      <c r="F109" s="35"/>
      <c r="G109" s="35"/>
      <c r="H109" s="35"/>
      <c r="I109" s="35"/>
      <c r="J109" s="10">
        <f t="shared" si="15"/>
        <v>0</v>
      </c>
      <c r="K109" s="10"/>
      <c r="L109" s="10"/>
      <c r="M109" s="10"/>
      <c r="N109" s="10"/>
      <c r="O109" s="10"/>
      <c r="P109" s="10"/>
      <c r="Q109" s="10">
        <f t="shared" si="20"/>
        <v>0</v>
      </c>
      <c r="R109" s="10">
        <f>+'184.100'!AF109</f>
        <v>0</v>
      </c>
      <c r="T109" s="10"/>
      <c r="U109" s="10">
        <f t="shared" si="21"/>
        <v>0</v>
      </c>
    </row>
    <row r="110" spans="1:21" hidden="1" x14ac:dyDescent="0.2">
      <c r="A110" s="34">
        <f>+Jan!A110</f>
        <v>930240</v>
      </c>
      <c r="B110" s="35"/>
      <c r="C110" s="35"/>
      <c r="D110" s="35"/>
      <c r="E110" s="35"/>
      <c r="F110" s="35"/>
      <c r="G110" s="35"/>
      <c r="H110" s="35"/>
      <c r="I110" s="35"/>
      <c r="J110" s="10">
        <f t="shared" si="15"/>
        <v>0</v>
      </c>
      <c r="K110" s="10"/>
      <c r="L110" s="10"/>
      <c r="M110" s="10"/>
      <c r="N110" s="10"/>
      <c r="O110" s="10"/>
      <c r="P110" s="10"/>
      <c r="Q110" s="10">
        <f t="shared" si="20"/>
        <v>0</v>
      </c>
      <c r="R110" s="10">
        <f>+'184.100'!AF110</f>
        <v>0</v>
      </c>
      <c r="T110" s="10"/>
      <c r="U110" s="10">
        <f t="shared" si="21"/>
        <v>0</v>
      </c>
    </row>
    <row r="111" spans="1:21" hidden="1" x14ac:dyDescent="0.2">
      <c r="A111" s="34">
        <f>+Jan!A111</f>
        <v>930241</v>
      </c>
      <c r="B111" s="35"/>
      <c r="C111" s="35"/>
      <c r="D111" s="35"/>
      <c r="E111" s="35"/>
      <c r="F111" s="35"/>
      <c r="G111" s="35"/>
      <c r="H111" s="35"/>
      <c r="I111" s="35"/>
      <c r="J111" s="10">
        <f t="shared" si="15"/>
        <v>0</v>
      </c>
      <c r="K111" s="10"/>
      <c r="L111" s="10"/>
      <c r="M111" s="10"/>
      <c r="N111" s="10"/>
      <c r="O111" s="10"/>
      <c r="P111" s="10"/>
      <c r="Q111" s="10">
        <f t="shared" si="20"/>
        <v>0</v>
      </c>
      <c r="R111" s="10">
        <f>+'184.100'!AF111</f>
        <v>0</v>
      </c>
      <c r="T111" s="10"/>
      <c r="U111" s="10">
        <f t="shared" si="21"/>
        <v>0</v>
      </c>
    </row>
    <row r="112" spans="1:21" x14ac:dyDescent="0.2">
      <c r="A112" s="34">
        <f>+Jan!A112</f>
        <v>935000</v>
      </c>
      <c r="B112" s="35">
        <v>31862.95</v>
      </c>
      <c r="C112" s="35">
        <v>58</v>
      </c>
      <c r="D112" s="35"/>
      <c r="E112" s="35"/>
      <c r="F112" s="35"/>
      <c r="G112" s="35">
        <v>468.91</v>
      </c>
      <c r="H112" s="35">
        <v>2162.16</v>
      </c>
      <c r="I112" s="35"/>
      <c r="J112" s="10">
        <f t="shared" si="15"/>
        <v>34552.020000000004</v>
      </c>
      <c r="K112" s="10"/>
      <c r="L112" s="10"/>
      <c r="M112" s="10"/>
      <c r="N112" s="10"/>
      <c r="O112" s="10"/>
      <c r="P112" s="10"/>
      <c r="Q112" s="10">
        <f t="shared" si="20"/>
        <v>34552.020000000004</v>
      </c>
      <c r="R112" s="10">
        <f>+'184.100'!AF112</f>
        <v>0</v>
      </c>
      <c r="T112" s="10"/>
      <c r="U112" s="10">
        <f t="shared" si="21"/>
        <v>34552.020000000004</v>
      </c>
    </row>
    <row r="113" spans="1:22" hidden="1" x14ac:dyDescent="0.2">
      <c r="A113" s="34">
        <f>+Jan!A113</f>
        <v>935220</v>
      </c>
      <c r="B113" s="10"/>
      <c r="C113" s="10"/>
      <c r="D113" s="10"/>
      <c r="E113" s="10"/>
      <c r="F113" s="10"/>
      <c r="G113" s="10"/>
      <c r="H113" s="10"/>
      <c r="I113" s="10"/>
      <c r="J113" s="10">
        <f t="shared" si="15"/>
        <v>0</v>
      </c>
      <c r="K113" s="10"/>
      <c r="L113" s="10"/>
      <c r="M113" s="10"/>
      <c r="N113" s="10"/>
      <c r="O113" s="10"/>
      <c r="P113" s="10"/>
      <c r="Q113" s="10">
        <f t="shared" si="20"/>
        <v>0</v>
      </c>
      <c r="R113" s="10">
        <f>+'184.100'!AF113</f>
        <v>0</v>
      </c>
      <c r="T113" s="10"/>
      <c r="U113" s="10">
        <f t="shared" si="21"/>
        <v>0</v>
      </c>
    </row>
    <row r="114" spans="1:22" hidden="1" x14ac:dyDescent="0.2">
      <c r="A114" s="34">
        <f>+Jan!A114</f>
        <v>935230</v>
      </c>
      <c r="B114" s="10"/>
      <c r="C114" s="10"/>
      <c r="D114" s="10"/>
      <c r="E114" s="10"/>
      <c r="F114" s="10"/>
      <c r="G114" s="10"/>
      <c r="H114" s="10"/>
      <c r="I114" s="10"/>
      <c r="J114" s="10">
        <f t="shared" si="15"/>
        <v>0</v>
      </c>
      <c r="K114" s="10"/>
      <c r="L114" s="10"/>
      <c r="M114" s="10"/>
      <c r="N114" s="10"/>
      <c r="O114" s="10"/>
      <c r="P114" s="10"/>
      <c r="Q114" s="10">
        <f t="shared" si="20"/>
        <v>0</v>
      </c>
      <c r="R114" s="10">
        <f>+'184.100'!AF114</f>
        <v>0</v>
      </c>
      <c r="T114" s="10"/>
      <c r="U114" s="10">
        <f t="shared" si="21"/>
        <v>0</v>
      </c>
    </row>
    <row r="115" spans="1:22" hidden="1" x14ac:dyDescent="0.2">
      <c r="A115" s="34">
        <f>+Jan!A115</f>
        <v>935240</v>
      </c>
      <c r="B115" s="10"/>
      <c r="C115" s="10"/>
      <c r="D115" s="10"/>
      <c r="E115" s="10"/>
      <c r="F115" s="10"/>
      <c r="G115" s="10"/>
      <c r="H115" s="10"/>
      <c r="I115" s="10"/>
      <c r="J115" s="10">
        <f t="shared" si="15"/>
        <v>0</v>
      </c>
      <c r="K115" s="10"/>
      <c r="L115" s="10"/>
      <c r="M115" s="10"/>
      <c r="N115" s="10"/>
      <c r="O115" s="10"/>
      <c r="P115" s="10"/>
      <c r="Q115" s="10">
        <f t="shared" si="20"/>
        <v>0</v>
      </c>
      <c r="R115" s="10">
        <f>+'184.100'!AF115</f>
        <v>0</v>
      </c>
      <c r="T115" s="10"/>
      <c r="U115" s="10">
        <f t="shared" si="21"/>
        <v>0</v>
      </c>
    </row>
    <row r="116" spans="1:22" x14ac:dyDescent="0.2">
      <c r="A116" s="34">
        <f>+Jan!A116</f>
        <v>0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>
        <f t="shared" si="20"/>
        <v>0</v>
      </c>
      <c r="R116" s="10">
        <f>+'184.100'!AF116</f>
        <v>0</v>
      </c>
      <c r="T116" s="10"/>
      <c r="U116" s="10">
        <f t="shared" si="21"/>
        <v>0</v>
      </c>
    </row>
    <row r="117" spans="1:22" ht="15.75" thickBot="1" x14ac:dyDescent="0.25">
      <c r="A117" s="7"/>
      <c r="B117" s="19">
        <f>SUM(B8:B116)</f>
        <v>846859.80999999982</v>
      </c>
      <c r="C117" s="19">
        <f t="shared" ref="C117:Q117" si="22">SUM(C8:C116)</f>
        <v>5418.64</v>
      </c>
      <c r="D117" s="19">
        <f t="shared" si="22"/>
        <v>0</v>
      </c>
      <c r="E117" s="19">
        <f t="shared" si="22"/>
        <v>966.09000000000015</v>
      </c>
      <c r="F117" s="19">
        <f t="shared" si="22"/>
        <v>0</v>
      </c>
      <c r="G117" s="19">
        <f t="shared" si="22"/>
        <v>29160.44</v>
      </c>
      <c r="H117" s="19">
        <f t="shared" si="22"/>
        <v>61409.680000000008</v>
      </c>
      <c r="I117" s="19">
        <f t="shared" si="22"/>
        <v>0</v>
      </c>
      <c r="J117" s="19">
        <f t="shared" si="22"/>
        <v>943814.6599999998</v>
      </c>
      <c r="K117" s="19">
        <f t="shared" si="22"/>
        <v>0</v>
      </c>
      <c r="L117" s="19">
        <f t="shared" si="22"/>
        <v>0</v>
      </c>
      <c r="M117" s="19">
        <f t="shared" si="22"/>
        <v>0</v>
      </c>
      <c r="N117" s="19">
        <f t="shared" si="22"/>
        <v>0</v>
      </c>
      <c r="O117" s="19">
        <f t="shared" si="22"/>
        <v>0</v>
      </c>
      <c r="P117" s="19">
        <f t="shared" si="22"/>
        <v>0</v>
      </c>
      <c r="Q117" s="19">
        <f t="shared" si="22"/>
        <v>943814.65999999992</v>
      </c>
      <c r="R117" s="19">
        <f>SUM(R8:R115)</f>
        <v>0</v>
      </c>
      <c r="S117" s="19">
        <f>SUM(S8:S115)</f>
        <v>0</v>
      </c>
      <c r="T117" s="19">
        <f>SUM(T8:T115)</f>
        <v>-4.5652370772586437E-12</v>
      </c>
      <c r="U117" s="19">
        <f>SUM(U8:U115)</f>
        <v>943814.65999999992</v>
      </c>
    </row>
    <row r="118" spans="1:22" ht="15.75" thickTop="1" x14ac:dyDescent="0.2">
      <c r="A118" s="7"/>
      <c r="B118" s="10"/>
      <c r="C118" s="10"/>
      <c r="D118" s="10"/>
      <c r="E118" s="10"/>
      <c r="F118" s="10"/>
      <c r="G118" s="10"/>
      <c r="H118" s="10"/>
      <c r="I118" s="10"/>
      <c r="J118" s="2">
        <f>SUBTOTAL(9,J8:J112)</f>
        <v>943814.6599999998</v>
      </c>
      <c r="K118" s="10"/>
      <c r="L118" s="10" t="s">
        <v>11</v>
      </c>
      <c r="M118" s="10"/>
      <c r="N118" s="10"/>
      <c r="O118" s="10"/>
      <c r="P118" s="10"/>
      <c r="R118" s="10"/>
      <c r="T118" s="10"/>
    </row>
    <row r="119" spans="1:22" x14ac:dyDescent="0.2">
      <c r="A119" s="7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P119" s="3" t="s">
        <v>38</v>
      </c>
      <c r="Q119" s="10">
        <f>SUM(Q8:Q34)+Q44+Q43+SUM(Q48:Q49)+Q45</f>
        <v>229241.92</v>
      </c>
      <c r="R119" s="44" t="s">
        <v>38</v>
      </c>
      <c r="S119" s="44"/>
      <c r="T119" s="44"/>
      <c r="U119" s="10">
        <f>SUM(U8:U34)+U44+U43+SUM(U48:U49)+U45</f>
        <v>262472.51453367091</v>
      </c>
    </row>
    <row r="120" spans="1:22" x14ac:dyDescent="0.2">
      <c r="A120" s="100"/>
      <c r="B120" s="102" t="s">
        <v>101</v>
      </c>
      <c r="C120" s="101"/>
      <c r="D120" s="101"/>
      <c r="E120" s="101">
        <v>129</v>
      </c>
      <c r="F120" s="101"/>
      <c r="G120" s="101"/>
      <c r="H120" s="101"/>
      <c r="I120" s="101"/>
      <c r="J120" s="101"/>
      <c r="P120" s="3" t="s">
        <v>39</v>
      </c>
      <c r="Q120" s="10">
        <f>SUM(Q35:Q40)</f>
        <v>0</v>
      </c>
      <c r="R120" s="44" t="s">
        <v>39</v>
      </c>
      <c r="S120" s="43"/>
      <c r="T120" s="44"/>
      <c r="U120" s="10">
        <f>SUM(U35:U40)</f>
        <v>0</v>
      </c>
    </row>
    <row r="121" spans="1:22" x14ac:dyDescent="0.2">
      <c r="A121" s="9"/>
      <c r="B121" s="102" t="s">
        <v>102</v>
      </c>
      <c r="C121" s="10"/>
      <c r="D121" s="10"/>
      <c r="E121" s="10"/>
      <c r="F121" s="10"/>
      <c r="G121" s="10"/>
      <c r="H121" s="10"/>
      <c r="I121" s="10"/>
      <c r="J121" s="10"/>
      <c r="P121" s="3" t="s">
        <v>42</v>
      </c>
      <c r="Q121" s="10">
        <f>SUM(Q41:Q42)+Q46</f>
        <v>33780.370000000003</v>
      </c>
      <c r="R121" s="44" t="s">
        <v>42</v>
      </c>
      <c r="S121" s="43"/>
      <c r="T121" s="44"/>
      <c r="U121" s="10">
        <f>SUM(U41:U42)+U46</f>
        <v>-1.4551915228366852E-11</v>
      </c>
    </row>
    <row r="122" spans="1:22" x14ac:dyDescent="0.2">
      <c r="A122" s="9"/>
      <c r="P122" s="3" t="s">
        <v>41</v>
      </c>
      <c r="Q122" s="10">
        <f>SUM(Q50:Q56)</f>
        <v>0</v>
      </c>
      <c r="R122" s="44" t="s">
        <v>41</v>
      </c>
      <c r="S122" s="43"/>
      <c r="T122" s="44"/>
      <c r="U122" s="10">
        <f>SUM(U50:U56)</f>
        <v>6.88</v>
      </c>
    </row>
    <row r="123" spans="1:22" x14ac:dyDescent="0.2">
      <c r="A123" s="9"/>
      <c r="P123" s="3" t="s">
        <v>40</v>
      </c>
      <c r="Q123" s="29">
        <f>SUM(Q57:Q116)</f>
        <v>680792.37</v>
      </c>
      <c r="R123" s="44" t="s">
        <v>40</v>
      </c>
      <c r="S123" s="43"/>
      <c r="T123" s="44"/>
      <c r="U123" s="29">
        <f>SUM(U57:U116)</f>
        <v>681335.26546632918</v>
      </c>
      <c r="V123" s="17"/>
    </row>
    <row r="124" spans="1:22" ht="15.75" thickBot="1" x14ac:dyDescent="0.25">
      <c r="A124" s="9"/>
      <c r="P124" s="3" t="s">
        <v>4</v>
      </c>
      <c r="Q124" s="30">
        <f>SUM(Q119:Q123)</f>
        <v>943814.66</v>
      </c>
      <c r="R124" s="44" t="s">
        <v>4</v>
      </c>
      <c r="S124" s="43"/>
      <c r="T124" s="44"/>
      <c r="U124" s="30">
        <f>SUM(U119:U123)</f>
        <v>943814.66000000015</v>
      </c>
      <c r="V124" s="17"/>
    </row>
    <row r="125" spans="1:22" ht="15.75" thickTop="1" x14ac:dyDescent="0.2">
      <c r="A125" s="9"/>
      <c r="R125" s="10"/>
    </row>
    <row r="126" spans="1:22" x14ac:dyDescent="0.2">
      <c r="A126" s="9"/>
      <c r="Q126" s="10">
        <f>+Q117-Q124</f>
        <v>0</v>
      </c>
      <c r="R126" s="10"/>
      <c r="U126" s="10">
        <f>+U117-U124</f>
        <v>0</v>
      </c>
    </row>
    <row r="127" spans="1:22" x14ac:dyDescent="0.2">
      <c r="A127" s="9"/>
      <c r="R127" s="10"/>
    </row>
    <row r="128" spans="1:22" x14ac:dyDescent="0.2">
      <c r="A128" s="9"/>
    </row>
    <row r="129" spans="1:1" x14ac:dyDescent="0.2">
      <c r="A129" s="9"/>
    </row>
    <row r="130" spans="1:1" x14ac:dyDescent="0.2">
      <c r="A130" s="9"/>
    </row>
    <row r="131" spans="1:1" x14ac:dyDescent="0.2">
      <c r="A131" s="9"/>
    </row>
    <row r="132" spans="1:1" x14ac:dyDescent="0.2">
      <c r="A132" s="9"/>
    </row>
    <row r="133" spans="1:1" x14ac:dyDescent="0.2">
      <c r="A133" s="9"/>
    </row>
    <row r="134" spans="1:1" x14ac:dyDescent="0.2">
      <c r="A134" s="9"/>
    </row>
    <row r="135" spans="1:1" x14ac:dyDescent="0.2">
      <c r="A135" s="9"/>
    </row>
    <row r="136" spans="1:1" x14ac:dyDescent="0.2">
      <c r="A136" s="9"/>
    </row>
    <row r="137" spans="1:1" x14ac:dyDescent="0.2">
      <c r="A137" s="9"/>
    </row>
    <row r="138" spans="1:1" x14ac:dyDescent="0.2">
      <c r="A138" s="9"/>
    </row>
  </sheetData>
  <phoneticPr fontId="0" type="noConversion"/>
  <printOptions gridLines="1"/>
  <pageMargins left="0.2" right="0.11" top="0.31" bottom="0.17" header="0.24" footer="0.13"/>
  <pageSetup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pageSetUpPr fitToPage="1"/>
  </sheetPr>
  <dimension ref="A1:W138"/>
  <sheetViews>
    <sheetView zoomScale="70" workbookViewId="0">
      <pane xSplit="1" ySplit="6" topLeftCell="B7" activePane="bottomRight" state="frozen"/>
      <selection activeCell="E125" sqref="E125"/>
      <selection pane="topRight" activeCell="E125" sqref="E125"/>
      <selection pane="bottomLeft" activeCell="E125" sqref="E125"/>
      <selection pane="bottomRight" activeCell="E120" sqref="E120"/>
    </sheetView>
  </sheetViews>
  <sheetFormatPr defaultColWidth="18.140625" defaultRowHeight="15" x14ac:dyDescent="0.2"/>
  <cols>
    <col min="1" max="1" width="12.85546875" style="3" bestFit="1" customWidth="1"/>
    <col min="2" max="2" width="15" style="2" bestFit="1" customWidth="1"/>
    <col min="3" max="3" width="12.85546875" style="2" bestFit="1" customWidth="1"/>
    <col min="4" max="4" width="14.28515625" style="2" hidden="1" customWidth="1"/>
    <col min="5" max="5" width="12.7109375" style="2" bestFit="1" customWidth="1"/>
    <col min="6" max="6" width="11.5703125" style="2" hidden="1" customWidth="1"/>
    <col min="7" max="7" width="12.7109375" style="2" bestFit="1" customWidth="1"/>
    <col min="8" max="8" width="17.28515625" style="2" bestFit="1" customWidth="1"/>
    <col min="9" max="9" width="14" style="2" hidden="1" customWidth="1"/>
    <col min="10" max="10" width="16.140625" style="2" customWidth="1"/>
    <col min="11" max="11" width="13.5703125" style="3" bestFit="1" customWidth="1"/>
    <col min="12" max="13" width="14.28515625" style="3" hidden="1" customWidth="1"/>
    <col min="14" max="15" width="13" style="3" hidden="1" customWidth="1"/>
    <col min="16" max="16" width="18.28515625" style="3" hidden="1" customWidth="1"/>
    <col min="17" max="17" width="16.140625" style="10" bestFit="1" customWidth="1"/>
    <col min="18" max="18" width="12.42578125" style="3" bestFit="1" customWidth="1"/>
    <col min="19" max="19" width="14.85546875" style="10" bestFit="1" customWidth="1"/>
    <col min="20" max="20" width="13.85546875" style="3" bestFit="1" customWidth="1"/>
    <col min="21" max="21" width="18.28515625" style="10" customWidth="1"/>
    <col min="22" max="22" width="26.42578125" style="3" bestFit="1" customWidth="1"/>
    <col min="23" max="16384" width="18.140625" style="3"/>
  </cols>
  <sheetData>
    <row r="1" spans="1:23" ht="15.75" x14ac:dyDescent="0.25">
      <c r="A1" s="36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2"/>
      <c r="L1" s="32"/>
      <c r="M1" s="32"/>
      <c r="N1" s="32"/>
    </row>
    <row r="2" spans="1:23" ht="15.75" x14ac:dyDescent="0.25">
      <c r="A2" s="36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2"/>
    </row>
    <row r="3" spans="1:23" ht="15.75" x14ac:dyDescent="0.25">
      <c r="A3" s="86" t="s">
        <v>86</v>
      </c>
      <c r="B3" s="93">
        <v>2021</v>
      </c>
      <c r="D3" s="90"/>
      <c r="E3" s="90"/>
      <c r="F3" s="90"/>
      <c r="G3" s="90"/>
      <c r="H3" s="93"/>
      <c r="J3" s="37"/>
      <c r="K3" s="57">
        <v>701</v>
      </c>
      <c r="O3" s="4"/>
      <c r="P3" s="4"/>
      <c r="U3" s="27" t="s">
        <v>9</v>
      </c>
      <c r="V3" s="4" t="s">
        <v>11</v>
      </c>
      <c r="W3" s="4" t="s">
        <v>11</v>
      </c>
    </row>
    <row r="4" spans="1:23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27"/>
      <c r="T4" s="4" t="s">
        <v>46</v>
      </c>
      <c r="U4" s="27" t="s">
        <v>10</v>
      </c>
      <c r="V4" s="4" t="s">
        <v>11</v>
      </c>
      <c r="W4" s="4" t="s">
        <v>11</v>
      </c>
    </row>
    <row r="5" spans="1:23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f>+Jun!L5+32</f>
        <v>41436</v>
      </c>
      <c r="M5" s="5">
        <f>+Jun!M5+32</f>
        <v>41467</v>
      </c>
      <c r="N5" s="5">
        <f>+Jun!N5+32</f>
        <v>41436</v>
      </c>
      <c r="O5" s="5">
        <f>+Jun!O5+32</f>
        <v>41467</v>
      </c>
      <c r="P5" s="4" t="s">
        <v>13</v>
      </c>
      <c r="Q5" s="27" t="s">
        <v>10</v>
      </c>
      <c r="R5" s="4" t="s">
        <v>49</v>
      </c>
      <c r="S5" s="27" t="s">
        <v>30</v>
      </c>
      <c r="T5" s="4" t="s">
        <v>49</v>
      </c>
      <c r="U5" s="27" t="s">
        <v>32</v>
      </c>
      <c r="V5" s="5" t="s">
        <v>11</v>
      </c>
      <c r="W5" s="5" t="s">
        <v>11</v>
      </c>
    </row>
    <row r="6" spans="1:23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28" t="s">
        <v>31</v>
      </c>
      <c r="T6" s="6">
        <v>163</v>
      </c>
      <c r="U6" s="31">
        <f>+Jan!U6</f>
        <v>2021</v>
      </c>
    </row>
    <row r="7" spans="1:23" x14ac:dyDescent="0.2">
      <c r="A7" s="24"/>
      <c r="B7" s="10"/>
      <c r="C7" s="10"/>
      <c r="D7" s="10"/>
      <c r="E7" s="10"/>
      <c r="F7" s="10"/>
      <c r="G7" s="10"/>
      <c r="H7" s="10"/>
      <c r="I7" s="10"/>
      <c r="J7" s="10"/>
    </row>
    <row r="8" spans="1:23" x14ac:dyDescent="0.2">
      <c r="A8" s="34">
        <f>+Jan!A8</f>
        <v>107100</v>
      </c>
      <c r="B8" s="35">
        <v>3220.61</v>
      </c>
      <c r="C8" s="35">
        <v>176.49</v>
      </c>
      <c r="D8" s="35"/>
      <c r="E8" s="35">
        <v>-165.14</v>
      </c>
      <c r="F8" s="35"/>
      <c r="G8" s="35">
        <v>81.19</v>
      </c>
      <c r="H8" s="35">
        <v>307.8</v>
      </c>
      <c r="I8" s="35"/>
      <c r="J8" s="10">
        <f>SUM(B8:I8)</f>
        <v>3620.9500000000007</v>
      </c>
      <c r="K8" s="10"/>
      <c r="L8" s="10"/>
      <c r="M8" s="10"/>
      <c r="N8" s="10"/>
      <c r="O8" s="10"/>
      <c r="P8" s="10"/>
      <c r="Q8" s="10">
        <f>+J8-L8+M8-N8+O8+P8+K8</f>
        <v>3620.9500000000007</v>
      </c>
      <c r="R8" s="10">
        <f>+'184.100'!AG8</f>
        <v>0</v>
      </c>
      <c r="T8" s="10">
        <f>+'163000'!AG7+'163000'!AG31</f>
        <v>18450.562152829581</v>
      </c>
      <c r="U8" s="10">
        <f t="shared" ref="U8:U59" si="0">+Q8++T8+R8+S8</f>
        <v>22071.512152829582</v>
      </c>
    </row>
    <row r="9" spans="1:23" x14ac:dyDescent="0.2">
      <c r="A9" s="34">
        <f>+Jan!A9</f>
        <v>107200</v>
      </c>
      <c r="B9" s="35">
        <v>167392.06</v>
      </c>
      <c r="C9" s="35">
        <v>9899.4699999999993</v>
      </c>
      <c r="D9" s="35"/>
      <c r="E9" s="35">
        <f>-7342.61+1208.96</f>
        <v>-6133.65</v>
      </c>
      <c r="F9" s="35"/>
      <c r="G9" s="35">
        <v>8583.7900000000009</v>
      </c>
      <c r="H9" s="35">
        <v>14385.7</v>
      </c>
      <c r="I9" s="35">
        <f>-1657.03+1657.03</f>
        <v>0</v>
      </c>
      <c r="J9" s="10">
        <f t="shared" ref="J9:J72" si="1">SUM(B9:I9)</f>
        <v>194127.37000000002</v>
      </c>
      <c r="K9" s="10">
        <v>308.04000000000002</v>
      </c>
      <c r="L9" s="10"/>
      <c r="M9" s="10"/>
      <c r="N9" s="10"/>
      <c r="O9" s="10"/>
      <c r="P9" s="10"/>
      <c r="Q9" s="10">
        <f t="shared" ref="Q9:Q93" si="2">+J9-L9+M9-N9+O9+P9+K9</f>
        <v>194435.41000000003</v>
      </c>
      <c r="R9" s="10">
        <f>+'184.100'!AG9</f>
        <v>0</v>
      </c>
      <c r="T9" s="10">
        <f>+'163000'!AG8+'163000'!AG32</f>
        <v>25200.107091634778</v>
      </c>
      <c r="U9" s="10">
        <f t="shared" si="0"/>
        <v>219635.5170916348</v>
      </c>
    </row>
    <row r="10" spans="1:23" hidden="1" x14ac:dyDescent="0.2">
      <c r="A10" s="34">
        <v>107210</v>
      </c>
      <c r="B10" s="35"/>
      <c r="C10" s="35"/>
      <c r="D10" s="35"/>
      <c r="E10" s="35"/>
      <c r="F10" s="35"/>
      <c r="G10" s="35"/>
      <c r="H10" s="35"/>
      <c r="I10" s="35"/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+'184.100'!AG10</f>
        <v>0</v>
      </c>
      <c r="T10" s="10"/>
      <c r="U10" s="10">
        <f t="shared" si="0"/>
        <v>0</v>
      </c>
    </row>
    <row r="11" spans="1:23" hidden="1" x14ac:dyDescent="0.2">
      <c r="A11" s="34">
        <v>107215</v>
      </c>
      <c r="B11" s="35"/>
      <c r="C11" s="35"/>
      <c r="D11" s="35"/>
      <c r="E11" s="35"/>
      <c r="F11" s="35"/>
      <c r="G11" s="35"/>
      <c r="H11" s="35"/>
      <c r="I11" s="35"/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+'184.100'!AG11</f>
        <v>0</v>
      </c>
      <c r="T11" s="10"/>
      <c r="U11" s="10">
        <f t="shared" si="0"/>
        <v>0</v>
      </c>
    </row>
    <row r="12" spans="1:23" hidden="1" x14ac:dyDescent="0.2">
      <c r="A12" s="34">
        <v>107217</v>
      </c>
      <c r="B12" s="35"/>
      <c r="C12" s="35"/>
      <c r="D12" s="35"/>
      <c r="E12" s="35"/>
      <c r="F12" s="35"/>
      <c r="G12" s="35"/>
      <c r="H12" s="35"/>
      <c r="I12" s="35"/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+'184.100'!AG12</f>
        <v>0</v>
      </c>
      <c r="T12" s="10"/>
      <c r="U12" s="10">
        <f t="shared" si="0"/>
        <v>0</v>
      </c>
    </row>
    <row r="13" spans="1:23" hidden="1" x14ac:dyDescent="0.2">
      <c r="A13" s="34">
        <v>107218</v>
      </c>
      <c r="B13" s="35"/>
      <c r="C13" s="35"/>
      <c r="D13" s="35"/>
      <c r="E13" s="35"/>
      <c r="F13" s="35"/>
      <c r="G13" s="35"/>
      <c r="H13" s="35"/>
      <c r="I13" s="35"/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+'184.100'!AG13</f>
        <v>0</v>
      </c>
      <c r="T13" s="10"/>
      <c r="U13" s="10">
        <f t="shared" si="0"/>
        <v>0</v>
      </c>
    </row>
    <row r="14" spans="1:23" hidden="1" x14ac:dyDescent="0.2">
      <c r="A14" s="34">
        <f>+Jan!A14</f>
        <v>107230</v>
      </c>
      <c r="B14" s="35"/>
      <c r="C14" s="35"/>
      <c r="D14" s="35"/>
      <c r="E14" s="35"/>
      <c r="F14" s="35"/>
      <c r="G14" s="35"/>
      <c r="H14" s="35"/>
      <c r="I14" s="35"/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+'184.100'!AG14</f>
        <v>0</v>
      </c>
      <c r="T14" s="10"/>
      <c r="U14" s="10">
        <f t="shared" si="0"/>
        <v>0</v>
      </c>
    </row>
    <row r="15" spans="1:23" hidden="1" x14ac:dyDescent="0.2">
      <c r="A15" s="34">
        <v>107235</v>
      </c>
      <c r="B15" s="35"/>
      <c r="C15" s="35"/>
      <c r="D15" s="35"/>
      <c r="E15" s="35"/>
      <c r="F15" s="35"/>
      <c r="G15" s="35"/>
      <c r="H15" s="35"/>
      <c r="I15" s="35"/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+'184.100'!AG15</f>
        <v>0</v>
      </c>
      <c r="T15" s="10"/>
      <c r="U15" s="10">
        <f t="shared" si="0"/>
        <v>0</v>
      </c>
    </row>
    <row r="16" spans="1:23" hidden="1" x14ac:dyDescent="0.2">
      <c r="A16" s="34">
        <f>+Jan!A16</f>
        <v>107240</v>
      </c>
      <c r="B16" s="35"/>
      <c r="C16" s="35"/>
      <c r="D16" s="35"/>
      <c r="E16" s="35"/>
      <c r="F16" s="35"/>
      <c r="G16" s="35"/>
      <c r="H16" s="35"/>
      <c r="I16" s="35"/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+'184.100'!AG16</f>
        <v>0</v>
      </c>
      <c r="T16" s="10"/>
      <c r="U16" s="10">
        <f t="shared" si="0"/>
        <v>0</v>
      </c>
    </row>
    <row r="17" spans="1:21" hidden="1" x14ac:dyDescent="0.2">
      <c r="A17" s="34">
        <f>+Jan!A17</f>
        <v>107245</v>
      </c>
      <c r="B17" s="35"/>
      <c r="C17" s="35"/>
      <c r="D17" s="35"/>
      <c r="E17" s="35"/>
      <c r="F17" s="35"/>
      <c r="G17" s="35"/>
      <c r="H17" s="35"/>
      <c r="I17" s="35"/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+'184.100'!AG17</f>
        <v>0</v>
      </c>
      <c r="T17" s="10"/>
      <c r="U17" s="10">
        <f t="shared" si="0"/>
        <v>0</v>
      </c>
    </row>
    <row r="18" spans="1:21" hidden="1" x14ac:dyDescent="0.2">
      <c r="A18" s="34">
        <f>+Jan!A18</f>
        <v>107250</v>
      </c>
      <c r="B18" s="35"/>
      <c r="C18" s="35"/>
      <c r="D18" s="35"/>
      <c r="E18" s="35"/>
      <c r="F18" s="35"/>
      <c r="G18" s="35"/>
      <c r="H18" s="35"/>
      <c r="I18" s="35"/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+'184.100'!AG18</f>
        <v>0</v>
      </c>
      <c r="T18" s="10"/>
      <c r="U18" s="10">
        <f t="shared" si="0"/>
        <v>0</v>
      </c>
    </row>
    <row r="19" spans="1:21" hidden="1" x14ac:dyDescent="0.2">
      <c r="A19" s="34">
        <v>107255</v>
      </c>
      <c r="B19" s="35"/>
      <c r="C19" s="35"/>
      <c r="D19" s="35"/>
      <c r="E19" s="35"/>
      <c r="F19" s="35"/>
      <c r="G19" s="35"/>
      <c r="H19" s="35"/>
      <c r="I19" s="35"/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+'184.100'!AG19</f>
        <v>0</v>
      </c>
      <c r="T19" s="10"/>
      <c r="U19" s="10">
        <f t="shared" si="0"/>
        <v>0</v>
      </c>
    </row>
    <row r="20" spans="1:21" hidden="1" x14ac:dyDescent="0.2">
      <c r="A20" s="34">
        <f>+Jan!A20</f>
        <v>107260</v>
      </c>
      <c r="B20" s="35"/>
      <c r="C20" s="35"/>
      <c r="D20" s="35"/>
      <c r="E20" s="35"/>
      <c r="F20" s="35"/>
      <c r="G20" s="35"/>
      <c r="H20" s="35"/>
      <c r="I20" s="35"/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+'184.100'!AG20</f>
        <v>0</v>
      </c>
      <c r="T20" s="10"/>
      <c r="U20" s="10">
        <f t="shared" si="0"/>
        <v>0</v>
      </c>
    </row>
    <row r="21" spans="1:21" hidden="1" x14ac:dyDescent="0.2">
      <c r="A21" s="34">
        <f>+Jan!A21</f>
        <v>107265</v>
      </c>
      <c r="B21" s="35"/>
      <c r="C21" s="35"/>
      <c r="D21" s="35"/>
      <c r="E21" s="35"/>
      <c r="F21" s="35"/>
      <c r="G21" s="35"/>
      <c r="H21" s="35"/>
      <c r="I21" s="35"/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+'184.100'!AG21</f>
        <v>0</v>
      </c>
      <c r="T21" s="10"/>
      <c r="U21" s="10">
        <f t="shared" si="0"/>
        <v>0</v>
      </c>
    </row>
    <row r="22" spans="1:21" hidden="1" x14ac:dyDescent="0.2">
      <c r="A22" s="34">
        <v>107267</v>
      </c>
      <c r="B22" s="35"/>
      <c r="C22" s="35"/>
      <c r="D22" s="35"/>
      <c r="E22" s="35"/>
      <c r="F22" s="35"/>
      <c r="G22" s="35"/>
      <c r="H22" s="35"/>
      <c r="I22" s="35"/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+'184.100'!AG22</f>
        <v>0</v>
      </c>
      <c r="T22" s="10"/>
      <c r="U22" s="10">
        <f t="shared" si="0"/>
        <v>0</v>
      </c>
    </row>
    <row r="23" spans="1:21" hidden="1" x14ac:dyDescent="0.2">
      <c r="A23" s="34">
        <f>+Jan!A23</f>
        <v>107270</v>
      </c>
      <c r="B23" s="35"/>
      <c r="C23" s="35"/>
      <c r="D23" s="35"/>
      <c r="E23" s="35"/>
      <c r="F23" s="35"/>
      <c r="G23" s="35"/>
      <c r="H23" s="35"/>
      <c r="I23" s="35"/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+'184.100'!AG23</f>
        <v>0</v>
      </c>
      <c r="T23" s="10"/>
      <c r="U23" s="10">
        <f t="shared" si="0"/>
        <v>0</v>
      </c>
    </row>
    <row r="24" spans="1:21" hidden="1" x14ac:dyDescent="0.2">
      <c r="A24" s="34">
        <f>+Jan!A24</f>
        <v>107275</v>
      </c>
      <c r="B24" s="35"/>
      <c r="C24" s="35"/>
      <c r="D24" s="35"/>
      <c r="E24" s="35"/>
      <c r="F24" s="35"/>
      <c r="G24" s="35"/>
      <c r="H24" s="35"/>
      <c r="I24" s="35"/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+'184.100'!AG24</f>
        <v>0</v>
      </c>
      <c r="T24" s="10"/>
      <c r="U24" s="10">
        <f t="shared" si="0"/>
        <v>0</v>
      </c>
    </row>
    <row r="25" spans="1:21" hidden="1" x14ac:dyDescent="0.2">
      <c r="A25" s="34">
        <v>107280</v>
      </c>
      <c r="B25" s="35"/>
      <c r="C25" s="35"/>
      <c r="D25" s="35"/>
      <c r="E25" s="35"/>
      <c r="F25" s="35"/>
      <c r="G25" s="35"/>
      <c r="H25" s="35"/>
      <c r="I25" s="35"/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+'184.100'!AG25</f>
        <v>0</v>
      </c>
      <c r="T25" s="10"/>
      <c r="U25" s="10">
        <f t="shared" si="0"/>
        <v>0</v>
      </c>
    </row>
    <row r="26" spans="1:21" hidden="1" x14ac:dyDescent="0.2">
      <c r="A26" s="34">
        <v>107285</v>
      </c>
      <c r="B26" s="35"/>
      <c r="C26" s="35"/>
      <c r="D26" s="35"/>
      <c r="E26" s="35"/>
      <c r="F26" s="35"/>
      <c r="G26" s="35"/>
      <c r="H26" s="35"/>
      <c r="I26" s="35"/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+'184.100'!AG26</f>
        <v>0</v>
      </c>
      <c r="T26" s="10"/>
      <c r="U26" s="10">
        <f t="shared" si="0"/>
        <v>0</v>
      </c>
    </row>
    <row r="27" spans="1:21" hidden="1" x14ac:dyDescent="0.2">
      <c r="A27" s="34">
        <v>107290</v>
      </c>
      <c r="B27" s="35"/>
      <c r="C27" s="35"/>
      <c r="D27" s="35"/>
      <c r="E27" s="35"/>
      <c r="F27" s="35"/>
      <c r="G27" s="35"/>
      <c r="H27" s="35"/>
      <c r="I27" s="35"/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+'184.100'!AG27</f>
        <v>0</v>
      </c>
      <c r="T27" s="10"/>
      <c r="U27" s="10">
        <f t="shared" si="0"/>
        <v>0</v>
      </c>
    </row>
    <row r="28" spans="1:21" hidden="1" x14ac:dyDescent="0.2">
      <c r="A28" s="34">
        <v>107295</v>
      </c>
      <c r="B28" s="35"/>
      <c r="C28" s="35"/>
      <c r="D28" s="35"/>
      <c r="E28" s="35"/>
      <c r="F28" s="35"/>
      <c r="G28" s="35"/>
      <c r="H28" s="35"/>
      <c r="I28" s="35"/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+'184.100'!AG28</f>
        <v>0</v>
      </c>
      <c r="T28" s="10"/>
      <c r="U28" s="10">
        <f t="shared" si="0"/>
        <v>0</v>
      </c>
    </row>
    <row r="29" spans="1:21" hidden="1" x14ac:dyDescent="0.2">
      <c r="A29" s="34">
        <v>107297</v>
      </c>
      <c r="B29" s="35"/>
      <c r="C29" s="35"/>
      <c r="D29" s="35"/>
      <c r="E29" s="35"/>
      <c r="F29" s="35"/>
      <c r="G29" s="35"/>
      <c r="H29" s="35"/>
      <c r="I29" s="35"/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+'184.100'!AG29</f>
        <v>0</v>
      </c>
      <c r="T29" s="10"/>
      <c r="U29" s="10">
        <f t="shared" si="0"/>
        <v>0</v>
      </c>
    </row>
    <row r="30" spans="1:21" hidden="1" x14ac:dyDescent="0.2">
      <c r="A30" s="34">
        <v>107310</v>
      </c>
      <c r="B30" s="35"/>
      <c r="C30" s="35"/>
      <c r="D30" s="35"/>
      <c r="E30" s="35"/>
      <c r="F30" s="35"/>
      <c r="G30" s="35"/>
      <c r="H30" s="35"/>
      <c r="I30" s="35"/>
      <c r="J30" s="10">
        <f t="shared" si="1"/>
        <v>0</v>
      </c>
      <c r="K30" s="10"/>
      <c r="L30" s="10"/>
      <c r="M30" s="10"/>
      <c r="N30" s="10"/>
      <c r="O30" s="10"/>
      <c r="P30" s="10"/>
      <c r="Q30" s="10">
        <f t="shared" ref="Q30" si="3">+J30-L30+M30-N30+O30+P30+K30</f>
        <v>0</v>
      </c>
      <c r="R30" s="10">
        <f>+'184.100'!AG30</f>
        <v>0</v>
      </c>
      <c r="T30" s="10"/>
      <c r="U30" s="10">
        <f t="shared" ref="U30" si="4">+Q30++T30+R30+S30</f>
        <v>0</v>
      </c>
    </row>
    <row r="31" spans="1:21" hidden="1" x14ac:dyDescent="0.2">
      <c r="A31" s="34">
        <v>107400</v>
      </c>
      <c r="B31" s="35"/>
      <c r="C31" s="35"/>
      <c r="D31" s="35"/>
      <c r="E31" s="35"/>
      <c r="F31" s="35"/>
      <c r="G31" s="35"/>
      <c r="H31" s="35"/>
      <c r="I31" s="35"/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+'184.100'!AG31</f>
        <v>0</v>
      </c>
      <c r="T31" s="10">
        <f>+'163000'!AG10+'163000'!AG33</f>
        <v>0</v>
      </c>
      <c r="U31" s="10">
        <f t="shared" si="0"/>
        <v>0</v>
      </c>
    </row>
    <row r="32" spans="1:21" x14ac:dyDescent="0.2">
      <c r="A32" s="34">
        <f>+Jan!A32</f>
        <v>107500</v>
      </c>
      <c r="B32" s="35">
        <v>7121</v>
      </c>
      <c r="C32" s="35">
        <v>336.66</v>
      </c>
      <c r="D32" s="35"/>
      <c r="E32" s="35">
        <v>-947.88</v>
      </c>
      <c r="F32" s="35"/>
      <c r="G32" s="35">
        <v>272.95999999999998</v>
      </c>
      <c r="H32" s="35">
        <v>619.53</v>
      </c>
      <c r="I32" s="35"/>
      <c r="J32" s="10">
        <f t="shared" si="1"/>
        <v>7402.2699999999995</v>
      </c>
      <c r="K32" s="10">
        <v>-22821.54</v>
      </c>
      <c r="L32" s="10"/>
      <c r="M32" s="10"/>
      <c r="N32" s="10"/>
      <c r="O32" s="10"/>
      <c r="P32" s="10"/>
      <c r="Q32" s="10">
        <f t="shared" si="2"/>
        <v>-15419.27</v>
      </c>
      <c r="R32" s="10">
        <f>+'184.100'!AG32</f>
        <v>0</v>
      </c>
      <c r="T32" s="10"/>
      <c r="U32" s="10">
        <f t="shared" si="0"/>
        <v>-15419.27</v>
      </c>
    </row>
    <row r="33" spans="1:21" x14ac:dyDescent="0.2">
      <c r="A33" s="34">
        <f>+Jan!A33</f>
        <v>108800</v>
      </c>
      <c r="B33" s="35">
        <v>27097.48</v>
      </c>
      <c r="C33" s="35">
        <v>1343.51</v>
      </c>
      <c r="D33" s="35"/>
      <c r="E33" s="35">
        <v>-939.59</v>
      </c>
      <c r="F33" s="35"/>
      <c r="G33" s="35">
        <v>1832.69</v>
      </c>
      <c r="H33" s="35">
        <v>2033.86</v>
      </c>
      <c r="I33" s="35">
        <f>-155.35+155.35</f>
        <v>0</v>
      </c>
      <c r="J33" s="10">
        <f t="shared" si="1"/>
        <v>31367.949999999997</v>
      </c>
      <c r="K33" s="10">
        <v>-815.52</v>
      </c>
      <c r="L33" s="10"/>
      <c r="M33" s="10"/>
      <c r="N33" s="10"/>
      <c r="O33" s="10"/>
      <c r="P33" s="10"/>
      <c r="Q33" s="10">
        <f t="shared" si="2"/>
        <v>30552.429999999997</v>
      </c>
      <c r="R33" s="10">
        <f>+'184.100'!AG33</f>
        <v>0</v>
      </c>
      <c r="T33" s="10"/>
      <c r="U33" s="10">
        <f t="shared" si="0"/>
        <v>30552.429999999997</v>
      </c>
    </row>
    <row r="34" spans="1:21" x14ac:dyDescent="0.2">
      <c r="A34" s="34">
        <f>+Jan!A34</f>
        <v>108810</v>
      </c>
      <c r="B34" s="35">
        <v>156.47999999999999</v>
      </c>
      <c r="C34" s="35">
        <v>7.56</v>
      </c>
      <c r="D34" s="35"/>
      <c r="E34" s="35">
        <v>-7.06</v>
      </c>
      <c r="F34" s="35"/>
      <c r="G34" s="35">
        <v>2.36</v>
      </c>
      <c r="H34" s="35">
        <v>14.55</v>
      </c>
      <c r="I34" s="35"/>
      <c r="J34" s="10">
        <f t="shared" si="1"/>
        <v>173.89000000000001</v>
      </c>
      <c r="K34" s="10"/>
      <c r="L34" s="10"/>
      <c r="M34" s="10"/>
      <c r="N34" s="10"/>
      <c r="O34" s="10"/>
      <c r="P34" s="10"/>
      <c r="Q34" s="10">
        <f>+J34-L34+M34-N34+O34+P34+K34</f>
        <v>173.89000000000001</v>
      </c>
      <c r="R34" s="10">
        <f>+'184.100'!AG34</f>
        <v>0</v>
      </c>
      <c r="T34" s="10"/>
      <c r="U34" s="10">
        <f t="shared" si="0"/>
        <v>173.89000000000001</v>
      </c>
    </row>
    <row r="35" spans="1:21" x14ac:dyDescent="0.2">
      <c r="A35" s="50">
        <f>+Jan!A35</f>
        <v>142200</v>
      </c>
      <c r="B35" s="35"/>
      <c r="C35" s="35"/>
      <c r="D35" s="35"/>
      <c r="E35" s="35">
        <v>34269.01</v>
      </c>
      <c r="F35" s="35"/>
      <c r="G35" s="35"/>
      <c r="H35" s="35"/>
      <c r="I35" s="35"/>
      <c r="J35" s="10">
        <f t="shared" si="1"/>
        <v>34269.01</v>
      </c>
      <c r="K35" s="10">
        <v>127.36</v>
      </c>
      <c r="L35" s="10"/>
      <c r="M35" s="10"/>
      <c r="N35" s="10"/>
      <c r="O35" s="10"/>
      <c r="P35" s="10"/>
      <c r="Q35" s="10">
        <f t="shared" si="2"/>
        <v>34396.370000000003</v>
      </c>
      <c r="R35" s="10">
        <f>+'184.100'!AG35</f>
        <v>0</v>
      </c>
      <c r="T35" s="10"/>
      <c r="U35" s="10">
        <f t="shared" si="0"/>
        <v>34396.370000000003</v>
      </c>
    </row>
    <row r="36" spans="1:21" hidden="1" x14ac:dyDescent="0.2">
      <c r="A36" s="34">
        <v>143000</v>
      </c>
      <c r="B36" s="35"/>
      <c r="C36" s="35"/>
      <c r="D36" s="35"/>
      <c r="E36" s="35"/>
      <c r="F36" s="35"/>
      <c r="G36" s="35"/>
      <c r="H36" s="35"/>
      <c r="I36" s="35"/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5">+J36-L36+M36-N36+O36+P36+K36</f>
        <v>0</v>
      </c>
      <c r="R36" s="10">
        <f>+'184.100'!AG36</f>
        <v>0</v>
      </c>
      <c r="T36" s="10"/>
      <c r="U36" s="10">
        <f t="shared" si="0"/>
        <v>0</v>
      </c>
    </row>
    <row r="37" spans="1:21" x14ac:dyDescent="0.2">
      <c r="A37" s="34">
        <f>+Jan!A37</f>
        <v>143100</v>
      </c>
      <c r="B37" s="35"/>
      <c r="C37" s="35"/>
      <c r="D37" s="35"/>
      <c r="E37" s="35"/>
      <c r="F37" s="35"/>
      <c r="G37" s="35"/>
      <c r="H37" s="35"/>
      <c r="I37" s="35"/>
      <c r="J37" s="10">
        <f t="shared" si="1"/>
        <v>0</v>
      </c>
      <c r="K37" s="10">
        <v>13.12</v>
      </c>
      <c r="L37" s="10"/>
      <c r="M37" s="10"/>
      <c r="N37" s="10"/>
      <c r="O37" s="10"/>
      <c r="P37" s="10"/>
      <c r="Q37" s="10">
        <f t="shared" si="5"/>
        <v>13.12</v>
      </c>
      <c r="R37" s="10">
        <f>+'184.100'!AG37</f>
        <v>0</v>
      </c>
      <c r="T37" s="10"/>
      <c r="U37" s="10">
        <f t="shared" si="0"/>
        <v>13.12</v>
      </c>
    </row>
    <row r="38" spans="1:21" hidden="1" x14ac:dyDescent="0.2">
      <c r="A38" s="34">
        <f>+Jan!A38</f>
        <v>143600</v>
      </c>
      <c r="B38" s="35"/>
      <c r="C38" s="35"/>
      <c r="D38" s="35"/>
      <c r="E38" s="35"/>
      <c r="F38" s="35"/>
      <c r="G38" s="35"/>
      <c r="H38" s="35"/>
      <c r="I38" s="35"/>
      <c r="J38" s="10">
        <f t="shared" si="1"/>
        <v>0</v>
      </c>
      <c r="K38" s="10"/>
      <c r="L38" s="10"/>
      <c r="M38" s="10"/>
      <c r="N38" s="10"/>
      <c r="O38" s="10"/>
      <c r="P38" s="10"/>
      <c r="Q38" s="10">
        <f t="shared" si="2"/>
        <v>0</v>
      </c>
      <c r="R38" s="10">
        <f>+'184.100'!AG38</f>
        <v>0</v>
      </c>
      <c r="T38" s="10"/>
      <c r="U38" s="10">
        <f t="shared" si="0"/>
        <v>0</v>
      </c>
    </row>
    <row r="39" spans="1:21" hidden="1" x14ac:dyDescent="0.2">
      <c r="A39" s="34">
        <v>143700</v>
      </c>
      <c r="B39" s="35"/>
      <c r="C39" s="35"/>
      <c r="D39" s="35"/>
      <c r="E39" s="35"/>
      <c r="F39" s="35"/>
      <c r="G39" s="35"/>
      <c r="H39" s="35"/>
      <c r="I39" s="35"/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6">+J39-L39+M39-N39+O39+P39+K39</f>
        <v>0</v>
      </c>
      <c r="R39" s="10">
        <f>+'184.100'!AG39</f>
        <v>0</v>
      </c>
      <c r="T39" s="10"/>
      <c r="U39" s="10">
        <f t="shared" si="0"/>
        <v>0</v>
      </c>
    </row>
    <row r="40" spans="1:21" hidden="1" x14ac:dyDescent="0.2">
      <c r="A40" s="34">
        <f>+Jan!A40</f>
        <v>146000</v>
      </c>
      <c r="B40" s="35"/>
      <c r="C40" s="35"/>
      <c r="D40" s="35"/>
      <c r="E40" s="35"/>
      <c r="F40" s="35"/>
      <c r="G40" s="35"/>
      <c r="H40" s="35"/>
      <c r="I40" s="35"/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+'184.100'!AG40</f>
        <v>0</v>
      </c>
      <c r="T40" s="10"/>
      <c r="U40" s="10">
        <f t="shared" si="0"/>
        <v>0</v>
      </c>
    </row>
    <row r="41" spans="1:21" x14ac:dyDescent="0.2">
      <c r="A41" s="34">
        <f>+Jan!A41</f>
        <v>163000</v>
      </c>
      <c r="B41" s="35">
        <v>36820.400000000001</v>
      </c>
      <c r="C41" s="35">
        <v>2563.5100000000002</v>
      </c>
      <c r="D41" s="35"/>
      <c r="E41" s="35"/>
      <c r="F41" s="35"/>
      <c r="G41" s="35">
        <v>1407.73</v>
      </c>
      <c r="H41" s="35">
        <v>3478.72</v>
      </c>
      <c r="I41" s="35"/>
      <c r="J41" s="10">
        <f t="shared" si="1"/>
        <v>44270.360000000008</v>
      </c>
      <c r="K41" s="10"/>
      <c r="L41" s="10"/>
      <c r="M41" s="10"/>
      <c r="N41" s="10"/>
      <c r="O41" s="10"/>
      <c r="P41" s="10"/>
      <c r="Q41" s="10">
        <f t="shared" si="2"/>
        <v>44270.360000000008</v>
      </c>
      <c r="R41" s="10">
        <f>+'184.100'!AG41</f>
        <v>0</v>
      </c>
      <c r="T41" s="10">
        <f>-'163000'!AG21</f>
        <v>-44270.36</v>
      </c>
      <c r="U41" s="10">
        <f t="shared" si="0"/>
        <v>7.2759576141834259E-12</v>
      </c>
    </row>
    <row r="42" spans="1:21" hidden="1" x14ac:dyDescent="0.2">
      <c r="A42" s="34">
        <v>163200</v>
      </c>
      <c r="B42" s="35"/>
      <c r="C42" s="35"/>
      <c r="D42" s="35"/>
      <c r="E42" s="35"/>
      <c r="F42" s="35"/>
      <c r="G42" s="35"/>
      <c r="H42" s="35"/>
      <c r="I42" s="35"/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+'184.100'!AG42</f>
        <v>0</v>
      </c>
      <c r="T42" s="10">
        <f>-'163000'!AG44</f>
        <v>0</v>
      </c>
      <c r="U42" s="10">
        <f t="shared" si="0"/>
        <v>0</v>
      </c>
    </row>
    <row r="43" spans="1:21" hidden="1" x14ac:dyDescent="0.2">
      <c r="A43" s="34">
        <v>183200</v>
      </c>
      <c r="B43" s="35"/>
      <c r="C43" s="35"/>
      <c r="D43" s="35"/>
      <c r="E43" s="35"/>
      <c r="F43" s="35"/>
      <c r="G43" s="35"/>
      <c r="H43" s="35"/>
      <c r="I43" s="35"/>
      <c r="J43" s="10">
        <f t="shared" si="1"/>
        <v>0</v>
      </c>
      <c r="K43" s="10"/>
      <c r="L43" s="10"/>
      <c r="M43" s="10"/>
      <c r="N43" s="10"/>
      <c r="O43" s="10"/>
      <c r="P43" s="10"/>
      <c r="Q43" s="10">
        <f t="shared" si="2"/>
        <v>0</v>
      </c>
      <c r="R43" s="10">
        <f>+'184.100'!AG43</f>
        <v>0</v>
      </c>
      <c r="T43" s="10"/>
      <c r="U43" s="10">
        <f t="shared" si="0"/>
        <v>0</v>
      </c>
    </row>
    <row r="44" spans="1:21" hidden="1" x14ac:dyDescent="0.2">
      <c r="A44" s="34">
        <v>183300</v>
      </c>
      <c r="B44" s="35"/>
      <c r="C44" s="35"/>
      <c r="D44" s="35"/>
      <c r="E44" s="35"/>
      <c r="F44" s="35"/>
      <c r="G44" s="35"/>
      <c r="H44" s="35"/>
      <c r="I44" s="35"/>
      <c r="J44" s="10">
        <f t="shared" si="1"/>
        <v>0</v>
      </c>
      <c r="K44" s="10"/>
      <c r="L44" s="10"/>
      <c r="M44" s="10"/>
      <c r="N44" s="10"/>
      <c r="O44" s="10"/>
      <c r="P44" s="10"/>
      <c r="Q44" s="10">
        <f t="shared" ref="Q44" si="7">+J44-L44+M44-N44+O44+P44+K44</f>
        <v>0</v>
      </c>
      <c r="R44" s="10">
        <f>+'184.100'!AG44</f>
        <v>0</v>
      </c>
      <c r="T44" s="10"/>
      <c r="U44" s="10">
        <f t="shared" ref="U44" si="8">+Q44++T44+R44+S44</f>
        <v>0</v>
      </c>
    </row>
    <row r="45" spans="1:21" hidden="1" x14ac:dyDescent="0.2">
      <c r="A45" s="34">
        <v>183400</v>
      </c>
      <c r="B45" s="35"/>
      <c r="C45" s="35"/>
      <c r="D45" s="35"/>
      <c r="E45" s="35"/>
      <c r="F45" s="35"/>
      <c r="G45" s="35"/>
      <c r="H45" s="35"/>
      <c r="I45" s="35"/>
      <c r="J45" s="10">
        <f t="shared" si="1"/>
        <v>0</v>
      </c>
      <c r="K45" s="10"/>
      <c r="L45" s="10"/>
      <c r="M45" s="10"/>
      <c r="N45" s="10"/>
      <c r="O45" s="10"/>
      <c r="P45" s="10"/>
      <c r="Q45" s="10">
        <f t="shared" ref="Q45" si="9">+J45-L45+M45-N45+O45+P45+K45</f>
        <v>0</v>
      </c>
      <c r="R45" s="10">
        <f>+'184.100'!AG45</f>
        <v>0</v>
      </c>
      <c r="T45" s="10"/>
      <c r="U45" s="10">
        <f t="shared" si="0"/>
        <v>0</v>
      </c>
    </row>
    <row r="46" spans="1:21" x14ac:dyDescent="0.2">
      <c r="A46" s="34">
        <f>+Jan!A46</f>
        <v>184100</v>
      </c>
      <c r="B46" s="35"/>
      <c r="C46" s="35"/>
      <c r="D46" s="35"/>
      <c r="E46" s="35"/>
      <c r="F46" s="35"/>
      <c r="G46" s="35"/>
      <c r="H46" s="35"/>
      <c r="I46" s="35"/>
      <c r="J46" s="10">
        <f t="shared" si="1"/>
        <v>0</v>
      </c>
      <c r="K46" s="10"/>
      <c r="L46" s="10"/>
      <c r="M46" s="10"/>
      <c r="N46" s="10"/>
      <c r="O46" s="10"/>
      <c r="P46" s="10"/>
      <c r="Q46" s="10">
        <f t="shared" si="2"/>
        <v>0</v>
      </c>
      <c r="R46" s="10">
        <f>-'184.100'!AG118</f>
        <v>0</v>
      </c>
      <c r="T46" s="10"/>
      <c r="U46" s="10">
        <f t="shared" si="0"/>
        <v>0</v>
      </c>
    </row>
    <row r="47" spans="1:21" hidden="1" x14ac:dyDescent="0.2">
      <c r="A47" s="34">
        <v>242300</v>
      </c>
      <c r="B47" s="35"/>
      <c r="C47" s="35"/>
      <c r="D47" s="35"/>
      <c r="E47" s="35"/>
      <c r="F47" s="35"/>
      <c r="G47" s="35"/>
      <c r="H47" s="35"/>
      <c r="I47" s="35"/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+'184.100'!AG47</f>
        <v>0</v>
      </c>
      <c r="T47" s="10"/>
      <c r="U47" s="10">
        <f t="shared" ref="U47" si="10">+Q47++T47+R47+S47</f>
        <v>0</v>
      </c>
    </row>
    <row r="48" spans="1:21" hidden="1" x14ac:dyDescent="0.2">
      <c r="A48" s="34">
        <v>253350</v>
      </c>
      <c r="B48" s="35"/>
      <c r="C48" s="35"/>
      <c r="D48" s="35"/>
      <c r="E48" s="35"/>
      <c r="F48" s="35"/>
      <c r="G48" s="35"/>
      <c r="H48" s="35"/>
      <c r="I48" s="35"/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ref="Q48:Q50" si="11">+J48-L48+M48-N48+O48+P48+K48</f>
        <v>0</v>
      </c>
      <c r="R48" s="10">
        <f>+'184.100'!AG48</f>
        <v>0</v>
      </c>
      <c r="T48" s="10"/>
      <c r="U48" s="10">
        <f t="shared" si="0"/>
        <v>0</v>
      </c>
    </row>
    <row r="49" spans="1:23" hidden="1" x14ac:dyDescent="0.2">
      <c r="A49" s="34">
        <v>253351</v>
      </c>
      <c r="B49" s="35"/>
      <c r="C49" s="35"/>
      <c r="D49" s="35"/>
      <c r="E49" s="35"/>
      <c r="F49" s="35"/>
      <c r="G49" s="35"/>
      <c r="H49" s="35"/>
      <c r="I49" s="35"/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11"/>
        <v>0</v>
      </c>
      <c r="R49" s="10">
        <f>+'184.100'!AG49</f>
        <v>0</v>
      </c>
      <c r="T49" s="10"/>
      <c r="U49" s="10">
        <f t="shared" si="0"/>
        <v>0</v>
      </c>
    </row>
    <row r="50" spans="1:23" hidden="1" x14ac:dyDescent="0.2">
      <c r="A50" s="34">
        <f>+Jan!A50</f>
        <v>416000</v>
      </c>
      <c r="B50" s="35"/>
      <c r="C50" s="35"/>
      <c r="D50" s="35"/>
      <c r="E50" s="35"/>
      <c r="F50" s="35"/>
      <c r="G50" s="35"/>
      <c r="H50" s="35"/>
      <c r="I50" s="35"/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11"/>
        <v>0</v>
      </c>
      <c r="R50" s="10">
        <f>+'184.100'!AG50</f>
        <v>0</v>
      </c>
      <c r="T50" s="10"/>
      <c r="U50" s="10">
        <f t="shared" si="0"/>
        <v>0</v>
      </c>
    </row>
    <row r="51" spans="1:23" hidden="1" x14ac:dyDescent="0.2">
      <c r="A51" s="34">
        <f>+Jan!A51</f>
        <v>416100</v>
      </c>
      <c r="B51" s="35"/>
      <c r="C51" s="35"/>
      <c r="D51" s="35"/>
      <c r="E51" s="35"/>
      <c r="F51" s="35"/>
      <c r="G51" s="35"/>
      <c r="H51" s="35"/>
      <c r="I51" s="35"/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+'184.100'!AG51</f>
        <v>0</v>
      </c>
      <c r="T51" s="10"/>
      <c r="U51" s="10">
        <f t="shared" si="0"/>
        <v>0</v>
      </c>
    </row>
    <row r="52" spans="1:23" hidden="1" x14ac:dyDescent="0.2">
      <c r="A52" s="34">
        <f>+Jan!A52</f>
        <v>416600</v>
      </c>
      <c r="B52" s="35"/>
      <c r="C52" s="35"/>
      <c r="D52" s="35"/>
      <c r="E52" s="35"/>
      <c r="F52" s="35"/>
      <c r="G52" s="35"/>
      <c r="H52" s="35"/>
      <c r="I52" s="35"/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+'184.100'!AG52</f>
        <v>0</v>
      </c>
      <c r="T52" s="10"/>
      <c r="U52" s="10">
        <f t="shared" si="0"/>
        <v>0</v>
      </c>
      <c r="W52" s="3" t="s">
        <v>11</v>
      </c>
    </row>
    <row r="53" spans="1:23" hidden="1" x14ac:dyDescent="0.2">
      <c r="A53" s="34">
        <f>+Jan!A53</f>
        <v>416700</v>
      </c>
      <c r="B53" s="35"/>
      <c r="C53" s="35"/>
      <c r="D53" s="35"/>
      <c r="E53" s="35"/>
      <c r="F53" s="35"/>
      <c r="G53" s="35"/>
      <c r="H53" s="35"/>
      <c r="I53" s="35"/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+'184.100'!AG53</f>
        <v>0</v>
      </c>
      <c r="T53" s="10"/>
      <c r="U53" s="10">
        <f t="shared" si="0"/>
        <v>0</v>
      </c>
    </row>
    <row r="54" spans="1:23" x14ac:dyDescent="0.2">
      <c r="A54" s="34">
        <f>+Jan!A54</f>
        <v>417102</v>
      </c>
      <c r="B54" s="35"/>
      <c r="C54" s="35"/>
      <c r="D54" s="35"/>
      <c r="E54" s="35"/>
      <c r="F54" s="35"/>
      <c r="G54" s="35"/>
      <c r="H54" s="35"/>
      <c r="I54" s="35"/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+'184.100'!AG54</f>
        <v>0</v>
      </c>
      <c r="S54" s="10">
        <v>0.54</v>
      </c>
      <c r="T54" s="10"/>
      <c r="U54" s="10">
        <f t="shared" si="0"/>
        <v>0.54</v>
      </c>
    </row>
    <row r="55" spans="1:23" hidden="1" x14ac:dyDescent="0.2">
      <c r="A55" s="34">
        <f>+Jan!A55</f>
        <v>417106</v>
      </c>
      <c r="B55" s="35"/>
      <c r="C55" s="35"/>
      <c r="D55" s="35"/>
      <c r="E55" s="35"/>
      <c r="F55" s="35"/>
      <c r="G55" s="35"/>
      <c r="H55" s="35"/>
      <c r="I55" s="35"/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+'184.100'!AG55</f>
        <v>0</v>
      </c>
      <c r="T55" s="10"/>
      <c r="U55" s="10">
        <f t="shared" si="0"/>
        <v>0</v>
      </c>
    </row>
    <row r="56" spans="1:23" x14ac:dyDescent="0.2">
      <c r="A56" s="34">
        <f>+Jan!A56</f>
        <v>417107</v>
      </c>
      <c r="B56" s="35"/>
      <c r="C56" s="35"/>
      <c r="D56" s="35"/>
      <c r="E56" s="35"/>
      <c r="F56" s="35"/>
      <c r="G56" s="35"/>
      <c r="H56" s="35"/>
      <c r="I56" s="35"/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+'184.100'!AG56</f>
        <v>0</v>
      </c>
      <c r="S56" s="10">
        <v>5.53</v>
      </c>
      <c r="T56" s="10"/>
      <c r="U56" s="10">
        <f t="shared" si="0"/>
        <v>5.53</v>
      </c>
    </row>
    <row r="57" spans="1:23" hidden="1" x14ac:dyDescent="0.2">
      <c r="A57" s="34">
        <v>426500</v>
      </c>
      <c r="B57" s="35"/>
      <c r="C57" s="35"/>
      <c r="D57" s="35"/>
      <c r="E57" s="35"/>
      <c r="F57" s="35"/>
      <c r="G57" s="35"/>
      <c r="H57" s="35"/>
      <c r="I57" s="35"/>
      <c r="J57" s="10">
        <f t="shared" si="1"/>
        <v>0</v>
      </c>
      <c r="K57" s="10"/>
      <c r="L57" s="10"/>
      <c r="M57" s="10"/>
      <c r="N57" s="10"/>
      <c r="O57" s="10"/>
      <c r="P57" s="10"/>
      <c r="Q57" s="10">
        <f t="shared" ref="Q57" si="12">+J57-L57+M57-N57+O57+P57+K57</f>
        <v>0</v>
      </c>
      <c r="R57" s="10">
        <f>+'184.100'!AG57</f>
        <v>0</v>
      </c>
      <c r="T57" s="10"/>
      <c r="U57" s="10">
        <f t="shared" ref="U57" si="13">+Q57++T57+R57+S57</f>
        <v>0</v>
      </c>
    </row>
    <row r="58" spans="1:23" hidden="1" x14ac:dyDescent="0.2">
      <c r="A58" s="34">
        <f>+Jan!A58</f>
        <v>582000</v>
      </c>
      <c r="B58" s="35"/>
      <c r="C58" s="35"/>
      <c r="D58" s="35"/>
      <c r="E58" s="35"/>
      <c r="F58" s="35"/>
      <c r="G58" s="35"/>
      <c r="H58" s="35"/>
      <c r="I58" s="35"/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2"/>
        <v>0</v>
      </c>
      <c r="R58" s="10">
        <f>+'184.100'!AG58</f>
        <v>0</v>
      </c>
      <c r="T58" s="10"/>
      <c r="U58" s="10">
        <f t="shared" si="0"/>
        <v>0</v>
      </c>
    </row>
    <row r="59" spans="1:23" x14ac:dyDescent="0.2">
      <c r="A59" s="34">
        <f>+Jan!A59</f>
        <v>582200</v>
      </c>
      <c r="B59" s="35">
        <v>507.25</v>
      </c>
      <c r="C59" s="35">
        <v>21.56</v>
      </c>
      <c r="D59" s="35"/>
      <c r="E59" s="35">
        <v>-22.26</v>
      </c>
      <c r="F59" s="35"/>
      <c r="G59" s="35"/>
      <c r="H59" s="35">
        <v>48.17</v>
      </c>
      <c r="I59" s="35"/>
      <c r="J59" s="10">
        <f t="shared" si="1"/>
        <v>554.71999999999991</v>
      </c>
      <c r="K59" s="10"/>
      <c r="L59" s="10"/>
      <c r="M59" s="10"/>
      <c r="N59" s="10"/>
      <c r="O59" s="10"/>
      <c r="P59" s="10"/>
      <c r="Q59" s="10">
        <f t="shared" si="2"/>
        <v>554.71999999999991</v>
      </c>
      <c r="R59" s="10">
        <f>+'184.100'!AG59</f>
        <v>0</v>
      </c>
      <c r="T59" s="10"/>
      <c r="U59" s="10">
        <f t="shared" si="0"/>
        <v>554.71999999999991</v>
      </c>
    </row>
    <row r="60" spans="1:23" x14ac:dyDescent="0.2">
      <c r="A60" s="34">
        <f>+Jan!A60</f>
        <v>583000</v>
      </c>
      <c r="B60" s="35">
        <v>15278.34</v>
      </c>
      <c r="C60" s="35">
        <v>985.72</v>
      </c>
      <c r="D60" s="35"/>
      <c r="E60" s="35">
        <v>-626.34</v>
      </c>
      <c r="F60" s="35"/>
      <c r="G60" s="35">
        <v>699.85</v>
      </c>
      <c r="H60" s="35">
        <v>1356.26</v>
      </c>
      <c r="I60" s="35"/>
      <c r="J60" s="10">
        <f t="shared" si="1"/>
        <v>17693.829999999998</v>
      </c>
      <c r="K60" s="10">
        <v>7703.54</v>
      </c>
      <c r="L60" s="10"/>
      <c r="M60" s="10"/>
      <c r="N60" s="10"/>
      <c r="O60" s="10"/>
      <c r="P60" s="10"/>
      <c r="Q60" s="10">
        <f t="shared" si="2"/>
        <v>25397.37</v>
      </c>
      <c r="R60" s="10">
        <f>+'184.100'!AG60</f>
        <v>0</v>
      </c>
      <c r="T60" s="10"/>
      <c r="U60" s="10">
        <f t="shared" ref="U60:U106" si="14">+Q60++T60+R60+S60</f>
        <v>25397.37</v>
      </c>
    </row>
    <row r="61" spans="1:23" x14ac:dyDescent="0.2">
      <c r="A61" s="34">
        <f>+Jan!A61</f>
        <v>586000</v>
      </c>
      <c r="B61" s="35">
        <v>32254.560000000001</v>
      </c>
      <c r="C61" s="35">
        <v>1528.26</v>
      </c>
      <c r="D61" s="35"/>
      <c r="E61" s="35">
        <v>-1455.05</v>
      </c>
      <c r="F61" s="35"/>
      <c r="G61" s="35">
        <v>662.38</v>
      </c>
      <c r="H61" s="35">
        <v>2871.68</v>
      </c>
      <c r="I61" s="35"/>
      <c r="J61" s="10">
        <f t="shared" si="1"/>
        <v>35861.83</v>
      </c>
      <c r="K61" s="10"/>
      <c r="L61" s="10"/>
      <c r="M61" s="10"/>
      <c r="N61" s="10"/>
      <c r="O61" s="10"/>
      <c r="P61" s="10"/>
      <c r="Q61" s="10">
        <f t="shared" si="2"/>
        <v>35861.83</v>
      </c>
      <c r="R61" s="10">
        <f>+'184.100'!AG61</f>
        <v>0</v>
      </c>
      <c r="T61" s="10"/>
      <c r="U61" s="10">
        <f t="shared" si="14"/>
        <v>35861.83</v>
      </c>
    </row>
    <row r="62" spans="1:23" x14ac:dyDescent="0.2">
      <c r="A62" s="34">
        <f>+Jan!A62</f>
        <v>588000</v>
      </c>
      <c r="B62" s="35">
        <v>80990.100000000006</v>
      </c>
      <c r="C62" s="35">
        <v>4512.18</v>
      </c>
      <c r="D62" s="35"/>
      <c r="E62" s="35">
        <f>-3864.95+656.88</f>
        <v>-3208.0699999999997</v>
      </c>
      <c r="F62" s="35"/>
      <c r="G62" s="35">
        <v>627.54</v>
      </c>
      <c r="H62" s="35">
        <v>6492.53</v>
      </c>
      <c r="I62" s="35">
        <f>-3365.85+3365.85</f>
        <v>0</v>
      </c>
      <c r="J62" s="10">
        <f t="shared" si="1"/>
        <v>89414.279999999984</v>
      </c>
      <c r="K62" s="10"/>
      <c r="L62" s="10"/>
      <c r="M62" s="10"/>
      <c r="N62" s="10"/>
      <c r="O62" s="10"/>
      <c r="P62" s="10"/>
      <c r="Q62" s="10">
        <f t="shared" si="2"/>
        <v>89414.279999999984</v>
      </c>
      <c r="R62" s="10">
        <f>+'184.100'!AG62</f>
        <v>0</v>
      </c>
      <c r="T62" s="10">
        <f>+'163000'!AG11+'163000'!AG34</f>
        <v>0</v>
      </c>
      <c r="U62" s="10">
        <f t="shared" si="14"/>
        <v>89414.279999999984</v>
      </c>
    </row>
    <row r="63" spans="1:23" hidden="1" x14ac:dyDescent="0.2">
      <c r="A63" s="50">
        <v>588200</v>
      </c>
      <c r="B63" s="35"/>
      <c r="C63" s="35"/>
      <c r="D63" s="35"/>
      <c r="E63" s="35"/>
      <c r="F63" s="35"/>
      <c r="G63" s="35"/>
      <c r="H63" s="35"/>
      <c r="I63" s="35"/>
      <c r="J63" s="10">
        <f t="shared" si="1"/>
        <v>0</v>
      </c>
      <c r="K63" s="10"/>
      <c r="L63" s="10"/>
      <c r="M63" s="10"/>
      <c r="N63" s="10"/>
      <c r="O63" s="10"/>
      <c r="P63" s="10"/>
      <c r="Q63" s="10">
        <f t="shared" si="2"/>
        <v>0</v>
      </c>
      <c r="R63" s="10">
        <f>+'184.100'!AG63</f>
        <v>0</v>
      </c>
      <c r="T63" s="10"/>
      <c r="U63" s="10">
        <f t="shared" si="14"/>
        <v>0</v>
      </c>
    </row>
    <row r="64" spans="1:23" hidden="1" x14ac:dyDescent="0.2">
      <c r="A64" s="50">
        <v>588210</v>
      </c>
      <c r="B64" s="35"/>
      <c r="C64" s="35"/>
      <c r="D64" s="35"/>
      <c r="E64" s="35"/>
      <c r="F64" s="35"/>
      <c r="G64" s="35"/>
      <c r="H64" s="35"/>
      <c r="I64" s="35"/>
      <c r="J64" s="10">
        <f t="shared" si="1"/>
        <v>0</v>
      </c>
      <c r="K64" s="10"/>
      <c r="L64" s="10"/>
      <c r="M64" s="10"/>
      <c r="N64" s="10"/>
      <c r="O64" s="10"/>
      <c r="P64" s="10"/>
      <c r="Q64" s="10">
        <f t="shared" si="2"/>
        <v>0</v>
      </c>
      <c r="R64" s="10">
        <f>+'184.100'!AG64</f>
        <v>0</v>
      </c>
      <c r="T64" s="10"/>
      <c r="U64" s="10">
        <f t="shared" si="14"/>
        <v>0</v>
      </c>
    </row>
    <row r="65" spans="1:21" x14ac:dyDescent="0.2">
      <c r="A65" s="34">
        <f>+Jan!A65</f>
        <v>592000</v>
      </c>
      <c r="B65" s="35">
        <v>14638.16</v>
      </c>
      <c r="C65" s="35">
        <v>700.51</v>
      </c>
      <c r="D65" s="35"/>
      <c r="E65" s="35">
        <v>-667.9</v>
      </c>
      <c r="F65" s="35"/>
      <c r="G65" s="35">
        <v>535.91999999999996</v>
      </c>
      <c r="H65" s="35">
        <v>1232.21</v>
      </c>
      <c r="I65" s="35"/>
      <c r="J65" s="10">
        <f t="shared" si="1"/>
        <v>16438.900000000001</v>
      </c>
      <c r="K65" s="10"/>
      <c r="L65" s="10"/>
      <c r="M65" s="10"/>
      <c r="N65" s="10"/>
      <c r="O65" s="10"/>
      <c r="P65" s="10"/>
      <c r="Q65" s="10">
        <f t="shared" si="2"/>
        <v>16438.900000000001</v>
      </c>
      <c r="R65" s="10">
        <f>+'184.100'!AG65</f>
        <v>0</v>
      </c>
      <c r="T65" s="10">
        <f>+'163000'!AG12+'163000'!AG35</f>
        <v>0</v>
      </c>
      <c r="U65" s="10">
        <f t="shared" si="14"/>
        <v>16438.900000000001</v>
      </c>
    </row>
    <row r="66" spans="1:21" x14ac:dyDescent="0.2">
      <c r="A66" s="34">
        <f>+Jan!A66</f>
        <v>592100</v>
      </c>
      <c r="B66" s="35">
        <v>3677.79</v>
      </c>
      <c r="C66" s="35">
        <v>172.9</v>
      </c>
      <c r="D66" s="35"/>
      <c r="E66" s="35">
        <v>-134.68</v>
      </c>
      <c r="F66" s="35"/>
      <c r="G66" s="35"/>
      <c r="H66" s="35">
        <v>329.32</v>
      </c>
      <c r="I66" s="35"/>
      <c r="J66" s="10">
        <f t="shared" si="1"/>
        <v>4045.3300000000004</v>
      </c>
      <c r="K66" s="10"/>
      <c r="L66" s="10"/>
      <c r="M66" s="10"/>
      <c r="N66" s="10"/>
      <c r="O66" s="10"/>
      <c r="P66" s="10"/>
      <c r="Q66" s="10">
        <f t="shared" si="2"/>
        <v>4045.3300000000004</v>
      </c>
      <c r="R66" s="10">
        <f>+'184.100'!AG66</f>
        <v>0</v>
      </c>
      <c r="T66" s="10"/>
      <c r="U66" s="10">
        <f t="shared" si="14"/>
        <v>4045.3300000000004</v>
      </c>
    </row>
    <row r="67" spans="1:21" x14ac:dyDescent="0.2">
      <c r="A67" s="34">
        <f>+Jan!A67</f>
        <v>592200</v>
      </c>
      <c r="B67" s="35">
        <v>892.96</v>
      </c>
      <c r="C67" s="35">
        <v>37.950000000000003</v>
      </c>
      <c r="D67" s="35"/>
      <c r="E67" s="35">
        <v>-60.49</v>
      </c>
      <c r="F67" s="35"/>
      <c r="G67" s="35"/>
      <c r="H67" s="35">
        <v>68.25</v>
      </c>
      <c r="I67" s="35"/>
      <c r="J67" s="10">
        <f t="shared" si="1"/>
        <v>938.67000000000007</v>
      </c>
      <c r="K67" s="10"/>
      <c r="L67" s="10"/>
      <c r="M67" s="10"/>
      <c r="N67" s="10"/>
      <c r="O67" s="10"/>
      <c r="P67" s="10"/>
      <c r="Q67" s="10">
        <f t="shared" si="2"/>
        <v>938.67000000000007</v>
      </c>
      <c r="R67" s="10">
        <f>+'184.100'!AG67</f>
        <v>0</v>
      </c>
      <c r="T67" s="10"/>
      <c r="U67" s="10">
        <f t="shared" si="14"/>
        <v>938.67000000000007</v>
      </c>
    </row>
    <row r="68" spans="1:21" x14ac:dyDescent="0.2">
      <c r="A68" s="34">
        <f>+Jan!A68</f>
        <v>593000</v>
      </c>
      <c r="B68" s="35">
        <v>177046.28</v>
      </c>
      <c r="C68" s="35">
        <v>7937.68</v>
      </c>
      <c r="D68" s="35"/>
      <c r="E68" s="35">
        <v>-6980.51</v>
      </c>
      <c r="F68" s="35"/>
      <c r="G68" s="35">
        <v>5187.3500000000004</v>
      </c>
      <c r="H68" s="35">
        <v>7783.83</v>
      </c>
      <c r="I68" s="35"/>
      <c r="J68" s="10">
        <f t="shared" si="1"/>
        <v>190974.62999999998</v>
      </c>
      <c r="K68" s="10">
        <v>9838.34</v>
      </c>
      <c r="L68" s="10"/>
      <c r="M68" s="10"/>
      <c r="N68" s="10"/>
      <c r="O68" s="10"/>
      <c r="P68" s="10"/>
      <c r="Q68" s="10">
        <f t="shared" si="2"/>
        <v>200812.96999999997</v>
      </c>
      <c r="R68" s="10">
        <f>+'184.100'!AG68</f>
        <v>0</v>
      </c>
      <c r="T68" s="10">
        <f>+'163000'!AG13+'163000'!AG36</f>
        <v>585.07449974559722</v>
      </c>
      <c r="U68" s="10">
        <f t="shared" si="14"/>
        <v>201398.04449974556</v>
      </c>
    </row>
    <row r="69" spans="1:21" hidden="1" x14ac:dyDescent="0.2">
      <c r="A69" s="50">
        <f>+Jan!A69</f>
        <v>593200</v>
      </c>
      <c r="B69" s="35"/>
      <c r="C69" s="35"/>
      <c r="D69" s="35"/>
      <c r="E69" s="35"/>
      <c r="F69" s="35"/>
      <c r="G69" s="35"/>
      <c r="H69" s="35"/>
      <c r="I69" s="35"/>
      <c r="J69" s="10">
        <f t="shared" si="1"/>
        <v>0</v>
      </c>
      <c r="K69" s="10"/>
      <c r="L69" s="10"/>
      <c r="M69" s="10"/>
      <c r="N69" s="10"/>
      <c r="O69" s="10"/>
      <c r="P69" s="10"/>
      <c r="Q69" s="10">
        <f t="shared" si="2"/>
        <v>0</v>
      </c>
      <c r="R69" s="10">
        <f>+'184.100'!AG69</f>
        <v>0</v>
      </c>
      <c r="T69" s="10">
        <f>+'163000'!AG14+'163000'!AG37</f>
        <v>0</v>
      </c>
      <c r="U69" s="10">
        <f t="shared" si="14"/>
        <v>0</v>
      </c>
    </row>
    <row r="70" spans="1:21" x14ac:dyDescent="0.2">
      <c r="A70" s="34">
        <f>+Jan!A70</f>
        <v>593300</v>
      </c>
      <c r="B70" s="35">
        <v>12885.4</v>
      </c>
      <c r="C70" s="35">
        <v>1099.78</v>
      </c>
      <c r="D70" s="35"/>
      <c r="E70" s="35">
        <v>-595.4</v>
      </c>
      <c r="F70" s="35"/>
      <c r="G70" s="35">
        <v>358.71</v>
      </c>
      <c r="H70" s="35">
        <v>1225.3399999999999</v>
      </c>
      <c r="I70" s="35"/>
      <c r="J70" s="10">
        <f t="shared" si="1"/>
        <v>14973.83</v>
      </c>
      <c r="K70" s="10"/>
      <c r="L70" s="10"/>
      <c r="M70" s="10"/>
      <c r="N70" s="10"/>
      <c r="O70" s="10"/>
      <c r="P70" s="10"/>
      <c r="Q70" s="10">
        <f t="shared" si="2"/>
        <v>14973.83</v>
      </c>
      <c r="R70" s="10">
        <f>+'184.100'!AG70</f>
        <v>0</v>
      </c>
      <c r="T70" s="10"/>
      <c r="U70" s="10">
        <f t="shared" si="14"/>
        <v>14973.83</v>
      </c>
    </row>
    <row r="71" spans="1:21" x14ac:dyDescent="0.2">
      <c r="A71" s="34">
        <v>593800</v>
      </c>
      <c r="B71" s="35">
        <v>494</v>
      </c>
      <c r="C71" s="35">
        <v>18.48</v>
      </c>
      <c r="D71" s="35"/>
      <c r="E71" s="35"/>
      <c r="F71" s="35"/>
      <c r="G71" s="35">
        <v>11.81</v>
      </c>
      <c r="H71" s="35">
        <v>14.07</v>
      </c>
      <c r="I71" s="35"/>
      <c r="J71" s="10">
        <f t="shared" si="1"/>
        <v>538.36</v>
      </c>
      <c r="K71" s="10">
        <v>1322.34</v>
      </c>
      <c r="L71" s="10"/>
      <c r="M71" s="10"/>
      <c r="N71" s="10"/>
      <c r="O71" s="10"/>
      <c r="P71" s="10"/>
      <c r="Q71" s="10">
        <f t="shared" si="2"/>
        <v>1860.6999999999998</v>
      </c>
      <c r="R71" s="10">
        <f>+'184.100'!AG71</f>
        <v>0</v>
      </c>
      <c r="T71" s="10"/>
      <c r="U71" s="10">
        <f t="shared" si="14"/>
        <v>1860.6999999999998</v>
      </c>
    </row>
    <row r="72" spans="1:21" x14ac:dyDescent="0.2">
      <c r="A72" s="34">
        <f>+Jan!A72</f>
        <v>594000</v>
      </c>
      <c r="B72" s="35">
        <v>8705.51</v>
      </c>
      <c r="C72" s="35">
        <v>429.4</v>
      </c>
      <c r="D72" s="35"/>
      <c r="E72" s="35">
        <v>-441.18</v>
      </c>
      <c r="F72" s="35"/>
      <c r="G72" s="35">
        <v>668.91</v>
      </c>
      <c r="H72" s="35">
        <v>627.20000000000005</v>
      </c>
      <c r="I72" s="35"/>
      <c r="J72" s="10">
        <f t="shared" si="1"/>
        <v>9989.84</v>
      </c>
      <c r="K72" s="10"/>
      <c r="L72" s="10"/>
      <c r="M72" s="10"/>
      <c r="N72" s="10"/>
      <c r="O72" s="10"/>
      <c r="P72" s="10"/>
      <c r="Q72" s="10">
        <f t="shared" si="2"/>
        <v>9989.84</v>
      </c>
      <c r="R72" s="10">
        <f>+'184.100'!AG72</f>
        <v>0</v>
      </c>
      <c r="T72" s="10">
        <f>+'163000'!AG15+'163000'!AG38</f>
        <v>34.616255790045457</v>
      </c>
      <c r="U72" s="10">
        <f t="shared" si="14"/>
        <v>10024.456255790046</v>
      </c>
    </row>
    <row r="73" spans="1:21" x14ac:dyDescent="0.2">
      <c r="A73" s="34">
        <f>+Jan!A73</f>
        <v>595000</v>
      </c>
      <c r="B73" s="35">
        <v>776.63</v>
      </c>
      <c r="C73" s="35">
        <v>26.3</v>
      </c>
      <c r="D73" s="35"/>
      <c r="E73" s="35">
        <v>-19.84</v>
      </c>
      <c r="F73" s="35"/>
      <c r="G73" s="35">
        <v>7.49</v>
      </c>
      <c r="H73" s="35">
        <v>15.12</v>
      </c>
      <c r="I73" s="35"/>
      <c r="J73" s="10">
        <f t="shared" ref="J73:J115" si="15">SUM(B73:I73)</f>
        <v>805.69999999999993</v>
      </c>
      <c r="K73" s="10"/>
      <c r="L73" s="10"/>
      <c r="M73" s="10"/>
      <c r="N73" s="10"/>
      <c r="O73" s="10"/>
      <c r="P73" s="10"/>
      <c r="Q73" s="10">
        <f t="shared" si="2"/>
        <v>805.69999999999993</v>
      </c>
      <c r="R73" s="10">
        <f>+'184.100'!AG73</f>
        <v>0</v>
      </c>
      <c r="T73" s="10">
        <f>+'163000'!AG16+'163000'!AG39</f>
        <v>0</v>
      </c>
      <c r="U73" s="10">
        <f t="shared" si="14"/>
        <v>805.69999999999993</v>
      </c>
    </row>
    <row r="74" spans="1:21" x14ac:dyDescent="0.2">
      <c r="A74" s="34">
        <f>+Jan!A74</f>
        <v>596000</v>
      </c>
      <c r="B74" s="35">
        <v>731.78</v>
      </c>
      <c r="C74" s="35">
        <v>27.96</v>
      </c>
      <c r="D74" s="35"/>
      <c r="E74" s="35">
        <v>-45.25</v>
      </c>
      <c r="F74" s="35"/>
      <c r="G74" s="35">
        <v>11.81</v>
      </c>
      <c r="H74" s="35">
        <v>78.97</v>
      </c>
      <c r="I74" s="35"/>
      <c r="J74" s="10">
        <f t="shared" si="15"/>
        <v>805.27</v>
      </c>
      <c r="K74" s="10"/>
      <c r="L74" s="10"/>
      <c r="M74" s="10"/>
      <c r="N74" s="10"/>
      <c r="O74" s="10"/>
      <c r="P74" s="10"/>
      <c r="Q74" s="10">
        <f t="shared" si="2"/>
        <v>805.27</v>
      </c>
      <c r="R74" s="10">
        <f>+'184.100'!AG74</f>
        <v>0</v>
      </c>
      <c r="T74" s="10"/>
      <c r="U74" s="10">
        <f t="shared" si="14"/>
        <v>805.27</v>
      </c>
    </row>
    <row r="75" spans="1:21" x14ac:dyDescent="0.2">
      <c r="A75" s="34">
        <f>+Jan!A75</f>
        <v>597000</v>
      </c>
      <c r="B75" s="35"/>
      <c r="C75" s="35"/>
      <c r="D75" s="35"/>
      <c r="E75" s="35"/>
      <c r="F75" s="35"/>
      <c r="G75" s="35"/>
      <c r="H75" s="35"/>
      <c r="I75" s="35"/>
      <c r="J75" s="10">
        <f t="shared" si="15"/>
        <v>0</v>
      </c>
      <c r="K75" s="10"/>
      <c r="L75" s="10"/>
      <c r="M75" s="10"/>
      <c r="N75" s="10"/>
      <c r="O75" s="10"/>
      <c r="P75" s="10"/>
      <c r="Q75" s="10">
        <f t="shared" si="2"/>
        <v>0</v>
      </c>
      <c r="R75" s="10">
        <f>+'184.100'!AG75</f>
        <v>0</v>
      </c>
      <c r="T75" s="10">
        <f>+'163000'!AG17+'163000'!AG40</f>
        <v>0</v>
      </c>
      <c r="U75" s="10">
        <f t="shared" si="14"/>
        <v>0</v>
      </c>
    </row>
    <row r="76" spans="1:21" hidden="1" x14ac:dyDescent="0.2">
      <c r="A76" s="34">
        <f>+Jan!A76</f>
        <v>598000</v>
      </c>
      <c r="B76" s="35"/>
      <c r="C76" s="35"/>
      <c r="D76" s="35"/>
      <c r="E76" s="35"/>
      <c r="F76" s="35"/>
      <c r="G76" s="35"/>
      <c r="H76" s="35"/>
      <c r="I76" s="35"/>
      <c r="J76" s="10">
        <f t="shared" si="15"/>
        <v>0</v>
      </c>
      <c r="K76" s="10"/>
      <c r="L76" s="10"/>
      <c r="M76" s="10"/>
      <c r="N76" s="10"/>
      <c r="O76" s="10"/>
      <c r="P76" s="10"/>
      <c r="Q76" s="10">
        <f t="shared" si="2"/>
        <v>0</v>
      </c>
      <c r="R76" s="10">
        <f>+'184.100'!AG76</f>
        <v>0</v>
      </c>
      <c r="T76" s="10">
        <f>+'163000'!AG18+'163000'!AG41</f>
        <v>0</v>
      </c>
      <c r="U76" s="10">
        <f t="shared" si="14"/>
        <v>0</v>
      </c>
    </row>
    <row r="77" spans="1:21" x14ac:dyDescent="0.2">
      <c r="A77" s="34">
        <f>+Jan!A77</f>
        <v>903000</v>
      </c>
      <c r="B77" s="35">
        <v>77622.460000000006</v>
      </c>
      <c r="C77" s="35">
        <v>4640.72</v>
      </c>
      <c r="D77" s="35"/>
      <c r="E77" s="35">
        <v>-3638.37</v>
      </c>
      <c r="F77" s="35"/>
      <c r="G77" s="35">
        <v>9426.85</v>
      </c>
      <c r="H77" s="35">
        <v>7269.9</v>
      </c>
      <c r="I77" s="35"/>
      <c r="J77" s="10">
        <f t="shared" si="15"/>
        <v>95321.560000000012</v>
      </c>
      <c r="K77" s="10">
        <v>4324.32</v>
      </c>
      <c r="L77" s="10"/>
      <c r="M77" s="10"/>
      <c r="N77" s="10"/>
      <c r="O77" s="10"/>
      <c r="P77" s="10"/>
      <c r="Q77" s="10">
        <f t="shared" si="2"/>
        <v>99645.88</v>
      </c>
      <c r="R77" s="10">
        <f>+'184.100'!AG77</f>
        <v>0</v>
      </c>
      <c r="S77" s="10">
        <v>-5.53</v>
      </c>
      <c r="T77" s="10"/>
      <c r="U77" s="10">
        <f t="shared" si="14"/>
        <v>99640.35</v>
      </c>
    </row>
    <row r="78" spans="1:21" hidden="1" x14ac:dyDescent="0.2">
      <c r="A78" s="34">
        <f>+Jan!A78</f>
        <v>903220</v>
      </c>
      <c r="B78" s="35"/>
      <c r="C78" s="35"/>
      <c r="D78" s="35"/>
      <c r="E78" s="35"/>
      <c r="F78" s="35"/>
      <c r="G78" s="35"/>
      <c r="H78" s="35"/>
      <c r="I78" s="35"/>
      <c r="J78" s="10">
        <f t="shared" si="15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+'184.100'!AG78</f>
        <v>0</v>
      </c>
      <c r="T78" s="10"/>
      <c r="U78" s="10">
        <f t="shared" si="14"/>
        <v>0</v>
      </c>
    </row>
    <row r="79" spans="1:21" hidden="1" x14ac:dyDescent="0.2">
      <c r="A79" s="34">
        <f>+Jan!A79</f>
        <v>903230</v>
      </c>
      <c r="B79" s="35"/>
      <c r="C79" s="35"/>
      <c r="D79" s="35"/>
      <c r="E79" s="35"/>
      <c r="F79" s="35"/>
      <c r="G79" s="35"/>
      <c r="H79" s="35"/>
      <c r="I79" s="35"/>
      <c r="J79" s="10">
        <f t="shared" si="15"/>
        <v>0</v>
      </c>
      <c r="K79" s="10"/>
      <c r="L79" s="10"/>
      <c r="M79" s="10"/>
      <c r="N79" s="10"/>
      <c r="O79" s="10"/>
      <c r="P79" s="10"/>
      <c r="Q79" s="10">
        <f t="shared" si="2"/>
        <v>0</v>
      </c>
      <c r="R79" s="10">
        <f>+'184.100'!AG79</f>
        <v>0</v>
      </c>
      <c r="T79" s="10"/>
      <c r="U79" s="10">
        <f t="shared" si="14"/>
        <v>0</v>
      </c>
    </row>
    <row r="80" spans="1:21" hidden="1" x14ac:dyDescent="0.2">
      <c r="A80" s="34">
        <f>+Jan!A80</f>
        <v>903240</v>
      </c>
      <c r="B80" s="35"/>
      <c r="C80" s="35"/>
      <c r="D80" s="35"/>
      <c r="E80" s="35"/>
      <c r="F80" s="35"/>
      <c r="G80" s="35"/>
      <c r="H80" s="35"/>
      <c r="I80" s="35"/>
      <c r="J80" s="10">
        <f t="shared" si="15"/>
        <v>0</v>
      </c>
      <c r="K80" s="10"/>
      <c r="L80" s="10"/>
      <c r="M80" s="10"/>
      <c r="N80" s="10"/>
      <c r="O80" s="10"/>
      <c r="P80" s="10"/>
      <c r="Q80" s="10">
        <f t="shared" si="2"/>
        <v>0</v>
      </c>
      <c r="R80" s="10">
        <f>+'184.100'!AG80</f>
        <v>0</v>
      </c>
      <c r="T80" s="10"/>
      <c r="U80" s="10">
        <f t="shared" si="14"/>
        <v>0</v>
      </c>
    </row>
    <row r="81" spans="1:21" x14ac:dyDescent="0.2">
      <c r="A81" s="34">
        <f>+Jan!A81</f>
        <v>908000</v>
      </c>
      <c r="B81" s="35">
        <v>6304.25</v>
      </c>
      <c r="C81" s="35">
        <v>302</v>
      </c>
      <c r="D81" s="35"/>
      <c r="E81" s="35">
        <v>-248.22</v>
      </c>
      <c r="F81" s="35"/>
      <c r="G81" s="35">
        <v>37.75</v>
      </c>
      <c r="H81" s="35">
        <v>580.76</v>
      </c>
      <c r="I81" s="35"/>
      <c r="J81" s="10">
        <f t="shared" si="15"/>
        <v>6976.54</v>
      </c>
      <c r="K81" s="10"/>
      <c r="L81" s="10"/>
      <c r="M81" s="10"/>
      <c r="N81" s="10"/>
      <c r="O81" s="10"/>
      <c r="P81" s="10"/>
      <c r="Q81" s="10">
        <f t="shared" si="2"/>
        <v>6976.54</v>
      </c>
      <c r="R81" s="10">
        <f>+'184.100'!AG81</f>
        <v>0</v>
      </c>
      <c r="T81" s="10"/>
      <c r="U81" s="10">
        <f t="shared" si="14"/>
        <v>6976.54</v>
      </c>
    </row>
    <row r="82" spans="1:21" hidden="1" x14ac:dyDescent="0.2">
      <c r="A82" s="34">
        <f>+Jan!A82</f>
        <v>912000</v>
      </c>
      <c r="B82" s="35"/>
      <c r="C82" s="35"/>
      <c r="D82" s="35"/>
      <c r="E82" s="35"/>
      <c r="F82" s="35"/>
      <c r="G82" s="35"/>
      <c r="H82" s="35"/>
      <c r="I82" s="35"/>
      <c r="J82" s="10">
        <f t="shared" si="15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+'184.100'!AG82</f>
        <v>0</v>
      </c>
      <c r="T82" s="10"/>
      <c r="U82" s="10">
        <f t="shared" si="14"/>
        <v>0</v>
      </c>
    </row>
    <row r="83" spans="1:21" hidden="1" x14ac:dyDescent="0.2">
      <c r="A83" s="34">
        <f>+Jan!A83</f>
        <v>913000</v>
      </c>
      <c r="B83" s="35"/>
      <c r="C83" s="35"/>
      <c r="D83" s="35"/>
      <c r="E83" s="35"/>
      <c r="F83" s="35"/>
      <c r="G83" s="35"/>
      <c r="H83" s="35"/>
      <c r="I83" s="35"/>
      <c r="J83" s="10">
        <f t="shared" si="15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+'184.100'!AG83</f>
        <v>0</v>
      </c>
      <c r="T83" s="10"/>
      <c r="U83" s="10">
        <f t="shared" si="14"/>
        <v>0</v>
      </c>
    </row>
    <row r="84" spans="1:21" hidden="1" x14ac:dyDescent="0.2">
      <c r="A84" s="34">
        <f>+Jan!A84</f>
        <v>913220</v>
      </c>
      <c r="B84" s="35"/>
      <c r="C84" s="35"/>
      <c r="D84" s="35"/>
      <c r="E84" s="35"/>
      <c r="F84" s="35"/>
      <c r="G84" s="35"/>
      <c r="H84" s="35"/>
      <c r="I84" s="35"/>
      <c r="J84" s="10">
        <f t="shared" si="15"/>
        <v>0</v>
      </c>
      <c r="K84" s="10"/>
      <c r="L84" s="10"/>
      <c r="M84" s="10"/>
      <c r="N84" s="10"/>
      <c r="O84" s="10"/>
      <c r="P84" s="10"/>
      <c r="Q84" s="10">
        <f t="shared" si="2"/>
        <v>0</v>
      </c>
      <c r="R84" s="10">
        <f>+'184.100'!AG84</f>
        <v>0</v>
      </c>
      <c r="T84" s="10"/>
      <c r="U84" s="10">
        <f t="shared" si="14"/>
        <v>0</v>
      </c>
    </row>
    <row r="85" spans="1:21" hidden="1" x14ac:dyDescent="0.2">
      <c r="A85" s="34">
        <f>+Jan!A85</f>
        <v>913230</v>
      </c>
      <c r="B85" s="35"/>
      <c r="C85" s="35"/>
      <c r="D85" s="35"/>
      <c r="E85" s="35"/>
      <c r="F85" s="35"/>
      <c r="G85" s="35"/>
      <c r="H85" s="35"/>
      <c r="I85" s="35"/>
      <c r="J85" s="10">
        <f t="shared" si="15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+'184.100'!AG85</f>
        <v>0</v>
      </c>
      <c r="T85" s="10"/>
      <c r="U85" s="10">
        <f t="shared" si="14"/>
        <v>0</v>
      </c>
    </row>
    <row r="86" spans="1:21" hidden="1" x14ac:dyDescent="0.2">
      <c r="A86" s="34">
        <f>+Jan!A86</f>
        <v>913240</v>
      </c>
      <c r="B86" s="35"/>
      <c r="C86" s="35"/>
      <c r="D86" s="35"/>
      <c r="E86" s="35"/>
      <c r="F86" s="35"/>
      <c r="G86" s="35"/>
      <c r="H86" s="35"/>
      <c r="I86" s="35"/>
      <c r="J86" s="10">
        <f t="shared" si="15"/>
        <v>0</v>
      </c>
      <c r="K86" s="10"/>
      <c r="L86" s="10"/>
      <c r="M86" s="10"/>
      <c r="N86" s="10"/>
      <c r="O86" s="10"/>
      <c r="P86" s="10"/>
      <c r="Q86" s="10">
        <f t="shared" si="2"/>
        <v>0</v>
      </c>
      <c r="R86" s="10">
        <f>+'184.100'!AG86</f>
        <v>0</v>
      </c>
      <c r="T86" s="10"/>
      <c r="U86" s="10">
        <f t="shared" si="14"/>
        <v>0</v>
      </c>
    </row>
    <row r="87" spans="1:21" x14ac:dyDescent="0.2">
      <c r="A87" s="34">
        <f>+Jan!A87</f>
        <v>920000</v>
      </c>
      <c r="B87" s="35">
        <v>92894.16</v>
      </c>
      <c r="C87" s="35">
        <v>4852.38</v>
      </c>
      <c r="D87" s="35"/>
      <c r="E87" s="35">
        <v>-4449.04</v>
      </c>
      <c r="F87" s="35"/>
      <c r="G87" s="35">
        <v>2410.04</v>
      </c>
      <c r="H87" s="35">
        <v>7703.06</v>
      </c>
      <c r="I87" s="35"/>
      <c r="J87" s="10">
        <f t="shared" si="15"/>
        <v>103410.6</v>
      </c>
      <c r="K87" s="10"/>
      <c r="L87" s="10"/>
      <c r="M87" s="10"/>
      <c r="N87" s="10"/>
      <c r="O87" s="10"/>
      <c r="P87" s="10"/>
      <c r="Q87" s="10">
        <f t="shared" si="2"/>
        <v>103410.6</v>
      </c>
      <c r="R87" s="10">
        <f>+'184.100'!AG87</f>
        <v>0</v>
      </c>
      <c r="T87" s="10"/>
      <c r="U87" s="10">
        <f t="shared" si="14"/>
        <v>103410.6</v>
      </c>
    </row>
    <row r="88" spans="1:21" hidden="1" x14ac:dyDescent="0.2">
      <c r="A88" s="34">
        <v>920100</v>
      </c>
      <c r="B88" s="35"/>
      <c r="C88" s="35"/>
      <c r="D88" s="35"/>
      <c r="E88" s="35"/>
      <c r="F88" s="35"/>
      <c r="G88" s="35"/>
      <c r="H88" s="35"/>
      <c r="I88" s="35"/>
      <c r="J88" s="10">
        <f t="shared" si="15"/>
        <v>0</v>
      </c>
      <c r="K88" s="10"/>
      <c r="L88" s="10"/>
      <c r="M88" s="10"/>
      <c r="N88" s="10"/>
      <c r="O88" s="10"/>
      <c r="P88" s="10"/>
      <c r="Q88" s="10">
        <f t="shared" ref="Q88:Q92" si="16">+J88-L88+M88-N88+O88+P88+K88</f>
        <v>0</v>
      </c>
      <c r="R88" s="10">
        <f>+'184.100'!AG88</f>
        <v>0</v>
      </c>
      <c r="T88" s="10"/>
      <c r="U88" s="10">
        <f t="shared" si="14"/>
        <v>0</v>
      </c>
    </row>
    <row r="89" spans="1:21" hidden="1" x14ac:dyDescent="0.2">
      <c r="A89" s="34">
        <f>+Jan!A89</f>
        <v>920220</v>
      </c>
      <c r="B89" s="35"/>
      <c r="C89" s="35"/>
      <c r="D89" s="35"/>
      <c r="E89" s="35"/>
      <c r="F89" s="35"/>
      <c r="G89" s="35"/>
      <c r="H89" s="35"/>
      <c r="I89" s="35"/>
      <c r="J89" s="10">
        <f t="shared" si="15"/>
        <v>0</v>
      </c>
      <c r="K89" s="10"/>
      <c r="L89" s="10"/>
      <c r="M89" s="10"/>
      <c r="N89" s="10"/>
      <c r="O89" s="10"/>
      <c r="P89" s="10"/>
      <c r="Q89" s="10">
        <f t="shared" si="16"/>
        <v>0</v>
      </c>
      <c r="R89" s="10">
        <f>+'184.100'!AG89</f>
        <v>0</v>
      </c>
      <c r="T89" s="10"/>
      <c r="U89" s="10">
        <f t="shared" si="14"/>
        <v>0</v>
      </c>
    </row>
    <row r="90" spans="1:21" hidden="1" x14ac:dyDescent="0.2">
      <c r="A90" s="34">
        <f>+Jan!A90</f>
        <v>920221</v>
      </c>
      <c r="B90" s="35"/>
      <c r="C90" s="35"/>
      <c r="D90" s="35"/>
      <c r="E90" s="35"/>
      <c r="F90" s="35"/>
      <c r="G90" s="35"/>
      <c r="H90" s="35"/>
      <c r="I90" s="35"/>
      <c r="J90" s="10">
        <f t="shared" si="15"/>
        <v>0</v>
      </c>
      <c r="K90" s="10"/>
      <c r="L90" s="10"/>
      <c r="M90" s="10"/>
      <c r="N90" s="10"/>
      <c r="O90" s="10"/>
      <c r="P90" s="10"/>
      <c r="Q90" s="10">
        <f t="shared" si="16"/>
        <v>0</v>
      </c>
      <c r="R90" s="10">
        <f>+'184.100'!AG90</f>
        <v>0</v>
      </c>
      <c r="T90" s="10"/>
      <c r="U90" s="10">
        <f t="shared" si="14"/>
        <v>0</v>
      </c>
    </row>
    <row r="91" spans="1:21" hidden="1" x14ac:dyDescent="0.2">
      <c r="A91" s="34">
        <f>+Jan!A91</f>
        <v>920230</v>
      </c>
      <c r="B91" s="35"/>
      <c r="C91" s="35"/>
      <c r="D91" s="35"/>
      <c r="E91" s="35"/>
      <c r="F91" s="35"/>
      <c r="G91" s="35"/>
      <c r="H91" s="35"/>
      <c r="I91" s="35"/>
      <c r="J91" s="10">
        <f t="shared" si="15"/>
        <v>0</v>
      </c>
      <c r="K91" s="10"/>
      <c r="L91" s="10"/>
      <c r="M91" s="10"/>
      <c r="N91" s="10"/>
      <c r="O91" s="10"/>
      <c r="P91" s="10"/>
      <c r="Q91" s="10">
        <f t="shared" si="16"/>
        <v>0</v>
      </c>
      <c r="R91" s="10">
        <f>+'184.100'!AG91</f>
        <v>0</v>
      </c>
      <c r="T91" s="10"/>
      <c r="U91" s="10">
        <f t="shared" si="14"/>
        <v>0</v>
      </c>
    </row>
    <row r="92" spans="1:21" hidden="1" x14ac:dyDescent="0.2">
      <c r="A92" s="34">
        <f>+Jan!A92</f>
        <v>920231</v>
      </c>
      <c r="B92" s="35"/>
      <c r="C92" s="35"/>
      <c r="D92" s="35"/>
      <c r="E92" s="35"/>
      <c r="F92" s="35"/>
      <c r="G92" s="35"/>
      <c r="H92" s="35"/>
      <c r="I92" s="35"/>
      <c r="J92" s="10">
        <f t="shared" si="15"/>
        <v>0</v>
      </c>
      <c r="K92" s="10"/>
      <c r="L92" s="10"/>
      <c r="M92" s="10"/>
      <c r="N92" s="10"/>
      <c r="O92" s="10"/>
      <c r="P92" s="10"/>
      <c r="Q92" s="10">
        <f t="shared" si="16"/>
        <v>0</v>
      </c>
      <c r="R92" s="10">
        <f>+'184.100'!AG92</f>
        <v>0</v>
      </c>
      <c r="T92" s="10"/>
      <c r="U92" s="10">
        <f t="shared" si="14"/>
        <v>0</v>
      </c>
    </row>
    <row r="93" spans="1:21" x14ac:dyDescent="0.2">
      <c r="A93" s="34">
        <f>+Jan!A93</f>
        <v>920240</v>
      </c>
      <c r="B93" s="35"/>
      <c r="C93" s="35"/>
      <c r="D93" s="35"/>
      <c r="E93" s="35">
        <v>-31.9</v>
      </c>
      <c r="F93" s="35"/>
      <c r="G93" s="35"/>
      <c r="H93" s="35"/>
      <c r="I93" s="35"/>
      <c r="J93" s="10">
        <f t="shared" si="15"/>
        <v>-31.9</v>
      </c>
      <c r="K93" s="10"/>
      <c r="L93" s="10"/>
      <c r="M93" s="10"/>
      <c r="N93" s="10"/>
      <c r="O93" s="10"/>
      <c r="P93" s="10"/>
      <c r="Q93" s="10">
        <f t="shared" si="2"/>
        <v>-31.9</v>
      </c>
      <c r="R93" s="10">
        <f>+'184.100'!AG93</f>
        <v>0</v>
      </c>
      <c r="T93" s="10"/>
      <c r="U93" s="10">
        <f t="shared" si="14"/>
        <v>-31.9</v>
      </c>
    </row>
    <row r="94" spans="1:21" hidden="1" x14ac:dyDescent="0.2">
      <c r="A94" s="34">
        <f>+Jan!A94</f>
        <v>920241</v>
      </c>
      <c r="B94" s="35"/>
      <c r="C94" s="35"/>
      <c r="D94" s="35"/>
      <c r="E94" s="35"/>
      <c r="F94" s="35"/>
      <c r="G94" s="35"/>
      <c r="H94" s="35"/>
      <c r="I94" s="35"/>
      <c r="J94" s="10">
        <f t="shared" si="15"/>
        <v>0</v>
      </c>
      <c r="K94" s="10"/>
      <c r="L94" s="10"/>
      <c r="M94" s="10"/>
      <c r="N94" s="10"/>
      <c r="O94" s="10"/>
      <c r="P94" s="10"/>
      <c r="Q94" s="10">
        <f t="shared" ref="Q94:Q99" si="17">+J94-L94+M94-N94+O94+P94+K94</f>
        <v>0</v>
      </c>
      <c r="R94" s="10">
        <f>+'184.100'!AG94</f>
        <v>0</v>
      </c>
      <c r="T94" s="10"/>
      <c r="U94" s="10">
        <f t="shared" si="14"/>
        <v>0</v>
      </c>
    </row>
    <row r="95" spans="1:21" x14ac:dyDescent="0.2">
      <c r="A95" s="34">
        <v>920250</v>
      </c>
      <c r="B95" s="35">
        <v>32.46</v>
      </c>
      <c r="C95" s="35">
        <v>1.77</v>
      </c>
      <c r="D95" s="35"/>
      <c r="E95" s="35">
        <v>-2.02</v>
      </c>
      <c r="F95" s="35"/>
      <c r="G95" s="35">
        <v>0.44</v>
      </c>
      <c r="H95" s="35">
        <v>3.39</v>
      </c>
      <c r="I95" s="35"/>
      <c r="J95" s="10">
        <f t="shared" si="15"/>
        <v>36.04</v>
      </c>
      <c r="K95" s="10"/>
      <c r="L95" s="10"/>
      <c r="M95" s="10"/>
      <c r="N95" s="10"/>
      <c r="O95" s="10"/>
      <c r="P95" s="10"/>
      <c r="Q95" s="10">
        <f t="shared" si="17"/>
        <v>36.04</v>
      </c>
      <c r="R95" s="10">
        <f>+'184.100'!AG95</f>
        <v>0</v>
      </c>
      <c r="T95" s="10"/>
      <c r="U95" s="10">
        <f t="shared" si="14"/>
        <v>36.04</v>
      </c>
    </row>
    <row r="96" spans="1:21" x14ac:dyDescent="0.2">
      <c r="A96" s="34">
        <v>920260</v>
      </c>
      <c r="B96" s="35">
        <v>32.46</v>
      </c>
      <c r="C96" s="35">
        <v>1.76</v>
      </c>
      <c r="D96" s="35"/>
      <c r="E96" s="35">
        <v>-2.02</v>
      </c>
      <c r="F96" s="35"/>
      <c r="G96" s="35">
        <v>0.44</v>
      </c>
      <c r="H96" s="35">
        <v>3.39</v>
      </c>
      <c r="I96" s="35"/>
      <c r="J96" s="10">
        <f t="shared" si="15"/>
        <v>36.029999999999994</v>
      </c>
      <c r="K96" s="10"/>
      <c r="L96" s="10"/>
      <c r="M96" s="10"/>
      <c r="N96" s="10"/>
      <c r="O96" s="10"/>
      <c r="P96" s="10"/>
      <c r="Q96" s="10">
        <f t="shared" si="17"/>
        <v>36.029999999999994</v>
      </c>
      <c r="R96" s="10">
        <f>+'184.100'!AG96</f>
        <v>0</v>
      </c>
      <c r="T96" s="10"/>
      <c r="U96" s="10">
        <f t="shared" si="14"/>
        <v>36.029999999999994</v>
      </c>
    </row>
    <row r="97" spans="1:21" hidden="1" x14ac:dyDescent="0.2">
      <c r="A97" s="34">
        <f>+Jan!A97</f>
        <v>921000</v>
      </c>
      <c r="B97" s="35"/>
      <c r="C97" s="35"/>
      <c r="D97" s="35"/>
      <c r="E97" s="35"/>
      <c r="F97" s="35"/>
      <c r="G97" s="35"/>
      <c r="H97" s="35"/>
      <c r="I97" s="35"/>
      <c r="J97" s="10">
        <f t="shared" si="15"/>
        <v>0</v>
      </c>
      <c r="K97" s="10"/>
      <c r="L97" s="10"/>
      <c r="M97" s="10"/>
      <c r="N97" s="10"/>
      <c r="O97" s="10"/>
      <c r="P97" s="10"/>
      <c r="Q97" s="10">
        <f t="shared" si="17"/>
        <v>0</v>
      </c>
      <c r="R97" s="10">
        <f>+'184.100'!AG97</f>
        <v>0</v>
      </c>
      <c r="T97" s="10">
        <f>+'163000'!AG19+'163000'!AG42</f>
        <v>0</v>
      </c>
      <c r="U97" s="10">
        <f t="shared" si="14"/>
        <v>0</v>
      </c>
    </row>
    <row r="98" spans="1:21" hidden="1" x14ac:dyDescent="0.2">
      <c r="A98" s="34">
        <f>+Jan!A98</f>
        <v>928000</v>
      </c>
      <c r="B98" s="35"/>
      <c r="C98" s="35"/>
      <c r="D98" s="35"/>
      <c r="E98" s="35"/>
      <c r="F98" s="35"/>
      <c r="G98" s="35"/>
      <c r="H98" s="35"/>
      <c r="I98" s="35"/>
      <c r="J98" s="10">
        <f t="shared" si="15"/>
        <v>0</v>
      </c>
      <c r="K98" s="10"/>
      <c r="L98" s="10"/>
      <c r="M98" s="10"/>
      <c r="N98" s="10"/>
      <c r="O98" s="10"/>
      <c r="P98" s="10"/>
      <c r="Q98" s="10">
        <f t="shared" si="17"/>
        <v>0</v>
      </c>
      <c r="R98" s="10">
        <f>+'184.100'!AG98</f>
        <v>0</v>
      </c>
      <c r="T98" s="10"/>
      <c r="U98" s="10">
        <f t="shared" si="14"/>
        <v>0</v>
      </c>
    </row>
    <row r="99" spans="1:21" hidden="1" x14ac:dyDescent="0.2">
      <c r="A99" s="34">
        <f>+Jan!A99</f>
        <v>928100</v>
      </c>
      <c r="B99" s="35"/>
      <c r="C99" s="35"/>
      <c r="D99" s="35"/>
      <c r="E99" s="35"/>
      <c r="F99" s="35"/>
      <c r="G99" s="35"/>
      <c r="H99" s="35"/>
      <c r="I99" s="35"/>
      <c r="J99" s="10">
        <f t="shared" si="15"/>
        <v>0</v>
      </c>
      <c r="K99" s="10"/>
      <c r="L99" s="10"/>
      <c r="M99" s="10"/>
      <c r="N99" s="10"/>
      <c r="O99" s="10"/>
      <c r="P99" s="10"/>
      <c r="Q99" s="10">
        <f t="shared" si="17"/>
        <v>0</v>
      </c>
      <c r="R99" s="10">
        <f>+'184.100'!AG99</f>
        <v>0</v>
      </c>
      <c r="T99" s="10"/>
      <c r="U99" s="10">
        <f t="shared" si="14"/>
        <v>0</v>
      </c>
    </row>
    <row r="100" spans="1:21" hidden="1" x14ac:dyDescent="0.2">
      <c r="A100" s="34">
        <f>+Jan!A100</f>
        <v>928300</v>
      </c>
      <c r="B100" s="35"/>
      <c r="C100" s="35"/>
      <c r="D100" s="35"/>
      <c r="E100" s="35"/>
      <c r="F100" s="35"/>
      <c r="G100" s="35"/>
      <c r="H100" s="35"/>
      <c r="I100" s="35"/>
      <c r="J100" s="10">
        <f t="shared" si="15"/>
        <v>0</v>
      </c>
      <c r="K100" s="10"/>
      <c r="L100" s="10"/>
      <c r="M100" s="10"/>
      <c r="N100" s="10"/>
      <c r="O100" s="10"/>
      <c r="P100" s="10"/>
      <c r="Q100" s="10">
        <f t="shared" ref="Q100:Q101" si="18">+J100-L100+M100-N100+O100+P100+K100</f>
        <v>0</v>
      </c>
      <c r="R100" s="10">
        <f>+'184.100'!AG100</f>
        <v>0</v>
      </c>
      <c r="T100" s="10"/>
      <c r="U100" s="10">
        <f t="shared" si="14"/>
        <v>0</v>
      </c>
    </row>
    <row r="101" spans="1:21" hidden="1" x14ac:dyDescent="0.2">
      <c r="A101" s="34">
        <v>928500</v>
      </c>
      <c r="B101" s="35"/>
      <c r="C101" s="35"/>
      <c r="D101" s="35"/>
      <c r="E101" s="35"/>
      <c r="F101" s="35"/>
      <c r="G101" s="35"/>
      <c r="H101" s="35"/>
      <c r="I101" s="35"/>
      <c r="J101" s="10">
        <f t="shared" si="15"/>
        <v>0</v>
      </c>
      <c r="K101" s="10"/>
      <c r="L101" s="10"/>
      <c r="M101" s="10"/>
      <c r="N101" s="10"/>
      <c r="O101" s="10"/>
      <c r="P101" s="10"/>
      <c r="Q101" s="10">
        <f t="shared" si="18"/>
        <v>0</v>
      </c>
      <c r="R101" s="10">
        <f>+'184.100'!AG101</f>
        <v>0</v>
      </c>
      <c r="T101" s="10"/>
      <c r="U101" s="10">
        <f t="shared" si="14"/>
        <v>0</v>
      </c>
    </row>
    <row r="102" spans="1:21" hidden="1" x14ac:dyDescent="0.2">
      <c r="A102" s="34">
        <v>928600</v>
      </c>
      <c r="B102" s="35"/>
      <c r="C102" s="35"/>
      <c r="D102" s="35"/>
      <c r="E102" s="35"/>
      <c r="F102" s="35"/>
      <c r="G102" s="35"/>
      <c r="H102" s="35"/>
      <c r="I102" s="35"/>
      <c r="J102" s="10">
        <f t="shared" si="15"/>
        <v>0</v>
      </c>
      <c r="K102" s="10"/>
      <c r="L102" s="10"/>
      <c r="M102" s="10"/>
      <c r="N102" s="10"/>
      <c r="O102" s="10"/>
      <c r="P102" s="10"/>
      <c r="Q102" s="10">
        <f t="shared" ref="Q102:Q106" si="19">+J102-L102+M102-N102+O102+P102+K102</f>
        <v>0</v>
      </c>
      <c r="R102" s="10">
        <f>+'184.100'!AG102</f>
        <v>0</v>
      </c>
      <c r="T102" s="10"/>
      <c r="U102" s="10">
        <f t="shared" si="14"/>
        <v>0</v>
      </c>
    </row>
    <row r="103" spans="1:21" hidden="1" x14ac:dyDescent="0.2">
      <c r="A103" s="34">
        <v>928610</v>
      </c>
      <c r="B103" s="35"/>
      <c r="C103" s="35"/>
      <c r="D103" s="35"/>
      <c r="E103" s="35"/>
      <c r="F103" s="35"/>
      <c r="G103" s="35"/>
      <c r="H103" s="35"/>
      <c r="I103" s="35"/>
      <c r="J103" s="10">
        <f t="shared" si="15"/>
        <v>0</v>
      </c>
      <c r="K103" s="10"/>
      <c r="L103" s="10"/>
      <c r="M103" s="10"/>
      <c r="N103" s="10"/>
      <c r="O103" s="10"/>
      <c r="P103" s="10"/>
      <c r="Q103" s="10">
        <f t="shared" si="19"/>
        <v>0</v>
      </c>
      <c r="R103" s="10">
        <f>+'184.100'!AG103</f>
        <v>0</v>
      </c>
      <c r="T103" s="10"/>
      <c r="U103" s="10">
        <f t="shared" si="14"/>
        <v>0</v>
      </c>
    </row>
    <row r="104" spans="1:21" hidden="1" x14ac:dyDescent="0.2">
      <c r="A104" s="34">
        <f>+Jan!A104</f>
        <v>930100</v>
      </c>
      <c r="B104" s="35"/>
      <c r="C104" s="35"/>
      <c r="D104" s="35"/>
      <c r="E104" s="35"/>
      <c r="F104" s="35"/>
      <c r="G104" s="35"/>
      <c r="H104" s="35"/>
      <c r="I104" s="35"/>
      <c r="J104" s="10">
        <f t="shared" si="15"/>
        <v>0</v>
      </c>
      <c r="K104" s="10"/>
      <c r="L104" s="10"/>
      <c r="M104" s="10"/>
      <c r="N104" s="10"/>
      <c r="O104" s="10"/>
      <c r="P104" s="10"/>
      <c r="Q104" s="10">
        <f t="shared" si="19"/>
        <v>0</v>
      </c>
      <c r="R104" s="10">
        <f>+'184.100'!AG104</f>
        <v>0</v>
      </c>
      <c r="T104" s="10"/>
      <c r="U104" s="10">
        <f t="shared" si="14"/>
        <v>0</v>
      </c>
    </row>
    <row r="105" spans="1:21" x14ac:dyDescent="0.2">
      <c r="A105" s="34">
        <f>+Jan!A105</f>
        <v>930200</v>
      </c>
      <c r="B105" s="35">
        <v>7677.41</v>
      </c>
      <c r="C105" s="35">
        <v>445.35</v>
      </c>
      <c r="D105" s="35"/>
      <c r="E105" s="35">
        <v>-347.81</v>
      </c>
      <c r="F105" s="35"/>
      <c r="G105" s="35">
        <v>587.30999999999995</v>
      </c>
      <c r="H105" s="35">
        <v>847.24</v>
      </c>
      <c r="I105" s="35"/>
      <c r="J105" s="10">
        <f t="shared" si="15"/>
        <v>9209.5</v>
      </c>
      <c r="K105" s="10"/>
      <c r="L105" s="10"/>
      <c r="M105" s="10"/>
      <c r="N105" s="10"/>
      <c r="O105" s="10"/>
      <c r="P105" s="10"/>
      <c r="Q105" s="10">
        <f t="shared" si="19"/>
        <v>9209.5</v>
      </c>
      <c r="R105" s="10">
        <f>+'184.100'!AG105</f>
        <v>0</v>
      </c>
      <c r="S105" s="10">
        <v>-0.54</v>
      </c>
      <c r="T105" s="10"/>
      <c r="U105" s="10">
        <f t="shared" si="14"/>
        <v>9208.9599999999991</v>
      </c>
    </row>
    <row r="106" spans="1:21" hidden="1" x14ac:dyDescent="0.2">
      <c r="A106" s="34">
        <f>+Jan!A106</f>
        <v>930220</v>
      </c>
      <c r="B106" s="35"/>
      <c r="C106" s="35"/>
      <c r="D106" s="35"/>
      <c r="E106" s="35"/>
      <c r="F106" s="35"/>
      <c r="G106" s="35"/>
      <c r="H106" s="35"/>
      <c r="I106" s="35"/>
      <c r="J106" s="10">
        <f t="shared" si="15"/>
        <v>0</v>
      </c>
      <c r="K106" s="10"/>
      <c r="L106" s="10"/>
      <c r="M106" s="10"/>
      <c r="N106" s="10"/>
      <c r="O106" s="10"/>
      <c r="P106" s="10"/>
      <c r="Q106" s="10">
        <f t="shared" si="19"/>
        <v>0</v>
      </c>
      <c r="R106" s="10">
        <f>+'184.100'!AG106</f>
        <v>0</v>
      </c>
      <c r="T106" s="10"/>
      <c r="U106" s="10">
        <f t="shared" si="14"/>
        <v>0</v>
      </c>
    </row>
    <row r="107" spans="1:21" hidden="1" x14ac:dyDescent="0.2">
      <c r="A107" s="34">
        <f>+Jan!A107</f>
        <v>930221</v>
      </c>
      <c r="B107" s="35"/>
      <c r="C107" s="35"/>
      <c r="D107" s="35"/>
      <c r="E107" s="35"/>
      <c r="F107" s="35"/>
      <c r="G107" s="35"/>
      <c r="H107" s="35"/>
      <c r="I107" s="35"/>
      <c r="J107" s="10">
        <f t="shared" si="15"/>
        <v>0</v>
      </c>
      <c r="K107" s="10"/>
      <c r="L107" s="10"/>
      <c r="M107" s="10"/>
      <c r="N107" s="10"/>
      <c r="O107" s="10"/>
      <c r="P107" s="10"/>
      <c r="Q107" s="10">
        <f t="shared" ref="Q107:Q116" si="20">+J107-L107+M107-N107+O107+P107+K107</f>
        <v>0</v>
      </c>
      <c r="R107" s="10">
        <f>+'184.100'!AG107</f>
        <v>0</v>
      </c>
      <c r="T107" s="10"/>
      <c r="U107" s="10">
        <f t="shared" ref="U107:U116" si="21">+Q107++T107+R107+S107</f>
        <v>0</v>
      </c>
    </row>
    <row r="108" spans="1:21" hidden="1" x14ac:dyDescent="0.2">
      <c r="A108" s="34">
        <f>+Jan!A108</f>
        <v>930230</v>
      </c>
      <c r="B108" s="35"/>
      <c r="C108" s="35"/>
      <c r="D108" s="35"/>
      <c r="E108" s="35"/>
      <c r="F108" s="35"/>
      <c r="G108" s="35"/>
      <c r="H108" s="35"/>
      <c r="I108" s="35"/>
      <c r="J108" s="10">
        <f t="shared" si="15"/>
        <v>0</v>
      </c>
      <c r="K108" s="10"/>
      <c r="L108" s="10"/>
      <c r="M108" s="10"/>
      <c r="N108" s="10"/>
      <c r="O108" s="10"/>
      <c r="P108" s="10"/>
      <c r="Q108" s="10">
        <f t="shared" si="20"/>
        <v>0</v>
      </c>
      <c r="R108" s="10">
        <f>+'184.100'!AG108</f>
        <v>0</v>
      </c>
      <c r="T108" s="10"/>
      <c r="U108" s="10">
        <f t="shared" si="21"/>
        <v>0</v>
      </c>
    </row>
    <row r="109" spans="1:21" hidden="1" x14ac:dyDescent="0.2">
      <c r="A109" s="34">
        <f>+Jan!A109</f>
        <v>930231</v>
      </c>
      <c r="B109" s="35"/>
      <c r="C109" s="35"/>
      <c r="D109" s="35"/>
      <c r="E109" s="35"/>
      <c r="F109" s="35"/>
      <c r="G109" s="35"/>
      <c r="H109" s="35"/>
      <c r="I109" s="35"/>
      <c r="J109" s="10">
        <f t="shared" si="15"/>
        <v>0</v>
      </c>
      <c r="K109" s="10"/>
      <c r="L109" s="10"/>
      <c r="M109" s="10"/>
      <c r="N109" s="10"/>
      <c r="O109" s="10"/>
      <c r="P109" s="10"/>
      <c r="Q109" s="10">
        <f t="shared" si="20"/>
        <v>0</v>
      </c>
      <c r="R109" s="10">
        <f>+'184.100'!AG109</f>
        <v>0</v>
      </c>
      <c r="T109" s="10"/>
      <c r="U109" s="10">
        <f t="shared" si="21"/>
        <v>0</v>
      </c>
    </row>
    <row r="110" spans="1:21" hidden="1" x14ac:dyDescent="0.2">
      <c r="A110" s="34">
        <f>+Jan!A110</f>
        <v>930240</v>
      </c>
      <c r="B110" s="35"/>
      <c r="C110" s="35"/>
      <c r="D110" s="35"/>
      <c r="E110" s="35"/>
      <c r="F110" s="35"/>
      <c r="G110" s="35"/>
      <c r="H110" s="35"/>
      <c r="I110" s="35"/>
      <c r="J110" s="10">
        <f t="shared" si="15"/>
        <v>0</v>
      </c>
      <c r="K110" s="10"/>
      <c r="L110" s="10"/>
      <c r="M110" s="10"/>
      <c r="N110" s="10"/>
      <c r="O110" s="10"/>
      <c r="P110" s="10"/>
      <c r="Q110" s="10">
        <f t="shared" si="20"/>
        <v>0</v>
      </c>
      <c r="R110" s="10">
        <f>+'184.100'!AG110</f>
        <v>0</v>
      </c>
      <c r="T110" s="10"/>
      <c r="U110" s="10">
        <f t="shared" si="21"/>
        <v>0</v>
      </c>
    </row>
    <row r="111" spans="1:21" hidden="1" x14ac:dyDescent="0.2">
      <c r="A111" s="34">
        <f>+Jan!A111</f>
        <v>930241</v>
      </c>
      <c r="B111" s="35"/>
      <c r="C111" s="35"/>
      <c r="D111" s="35"/>
      <c r="E111" s="35"/>
      <c r="F111" s="35"/>
      <c r="G111" s="35"/>
      <c r="H111" s="35"/>
      <c r="I111" s="35"/>
      <c r="J111" s="10">
        <f t="shared" si="15"/>
        <v>0</v>
      </c>
      <c r="K111" s="10"/>
      <c r="L111" s="10"/>
      <c r="M111" s="10"/>
      <c r="N111" s="10"/>
      <c r="O111" s="10"/>
      <c r="P111" s="10"/>
      <c r="Q111" s="10">
        <f t="shared" si="20"/>
        <v>0</v>
      </c>
      <c r="R111" s="10">
        <f>+'184.100'!AG111</f>
        <v>0</v>
      </c>
      <c r="T111" s="10"/>
      <c r="U111" s="10">
        <f t="shared" si="21"/>
        <v>0</v>
      </c>
    </row>
    <row r="112" spans="1:21" x14ac:dyDescent="0.2">
      <c r="A112" s="34">
        <f>+Jan!A112</f>
        <v>935000</v>
      </c>
      <c r="B112" s="35">
        <v>22892.720000000001</v>
      </c>
      <c r="C112" s="35">
        <v>1598.6</v>
      </c>
      <c r="D112" s="35"/>
      <c r="E112" s="35">
        <v>-1233.5</v>
      </c>
      <c r="F112" s="35"/>
      <c r="G112" s="35">
        <v>1637.71</v>
      </c>
      <c r="H112" s="35">
        <v>2018.83</v>
      </c>
      <c r="I112" s="35"/>
      <c r="J112" s="10">
        <f t="shared" si="15"/>
        <v>26914.36</v>
      </c>
      <c r="K112" s="10"/>
      <c r="L112" s="10"/>
      <c r="M112" s="10"/>
      <c r="N112" s="10"/>
      <c r="O112" s="10"/>
      <c r="P112" s="10"/>
      <c r="Q112" s="10">
        <f t="shared" si="20"/>
        <v>26914.36</v>
      </c>
      <c r="R112" s="10">
        <f>+'184.100'!AG112</f>
        <v>0</v>
      </c>
      <c r="T112" s="10"/>
      <c r="U112" s="10">
        <f t="shared" si="21"/>
        <v>26914.36</v>
      </c>
    </row>
    <row r="113" spans="1:22" hidden="1" x14ac:dyDescent="0.2">
      <c r="A113" s="34">
        <f>+Jan!A113</f>
        <v>935220</v>
      </c>
      <c r="B113" s="10"/>
      <c r="C113" s="10"/>
      <c r="D113" s="10"/>
      <c r="E113" s="10"/>
      <c r="F113" s="10"/>
      <c r="G113" s="10"/>
      <c r="H113" s="10"/>
      <c r="I113" s="10"/>
      <c r="J113" s="10">
        <f t="shared" si="15"/>
        <v>0</v>
      </c>
      <c r="K113" s="10"/>
      <c r="L113" s="10"/>
      <c r="M113" s="10"/>
      <c r="N113" s="10"/>
      <c r="O113" s="10"/>
      <c r="P113" s="10"/>
      <c r="Q113" s="10">
        <f t="shared" si="20"/>
        <v>0</v>
      </c>
      <c r="R113" s="10">
        <f>+'184.100'!AG113</f>
        <v>0</v>
      </c>
      <c r="T113" s="10"/>
      <c r="U113" s="10">
        <f t="shared" si="21"/>
        <v>0</v>
      </c>
    </row>
    <row r="114" spans="1:22" hidden="1" x14ac:dyDescent="0.2">
      <c r="A114" s="34">
        <f>+Jan!A114</f>
        <v>935230</v>
      </c>
      <c r="B114" s="10"/>
      <c r="C114" s="10"/>
      <c r="D114" s="10"/>
      <c r="E114" s="10"/>
      <c r="F114" s="10"/>
      <c r="G114" s="10"/>
      <c r="H114" s="10"/>
      <c r="I114" s="10"/>
      <c r="J114" s="10">
        <f t="shared" si="15"/>
        <v>0</v>
      </c>
      <c r="K114" s="10"/>
      <c r="L114" s="10"/>
      <c r="M114" s="10"/>
      <c r="N114" s="10"/>
      <c r="O114" s="10"/>
      <c r="P114" s="10"/>
      <c r="Q114" s="10">
        <f t="shared" si="20"/>
        <v>0</v>
      </c>
      <c r="R114" s="10">
        <f>+'184.100'!AG114</f>
        <v>0</v>
      </c>
      <c r="T114" s="10"/>
      <c r="U114" s="10">
        <f t="shared" si="21"/>
        <v>0</v>
      </c>
    </row>
    <row r="115" spans="1:22" hidden="1" x14ac:dyDescent="0.2">
      <c r="A115" s="34">
        <f>+Jan!A115</f>
        <v>935240</v>
      </c>
      <c r="B115" s="10"/>
      <c r="C115" s="10"/>
      <c r="D115" s="10"/>
      <c r="E115" s="10"/>
      <c r="F115" s="10"/>
      <c r="G115" s="10"/>
      <c r="H115" s="10"/>
      <c r="I115" s="10"/>
      <c r="J115" s="10">
        <f t="shared" si="15"/>
        <v>0</v>
      </c>
      <c r="K115" s="10"/>
      <c r="L115" s="10"/>
      <c r="M115" s="10"/>
      <c r="N115" s="10"/>
      <c r="O115" s="10"/>
      <c r="P115" s="10"/>
      <c r="Q115" s="10">
        <f t="shared" si="20"/>
        <v>0</v>
      </c>
      <c r="R115" s="10">
        <f>+'184.100'!AG115</f>
        <v>0</v>
      </c>
      <c r="T115" s="10"/>
      <c r="U115" s="10">
        <f t="shared" si="21"/>
        <v>0</v>
      </c>
    </row>
    <row r="116" spans="1:22" hidden="1" x14ac:dyDescent="0.2">
      <c r="A116" s="34">
        <f>+Jan!A116</f>
        <v>0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>
        <f t="shared" si="20"/>
        <v>0</v>
      </c>
      <c r="R116" s="10">
        <f>+'184.100'!AG116</f>
        <v>0</v>
      </c>
      <c r="T116" s="10"/>
      <c r="U116" s="10">
        <f t="shared" si="21"/>
        <v>0</v>
      </c>
    </row>
    <row r="117" spans="1:22" ht="15.75" thickBot="1" x14ac:dyDescent="0.25">
      <c r="A117" s="7"/>
      <c r="B117" s="19">
        <f t="shared" ref="B117:J117" si="22">SUM(B8:B116)</f>
        <v>798142.71</v>
      </c>
      <c r="C117" s="19">
        <f t="shared" si="22"/>
        <v>43668.459999999992</v>
      </c>
      <c r="D117" s="19">
        <f t="shared" si="22"/>
        <v>0</v>
      </c>
      <c r="E117" s="19">
        <f t="shared" si="22"/>
        <v>1865.8400000000011</v>
      </c>
      <c r="F117" s="19">
        <f t="shared" si="22"/>
        <v>0</v>
      </c>
      <c r="G117" s="19">
        <f t="shared" si="22"/>
        <v>35053.030000000006</v>
      </c>
      <c r="H117" s="19">
        <f t="shared" si="22"/>
        <v>61409.679999999993</v>
      </c>
      <c r="I117" s="19">
        <f t="shared" si="22"/>
        <v>0</v>
      </c>
      <c r="J117" s="19">
        <f t="shared" si="22"/>
        <v>940139.72</v>
      </c>
      <c r="K117" s="19">
        <f t="shared" ref="K117:Q117" si="23">SUM(K8:K116)</f>
        <v>0</v>
      </c>
      <c r="L117" s="19">
        <f t="shared" si="23"/>
        <v>0</v>
      </c>
      <c r="M117" s="19">
        <f t="shared" si="23"/>
        <v>0</v>
      </c>
      <c r="N117" s="19">
        <f t="shared" si="23"/>
        <v>0</v>
      </c>
      <c r="O117" s="19">
        <f t="shared" si="23"/>
        <v>0</v>
      </c>
      <c r="P117" s="19">
        <f t="shared" si="23"/>
        <v>0</v>
      </c>
      <c r="Q117" s="19">
        <f t="shared" si="23"/>
        <v>940139.72</v>
      </c>
      <c r="R117" s="19">
        <f>SUM(R8:R115)</f>
        <v>0</v>
      </c>
      <c r="S117" s="19">
        <f>SUM(S8:S115)</f>
        <v>0</v>
      </c>
      <c r="T117" s="19">
        <f>SUM(T8:T115)</f>
        <v>-2.0321522242738865E-12</v>
      </c>
      <c r="U117" s="19">
        <f>SUM(U8:U115)</f>
        <v>940139.71999999986</v>
      </c>
      <c r="V117" s="8"/>
    </row>
    <row r="118" spans="1:22" ht="15.75" thickTop="1" x14ac:dyDescent="0.2">
      <c r="A118" s="7"/>
      <c r="B118" s="10"/>
      <c r="C118" s="10"/>
      <c r="D118" s="10"/>
      <c r="E118" s="10"/>
      <c r="F118" s="10"/>
      <c r="G118" s="10"/>
      <c r="H118" s="10"/>
      <c r="I118" s="10"/>
      <c r="J118" s="2">
        <f>SUBTOTAL(9,J8:J112)</f>
        <v>940139.72</v>
      </c>
      <c r="K118" s="10"/>
      <c r="L118" s="10" t="s">
        <v>11</v>
      </c>
      <c r="M118" s="10"/>
      <c r="N118" s="10"/>
      <c r="O118" s="10"/>
      <c r="P118" s="10"/>
      <c r="R118" s="10"/>
      <c r="T118" s="10"/>
    </row>
    <row r="119" spans="1:22" x14ac:dyDescent="0.2">
      <c r="A119" s="7"/>
      <c r="K119" s="10"/>
      <c r="Q119" s="10">
        <f>SUM(Q8:Q34)+Q44+Q43+SUM(Q48:Q49)+Q45</f>
        <v>213363.41000000006</v>
      </c>
      <c r="R119" s="44" t="s">
        <v>38</v>
      </c>
      <c r="S119" s="44"/>
      <c r="T119" s="44"/>
      <c r="U119" s="10">
        <f>SUM(U8:U34)+U44+U43+SUM(U48:U49)+U45</f>
        <v>257014.0792444644</v>
      </c>
      <c r="V119" s="17"/>
    </row>
    <row r="120" spans="1:22" x14ac:dyDescent="0.2">
      <c r="A120" s="100"/>
      <c r="B120" s="102" t="s">
        <v>101</v>
      </c>
      <c r="C120" s="101"/>
      <c r="D120" s="101"/>
      <c r="E120" s="101">
        <v>125</v>
      </c>
      <c r="F120" s="101"/>
      <c r="G120" s="101"/>
      <c r="H120" s="101"/>
      <c r="I120" s="101"/>
      <c r="J120" s="101"/>
      <c r="Q120" s="10">
        <f>SUM(Q35:Q40)</f>
        <v>34409.490000000005</v>
      </c>
      <c r="R120" s="44" t="s">
        <v>39</v>
      </c>
      <c r="S120" s="43"/>
      <c r="T120" s="44"/>
      <c r="U120" s="10">
        <f>SUM(U35:U40)</f>
        <v>34409.490000000005</v>
      </c>
      <c r="V120" s="17"/>
    </row>
    <row r="121" spans="1:22" x14ac:dyDescent="0.2">
      <c r="A121" s="9"/>
      <c r="B121" s="102" t="s">
        <v>102</v>
      </c>
      <c r="Q121" s="10">
        <f>SUM(Q41:Q42)+Q46</f>
        <v>44270.360000000008</v>
      </c>
      <c r="R121" s="44" t="s">
        <v>42</v>
      </c>
      <c r="S121" s="43"/>
      <c r="T121" s="44"/>
      <c r="U121" s="10">
        <f>SUM(U41:U42)+U46</f>
        <v>7.2759576141834259E-12</v>
      </c>
    </row>
    <row r="122" spans="1:22" x14ac:dyDescent="0.2">
      <c r="A122" s="9"/>
      <c r="Q122" s="10">
        <f>SUM(Q50:Q56)</f>
        <v>0</v>
      </c>
      <c r="R122" s="44" t="s">
        <v>41</v>
      </c>
      <c r="S122" s="43"/>
      <c r="T122" s="44"/>
      <c r="U122" s="10">
        <f>SUM(U50:U56)</f>
        <v>6.07</v>
      </c>
      <c r="V122" s="17"/>
    </row>
    <row r="123" spans="1:22" x14ac:dyDescent="0.2">
      <c r="A123" s="9"/>
      <c r="Q123" s="29">
        <f>SUM(Q57:Q116)</f>
        <v>648096.46000000008</v>
      </c>
      <c r="R123" s="44" t="s">
        <v>40</v>
      </c>
      <c r="S123" s="43"/>
      <c r="T123" s="44"/>
      <c r="U123" s="29">
        <f>SUM(U57:U116)</f>
        <v>648710.08075553563</v>
      </c>
      <c r="V123" s="17"/>
    </row>
    <row r="124" spans="1:22" ht="15.75" thickBot="1" x14ac:dyDescent="0.25">
      <c r="A124" s="9"/>
      <c r="Q124" s="30">
        <f>SUM(Q119:Q123)</f>
        <v>940139.7200000002</v>
      </c>
      <c r="R124" s="44" t="s">
        <v>4</v>
      </c>
      <c r="S124" s="43"/>
      <c r="T124" s="44"/>
      <c r="U124" s="30">
        <f>SUM(U119:U123)</f>
        <v>940139.72</v>
      </c>
      <c r="V124" s="17"/>
    </row>
    <row r="125" spans="1:22" ht="15.75" thickTop="1" x14ac:dyDescent="0.2">
      <c r="A125" s="9"/>
      <c r="R125" s="10"/>
    </row>
    <row r="126" spans="1:22" x14ac:dyDescent="0.2">
      <c r="A126" s="9"/>
      <c r="Q126" s="10">
        <f>+Q117-Q124</f>
        <v>0</v>
      </c>
      <c r="R126" s="10"/>
      <c r="U126" s="10">
        <f>+U117-U124</f>
        <v>0</v>
      </c>
    </row>
    <row r="127" spans="1:22" x14ac:dyDescent="0.2">
      <c r="A127" s="9"/>
      <c r="R127" s="10"/>
    </row>
    <row r="128" spans="1:22" x14ac:dyDescent="0.2">
      <c r="A128" s="9"/>
    </row>
    <row r="129" spans="1:1" x14ac:dyDescent="0.2">
      <c r="A129" s="9"/>
    </row>
    <row r="130" spans="1:1" x14ac:dyDescent="0.2">
      <c r="A130" s="9"/>
    </row>
    <row r="131" spans="1:1" x14ac:dyDescent="0.2">
      <c r="A131" s="9"/>
    </row>
    <row r="132" spans="1:1" x14ac:dyDescent="0.2">
      <c r="A132" s="9"/>
    </row>
    <row r="133" spans="1:1" x14ac:dyDescent="0.2">
      <c r="A133" s="9"/>
    </row>
    <row r="134" spans="1:1" x14ac:dyDescent="0.2">
      <c r="A134" s="9"/>
    </row>
    <row r="135" spans="1:1" x14ac:dyDescent="0.2">
      <c r="A135" s="9"/>
    </row>
    <row r="136" spans="1:1" x14ac:dyDescent="0.2">
      <c r="A136" s="9"/>
    </row>
    <row r="137" spans="1:1" x14ac:dyDescent="0.2">
      <c r="A137" s="9"/>
    </row>
    <row r="138" spans="1:1" x14ac:dyDescent="0.2">
      <c r="A138" s="9"/>
    </row>
  </sheetData>
  <phoneticPr fontId="0" type="noConversion"/>
  <printOptions gridLines="1"/>
  <pageMargins left="0.13" right="0.16" top="0.21" bottom="0.35" header="0.5" footer="0.15"/>
  <pageSetup scale="78" orientation="landscape" r:id="rId1"/>
  <headerFooter alignWithMargins="0">
    <oddFooter>&amp;CPage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pageSetUpPr fitToPage="1"/>
  </sheetPr>
  <dimension ref="A1:U138"/>
  <sheetViews>
    <sheetView zoomScale="70" workbookViewId="0">
      <pane xSplit="1" ySplit="6" topLeftCell="B7" activePane="bottomRight" state="frozen"/>
      <selection activeCell="E125" sqref="E125"/>
      <selection pane="topRight" activeCell="E125" sqref="E125"/>
      <selection pane="bottomLeft" activeCell="E125" sqref="E125"/>
      <selection pane="bottomRight" activeCell="E120" sqref="E120"/>
    </sheetView>
  </sheetViews>
  <sheetFormatPr defaultColWidth="18.140625" defaultRowHeight="15" x14ac:dyDescent="0.2"/>
  <cols>
    <col min="1" max="1" width="13.140625" style="3" bestFit="1" customWidth="1"/>
    <col min="2" max="2" width="15" style="2" bestFit="1" customWidth="1"/>
    <col min="3" max="3" width="11.5703125" style="2" bestFit="1" customWidth="1"/>
    <col min="4" max="4" width="13.140625" style="2" hidden="1" customWidth="1"/>
    <col min="5" max="5" width="13.140625" style="2" customWidth="1"/>
    <col min="6" max="6" width="13.140625" style="2" hidden="1" customWidth="1"/>
    <col min="7" max="7" width="13.140625" style="2" customWidth="1"/>
    <col min="8" max="8" width="18.7109375" style="2" customWidth="1"/>
    <col min="9" max="9" width="14" style="2" hidden="1" customWidth="1"/>
    <col min="10" max="10" width="14.140625" style="2" bestFit="1" customWidth="1"/>
    <col min="11" max="11" width="13.5703125" style="3" bestFit="1" customWidth="1"/>
    <col min="12" max="13" width="14.42578125" style="3" hidden="1" customWidth="1"/>
    <col min="14" max="15" width="15.28515625" style="3" hidden="1" customWidth="1"/>
    <col min="16" max="16" width="21" style="3" hidden="1" customWidth="1"/>
    <col min="17" max="17" width="14.140625" style="10" bestFit="1" customWidth="1"/>
    <col min="18" max="18" width="10.42578125" style="3" bestFit="1" customWidth="1"/>
    <col min="19" max="19" width="13.85546875" style="10" bestFit="1" customWidth="1"/>
    <col min="20" max="20" width="13.5703125" style="3" bestFit="1" customWidth="1"/>
    <col min="21" max="21" width="17.42578125" style="10" bestFit="1" customWidth="1"/>
    <col min="22" max="16384" width="18.140625" style="3"/>
  </cols>
  <sheetData>
    <row r="1" spans="1:21" ht="15.75" x14ac:dyDescent="0.25">
      <c r="A1" s="36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2"/>
      <c r="L1" s="32"/>
      <c r="M1" s="32"/>
      <c r="N1" s="32"/>
    </row>
    <row r="2" spans="1:21" ht="15.75" x14ac:dyDescent="0.25">
      <c r="A2" s="36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2"/>
    </row>
    <row r="3" spans="1:21" ht="15.75" x14ac:dyDescent="0.25">
      <c r="A3" s="86" t="s">
        <v>87</v>
      </c>
      <c r="B3" s="93">
        <v>2021</v>
      </c>
      <c r="H3" s="92"/>
      <c r="I3" s="90"/>
      <c r="J3" s="37"/>
      <c r="K3" s="57">
        <v>701</v>
      </c>
      <c r="O3" s="4"/>
      <c r="P3" s="4"/>
      <c r="U3" s="27" t="s">
        <v>9</v>
      </c>
    </row>
    <row r="4" spans="1:21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27"/>
      <c r="T4" s="4" t="s">
        <v>46</v>
      </c>
      <c r="U4" s="27" t="s">
        <v>10</v>
      </c>
    </row>
    <row r="5" spans="1:21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f>+Jul!L5+32</f>
        <v>41468</v>
      </c>
      <c r="M5" s="5">
        <f>+Jul!M5+32</f>
        <v>41499</v>
      </c>
      <c r="N5" s="5">
        <f>+Jul!N5+32</f>
        <v>41468</v>
      </c>
      <c r="O5" s="5">
        <f>+Jul!O5+32</f>
        <v>41499</v>
      </c>
      <c r="P5" s="4" t="s">
        <v>13</v>
      </c>
      <c r="Q5" s="27" t="s">
        <v>10</v>
      </c>
      <c r="R5" s="4" t="s">
        <v>49</v>
      </c>
      <c r="S5" s="27" t="s">
        <v>30</v>
      </c>
      <c r="T5" s="4" t="s">
        <v>49</v>
      </c>
      <c r="U5" s="27" t="s">
        <v>32</v>
      </c>
    </row>
    <row r="6" spans="1:21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28" t="s">
        <v>31</v>
      </c>
      <c r="T6" s="6">
        <v>163</v>
      </c>
      <c r="U6" s="31">
        <f>+Jan!U6</f>
        <v>2021</v>
      </c>
    </row>
    <row r="7" spans="1:21" x14ac:dyDescent="0.2">
      <c r="A7" s="24"/>
      <c r="B7" s="3"/>
      <c r="C7" s="3"/>
      <c r="D7" s="3"/>
      <c r="E7" s="3"/>
      <c r="F7" s="3"/>
      <c r="G7" s="3"/>
      <c r="H7" s="3"/>
      <c r="I7" s="3"/>
    </row>
    <row r="8" spans="1:21" x14ac:dyDescent="0.2">
      <c r="A8" s="34">
        <f>+Jan!A8</f>
        <v>107100</v>
      </c>
      <c r="B8" s="35">
        <v>4172.68</v>
      </c>
      <c r="C8" s="35"/>
      <c r="D8" s="35"/>
      <c r="E8" s="35"/>
      <c r="F8" s="35"/>
      <c r="G8" s="35">
        <v>134.21</v>
      </c>
      <c r="H8" s="35">
        <v>340.88</v>
      </c>
      <c r="I8" s="35"/>
      <c r="J8" s="10">
        <f>SUM(B8:I8)</f>
        <v>4647.7700000000004</v>
      </c>
      <c r="K8" s="10"/>
      <c r="L8" s="10"/>
      <c r="M8" s="10"/>
      <c r="N8" s="10"/>
      <c r="O8" s="10"/>
      <c r="P8" s="10"/>
      <c r="Q8" s="10">
        <f>+J8-L8+M8-N8+O8+P8+K8</f>
        <v>4647.7700000000004</v>
      </c>
      <c r="R8" s="10">
        <f>+'184.100'!AH8</f>
        <v>1.1345052045770974</v>
      </c>
      <c r="T8" s="10">
        <f>+'163000'!AH7+'163000'!AH31</f>
        <v>12982.912132384407</v>
      </c>
      <c r="U8" s="10">
        <f t="shared" ref="U8:U59" si="0">+Q8++T8+R8+S8</f>
        <v>17631.816637588981</v>
      </c>
    </row>
    <row r="9" spans="1:21" x14ac:dyDescent="0.2">
      <c r="A9" s="34">
        <f>+Jan!A9</f>
        <v>107200</v>
      </c>
      <c r="B9" s="35">
        <v>177721.60000000001</v>
      </c>
      <c r="C9" s="35">
        <v>60.05</v>
      </c>
      <c r="D9" s="35"/>
      <c r="E9" s="35">
        <v>11679.9</v>
      </c>
      <c r="F9" s="35"/>
      <c r="G9" s="35">
        <v>12817.43</v>
      </c>
      <c r="H9" s="35">
        <v>14254.11</v>
      </c>
      <c r="I9" s="35"/>
      <c r="J9" s="10">
        <f t="shared" ref="J9:J72" si="1">SUM(B9:I9)</f>
        <v>216533.08999999997</v>
      </c>
      <c r="K9" s="10">
        <v>-1151.52</v>
      </c>
      <c r="L9" s="10"/>
      <c r="M9" s="10"/>
      <c r="N9" s="10"/>
      <c r="O9" s="10"/>
      <c r="P9" s="10"/>
      <c r="Q9" s="10">
        <f t="shared" ref="Q9:Q93" si="2">+J9-L9+M9-N9+O9+P9+K9</f>
        <v>215381.56999999998</v>
      </c>
      <c r="R9" s="10">
        <f>+'184.100'!AH9</f>
        <v>117.8706812392693</v>
      </c>
      <c r="T9" s="10">
        <f>+'163000'!AH8+'163000'!AH32</f>
        <v>19903.618874950207</v>
      </c>
      <c r="U9" s="10">
        <f t="shared" si="0"/>
        <v>235403.05955618946</v>
      </c>
    </row>
    <row r="10" spans="1:21" hidden="1" x14ac:dyDescent="0.2">
      <c r="A10" s="34">
        <v>107210</v>
      </c>
      <c r="B10" s="35"/>
      <c r="C10" s="35"/>
      <c r="D10" s="35"/>
      <c r="E10" s="35"/>
      <c r="F10" s="35"/>
      <c r="G10" s="35"/>
      <c r="H10" s="35"/>
      <c r="I10" s="35"/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+'184.100'!AH10</f>
        <v>0</v>
      </c>
      <c r="T10" s="10"/>
      <c r="U10" s="10">
        <f t="shared" si="0"/>
        <v>0</v>
      </c>
    </row>
    <row r="11" spans="1:21" hidden="1" x14ac:dyDescent="0.2">
      <c r="A11" s="34">
        <v>107215</v>
      </c>
      <c r="B11" s="35"/>
      <c r="C11" s="35"/>
      <c r="D11" s="35"/>
      <c r="E11" s="35"/>
      <c r="F11" s="35"/>
      <c r="G11" s="35"/>
      <c r="H11" s="35"/>
      <c r="I11" s="35"/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+'184.100'!AH11</f>
        <v>0</v>
      </c>
      <c r="T11" s="10"/>
      <c r="U11" s="10">
        <f t="shared" si="0"/>
        <v>0</v>
      </c>
    </row>
    <row r="12" spans="1:21" hidden="1" x14ac:dyDescent="0.2">
      <c r="A12" s="34">
        <v>107217</v>
      </c>
      <c r="B12" s="35"/>
      <c r="C12" s="35"/>
      <c r="D12" s="35"/>
      <c r="E12" s="35"/>
      <c r="F12" s="35"/>
      <c r="G12" s="35"/>
      <c r="H12" s="35"/>
      <c r="I12" s="35"/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+'184.100'!AH12</f>
        <v>0</v>
      </c>
      <c r="T12" s="10"/>
      <c r="U12" s="10">
        <f t="shared" si="0"/>
        <v>0</v>
      </c>
    </row>
    <row r="13" spans="1:21" hidden="1" x14ac:dyDescent="0.2">
      <c r="A13" s="34">
        <v>107218</v>
      </c>
      <c r="B13" s="35"/>
      <c r="C13" s="35"/>
      <c r="D13" s="35"/>
      <c r="E13" s="35"/>
      <c r="F13" s="35"/>
      <c r="G13" s="35"/>
      <c r="H13" s="35"/>
      <c r="I13" s="35"/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+'184.100'!AH13</f>
        <v>0</v>
      </c>
      <c r="T13" s="10"/>
      <c r="U13" s="10">
        <f t="shared" si="0"/>
        <v>0</v>
      </c>
    </row>
    <row r="14" spans="1:21" hidden="1" x14ac:dyDescent="0.2">
      <c r="A14" s="34">
        <f>+Jan!A14</f>
        <v>107230</v>
      </c>
      <c r="B14" s="35"/>
      <c r="C14" s="35"/>
      <c r="D14" s="35"/>
      <c r="E14" s="35"/>
      <c r="F14" s="35"/>
      <c r="G14" s="35"/>
      <c r="H14" s="35"/>
      <c r="I14" s="35"/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+'184.100'!AH14</f>
        <v>0</v>
      </c>
      <c r="T14" s="10"/>
      <c r="U14" s="10">
        <f t="shared" si="0"/>
        <v>0</v>
      </c>
    </row>
    <row r="15" spans="1:21" hidden="1" x14ac:dyDescent="0.2">
      <c r="A15" s="34">
        <v>107235</v>
      </c>
      <c r="B15" s="35"/>
      <c r="C15" s="35"/>
      <c r="D15" s="35"/>
      <c r="E15" s="35"/>
      <c r="F15" s="35"/>
      <c r="G15" s="35"/>
      <c r="H15" s="35"/>
      <c r="I15" s="35"/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+'184.100'!AH15</f>
        <v>0</v>
      </c>
      <c r="T15" s="10"/>
      <c r="U15" s="10">
        <f t="shared" si="0"/>
        <v>0</v>
      </c>
    </row>
    <row r="16" spans="1:21" hidden="1" x14ac:dyDescent="0.2">
      <c r="A16" s="34">
        <f>+Jan!A16</f>
        <v>107240</v>
      </c>
      <c r="B16" s="35"/>
      <c r="C16" s="35"/>
      <c r="D16" s="35"/>
      <c r="E16" s="35"/>
      <c r="F16" s="35"/>
      <c r="G16" s="35"/>
      <c r="H16" s="35"/>
      <c r="I16" s="35"/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+'184.100'!AH16</f>
        <v>0</v>
      </c>
      <c r="T16" s="10"/>
      <c r="U16" s="10">
        <f t="shared" si="0"/>
        <v>0</v>
      </c>
    </row>
    <row r="17" spans="1:21" hidden="1" x14ac:dyDescent="0.2">
      <c r="A17" s="34">
        <f>+Jan!A17</f>
        <v>107245</v>
      </c>
      <c r="B17" s="35"/>
      <c r="C17" s="35"/>
      <c r="D17" s="35"/>
      <c r="E17" s="35"/>
      <c r="F17" s="35"/>
      <c r="G17" s="35"/>
      <c r="H17" s="35"/>
      <c r="I17" s="35"/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+'184.100'!AH17</f>
        <v>0</v>
      </c>
      <c r="T17" s="10"/>
      <c r="U17" s="10">
        <f t="shared" si="0"/>
        <v>0</v>
      </c>
    </row>
    <row r="18" spans="1:21" hidden="1" x14ac:dyDescent="0.2">
      <c r="A18" s="34">
        <f>+Jan!A18</f>
        <v>107250</v>
      </c>
      <c r="B18" s="35"/>
      <c r="C18" s="35"/>
      <c r="D18" s="35"/>
      <c r="E18" s="35"/>
      <c r="F18" s="35"/>
      <c r="G18" s="35"/>
      <c r="H18" s="35"/>
      <c r="I18" s="35"/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+'184.100'!AH18</f>
        <v>0</v>
      </c>
      <c r="T18" s="10"/>
      <c r="U18" s="10">
        <f t="shared" si="0"/>
        <v>0</v>
      </c>
    </row>
    <row r="19" spans="1:21" hidden="1" x14ac:dyDescent="0.2">
      <c r="A19" s="34">
        <v>107255</v>
      </c>
      <c r="B19" s="35"/>
      <c r="C19" s="35"/>
      <c r="D19" s="35"/>
      <c r="E19" s="35"/>
      <c r="F19" s="35"/>
      <c r="G19" s="35"/>
      <c r="H19" s="35"/>
      <c r="I19" s="35"/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+'184.100'!AH19</f>
        <v>0</v>
      </c>
      <c r="T19" s="10"/>
      <c r="U19" s="10">
        <f t="shared" si="0"/>
        <v>0</v>
      </c>
    </row>
    <row r="20" spans="1:21" hidden="1" x14ac:dyDescent="0.2">
      <c r="A20" s="34">
        <f>+Jan!A20</f>
        <v>107260</v>
      </c>
      <c r="B20" s="35"/>
      <c r="C20" s="35"/>
      <c r="D20" s="35"/>
      <c r="E20" s="35"/>
      <c r="F20" s="35"/>
      <c r="G20" s="35"/>
      <c r="H20" s="35"/>
      <c r="I20" s="35"/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+'184.100'!AH20</f>
        <v>0</v>
      </c>
      <c r="T20" s="10"/>
      <c r="U20" s="10">
        <f t="shared" si="0"/>
        <v>0</v>
      </c>
    </row>
    <row r="21" spans="1:21" hidden="1" x14ac:dyDescent="0.2">
      <c r="A21" s="34">
        <f>+Jan!A21</f>
        <v>107265</v>
      </c>
      <c r="B21" s="35"/>
      <c r="C21" s="35"/>
      <c r="D21" s="35"/>
      <c r="E21" s="35"/>
      <c r="F21" s="35"/>
      <c r="G21" s="35"/>
      <c r="H21" s="35"/>
      <c r="I21" s="35"/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+'184.100'!AH21</f>
        <v>0</v>
      </c>
      <c r="T21" s="10"/>
      <c r="U21" s="10">
        <f t="shared" si="0"/>
        <v>0</v>
      </c>
    </row>
    <row r="22" spans="1:21" hidden="1" x14ac:dyDescent="0.2">
      <c r="A22" s="34">
        <v>107267</v>
      </c>
      <c r="B22" s="35"/>
      <c r="C22" s="35"/>
      <c r="D22" s="35"/>
      <c r="E22" s="35"/>
      <c r="F22" s="35"/>
      <c r="G22" s="35"/>
      <c r="H22" s="35"/>
      <c r="I22" s="35"/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+'184.100'!AH22</f>
        <v>0</v>
      </c>
      <c r="T22" s="10"/>
      <c r="U22" s="10">
        <f t="shared" si="0"/>
        <v>0</v>
      </c>
    </row>
    <row r="23" spans="1:21" hidden="1" x14ac:dyDescent="0.2">
      <c r="A23" s="34">
        <f>+Jan!A23</f>
        <v>107270</v>
      </c>
      <c r="B23" s="35"/>
      <c r="C23" s="35"/>
      <c r="D23" s="35"/>
      <c r="E23" s="35"/>
      <c r="F23" s="35"/>
      <c r="G23" s="35"/>
      <c r="H23" s="35"/>
      <c r="I23" s="35"/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+'184.100'!AH23</f>
        <v>0</v>
      </c>
      <c r="T23" s="10"/>
      <c r="U23" s="10">
        <f t="shared" si="0"/>
        <v>0</v>
      </c>
    </row>
    <row r="24" spans="1:21" hidden="1" x14ac:dyDescent="0.2">
      <c r="A24" s="34">
        <f>+Jan!A24</f>
        <v>107275</v>
      </c>
      <c r="B24" s="35"/>
      <c r="C24" s="35"/>
      <c r="D24" s="35"/>
      <c r="E24" s="35"/>
      <c r="F24" s="35"/>
      <c r="G24" s="35"/>
      <c r="H24" s="35"/>
      <c r="I24" s="35"/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+'184.100'!AH24</f>
        <v>0</v>
      </c>
      <c r="T24" s="10"/>
      <c r="U24" s="10">
        <f t="shared" si="0"/>
        <v>0</v>
      </c>
    </row>
    <row r="25" spans="1:21" hidden="1" x14ac:dyDescent="0.2">
      <c r="A25" s="34">
        <v>107280</v>
      </c>
      <c r="B25" s="35"/>
      <c r="C25" s="35"/>
      <c r="D25" s="35"/>
      <c r="E25" s="35"/>
      <c r="F25" s="35"/>
      <c r="G25" s="35"/>
      <c r="H25" s="35"/>
      <c r="I25" s="35"/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+'184.100'!AH25</f>
        <v>0</v>
      </c>
      <c r="T25" s="10"/>
      <c r="U25" s="10">
        <f t="shared" si="0"/>
        <v>0</v>
      </c>
    </row>
    <row r="26" spans="1:21" hidden="1" x14ac:dyDescent="0.2">
      <c r="A26" s="34">
        <v>107285</v>
      </c>
      <c r="B26" s="35"/>
      <c r="C26" s="35"/>
      <c r="D26" s="35"/>
      <c r="E26" s="35"/>
      <c r="F26" s="35"/>
      <c r="G26" s="35"/>
      <c r="H26" s="35"/>
      <c r="I26" s="35"/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+'184.100'!AH26</f>
        <v>0</v>
      </c>
      <c r="T26" s="10"/>
      <c r="U26" s="10">
        <f t="shared" si="0"/>
        <v>0</v>
      </c>
    </row>
    <row r="27" spans="1:21" hidden="1" x14ac:dyDescent="0.2">
      <c r="A27" s="34">
        <v>107290</v>
      </c>
      <c r="B27" s="35"/>
      <c r="C27" s="35"/>
      <c r="D27" s="35"/>
      <c r="E27" s="35"/>
      <c r="F27" s="35"/>
      <c r="G27" s="35"/>
      <c r="H27" s="35"/>
      <c r="I27" s="35"/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+'184.100'!AH27</f>
        <v>0</v>
      </c>
      <c r="T27" s="10"/>
      <c r="U27" s="10">
        <f t="shared" si="0"/>
        <v>0</v>
      </c>
    </row>
    <row r="28" spans="1:21" hidden="1" x14ac:dyDescent="0.2">
      <c r="A28" s="34">
        <v>107295</v>
      </c>
      <c r="B28" s="35"/>
      <c r="C28" s="35"/>
      <c r="D28" s="35"/>
      <c r="E28" s="35"/>
      <c r="F28" s="35"/>
      <c r="G28" s="35"/>
      <c r="H28" s="35"/>
      <c r="I28" s="35"/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+'184.100'!AH28</f>
        <v>0</v>
      </c>
      <c r="T28" s="10"/>
      <c r="U28" s="10">
        <f t="shared" si="0"/>
        <v>0</v>
      </c>
    </row>
    <row r="29" spans="1:21" hidden="1" x14ac:dyDescent="0.2">
      <c r="A29" s="34">
        <v>107297</v>
      </c>
      <c r="B29" s="35"/>
      <c r="C29" s="35"/>
      <c r="D29" s="35"/>
      <c r="E29" s="35"/>
      <c r="F29" s="35"/>
      <c r="G29" s="35"/>
      <c r="H29" s="35"/>
      <c r="I29" s="35"/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+'184.100'!AH29</f>
        <v>0</v>
      </c>
      <c r="T29" s="10"/>
      <c r="U29" s="10">
        <f t="shared" si="0"/>
        <v>0</v>
      </c>
    </row>
    <row r="30" spans="1:21" hidden="1" x14ac:dyDescent="0.2">
      <c r="A30" s="34">
        <v>107310</v>
      </c>
      <c r="B30" s="35"/>
      <c r="C30" s="35"/>
      <c r="D30" s="35"/>
      <c r="E30" s="35"/>
      <c r="F30" s="35"/>
      <c r="G30" s="35"/>
      <c r="H30" s="35"/>
      <c r="I30" s="35"/>
      <c r="J30" s="10">
        <f t="shared" si="1"/>
        <v>0</v>
      </c>
      <c r="K30" s="10"/>
      <c r="L30" s="10"/>
      <c r="M30" s="10"/>
      <c r="N30" s="10"/>
      <c r="O30" s="10"/>
      <c r="P30" s="10"/>
      <c r="Q30" s="10">
        <f t="shared" ref="Q30" si="3">+J30-L30+M30-N30+O30+P30+K30</f>
        <v>0</v>
      </c>
      <c r="R30" s="10">
        <f>+'184.100'!AH30</f>
        <v>0</v>
      </c>
      <c r="T30" s="10"/>
      <c r="U30" s="10">
        <f t="shared" ref="U30" si="4">+Q30++T30+R30+S30</f>
        <v>0</v>
      </c>
    </row>
    <row r="31" spans="1:21" hidden="1" x14ac:dyDescent="0.2">
      <c r="A31" s="34">
        <v>107400</v>
      </c>
      <c r="B31" s="35"/>
      <c r="C31" s="35"/>
      <c r="D31" s="35"/>
      <c r="E31" s="35"/>
      <c r="F31" s="35"/>
      <c r="G31" s="35"/>
      <c r="H31" s="35"/>
      <c r="I31" s="35"/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+'184.100'!AH31</f>
        <v>0</v>
      </c>
      <c r="T31" s="10">
        <f>+'163000'!AH10+'163000'!AH33</f>
        <v>0</v>
      </c>
      <c r="U31" s="10">
        <f t="shared" si="0"/>
        <v>0</v>
      </c>
    </row>
    <row r="32" spans="1:21" x14ac:dyDescent="0.2">
      <c r="A32" s="34">
        <f>+Jan!A32</f>
        <v>107500</v>
      </c>
      <c r="B32" s="35">
        <v>3601.83</v>
      </c>
      <c r="C32" s="35">
        <v>32.72</v>
      </c>
      <c r="D32" s="35"/>
      <c r="E32" s="35">
        <v>302.69</v>
      </c>
      <c r="F32" s="35"/>
      <c r="G32" s="35">
        <v>35.25</v>
      </c>
      <c r="H32" s="35">
        <v>310.56</v>
      </c>
      <c r="I32" s="35"/>
      <c r="J32" s="10">
        <f t="shared" si="1"/>
        <v>4283.05</v>
      </c>
      <c r="K32" s="10">
        <v>-22356.15</v>
      </c>
      <c r="L32" s="10"/>
      <c r="M32" s="10"/>
      <c r="N32" s="10"/>
      <c r="O32" s="10"/>
      <c r="P32" s="10"/>
      <c r="Q32" s="10">
        <f t="shared" si="2"/>
        <v>-18073.100000000002</v>
      </c>
      <c r="R32" s="10">
        <f>+'184.100'!AH32</f>
        <v>2.8862222771222354</v>
      </c>
      <c r="T32" s="10"/>
      <c r="U32" s="10">
        <f t="shared" si="0"/>
        <v>-18070.213777722878</v>
      </c>
    </row>
    <row r="33" spans="1:21" x14ac:dyDescent="0.2">
      <c r="A33" s="34">
        <f>+Jan!A33</f>
        <v>108800</v>
      </c>
      <c r="B33" s="35">
        <v>21416.65</v>
      </c>
      <c r="C33" s="35">
        <v>15.68</v>
      </c>
      <c r="D33" s="35"/>
      <c r="E33" s="35">
        <v>1057.19</v>
      </c>
      <c r="F33" s="35"/>
      <c r="G33" s="35">
        <v>1721.86</v>
      </c>
      <c r="H33" s="35">
        <v>1667.98</v>
      </c>
      <c r="I33" s="35"/>
      <c r="J33" s="10">
        <f t="shared" si="1"/>
        <v>25879.360000000001</v>
      </c>
      <c r="K33" s="10">
        <v>-489.63</v>
      </c>
      <c r="L33" s="10"/>
      <c r="M33" s="10"/>
      <c r="N33" s="10"/>
      <c r="O33" s="10"/>
      <c r="P33" s="10"/>
      <c r="Q33" s="10">
        <f t="shared" si="2"/>
        <v>25389.73</v>
      </c>
      <c r="R33" s="10">
        <f>+'184.100'!AH33</f>
        <v>61.617366891118699</v>
      </c>
      <c r="T33" s="10"/>
      <c r="U33" s="10">
        <f t="shared" si="0"/>
        <v>25451.347366891117</v>
      </c>
    </row>
    <row r="34" spans="1:21" x14ac:dyDescent="0.2">
      <c r="A34" s="34">
        <f>+Jan!A34</f>
        <v>108810</v>
      </c>
      <c r="B34" s="35">
        <v>86.94</v>
      </c>
      <c r="C34" s="35"/>
      <c r="D34" s="35"/>
      <c r="E34" s="35"/>
      <c r="F34" s="35"/>
      <c r="G34" s="35">
        <v>0.5</v>
      </c>
      <c r="H34" s="35">
        <v>7.74</v>
      </c>
      <c r="I34" s="35"/>
      <c r="J34" s="10">
        <f t="shared" si="1"/>
        <v>95.179999999999993</v>
      </c>
      <c r="K34" s="10"/>
      <c r="L34" s="10"/>
      <c r="M34" s="10"/>
      <c r="N34" s="10"/>
      <c r="O34" s="10"/>
      <c r="P34" s="10"/>
      <c r="Q34" s="10">
        <f>+J34-L34+M34-N34+O34+P34+K34</f>
        <v>95.179999999999993</v>
      </c>
      <c r="R34" s="10">
        <f>+'184.100'!AH34</f>
        <v>0</v>
      </c>
      <c r="T34" s="10"/>
      <c r="U34" s="10">
        <f t="shared" si="0"/>
        <v>95.179999999999993</v>
      </c>
    </row>
    <row r="35" spans="1:21" x14ac:dyDescent="0.2">
      <c r="A35" s="50">
        <f>+Jan!A35</f>
        <v>142200</v>
      </c>
      <c r="B35" s="35"/>
      <c r="C35" s="35"/>
      <c r="D35" s="35"/>
      <c r="E35" s="35"/>
      <c r="F35" s="35"/>
      <c r="G35" s="35"/>
      <c r="H35" s="35"/>
      <c r="I35" s="35"/>
      <c r="J35" s="10">
        <f t="shared" si="1"/>
        <v>0</v>
      </c>
      <c r="K35" s="10">
        <v>133.88999999999999</v>
      </c>
      <c r="L35" s="10"/>
      <c r="M35" s="10"/>
      <c r="N35" s="10"/>
      <c r="O35" s="10"/>
      <c r="P35" s="10"/>
      <c r="Q35" s="10">
        <f t="shared" si="2"/>
        <v>133.88999999999999</v>
      </c>
      <c r="R35" s="10">
        <f>+'184.100'!AH35</f>
        <v>0</v>
      </c>
      <c r="T35" s="10"/>
      <c r="U35" s="10">
        <f t="shared" si="0"/>
        <v>133.88999999999999</v>
      </c>
    </row>
    <row r="36" spans="1:21" x14ac:dyDescent="0.2">
      <c r="A36" s="34">
        <v>143000</v>
      </c>
      <c r="B36" s="35"/>
      <c r="C36" s="35"/>
      <c r="D36" s="35"/>
      <c r="E36" s="35"/>
      <c r="F36" s="35"/>
      <c r="G36" s="35"/>
      <c r="H36" s="35"/>
      <c r="I36" s="35"/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5">+J36-L36+M36-N36+O36+P36+K36</f>
        <v>0</v>
      </c>
      <c r="R36" s="10">
        <f>+'184.100'!AH36</f>
        <v>0</v>
      </c>
      <c r="T36" s="10"/>
      <c r="U36" s="10">
        <f t="shared" si="0"/>
        <v>0</v>
      </c>
    </row>
    <row r="37" spans="1:21" x14ac:dyDescent="0.2">
      <c r="A37" s="34">
        <f>+Jan!A37</f>
        <v>143100</v>
      </c>
      <c r="B37" s="35"/>
      <c r="C37" s="35"/>
      <c r="D37" s="35"/>
      <c r="E37" s="35"/>
      <c r="F37" s="35"/>
      <c r="G37" s="35"/>
      <c r="H37" s="35"/>
      <c r="I37" s="35"/>
      <c r="J37" s="10">
        <f t="shared" si="1"/>
        <v>0</v>
      </c>
      <c r="K37" s="10">
        <v>1350.72</v>
      </c>
      <c r="L37" s="10"/>
      <c r="M37" s="10"/>
      <c r="N37" s="10"/>
      <c r="O37" s="10"/>
      <c r="P37" s="10"/>
      <c r="Q37" s="10">
        <f t="shared" si="5"/>
        <v>1350.72</v>
      </c>
      <c r="R37" s="10">
        <f>+'184.100'!AH37</f>
        <v>0</v>
      </c>
      <c r="T37" s="10"/>
      <c r="U37" s="10">
        <f t="shared" si="0"/>
        <v>1350.72</v>
      </c>
    </row>
    <row r="38" spans="1:21" x14ac:dyDescent="0.2">
      <c r="A38" s="34">
        <f>+Jan!A38</f>
        <v>143600</v>
      </c>
      <c r="B38" s="35">
        <v>1122.08</v>
      </c>
      <c r="C38" s="35">
        <v>4.87</v>
      </c>
      <c r="D38" s="35"/>
      <c r="E38" s="35"/>
      <c r="F38" s="35"/>
      <c r="G38" s="35">
        <v>27.49</v>
      </c>
      <c r="H38" s="35">
        <v>63.61</v>
      </c>
      <c r="I38" s="35"/>
      <c r="J38" s="10">
        <f t="shared" si="1"/>
        <v>1218.0499999999997</v>
      </c>
      <c r="K38" s="10"/>
      <c r="L38" s="10"/>
      <c r="M38" s="10"/>
      <c r="N38" s="10"/>
      <c r="O38" s="10"/>
      <c r="P38" s="10"/>
      <c r="Q38" s="10">
        <f t="shared" si="2"/>
        <v>1218.0499999999997</v>
      </c>
      <c r="R38" s="10">
        <f>+'184.100'!AH38</f>
        <v>0</v>
      </c>
      <c r="T38" s="10"/>
      <c r="U38" s="10">
        <f t="shared" si="0"/>
        <v>1218.0499999999997</v>
      </c>
    </row>
    <row r="39" spans="1:21" hidden="1" x14ac:dyDescent="0.2">
      <c r="A39" s="34">
        <v>143700</v>
      </c>
      <c r="B39" s="35"/>
      <c r="C39" s="35"/>
      <c r="D39" s="35"/>
      <c r="E39" s="35"/>
      <c r="F39" s="35"/>
      <c r="G39" s="35"/>
      <c r="H39" s="35"/>
      <c r="I39" s="35"/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6">+J39-L39+M39-N39+O39+P39+K39</f>
        <v>0</v>
      </c>
      <c r="R39" s="10">
        <f>+'184.100'!AH39</f>
        <v>0</v>
      </c>
      <c r="T39" s="10"/>
      <c r="U39" s="10">
        <f t="shared" si="0"/>
        <v>0</v>
      </c>
    </row>
    <row r="40" spans="1:21" hidden="1" x14ac:dyDescent="0.2">
      <c r="A40" s="34">
        <f>+Jan!A40</f>
        <v>146000</v>
      </c>
      <c r="B40" s="35"/>
      <c r="C40" s="35"/>
      <c r="D40" s="35"/>
      <c r="E40" s="35"/>
      <c r="F40" s="35"/>
      <c r="G40" s="35"/>
      <c r="H40" s="35"/>
      <c r="I40" s="35"/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+'184.100'!AH40</f>
        <v>0</v>
      </c>
      <c r="T40" s="10"/>
      <c r="U40" s="10">
        <f t="shared" si="0"/>
        <v>0</v>
      </c>
    </row>
    <row r="41" spans="1:21" x14ac:dyDescent="0.2">
      <c r="A41" s="34">
        <f>+Jan!A41</f>
        <v>163000</v>
      </c>
      <c r="B41" s="35">
        <v>29923.15</v>
      </c>
      <c r="C41" s="35"/>
      <c r="D41" s="35"/>
      <c r="E41" s="35"/>
      <c r="F41" s="35"/>
      <c r="G41" s="35">
        <v>637.85</v>
      </c>
      <c r="H41" s="35">
        <v>2580.27</v>
      </c>
      <c r="I41" s="35"/>
      <c r="J41" s="10">
        <f t="shared" si="1"/>
        <v>33141.269999999997</v>
      </c>
      <c r="K41" s="10"/>
      <c r="L41" s="10"/>
      <c r="M41" s="10"/>
      <c r="N41" s="10"/>
      <c r="O41" s="10"/>
      <c r="P41" s="10"/>
      <c r="Q41" s="10">
        <f t="shared" si="2"/>
        <v>33141.269999999997</v>
      </c>
      <c r="R41" s="10">
        <f>+'184.100'!AH41</f>
        <v>0.12058136575426197</v>
      </c>
      <c r="T41" s="10">
        <f>-'163000'!AH21</f>
        <v>-33141.39058136574</v>
      </c>
      <c r="U41" s="10">
        <f t="shared" si="0"/>
        <v>1.084281275876009E-11</v>
      </c>
    </row>
    <row r="42" spans="1:21" hidden="1" x14ac:dyDescent="0.2">
      <c r="A42" s="34">
        <v>163200</v>
      </c>
      <c r="B42" s="35"/>
      <c r="C42" s="35"/>
      <c r="D42" s="35"/>
      <c r="E42" s="35"/>
      <c r="F42" s="35"/>
      <c r="G42" s="35"/>
      <c r="H42" s="35"/>
      <c r="I42" s="35"/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+'184.100'!AH42</f>
        <v>0</v>
      </c>
      <c r="T42" s="10">
        <f>-'163000'!AH44</f>
        <v>0</v>
      </c>
      <c r="U42" s="10">
        <f t="shared" si="0"/>
        <v>0</v>
      </c>
    </row>
    <row r="43" spans="1:21" hidden="1" x14ac:dyDescent="0.2">
      <c r="A43" s="34">
        <v>183200</v>
      </c>
      <c r="B43" s="35"/>
      <c r="C43" s="35"/>
      <c r="D43" s="35"/>
      <c r="E43" s="35"/>
      <c r="F43" s="35"/>
      <c r="G43" s="35"/>
      <c r="H43" s="35"/>
      <c r="I43" s="35"/>
      <c r="J43" s="10">
        <f t="shared" si="1"/>
        <v>0</v>
      </c>
      <c r="K43" s="10"/>
      <c r="L43" s="10"/>
      <c r="M43" s="10"/>
      <c r="N43" s="10"/>
      <c r="O43" s="10"/>
      <c r="P43" s="10"/>
      <c r="Q43" s="10">
        <f t="shared" si="2"/>
        <v>0</v>
      </c>
      <c r="R43" s="10">
        <f>+'184.100'!AH43</f>
        <v>0</v>
      </c>
      <c r="T43" s="10"/>
      <c r="U43" s="10">
        <f t="shared" si="0"/>
        <v>0</v>
      </c>
    </row>
    <row r="44" spans="1:21" hidden="1" x14ac:dyDescent="0.2">
      <c r="A44" s="34">
        <v>183300</v>
      </c>
      <c r="B44" s="35"/>
      <c r="C44" s="35"/>
      <c r="D44" s="35"/>
      <c r="E44" s="35"/>
      <c r="F44" s="35"/>
      <c r="G44" s="35"/>
      <c r="H44" s="35"/>
      <c r="I44" s="35"/>
      <c r="J44" s="10">
        <f t="shared" si="1"/>
        <v>0</v>
      </c>
      <c r="K44" s="10"/>
      <c r="L44" s="10"/>
      <c r="M44" s="10"/>
      <c r="N44" s="10"/>
      <c r="O44" s="10"/>
      <c r="P44" s="10"/>
      <c r="Q44" s="10">
        <f t="shared" ref="Q44" si="7">+J44-L44+M44-N44+O44+P44+K44</f>
        <v>0</v>
      </c>
      <c r="R44" s="10">
        <f>+'184.100'!AH44</f>
        <v>0</v>
      </c>
      <c r="T44" s="10"/>
      <c r="U44" s="10">
        <f t="shared" ref="U44" si="8">+Q44++T44+R44+S44</f>
        <v>0</v>
      </c>
    </row>
    <row r="45" spans="1:21" hidden="1" x14ac:dyDescent="0.2">
      <c r="A45" s="34">
        <v>183400</v>
      </c>
      <c r="B45" s="35"/>
      <c r="C45" s="35"/>
      <c r="D45" s="35"/>
      <c r="E45" s="35"/>
      <c r="F45" s="35"/>
      <c r="G45" s="35"/>
      <c r="H45" s="35"/>
      <c r="I45" s="35"/>
      <c r="J45" s="10">
        <f t="shared" si="1"/>
        <v>0</v>
      </c>
      <c r="K45" s="10"/>
      <c r="L45" s="10"/>
      <c r="M45" s="10"/>
      <c r="N45" s="10"/>
      <c r="O45" s="10"/>
      <c r="P45" s="10"/>
      <c r="Q45" s="10">
        <f t="shared" ref="Q45" si="9">+J45-L45+M45-N45+O45+P45+K45</f>
        <v>0</v>
      </c>
      <c r="R45" s="10">
        <f>+'184.100'!AH45</f>
        <v>0</v>
      </c>
      <c r="T45" s="10"/>
      <c r="U45" s="10">
        <f t="shared" si="0"/>
        <v>0</v>
      </c>
    </row>
    <row r="46" spans="1:21" x14ac:dyDescent="0.2">
      <c r="A46" s="34">
        <f>+Jan!A46</f>
        <v>184100</v>
      </c>
      <c r="B46" s="35">
        <v>437.48</v>
      </c>
      <c r="C46" s="35"/>
      <c r="D46" s="35"/>
      <c r="E46" s="35"/>
      <c r="F46" s="35"/>
      <c r="G46" s="35"/>
      <c r="H46" s="35">
        <v>36.86</v>
      </c>
      <c r="I46" s="35"/>
      <c r="J46" s="10">
        <f t="shared" si="1"/>
        <v>474.34000000000003</v>
      </c>
      <c r="K46" s="10"/>
      <c r="L46" s="10"/>
      <c r="M46" s="10"/>
      <c r="N46" s="10"/>
      <c r="O46" s="10"/>
      <c r="P46" s="10"/>
      <c r="Q46" s="10">
        <f t="shared" si="2"/>
        <v>474.34000000000003</v>
      </c>
      <c r="R46" s="10">
        <f>-'184.100'!AH118</f>
        <v>-474.34000000000003</v>
      </c>
      <c r="T46" s="10"/>
      <c r="U46" s="10">
        <f t="shared" si="0"/>
        <v>0</v>
      </c>
    </row>
    <row r="47" spans="1:21" hidden="1" x14ac:dyDescent="0.2">
      <c r="A47" s="34">
        <v>242300</v>
      </c>
      <c r="B47" s="35"/>
      <c r="C47" s="35"/>
      <c r="D47" s="35"/>
      <c r="E47" s="35"/>
      <c r="F47" s="35"/>
      <c r="G47" s="35"/>
      <c r="H47" s="35"/>
      <c r="I47" s="35"/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+'184.100'!AH47</f>
        <v>0</v>
      </c>
      <c r="T47" s="10"/>
      <c r="U47" s="10">
        <f t="shared" ref="U47" si="10">+Q47++T47+R47+S47</f>
        <v>0</v>
      </c>
    </row>
    <row r="48" spans="1:21" hidden="1" x14ac:dyDescent="0.2">
      <c r="A48" s="34">
        <v>253350</v>
      </c>
      <c r="B48" s="35"/>
      <c r="C48" s="35"/>
      <c r="D48" s="35"/>
      <c r="E48" s="35"/>
      <c r="F48" s="35"/>
      <c r="G48" s="35"/>
      <c r="H48" s="35"/>
      <c r="I48" s="35"/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ref="Q48:Q50" si="11">+J48-L48+M48-N48+O48+P48+K48</f>
        <v>0</v>
      </c>
      <c r="R48" s="10">
        <f>+'184.100'!AH48</f>
        <v>0</v>
      </c>
      <c r="T48" s="10"/>
      <c r="U48" s="10">
        <f t="shared" si="0"/>
        <v>0</v>
      </c>
    </row>
    <row r="49" spans="1:21" hidden="1" x14ac:dyDescent="0.2">
      <c r="A49" s="34">
        <v>253351</v>
      </c>
      <c r="B49" s="35"/>
      <c r="C49" s="35"/>
      <c r="D49" s="35"/>
      <c r="E49" s="35"/>
      <c r="F49" s="35"/>
      <c r="G49" s="35"/>
      <c r="H49" s="35"/>
      <c r="I49" s="35"/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11"/>
        <v>0</v>
      </c>
      <c r="R49" s="10">
        <f>+'184.100'!AH49</f>
        <v>0</v>
      </c>
      <c r="T49" s="10"/>
      <c r="U49" s="10">
        <f t="shared" si="0"/>
        <v>0</v>
      </c>
    </row>
    <row r="50" spans="1:21" hidden="1" x14ac:dyDescent="0.2">
      <c r="A50" s="34">
        <f>+Jan!A50</f>
        <v>416000</v>
      </c>
      <c r="B50" s="35"/>
      <c r="C50" s="35"/>
      <c r="D50" s="35"/>
      <c r="E50" s="35"/>
      <c r="F50" s="35"/>
      <c r="G50" s="35"/>
      <c r="H50" s="35"/>
      <c r="I50" s="35"/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11"/>
        <v>0</v>
      </c>
      <c r="R50" s="10">
        <f>+'184.100'!AH50</f>
        <v>0</v>
      </c>
      <c r="T50" s="10"/>
      <c r="U50" s="10">
        <f t="shared" si="0"/>
        <v>0</v>
      </c>
    </row>
    <row r="51" spans="1:21" hidden="1" x14ac:dyDescent="0.2">
      <c r="A51" s="34">
        <f>+Jan!A51</f>
        <v>416100</v>
      </c>
      <c r="B51" s="35"/>
      <c r="C51" s="35"/>
      <c r="D51" s="35"/>
      <c r="E51" s="35"/>
      <c r="F51" s="35"/>
      <c r="G51" s="35"/>
      <c r="H51" s="35"/>
      <c r="I51" s="35"/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+'184.100'!AH51</f>
        <v>0</v>
      </c>
      <c r="T51" s="10"/>
      <c r="U51" s="10">
        <f t="shared" si="0"/>
        <v>0</v>
      </c>
    </row>
    <row r="52" spans="1:21" hidden="1" x14ac:dyDescent="0.2">
      <c r="A52" s="34">
        <f>+Jan!A52</f>
        <v>416600</v>
      </c>
      <c r="B52" s="35"/>
      <c r="C52" s="35"/>
      <c r="D52" s="35"/>
      <c r="E52" s="35"/>
      <c r="F52" s="35"/>
      <c r="G52" s="35"/>
      <c r="H52" s="35"/>
      <c r="I52" s="35"/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+'184.100'!AH52</f>
        <v>0</v>
      </c>
      <c r="T52" s="10"/>
      <c r="U52" s="10">
        <f t="shared" si="0"/>
        <v>0</v>
      </c>
    </row>
    <row r="53" spans="1:21" hidden="1" x14ac:dyDescent="0.2">
      <c r="A53" s="34">
        <f>+Jan!A53</f>
        <v>416700</v>
      </c>
      <c r="B53" s="35"/>
      <c r="C53" s="35"/>
      <c r="D53" s="35"/>
      <c r="E53" s="35"/>
      <c r="F53" s="35"/>
      <c r="G53" s="35"/>
      <c r="H53" s="35"/>
      <c r="I53" s="35"/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+'184.100'!AH53</f>
        <v>0</v>
      </c>
      <c r="T53" s="10"/>
      <c r="U53" s="10">
        <f t="shared" si="0"/>
        <v>0</v>
      </c>
    </row>
    <row r="54" spans="1:21" x14ac:dyDescent="0.2">
      <c r="A54" s="34">
        <f>+Jan!A54</f>
        <v>417102</v>
      </c>
      <c r="B54" s="35"/>
      <c r="C54" s="35"/>
      <c r="D54" s="35"/>
      <c r="E54" s="35"/>
      <c r="F54" s="35"/>
      <c r="G54" s="35"/>
      <c r="H54" s="35"/>
      <c r="I54" s="35"/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+'184.100'!AH54</f>
        <v>0</v>
      </c>
      <c r="S54" s="10">
        <v>0.38</v>
      </c>
      <c r="T54" s="10"/>
      <c r="U54" s="10">
        <f t="shared" si="0"/>
        <v>0.38</v>
      </c>
    </row>
    <row r="55" spans="1:21" hidden="1" x14ac:dyDescent="0.2">
      <c r="A55" s="34">
        <f>+Jan!A55</f>
        <v>417106</v>
      </c>
      <c r="B55" s="35"/>
      <c r="C55" s="35"/>
      <c r="D55" s="35"/>
      <c r="E55" s="35"/>
      <c r="F55" s="35"/>
      <c r="G55" s="35"/>
      <c r="H55" s="35"/>
      <c r="I55" s="35"/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+'184.100'!AH55</f>
        <v>0</v>
      </c>
      <c r="T55" s="10"/>
      <c r="U55" s="10">
        <f t="shared" si="0"/>
        <v>0</v>
      </c>
    </row>
    <row r="56" spans="1:21" x14ac:dyDescent="0.2">
      <c r="A56" s="34">
        <f>+Jan!A56</f>
        <v>417107</v>
      </c>
      <c r="B56" s="35"/>
      <c r="C56" s="35"/>
      <c r="D56" s="35"/>
      <c r="E56" s="35"/>
      <c r="F56" s="35"/>
      <c r="G56" s="35"/>
      <c r="H56" s="35"/>
      <c r="I56" s="35"/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+'184.100'!AH56</f>
        <v>0</v>
      </c>
      <c r="S56" s="10">
        <v>4.17</v>
      </c>
      <c r="T56" s="10"/>
      <c r="U56" s="10">
        <f t="shared" si="0"/>
        <v>4.17</v>
      </c>
    </row>
    <row r="57" spans="1:21" hidden="1" x14ac:dyDescent="0.2">
      <c r="A57" s="34">
        <v>426500</v>
      </c>
      <c r="B57" s="35"/>
      <c r="C57" s="35"/>
      <c r="D57" s="35"/>
      <c r="E57" s="35"/>
      <c r="F57" s="35"/>
      <c r="G57" s="35"/>
      <c r="H57" s="35"/>
      <c r="I57" s="35"/>
      <c r="J57" s="10">
        <f t="shared" si="1"/>
        <v>0</v>
      </c>
      <c r="K57" s="10"/>
      <c r="L57" s="10"/>
      <c r="M57" s="10"/>
      <c r="N57" s="10"/>
      <c r="O57" s="10"/>
      <c r="P57" s="10"/>
      <c r="Q57" s="10">
        <f t="shared" ref="Q57" si="12">+J57-L57+M57-N57+O57+P57+K57</f>
        <v>0</v>
      </c>
      <c r="R57" s="10">
        <f>+'184.100'!AH57</f>
        <v>0</v>
      </c>
      <c r="T57" s="10"/>
      <c r="U57" s="10">
        <f t="shared" ref="U57" si="13">+Q57++T57+R57+S57</f>
        <v>0</v>
      </c>
    </row>
    <row r="58" spans="1:21" hidden="1" x14ac:dyDescent="0.2">
      <c r="A58" s="34">
        <f>+Jan!A58</f>
        <v>582000</v>
      </c>
      <c r="B58" s="35"/>
      <c r="C58" s="35"/>
      <c r="D58" s="35"/>
      <c r="E58" s="35"/>
      <c r="F58" s="35"/>
      <c r="G58" s="35"/>
      <c r="H58" s="35"/>
      <c r="I58" s="35"/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2"/>
        <v>0</v>
      </c>
      <c r="R58" s="10">
        <f>+'184.100'!AH58</f>
        <v>0</v>
      </c>
      <c r="T58" s="10"/>
      <c r="U58" s="10">
        <f t="shared" si="0"/>
        <v>0</v>
      </c>
    </row>
    <row r="59" spans="1:21" x14ac:dyDescent="0.2">
      <c r="A59" s="34">
        <f>+Jan!A59</f>
        <v>582200</v>
      </c>
      <c r="B59" s="35">
        <v>327.61</v>
      </c>
      <c r="C59" s="35"/>
      <c r="D59" s="35"/>
      <c r="E59" s="35"/>
      <c r="F59" s="35"/>
      <c r="G59" s="35">
        <v>106.32</v>
      </c>
      <c r="H59" s="35">
        <v>45.32</v>
      </c>
      <c r="I59" s="35"/>
      <c r="J59" s="10">
        <f t="shared" si="1"/>
        <v>479.25</v>
      </c>
      <c r="K59" s="10"/>
      <c r="L59" s="10"/>
      <c r="M59" s="10"/>
      <c r="N59" s="10"/>
      <c r="O59" s="10"/>
      <c r="P59" s="10"/>
      <c r="Q59" s="10">
        <f t="shared" si="2"/>
        <v>479.25</v>
      </c>
      <c r="R59" s="10">
        <f>+'184.100'!AH59</f>
        <v>7.9737348115111115E-2</v>
      </c>
      <c r="T59" s="10"/>
      <c r="U59" s="10">
        <f t="shared" si="0"/>
        <v>479.32973734811509</v>
      </c>
    </row>
    <row r="60" spans="1:21" x14ac:dyDescent="0.2">
      <c r="A60" s="34">
        <f>+Jan!A60</f>
        <v>583000</v>
      </c>
      <c r="B60" s="35">
        <v>13068.88</v>
      </c>
      <c r="C60" s="35">
        <v>90.33</v>
      </c>
      <c r="D60" s="35"/>
      <c r="E60" s="35">
        <v>1123.3</v>
      </c>
      <c r="F60" s="35"/>
      <c r="G60" s="35">
        <v>1012.95</v>
      </c>
      <c r="H60" s="35">
        <v>1217.69</v>
      </c>
      <c r="I60" s="35"/>
      <c r="J60" s="10">
        <f t="shared" si="1"/>
        <v>16513.149999999998</v>
      </c>
      <c r="K60" s="10">
        <v>2798.5</v>
      </c>
      <c r="L60" s="10"/>
      <c r="M60" s="10"/>
      <c r="N60" s="10"/>
      <c r="O60" s="10"/>
      <c r="P60" s="10"/>
      <c r="Q60" s="10">
        <f t="shared" si="2"/>
        <v>19311.649999999998</v>
      </c>
      <c r="R60" s="10">
        <f>+'184.100'!AH60</f>
        <v>11.269047494079253</v>
      </c>
      <c r="T60" s="10"/>
      <c r="U60" s="10">
        <f t="shared" ref="U60:U106" si="14">+Q60++T60+R60+S60</f>
        <v>19322.919047494077</v>
      </c>
    </row>
    <row r="61" spans="1:21" x14ac:dyDescent="0.2">
      <c r="A61" s="34">
        <f>+Jan!A61</f>
        <v>586000</v>
      </c>
      <c r="B61" s="35">
        <v>40804.239999999998</v>
      </c>
      <c r="C61" s="35">
        <v>26</v>
      </c>
      <c r="D61" s="35"/>
      <c r="E61" s="35">
        <v>323.27999999999997</v>
      </c>
      <c r="F61" s="35"/>
      <c r="G61" s="35">
        <v>1057.18</v>
      </c>
      <c r="H61" s="35">
        <v>2992.71</v>
      </c>
      <c r="I61" s="35"/>
      <c r="J61" s="10">
        <f t="shared" si="1"/>
        <v>45203.409999999996</v>
      </c>
      <c r="K61" s="10"/>
      <c r="L61" s="10"/>
      <c r="M61" s="10"/>
      <c r="N61" s="10"/>
      <c r="O61" s="10"/>
      <c r="P61" s="10"/>
      <c r="Q61" s="10">
        <f t="shared" si="2"/>
        <v>45203.409999999996</v>
      </c>
      <c r="R61" s="10">
        <f>+'184.100'!AH61</f>
        <v>46.019937242380131</v>
      </c>
      <c r="T61" s="10"/>
      <c r="U61" s="10">
        <f t="shared" si="14"/>
        <v>45249.429937242377</v>
      </c>
    </row>
    <row r="62" spans="1:21" x14ac:dyDescent="0.2">
      <c r="A62" s="34">
        <f>+Jan!A62</f>
        <v>588000</v>
      </c>
      <c r="B62" s="35">
        <v>87024.58</v>
      </c>
      <c r="C62" s="35">
        <v>48.71</v>
      </c>
      <c r="D62" s="35"/>
      <c r="E62" s="35">
        <v>2045.47</v>
      </c>
      <c r="F62" s="35"/>
      <c r="G62" s="35">
        <v>2837</v>
      </c>
      <c r="H62" s="35">
        <v>7164.87</v>
      </c>
      <c r="I62" s="35"/>
      <c r="J62" s="10">
        <f t="shared" si="1"/>
        <v>99120.63</v>
      </c>
      <c r="K62" s="10"/>
      <c r="L62" s="10"/>
      <c r="M62" s="10"/>
      <c r="N62" s="10"/>
      <c r="O62" s="10"/>
      <c r="P62" s="10"/>
      <c r="Q62" s="10">
        <f t="shared" si="2"/>
        <v>99120.63</v>
      </c>
      <c r="R62" s="10">
        <f>+'184.100'!AH62</f>
        <v>8.1641315116615409</v>
      </c>
      <c r="T62" s="10">
        <f>+'163000'!AH11+'163000'!AH34</f>
        <v>0</v>
      </c>
      <c r="U62" s="10">
        <f t="shared" si="14"/>
        <v>99128.794131511662</v>
      </c>
    </row>
    <row r="63" spans="1:21" hidden="1" x14ac:dyDescent="0.2">
      <c r="A63" s="50">
        <v>588200</v>
      </c>
      <c r="B63" s="35"/>
      <c r="C63" s="35"/>
      <c r="D63" s="35"/>
      <c r="E63" s="35"/>
      <c r="F63" s="35"/>
      <c r="G63" s="35"/>
      <c r="H63" s="35"/>
      <c r="I63" s="35"/>
      <c r="J63" s="10">
        <f t="shared" si="1"/>
        <v>0</v>
      </c>
      <c r="K63" s="10"/>
      <c r="L63" s="10"/>
      <c r="M63" s="10"/>
      <c r="N63" s="10"/>
      <c r="O63" s="10"/>
      <c r="P63" s="10"/>
      <c r="Q63" s="10">
        <f t="shared" si="2"/>
        <v>0</v>
      </c>
      <c r="R63" s="10">
        <f>+'184.100'!AH63</f>
        <v>0</v>
      </c>
      <c r="T63" s="10"/>
      <c r="U63" s="10">
        <f t="shared" si="14"/>
        <v>0</v>
      </c>
    </row>
    <row r="64" spans="1:21" hidden="1" x14ac:dyDescent="0.2">
      <c r="A64" s="50">
        <v>588210</v>
      </c>
      <c r="B64" s="35"/>
      <c r="C64" s="35"/>
      <c r="D64" s="35"/>
      <c r="E64" s="35"/>
      <c r="F64" s="35"/>
      <c r="G64" s="35"/>
      <c r="H64" s="35"/>
      <c r="I64" s="35"/>
      <c r="J64" s="10">
        <f t="shared" si="1"/>
        <v>0</v>
      </c>
      <c r="K64" s="10"/>
      <c r="L64" s="10"/>
      <c r="M64" s="10"/>
      <c r="N64" s="10"/>
      <c r="O64" s="10"/>
      <c r="P64" s="10"/>
      <c r="Q64" s="10">
        <f t="shared" si="2"/>
        <v>0</v>
      </c>
      <c r="R64" s="10">
        <f>+'184.100'!AH64</f>
        <v>0</v>
      </c>
      <c r="T64" s="10"/>
      <c r="U64" s="10">
        <f t="shared" si="14"/>
        <v>0</v>
      </c>
    </row>
    <row r="65" spans="1:21" x14ac:dyDescent="0.2">
      <c r="A65" s="34">
        <f>+Jan!A65</f>
        <v>592000</v>
      </c>
      <c r="B65" s="35">
        <v>15326.58</v>
      </c>
      <c r="C65" s="35"/>
      <c r="D65" s="35"/>
      <c r="E65" s="35"/>
      <c r="F65" s="35"/>
      <c r="G65" s="35">
        <v>1096.1300000000001</v>
      </c>
      <c r="H65" s="35">
        <v>1196.97</v>
      </c>
      <c r="I65" s="35"/>
      <c r="J65" s="10">
        <f t="shared" si="1"/>
        <v>17619.68</v>
      </c>
      <c r="K65" s="10"/>
      <c r="L65" s="10"/>
      <c r="M65" s="10"/>
      <c r="N65" s="10"/>
      <c r="O65" s="10"/>
      <c r="P65" s="10"/>
      <c r="Q65" s="10">
        <f t="shared" si="2"/>
        <v>17619.68</v>
      </c>
      <c r="R65" s="10">
        <f>+'184.100'!AH65</f>
        <v>14.049306517892372</v>
      </c>
      <c r="T65" s="10">
        <f>+'163000'!AH12+'163000'!AH35</f>
        <v>14.223605271465541</v>
      </c>
      <c r="U65" s="10">
        <f t="shared" si="14"/>
        <v>17647.952911789358</v>
      </c>
    </row>
    <row r="66" spans="1:21" x14ac:dyDescent="0.2">
      <c r="A66" s="34">
        <f>+Jan!A66</f>
        <v>592100</v>
      </c>
      <c r="B66" s="35">
        <v>3313.07</v>
      </c>
      <c r="C66" s="35"/>
      <c r="D66" s="35"/>
      <c r="E66" s="35"/>
      <c r="F66" s="35"/>
      <c r="G66" s="35">
        <v>648.20000000000005</v>
      </c>
      <c r="H66" s="35">
        <v>404.99</v>
      </c>
      <c r="I66" s="35"/>
      <c r="J66" s="10">
        <f t="shared" si="1"/>
        <v>4366.26</v>
      </c>
      <c r="K66" s="10"/>
      <c r="L66" s="10"/>
      <c r="M66" s="10"/>
      <c r="N66" s="10"/>
      <c r="O66" s="10"/>
      <c r="P66" s="10"/>
      <c r="Q66" s="10">
        <f t="shared" si="2"/>
        <v>4366.26</v>
      </c>
      <c r="R66" s="10">
        <f>+'184.100'!AH66</f>
        <v>0.89440210560166467</v>
      </c>
      <c r="T66" s="10"/>
      <c r="U66" s="10">
        <f t="shared" si="14"/>
        <v>4367.1544021056015</v>
      </c>
    </row>
    <row r="67" spans="1:21" x14ac:dyDescent="0.2">
      <c r="A67" s="34">
        <f>+Jan!A67</f>
        <v>592200</v>
      </c>
      <c r="B67" s="35">
        <v>285.32</v>
      </c>
      <c r="C67" s="35"/>
      <c r="D67" s="35"/>
      <c r="E67" s="35"/>
      <c r="F67" s="35"/>
      <c r="G67" s="35">
        <v>92.61</v>
      </c>
      <c r="H67" s="35">
        <v>34.99</v>
      </c>
      <c r="I67" s="35"/>
      <c r="J67" s="10">
        <f t="shared" si="1"/>
        <v>412.92</v>
      </c>
      <c r="K67" s="10"/>
      <c r="L67" s="10"/>
      <c r="M67" s="10"/>
      <c r="N67" s="10"/>
      <c r="O67" s="10"/>
      <c r="P67" s="10"/>
      <c r="Q67" s="10">
        <f t="shared" si="2"/>
        <v>412.92</v>
      </c>
      <c r="R67" s="10">
        <f>+'184.100'!AH67</f>
        <v>0.137077917689886</v>
      </c>
      <c r="T67" s="10"/>
      <c r="U67" s="10">
        <f t="shared" si="14"/>
        <v>413.05707791768992</v>
      </c>
    </row>
    <row r="68" spans="1:21" x14ac:dyDescent="0.2">
      <c r="A68" s="34">
        <f>+Jan!A68</f>
        <v>593000</v>
      </c>
      <c r="B68" s="35">
        <v>163825.5</v>
      </c>
      <c r="C68" s="35">
        <v>332.78</v>
      </c>
      <c r="D68" s="35"/>
      <c r="E68" s="35">
        <v>7349.29</v>
      </c>
      <c r="F68" s="35"/>
      <c r="G68" s="35">
        <v>4778.99</v>
      </c>
      <c r="H68" s="35">
        <v>7617.16</v>
      </c>
      <c r="I68" s="35"/>
      <c r="J68" s="10">
        <f t="shared" si="1"/>
        <v>183903.72</v>
      </c>
      <c r="K68" s="10">
        <v>20645.52</v>
      </c>
      <c r="L68" s="10"/>
      <c r="M68" s="10"/>
      <c r="N68" s="10"/>
      <c r="O68" s="10"/>
      <c r="P68" s="10"/>
      <c r="Q68" s="10">
        <f t="shared" si="2"/>
        <v>204549.24</v>
      </c>
      <c r="R68" s="10">
        <f>+'184.100'!AH68</f>
        <v>179.95999401109228</v>
      </c>
      <c r="T68" s="10">
        <f>+'163000'!AH13+'163000'!AH36</f>
        <v>210.67774409342431</v>
      </c>
      <c r="U68" s="10">
        <f t="shared" si="14"/>
        <v>204939.87773810452</v>
      </c>
    </row>
    <row r="69" spans="1:21" hidden="1" x14ac:dyDescent="0.2">
      <c r="A69" s="50">
        <f>+Jan!A69</f>
        <v>593200</v>
      </c>
      <c r="B69" s="35"/>
      <c r="C69" s="35"/>
      <c r="D69" s="35"/>
      <c r="E69" s="35"/>
      <c r="F69" s="35"/>
      <c r="G69" s="35"/>
      <c r="H69" s="35"/>
      <c r="I69" s="35"/>
      <c r="J69" s="10">
        <f t="shared" si="1"/>
        <v>0</v>
      </c>
      <c r="K69" s="10"/>
      <c r="L69" s="10"/>
      <c r="M69" s="10"/>
      <c r="N69" s="10"/>
      <c r="O69" s="10"/>
      <c r="P69" s="10"/>
      <c r="Q69" s="10">
        <f t="shared" si="2"/>
        <v>0</v>
      </c>
      <c r="R69" s="10">
        <f>+'184.100'!AH69</f>
        <v>0</v>
      </c>
      <c r="T69" s="10">
        <f>+'163000'!AH14+'163000'!AH37</f>
        <v>0</v>
      </c>
      <c r="U69" s="10">
        <f t="shared" si="14"/>
        <v>0</v>
      </c>
    </row>
    <row r="70" spans="1:21" x14ac:dyDescent="0.2">
      <c r="A70" s="34">
        <f>+Jan!A70</f>
        <v>593300</v>
      </c>
      <c r="B70" s="35">
        <v>15155.6</v>
      </c>
      <c r="C70" s="35"/>
      <c r="D70" s="35"/>
      <c r="E70" s="35"/>
      <c r="F70" s="35"/>
      <c r="G70" s="35">
        <v>343.28</v>
      </c>
      <c r="H70" s="35">
        <v>1239.79</v>
      </c>
      <c r="I70" s="35"/>
      <c r="J70" s="10">
        <f t="shared" si="1"/>
        <v>16738.670000000002</v>
      </c>
      <c r="K70" s="10"/>
      <c r="L70" s="10"/>
      <c r="M70" s="10"/>
      <c r="N70" s="10"/>
      <c r="O70" s="10"/>
      <c r="P70" s="10"/>
      <c r="Q70" s="10">
        <f t="shared" si="2"/>
        <v>16738.670000000002</v>
      </c>
      <c r="R70" s="10">
        <f>+'184.100'!AH70</f>
        <v>6.4639029472016052</v>
      </c>
      <c r="T70" s="10"/>
      <c r="U70" s="10">
        <f t="shared" si="14"/>
        <v>16745.133902947204</v>
      </c>
    </row>
    <row r="71" spans="1:21" x14ac:dyDescent="0.2">
      <c r="A71" s="34">
        <v>593800</v>
      </c>
      <c r="B71" s="35">
        <v>554.55999999999995</v>
      </c>
      <c r="C71" s="35"/>
      <c r="D71" s="35"/>
      <c r="E71" s="35">
        <v>55.76</v>
      </c>
      <c r="F71" s="35"/>
      <c r="G71" s="35">
        <v>25.46</v>
      </c>
      <c r="H71" s="35">
        <v>55.27</v>
      </c>
      <c r="I71" s="35"/>
      <c r="J71" s="10">
        <f t="shared" si="1"/>
        <v>691.05</v>
      </c>
      <c r="K71" s="10">
        <v>-1337.57</v>
      </c>
      <c r="L71" s="10"/>
      <c r="M71" s="10"/>
      <c r="N71" s="10"/>
      <c r="O71" s="10"/>
      <c r="P71" s="10"/>
      <c r="Q71" s="10">
        <f t="shared" si="2"/>
        <v>-646.52</v>
      </c>
      <c r="R71" s="10">
        <f>+'184.100'!AH71</f>
        <v>8.5107758453277782E-2</v>
      </c>
      <c r="T71" s="10"/>
      <c r="U71" s="10">
        <f t="shared" si="14"/>
        <v>-646.43489224154666</v>
      </c>
    </row>
    <row r="72" spans="1:21" x14ac:dyDescent="0.2">
      <c r="A72" s="34">
        <f>+Jan!A72</f>
        <v>594000</v>
      </c>
      <c r="B72" s="35">
        <v>15480.9</v>
      </c>
      <c r="C72" s="35"/>
      <c r="D72" s="35"/>
      <c r="E72" s="35">
        <v>626.54999999999995</v>
      </c>
      <c r="F72" s="35"/>
      <c r="G72" s="35">
        <v>515.88</v>
      </c>
      <c r="H72" s="35">
        <v>1150.9100000000001</v>
      </c>
      <c r="I72" s="35"/>
      <c r="J72" s="10">
        <f t="shared" si="1"/>
        <v>17774.239999999998</v>
      </c>
      <c r="K72" s="10"/>
      <c r="L72" s="10"/>
      <c r="M72" s="10"/>
      <c r="N72" s="10"/>
      <c r="O72" s="10"/>
      <c r="P72" s="10"/>
      <c r="Q72" s="10">
        <f t="shared" si="2"/>
        <v>17774.239999999998</v>
      </c>
      <c r="R72" s="10">
        <f>+'184.100'!AH72</f>
        <v>9.4082605182984338</v>
      </c>
      <c r="T72" s="10">
        <f>+'163000'!AH15+'163000'!AH38</f>
        <v>29.958224666242391</v>
      </c>
      <c r="U72" s="10">
        <f t="shared" si="14"/>
        <v>17813.60648518454</v>
      </c>
    </row>
    <row r="73" spans="1:21" x14ac:dyDescent="0.2">
      <c r="A73" s="34">
        <f>+Jan!A73</f>
        <v>595000</v>
      </c>
      <c r="B73" s="35">
        <v>62.58</v>
      </c>
      <c r="C73" s="35"/>
      <c r="D73" s="35"/>
      <c r="E73" s="35">
        <v>1.37</v>
      </c>
      <c r="F73" s="35"/>
      <c r="G73" s="35">
        <v>0.13</v>
      </c>
      <c r="H73" s="35">
        <v>3.38</v>
      </c>
      <c r="I73" s="35"/>
      <c r="J73" s="10">
        <f t="shared" ref="J73:J115" si="15">SUM(B73:I73)</f>
        <v>67.459999999999994</v>
      </c>
      <c r="K73" s="10"/>
      <c r="L73" s="10"/>
      <c r="M73" s="10"/>
      <c r="N73" s="10"/>
      <c r="O73" s="10"/>
      <c r="P73" s="10"/>
      <c r="Q73" s="10">
        <f t="shared" si="2"/>
        <v>67.459999999999994</v>
      </c>
      <c r="R73" s="10">
        <f>+'184.100'!AH73</f>
        <v>0</v>
      </c>
      <c r="T73" s="10">
        <f>+'163000'!AH16+'163000'!AH39</f>
        <v>0</v>
      </c>
      <c r="U73" s="10">
        <f t="shared" si="14"/>
        <v>67.459999999999994</v>
      </c>
    </row>
    <row r="74" spans="1:21" x14ac:dyDescent="0.2">
      <c r="A74" s="34">
        <f>+Jan!A74</f>
        <v>596000</v>
      </c>
      <c r="B74" s="35">
        <v>593.47</v>
      </c>
      <c r="C74" s="35">
        <v>0.93</v>
      </c>
      <c r="D74" s="35"/>
      <c r="E74" s="35">
        <v>7.43</v>
      </c>
      <c r="F74" s="35"/>
      <c r="G74" s="35">
        <v>16.61</v>
      </c>
      <c r="H74" s="35">
        <v>57.21</v>
      </c>
      <c r="I74" s="35"/>
      <c r="J74" s="10">
        <f t="shared" si="15"/>
        <v>675.65</v>
      </c>
      <c r="K74" s="10"/>
      <c r="L74" s="10"/>
      <c r="M74" s="10"/>
      <c r="N74" s="10"/>
      <c r="O74" s="10"/>
      <c r="P74" s="10"/>
      <c r="Q74" s="10">
        <f t="shared" si="2"/>
        <v>675.65</v>
      </c>
      <c r="R74" s="10">
        <f>+'184.100'!AH74</f>
        <v>1.2615166132026172</v>
      </c>
      <c r="T74" s="10"/>
      <c r="U74" s="10">
        <f t="shared" si="14"/>
        <v>676.91151661320259</v>
      </c>
    </row>
    <row r="75" spans="1:21" hidden="1" x14ac:dyDescent="0.2">
      <c r="A75" s="34">
        <f>+Jan!A75</f>
        <v>597000</v>
      </c>
      <c r="B75" s="35"/>
      <c r="C75" s="35"/>
      <c r="D75" s="35"/>
      <c r="E75" s="35"/>
      <c r="F75" s="35"/>
      <c r="G75" s="35"/>
      <c r="H75" s="35"/>
      <c r="I75" s="35"/>
      <c r="J75" s="10">
        <f t="shared" si="15"/>
        <v>0</v>
      </c>
      <c r="K75" s="10"/>
      <c r="L75" s="10"/>
      <c r="M75" s="10"/>
      <c r="N75" s="10"/>
      <c r="O75" s="10"/>
      <c r="P75" s="10"/>
      <c r="Q75" s="10">
        <f t="shared" si="2"/>
        <v>0</v>
      </c>
      <c r="R75" s="10">
        <f>+'184.100'!AH75</f>
        <v>0</v>
      </c>
      <c r="T75" s="10">
        <f>+'163000'!AH17+'163000'!AH40</f>
        <v>0</v>
      </c>
      <c r="U75" s="10">
        <f t="shared" si="14"/>
        <v>0</v>
      </c>
    </row>
    <row r="76" spans="1:21" hidden="1" x14ac:dyDescent="0.2">
      <c r="A76" s="34">
        <f>+Jan!A76</f>
        <v>598000</v>
      </c>
      <c r="B76" s="35"/>
      <c r="C76" s="35"/>
      <c r="D76" s="35"/>
      <c r="E76" s="35"/>
      <c r="F76" s="35"/>
      <c r="G76" s="35"/>
      <c r="H76" s="35"/>
      <c r="I76" s="35"/>
      <c r="J76" s="10">
        <f t="shared" si="15"/>
        <v>0</v>
      </c>
      <c r="K76" s="10"/>
      <c r="L76" s="10"/>
      <c r="M76" s="10"/>
      <c r="N76" s="10"/>
      <c r="O76" s="10"/>
      <c r="P76" s="10"/>
      <c r="Q76" s="10">
        <f t="shared" si="2"/>
        <v>0</v>
      </c>
      <c r="R76" s="10">
        <f>+'184.100'!AH76</f>
        <v>0</v>
      </c>
      <c r="T76" s="10">
        <f>+'163000'!AH18+'163000'!AH41</f>
        <v>0</v>
      </c>
      <c r="U76" s="10">
        <f t="shared" si="14"/>
        <v>0</v>
      </c>
    </row>
    <row r="77" spans="1:21" x14ac:dyDescent="0.2">
      <c r="A77" s="34">
        <f>+Jan!A77</f>
        <v>903000</v>
      </c>
      <c r="B77" s="35">
        <v>76711.77</v>
      </c>
      <c r="C77" s="35">
        <v>29.7</v>
      </c>
      <c r="D77" s="35"/>
      <c r="E77" s="35">
        <v>3524.38</v>
      </c>
      <c r="F77" s="35"/>
      <c r="G77" s="35">
        <v>8910.74</v>
      </c>
      <c r="H77" s="35">
        <v>6996.27</v>
      </c>
      <c r="I77" s="35"/>
      <c r="J77" s="10">
        <f t="shared" si="15"/>
        <v>96172.860000000015</v>
      </c>
      <c r="K77" s="10">
        <v>406.24</v>
      </c>
      <c r="L77" s="10"/>
      <c r="M77" s="10"/>
      <c r="N77" s="10"/>
      <c r="O77" s="10"/>
      <c r="P77" s="10"/>
      <c r="Q77" s="10">
        <f t="shared" si="2"/>
        <v>96579.10000000002</v>
      </c>
      <c r="R77" s="10">
        <f>+'184.100'!AH77</f>
        <v>7.1587088156610044</v>
      </c>
      <c r="S77" s="10">
        <v>-4.17</v>
      </c>
      <c r="T77" s="10"/>
      <c r="U77" s="10">
        <f t="shared" si="14"/>
        <v>96582.088708815689</v>
      </c>
    </row>
    <row r="78" spans="1:21" hidden="1" x14ac:dyDescent="0.2">
      <c r="A78" s="34">
        <f>+Jan!A78</f>
        <v>903220</v>
      </c>
      <c r="B78" s="35"/>
      <c r="C78" s="35"/>
      <c r="D78" s="35"/>
      <c r="E78" s="35"/>
      <c r="F78" s="35"/>
      <c r="G78" s="35"/>
      <c r="H78" s="35"/>
      <c r="I78" s="35"/>
      <c r="J78" s="10">
        <f t="shared" si="15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+'184.100'!AH78</f>
        <v>0</v>
      </c>
      <c r="T78" s="10"/>
      <c r="U78" s="10">
        <f t="shared" si="14"/>
        <v>0</v>
      </c>
    </row>
    <row r="79" spans="1:21" hidden="1" x14ac:dyDescent="0.2">
      <c r="A79" s="34">
        <f>+Jan!A79</f>
        <v>903230</v>
      </c>
      <c r="B79" s="35"/>
      <c r="C79" s="35"/>
      <c r="D79" s="35"/>
      <c r="E79" s="35"/>
      <c r="F79" s="35"/>
      <c r="G79" s="35"/>
      <c r="H79" s="35"/>
      <c r="I79" s="35"/>
      <c r="J79" s="10">
        <f t="shared" si="15"/>
        <v>0</v>
      </c>
      <c r="K79" s="10"/>
      <c r="L79" s="10"/>
      <c r="M79" s="10"/>
      <c r="N79" s="10"/>
      <c r="O79" s="10"/>
      <c r="P79" s="10"/>
      <c r="Q79" s="10">
        <f t="shared" si="2"/>
        <v>0</v>
      </c>
      <c r="R79" s="10">
        <f>+'184.100'!AH79</f>
        <v>0</v>
      </c>
      <c r="T79" s="10"/>
      <c r="U79" s="10">
        <f t="shared" si="14"/>
        <v>0</v>
      </c>
    </row>
    <row r="80" spans="1:21" hidden="1" x14ac:dyDescent="0.2">
      <c r="A80" s="34">
        <f>+Jan!A80</f>
        <v>903240</v>
      </c>
      <c r="B80" s="35"/>
      <c r="C80" s="35"/>
      <c r="D80" s="35"/>
      <c r="E80" s="35"/>
      <c r="F80" s="35"/>
      <c r="G80" s="35"/>
      <c r="H80" s="35"/>
      <c r="I80" s="35"/>
      <c r="J80" s="10">
        <f t="shared" si="15"/>
        <v>0</v>
      </c>
      <c r="K80" s="10"/>
      <c r="L80" s="10"/>
      <c r="M80" s="10"/>
      <c r="N80" s="10"/>
      <c r="O80" s="10"/>
      <c r="P80" s="10"/>
      <c r="Q80" s="10">
        <f t="shared" si="2"/>
        <v>0</v>
      </c>
      <c r="R80" s="10">
        <f>+'184.100'!AH80</f>
        <v>0</v>
      </c>
      <c r="T80" s="10"/>
      <c r="U80" s="10">
        <f t="shared" si="14"/>
        <v>0</v>
      </c>
    </row>
    <row r="81" spans="1:21" x14ac:dyDescent="0.2">
      <c r="A81" s="34">
        <f>+Jan!A81</f>
        <v>908000</v>
      </c>
      <c r="B81" s="35">
        <v>6179.2</v>
      </c>
      <c r="C81" s="35">
        <v>308.95999999999998</v>
      </c>
      <c r="D81" s="35"/>
      <c r="E81" s="35"/>
      <c r="F81" s="35"/>
      <c r="G81" s="35"/>
      <c r="H81" s="35">
        <v>580.76</v>
      </c>
      <c r="I81" s="35"/>
      <c r="J81" s="10">
        <f t="shared" si="15"/>
        <v>7068.92</v>
      </c>
      <c r="K81" s="10"/>
      <c r="L81" s="10"/>
      <c r="M81" s="10"/>
      <c r="N81" s="10"/>
      <c r="O81" s="10"/>
      <c r="P81" s="10"/>
      <c r="Q81" s="10">
        <f t="shared" si="2"/>
        <v>7068.92</v>
      </c>
      <c r="R81" s="10">
        <f>+'184.100'!AH81</f>
        <v>0.64184832436241046</v>
      </c>
      <c r="T81" s="10"/>
      <c r="U81" s="10">
        <f t="shared" si="14"/>
        <v>7069.5618483243625</v>
      </c>
    </row>
    <row r="82" spans="1:21" hidden="1" x14ac:dyDescent="0.2">
      <c r="A82" s="34">
        <f>+Jan!A82</f>
        <v>912000</v>
      </c>
      <c r="B82" s="35"/>
      <c r="C82" s="35"/>
      <c r="D82" s="35"/>
      <c r="E82" s="35"/>
      <c r="F82" s="35"/>
      <c r="G82" s="35"/>
      <c r="H82" s="35"/>
      <c r="I82" s="35"/>
      <c r="J82" s="10">
        <f t="shared" si="15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+'184.100'!AH82</f>
        <v>0</v>
      </c>
      <c r="T82" s="10"/>
      <c r="U82" s="10">
        <f t="shared" si="14"/>
        <v>0</v>
      </c>
    </row>
    <row r="83" spans="1:21" hidden="1" x14ac:dyDescent="0.2">
      <c r="A83" s="34">
        <f>+Jan!A83</f>
        <v>913000</v>
      </c>
      <c r="B83" s="35"/>
      <c r="C83" s="35"/>
      <c r="D83" s="35"/>
      <c r="E83" s="35"/>
      <c r="F83" s="35"/>
      <c r="G83" s="35"/>
      <c r="H83" s="35"/>
      <c r="I83" s="35"/>
      <c r="J83" s="10">
        <f t="shared" si="15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+'184.100'!AH83</f>
        <v>0</v>
      </c>
      <c r="T83" s="10"/>
      <c r="U83" s="10">
        <f t="shared" si="14"/>
        <v>0</v>
      </c>
    </row>
    <row r="84" spans="1:21" hidden="1" x14ac:dyDescent="0.2">
      <c r="A84" s="34">
        <f>+Jan!A84</f>
        <v>913220</v>
      </c>
      <c r="B84" s="35"/>
      <c r="C84" s="35"/>
      <c r="D84" s="35"/>
      <c r="E84" s="35"/>
      <c r="F84" s="35"/>
      <c r="G84" s="35"/>
      <c r="H84" s="35"/>
      <c r="I84" s="35"/>
      <c r="J84" s="10">
        <f t="shared" si="15"/>
        <v>0</v>
      </c>
      <c r="K84" s="10"/>
      <c r="L84" s="10"/>
      <c r="M84" s="10"/>
      <c r="N84" s="10"/>
      <c r="O84" s="10"/>
      <c r="P84" s="10"/>
      <c r="Q84" s="10">
        <f t="shared" si="2"/>
        <v>0</v>
      </c>
      <c r="R84" s="10">
        <f>+'184.100'!AH84</f>
        <v>0</v>
      </c>
      <c r="T84" s="10"/>
      <c r="U84" s="10">
        <f t="shared" si="14"/>
        <v>0</v>
      </c>
    </row>
    <row r="85" spans="1:21" hidden="1" x14ac:dyDescent="0.2">
      <c r="A85" s="34">
        <f>+Jan!A85</f>
        <v>913230</v>
      </c>
      <c r="B85" s="35"/>
      <c r="C85" s="35"/>
      <c r="D85" s="35"/>
      <c r="E85" s="35"/>
      <c r="F85" s="35"/>
      <c r="G85" s="35"/>
      <c r="H85" s="35"/>
      <c r="I85" s="35"/>
      <c r="J85" s="10">
        <f t="shared" si="15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+'184.100'!AH85</f>
        <v>0</v>
      </c>
      <c r="T85" s="10"/>
      <c r="U85" s="10">
        <f t="shared" si="14"/>
        <v>0</v>
      </c>
    </row>
    <row r="86" spans="1:21" hidden="1" x14ac:dyDescent="0.2">
      <c r="A86" s="34">
        <f>+Jan!A86</f>
        <v>913240</v>
      </c>
      <c r="B86" s="35"/>
      <c r="C86" s="35"/>
      <c r="D86" s="35"/>
      <c r="E86" s="35"/>
      <c r="F86" s="35"/>
      <c r="G86" s="35"/>
      <c r="H86" s="35"/>
      <c r="I86" s="35"/>
      <c r="J86" s="10">
        <f t="shared" si="15"/>
        <v>0</v>
      </c>
      <c r="K86" s="10"/>
      <c r="L86" s="10"/>
      <c r="M86" s="10"/>
      <c r="N86" s="10"/>
      <c r="O86" s="10"/>
      <c r="P86" s="10"/>
      <c r="Q86" s="10">
        <f t="shared" si="2"/>
        <v>0</v>
      </c>
      <c r="R86" s="10">
        <f>+'184.100'!AH86</f>
        <v>0</v>
      </c>
      <c r="T86" s="10"/>
      <c r="U86" s="10">
        <f t="shared" si="14"/>
        <v>0</v>
      </c>
    </row>
    <row r="87" spans="1:21" x14ac:dyDescent="0.2">
      <c r="A87" s="34">
        <f>+Jan!A87</f>
        <v>920000</v>
      </c>
      <c r="B87" s="35">
        <v>101832.81</v>
      </c>
      <c r="C87" s="35">
        <v>333.43</v>
      </c>
      <c r="D87" s="35"/>
      <c r="E87" s="35"/>
      <c r="F87" s="35"/>
      <c r="G87" s="35">
        <v>10432.11</v>
      </c>
      <c r="H87" s="35">
        <v>8716.8700000000008</v>
      </c>
      <c r="I87" s="35"/>
      <c r="J87" s="10">
        <f t="shared" si="15"/>
        <v>121315.21999999999</v>
      </c>
      <c r="K87" s="10"/>
      <c r="L87" s="10"/>
      <c r="M87" s="10"/>
      <c r="N87" s="10"/>
      <c r="O87" s="10"/>
      <c r="P87" s="10"/>
      <c r="Q87" s="10">
        <f t="shared" si="2"/>
        <v>121315.21999999999</v>
      </c>
      <c r="R87" s="10">
        <f>+'184.100'!AH87</f>
        <v>1.6817090776884096</v>
      </c>
      <c r="T87" s="10"/>
      <c r="U87" s="10">
        <f t="shared" si="14"/>
        <v>121316.90170907768</v>
      </c>
    </row>
    <row r="88" spans="1:21" hidden="1" x14ac:dyDescent="0.2">
      <c r="A88" s="34">
        <v>920100</v>
      </c>
      <c r="B88" s="35"/>
      <c r="C88" s="35"/>
      <c r="D88" s="35"/>
      <c r="E88" s="35"/>
      <c r="F88" s="35"/>
      <c r="G88" s="35"/>
      <c r="H88" s="35"/>
      <c r="I88" s="35"/>
      <c r="J88" s="10">
        <f t="shared" si="15"/>
        <v>0</v>
      </c>
      <c r="K88" s="10"/>
      <c r="L88" s="10"/>
      <c r="M88" s="10"/>
      <c r="N88" s="10"/>
      <c r="O88" s="10"/>
      <c r="P88" s="10"/>
      <c r="Q88" s="10">
        <f t="shared" ref="Q88:Q92" si="16">+J88-L88+M88-N88+O88+P88+K88</f>
        <v>0</v>
      </c>
      <c r="R88" s="10">
        <f>+'184.100'!AH88</f>
        <v>0</v>
      </c>
      <c r="T88" s="10"/>
      <c r="U88" s="10">
        <f t="shared" si="14"/>
        <v>0</v>
      </c>
    </row>
    <row r="89" spans="1:21" hidden="1" x14ac:dyDescent="0.2">
      <c r="A89" s="34">
        <f>+Jan!A89</f>
        <v>920220</v>
      </c>
      <c r="B89" s="35"/>
      <c r="C89" s="35"/>
      <c r="D89" s="35"/>
      <c r="E89" s="35"/>
      <c r="F89" s="35"/>
      <c r="G89" s="35"/>
      <c r="H89" s="35"/>
      <c r="I89" s="35"/>
      <c r="J89" s="10">
        <f t="shared" si="15"/>
        <v>0</v>
      </c>
      <c r="K89" s="10"/>
      <c r="L89" s="10"/>
      <c r="M89" s="10"/>
      <c r="N89" s="10"/>
      <c r="O89" s="10"/>
      <c r="P89" s="10"/>
      <c r="Q89" s="10">
        <f t="shared" si="16"/>
        <v>0</v>
      </c>
      <c r="R89" s="10">
        <f>+'184.100'!AH89</f>
        <v>0</v>
      </c>
      <c r="T89" s="10"/>
      <c r="U89" s="10">
        <f t="shared" si="14"/>
        <v>0</v>
      </c>
    </row>
    <row r="90" spans="1:21" hidden="1" x14ac:dyDescent="0.2">
      <c r="A90" s="34">
        <f>+Jan!A90</f>
        <v>920221</v>
      </c>
      <c r="B90" s="35"/>
      <c r="C90" s="35"/>
      <c r="D90" s="35"/>
      <c r="E90" s="35"/>
      <c r="F90" s="35"/>
      <c r="G90" s="35"/>
      <c r="H90" s="35"/>
      <c r="I90" s="35"/>
      <c r="J90" s="10">
        <f t="shared" si="15"/>
        <v>0</v>
      </c>
      <c r="K90" s="10"/>
      <c r="L90" s="10"/>
      <c r="M90" s="10"/>
      <c r="N90" s="10"/>
      <c r="O90" s="10"/>
      <c r="P90" s="10"/>
      <c r="Q90" s="10">
        <f t="shared" si="16"/>
        <v>0</v>
      </c>
      <c r="R90" s="10">
        <f>+'184.100'!AH90</f>
        <v>0</v>
      </c>
      <c r="T90" s="10"/>
      <c r="U90" s="10">
        <f t="shared" si="14"/>
        <v>0</v>
      </c>
    </row>
    <row r="91" spans="1:21" hidden="1" x14ac:dyDescent="0.2">
      <c r="A91" s="34">
        <f>+Jan!A91</f>
        <v>920230</v>
      </c>
      <c r="B91" s="35"/>
      <c r="C91" s="35"/>
      <c r="D91" s="35"/>
      <c r="E91" s="35"/>
      <c r="F91" s="35"/>
      <c r="G91" s="35"/>
      <c r="H91" s="35"/>
      <c r="I91" s="35"/>
      <c r="J91" s="10">
        <f t="shared" si="15"/>
        <v>0</v>
      </c>
      <c r="K91" s="10"/>
      <c r="L91" s="10"/>
      <c r="M91" s="10"/>
      <c r="N91" s="10"/>
      <c r="O91" s="10"/>
      <c r="P91" s="10"/>
      <c r="Q91" s="10">
        <f t="shared" si="16"/>
        <v>0</v>
      </c>
      <c r="R91" s="10">
        <f>+'184.100'!AH91</f>
        <v>0</v>
      </c>
      <c r="T91" s="10"/>
      <c r="U91" s="10">
        <f t="shared" si="14"/>
        <v>0</v>
      </c>
    </row>
    <row r="92" spans="1:21" hidden="1" x14ac:dyDescent="0.2">
      <c r="A92" s="34">
        <f>+Jan!A92</f>
        <v>920231</v>
      </c>
      <c r="B92" s="35"/>
      <c r="C92" s="35"/>
      <c r="D92" s="35"/>
      <c r="E92" s="35"/>
      <c r="F92" s="35"/>
      <c r="G92" s="35"/>
      <c r="H92" s="35"/>
      <c r="I92" s="35"/>
      <c r="J92" s="10">
        <f t="shared" si="15"/>
        <v>0</v>
      </c>
      <c r="K92" s="10"/>
      <c r="L92" s="10"/>
      <c r="M92" s="10"/>
      <c r="N92" s="10"/>
      <c r="O92" s="10"/>
      <c r="P92" s="10"/>
      <c r="Q92" s="10">
        <f t="shared" si="16"/>
        <v>0</v>
      </c>
      <c r="R92" s="10">
        <f>+'184.100'!AH92</f>
        <v>0</v>
      </c>
      <c r="T92" s="10"/>
      <c r="U92" s="10">
        <f t="shared" si="14"/>
        <v>0</v>
      </c>
    </row>
    <row r="93" spans="1:21" hidden="1" x14ac:dyDescent="0.2">
      <c r="A93" s="34">
        <f>+Jan!A93</f>
        <v>920240</v>
      </c>
      <c r="B93" s="35"/>
      <c r="C93" s="35"/>
      <c r="D93" s="35"/>
      <c r="E93" s="35"/>
      <c r="F93" s="35"/>
      <c r="G93" s="35"/>
      <c r="H93" s="35"/>
      <c r="I93" s="35"/>
      <c r="J93" s="10">
        <f t="shared" si="15"/>
        <v>0</v>
      </c>
      <c r="K93" s="10"/>
      <c r="L93" s="10"/>
      <c r="M93" s="10"/>
      <c r="N93" s="10"/>
      <c r="O93" s="10"/>
      <c r="P93" s="10"/>
      <c r="Q93" s="10">
        <f t="shared" si="2"/>
        <v>0</v>
      </c>
      <c r="R93" s="10">
        <f>+'184.100'!AH93</f>
        <v>0</v>
      </c>
      <c r="T93" s="10"/>
      <c r="U93" s="10">
        <f t="shared" si="14"/>
        <v>0</v>
      </c>
    </row>
    <row r="94" spans="1:21" hidden="1" x14ac:dyDescent="0.2">
      <c r="A94" s="34">
        <f>+Jan!A94</f>
        <v>920241</v>
      </c>
      <c r="B94" s="35"/>
      <c r="C94" s="35"/>
      <c r="D94" s="35"/>
      <c r="E94" s="35"/>
      <c r="F94" s="35"/>
      <c r="G94" s="35"/>
      <c r="H94" s="35"/>
      <c r="I94" s="35"/>
      <c r="J94" s="10">
        <f t="shared" si="15"/>
        <v>0</v>
      </c>
      <c r="K94" s="10"/>
      <c r="L94" s="10"/>
      <c r="M94" s="10"/>
      <c r="N94" s="10"/>
      <c r="O94" s="10"/>
      <c r="P94" s="10"/>
      <c r="Q94" s="10">
        <f t="shared" ref="Q94:Q99" si="17">+J94-L94+M94-N94+O94+P94+K94</f>
        <v>0</v>
      </c>
      <c r="R94" s="10">
        <f>+'184.100'!AH94</f>
        <v>0</v>
      </c>
      <c r="T94" s="10"/>
      <c r="U94" s="10">
        <f t="shared" si="14"/>
        <v>0</v>
      </c>
    </row>
    <row r="95" spans="1:21" x14ac:dyDescent="0.2">
      <c r="A95" s="34">
        <v>920250</v>
      </c>
      <c r="B95" s="35">
        <v>71.47</v>
      </c>
      <c r="C95" s="35"/>
      <c r="D95" s="35"/>
      <c r="E95" s="35"/>
      <c r="F95" s="35"/>
      <c r="G95" s="35">
        <v>1.99</v>
      </c>
      <c r="H95" s="35">
        <v>7.01</v>
      </c>
      <c r="I95" s="35"/>
      <c r="J95" s="10">
        <f t="shared" si="15"/>
        <v>80.47</v>
      </c>
      <c r="K95" s="10"/>
      <c r="L95" s="10"/>
      <c r="M95" s="10"/>
      <c r="N95" s="10"/>
      <c r="O95" s="10"/>
      <c r="P95" s="10"/>
      <c r="Q95" s="10">
        <f t="shared" si="17"/>
        <v>80.47</v>
      </c>
      <c r="R95" s="10">
        <f>+'184.100'!AH95</f>
        <v>0</v>
      </c>
      <c r="T95" s="10"/>
      <c r="U95" s="10">
        <f t="shared" si="14"/>
        <v>80.47</v>
      </c>
    </row>
    <row r="96" spans="1:21" x14ac:dyDescent="0.2">
      <c r="A96" s="34">
        <v>920260</v>
      </c>
      <c r="B96" s="35">
        <v>71.47</v>
      </c>
      <c r="C96" s="35"/>
      <c r="D96" s="35"/>
      <c r="E96" s="35"/>
      <c r="F96" s="35"/>
      <c r="G96" s="35">
        <v>1.99</v>
      </c>
      <c r="H96" s="35">
        <v>7.01</v>
      </c>
      <c r="I96" s="35"/>
      <c r="J96" s="10">
        <f t="shared" si="15"/>
        <v>80.47</v>
      </c>
      <c r="K96" s="10"/>
      <c r="L96" s="10"/>
      <c r="M96" s="10"/>
      <c r="N96" s="10"/>
      <c r="O96" s="10"/>
      <c r="P96" s="10"/>
      <c r="Q96" s="10">
        <f t="shared" si="17"/>
        <v>80.47</v>
      </c>
      <c r="R96" s="10">
        <f>+'184.100'!AH96</f>
        <v>0</v>
      </c>
      <c r="T96" s="10"/>
      <c r="U96" s="10">
        <f t="shared" si="14"/>
        <v>80.47</v>
      </c>
    </row>
    <row r="97" spans="1:21" hidden="1" x14ac:dyDescent="0.2">
      <c r="A97" s="34">
        <f>+Jan!A97</f>
        <v>921000</v>
      </c>
      <c r="B97" s="35"/>
      <c r="C97" s="35"/>
      <c r="D97" s="35"/>
      <c r="E97" s="35"/>
      <c r="F97" s="35"/>
      <c r="G97" s="35"/>
      <c r="H97" s="35"/>
      <c r="I97" s="35"/>
      <c r="J97" s="10">
        <f t="shared" si="15"/>
        <v>0</v>
      </c>
      <c r="K97" s="10"/>
      <c r="L97" s="10"/>
      <c r="M97" s="10"/>
      <c r="N97" s="10"/>
      <c r="O97" s="10"/>
      <c r="P97" s="10"/>
      <c r="Q97" s="10">
        <f t="shared" si="17"/>
        <v>0</v>
      </c>
      <c r="R97" s="10">
        <f>+'184.100'!AH97</f>
        <v>0</v>
      </c>
      <c r="T97" s="10">
        <f>+'163000'!AH19+'163000'!AH42</f>
        <v>0</v>
      </c>
      <c r="U97" s="10">
        <f t="shared" si="14"/>
        <v>0</v>
      </c>
    </row>
    <row r="98" spans="1:21" hidden="1" x14ac:dyDescent="0.2">
      <c r="A98" s="34">
        <f>+Jan!A98</f>
        <v>928000</v>
      </c>
      <c r="B98" s="35"/>
      <c r="C98" s="35"/>
      <c r="D98" s="35"/>
      <c r="E98" s="35"/>
      <c r="F98" s="35"/>
      <c r="G98" s="35"/>
      <c r="H98" s="35"/>
      <c r="I98" s="35"/>
      <c r="J98" s="10">
        <f t="shared" si="15"/>
        <v>0</v>
      </c>
      <c r="K98" s="10"/>
      <c r="L98" s="10"/>
      <c r="M98" s="10"/>
      <c r="N98" s="10"/>
      <c r="O98" s="10"/>
      <c r="P98" s="10"/>
      <c r="Q98" s="10">
        <f t="shared" si="17"/>
        <v>0</v>
      </c>
      <c r="R98" s="10">
        <f>+'184.100'!AH98</f>
        <v>0</v>
      </c>
      <c r="T98" s="10"/>
      <c r="U98" s="10">
        <f t="shared" si="14"/>
        <v>0</v>
      </c>
    </row>
    <row r="99" spans="1:21" hidden="1" x14ac:dyDescent="0.2">
      <c r="A99" s="34">
        <f>+Jan!A99</f>
        <v>928100</v>
      </c>
      <c r="B99" s="35"/>
      <c r="C99" s="35"/>
      <c r="D99" s="35"/>
      <c r="E99" s="35"/>
      <c r="F99" s="35"/>
      <c r="G99" s="35"/>
      <c r="H99" s="35"/>
      <c r="I99" s="35"/>
      <c r="J99" s="10">
        <f t="shared" si="15"/>
        <v>0</v>
      </c>
      <c r="K99" s="10"/>
      <c r="L99" s="10"/>
      <c r="M99" s="10"/>
      <c r="N99" s="10"/>
      <c r="O99" s="10"/>
      <c r="P99" s="10"/>
      <c r="Q99" s="10">
        <f t="shared" si="17"/>
        <v>0</v>
      </c>
      <c r="R99" s="10">
        <f>+'184.100'!AH99</f>
        <v>0</v>
      </c>
      <c r="T99" s="10"/>
      <c r="U99" s="10">
        <f t="shared" si="14"/>
        <v>0</v>
      </c>
    </row>
    <row r="100" spans="1:21" hidden="1" x14ac:dyDescent="0.2">
      <c r="A100" s="34">
        <f>+Jan!A100</f>
        <v>928300</v>
      </c>
      <c r="B100" s="35"/>
      <c r="C100" s="35"/>
      <c r="D100" s="35"/>
      <c r="E100" s="35"/>
      <c r="F100" s="35"/>
      <c r="G100" s="35"/>
      <c r="H100" s="35"/>
      <c r="I100" s="35"/>
      <c r="J100" s="10">
        <f t="shared" si="15"/>
        <v>0</v>
      </c>
      <c r="K100" s="10"/>
      <c r="L100" s="10"/>
      <c r="M100" s="10"/>
      <c r="N100" s="10"/>
      <c r="O100" s="10"/>
      <c r="P100" s="10"/>
      <c r="Q100" s="10">
        <f t="shared" ref="Q100:Q101" si="18">+J100-L100+M100-N100+O100+P100+K100</f>
        <v>0</v>
      </c>
      <c r="R100" s="10">
        <f>+'184.100'!AH100</f>
        <v>0</v>
      </c>
      <c r="T100" s="10"/>
      <c r="U100" s="10">
        <f t="shared" si="14"/>
        <v>0</v>
      </c>
    </row>
    <row r="101" spans="1:21" hidden="1" x14ac:dyDescent="0.2">
      <c r="A101" s="34">
        <v>928500</v>
      </c>
      <c r="B101" s="35"/>
      <c r="C101" s="35"/>
      <c r="D101" s="35"/>
      <c r="E101" s="35"/>
      <c r="F101" s="35"/>
      <c r="G101" s="35"/>
      <c r="H101" s="35"/>
      <c r="I101" s="35"/>
      <c r="J101" s="10">
        <f t="shared" si="15"/>
        <v>0</v>
      </c>
      <c r="K101" s="10"/>
      <c r="L101" s="10"/>
      <c r="M101" s="10"/>
      <c r="N101" s="10"/>
      <c r="O101" s="10"/>
      <c r="P101" s="10"/>
      <c r="Q101" s="10">
        <f t="shared" si="18"/>
        <v>0</v>
      </c>
      <c r="R101" s="10">
        <f>+'184.100'!AH101</f>
        <v>0</v>
      </c>
      <c r="T101" s="10"/>
      <c r="U101" s="10">
        <f t="shared" si="14"/>
        <v>0</v>
      </c>
    </row>
    <row r="102" spans="1:21" hidden="1" x14ac:dyDescent="0.2">
      <c r="A102" s="34">
        <v>928600</v>
      </c>
      <c r="B102" s="35"/>
      <c r="C102" s="35"/>
      <c r="D102" s="35"/>
      <c r="E102" s="35"/>
      <c r="F102" s="35"/>
      <c r="G102" s="35"/>
      <c r="H102" s="35"/>
      <c r="I102" s="35"/>
      <c r="J102" s="10">
        <f t="shared" si="15"/>
        <v>0</v>
      </c>
      <c r="K102" s="10"/>
      <c r="L102" s="10"/>
      <c r="M102" s="10"/>
      <c r="N102" s="10"/>
      <c r="O102" s="10"/>
      <c r="P102" s="10"/>
      <c r="Q102" s="10">
        <f t="shared" ref="Q102:Q106" si="19">+J102-L102+M102-N102+O102+P102+K102</f>
        <v>0</v>
      </c>
      <c r="R102" s="10">
        <f>+'184.100'!AH102</f>
        <v>0</v>
      </c>
      <c r="T102" s="10"/>
      <c r="U102" s="10">
        <f t="shared" si="14"/>
        <v>0</v>
      </c>
    </row>
    <row r="103" spans="1:21" hidden="1" x14ac:dyDescent="0.2">
      <c r="A103" s="34">
        <v>928610</v>
      </c>
      <c r="B103" s="35"/>
      <c r="C103" s="35"/>
      <c r="D103" s="35"/>
      <c r="E103" s="35"/>
      <c r="F103" s="35"/>
      <c r="G103" s="35"/>
      <c r="H103" s="35"/>
      <c r="I103" s="35"/>
      <c r="J103" s="10">
        <f t="shared" si="15"/>
        <v>0</v>
      </c>
      <c r="K103" s="10"/>
      <c r="L103" s="10"/>
      <c r="M103" s="10"/>
      <c r="N103" s="10"/>
      <c r="O103" s="10"/>
      <c r="P103" s="10"/>
      <c r="Q103" s="10">
        <f t="shared" si="19"/>
        <v>0</v>
      </c>
      <c r="R103" s="10">
        <f>+'184.100'!AH103</f>
        <v>0</v>
      </c>
      <c r="T103" s="10"/>
      <c r="U103" s="10">
        <f t="shared" si="14"/>
        <v>0</v>
      </c>
    </row>
    <row r="104" spans="1:21" hidden="1" x14ac:dyDescent="0.2">
      <c r="A104" s="34">
        <f>+Jan!A104</f>
        <v>930100</v>
      </c>
      <c r="B104" s="35"/>
      <c r="C104" s="35"/>
      <c r="D104" s="35"/>
      <c r="E104" s="35"/>
      <c r="F104" s="35"/>
      <c r="G104" s="35"/>
      <c r="H104" s="35"/>
      <c r="I104" s="35"/>
      <c r="J104" s="10">
        <f t="shared" si="15"/>
        <v>0</v>
      </c>
      <c r="K104" s="10"/>
      <c r="L104" s="10"/>
      <c r="M104" s="10"/>
      <c r="N104" s="10"/>
      <c r="O104" s="10"/>
      <c r="P104" s="10"/>
      <c r="Q104" s="10">
        <f t="shared" si="19"/>
        <v>0</v>
      </c>
      <c r="R104" s="10">
        <f>+'184.100'!AH104</f>
        <v>0</v>
      </c>
      <c r="T104" s="10"/>
      <c r="U104" s="10">
        <f t="shared" si="14"/>
        <v>0</v>
      </c>
    </row>
    <row r="105" spans="1:21" x14ac:dyDescent="0.2">
      <c r="A105" s="34">
        <f>+Jan!A105</f>
        <v>930200</v>
      </c>
      <c r="B105" s="35">
        <v>8047.18</v>
      </c>
      <c r="C105" s="35"/>
      <c r="D105" s="35"/>
      <c r="E105" s="35"/>
      <c r="F105" s="35"/>
      <c r="G105" s="35">
        <v>436.74</v>
      </c>
      <c r="H105" s="35">
        <v>839.84</v>
      </c>
      <c r="I105" s="35"/>
      <c r="J105" s="10">
        <f t="shared" si="15"/>
        <v>9323.76</v>
      </c>
      <c r="K105" s="10"/>
      <c r="L105" s="10"/>
      <c r="M105" s="10"/>
      <c r="N105" s="10"/>
      <c r="O105" s="10"/>
      <c r="P105" s="10"/>
      <c r="Q105" s="10">
        <f t="shared" si="19"/>
        <v>9323.76</v>
      </c>
      <c r="R105" s="10">
        <f>+'184.100'!AH105</f>
        <v>9.1007985057990001E-2</v>
      </c>
      <c r="S105" s="10">
        <v>-0.38</v>
      </c>
      <c r="T105" s="10"/>
      <c r="U105" s="10">
        <f t="shared" si="14"/>
        <v>9323.4710079850593</v>
      </c>
    </row>
    <row r="106" spans="1:21" hidden="1" x14ac:dyDescent="0.2">
      <c r="A106" s="34">
        <f>+Jan!A106</f>
        <v>930220</v>
      </c>
      <c r="B106" s="35"/>
      <c r="C106" s="35"/>
      <c r="D106" s="35"/>
      <c r="E106" s="35"/>
      <c r="F106" s="35"/>
      <c r="G106" s="35"/>
      <c r="H106" s="35"/>
      <c r="I106" s="35"/>
      <c r="J106" s="10">
        <f t="shared" si="15"/>
        <v>0</v>
      </c>
      <c r="K106" s="10"/>
      <c r="L106" s="10"/>
      <c r="M106" s="10"/>
      <c r="N106" s="10"/>
      <c r="O106" s="10"/>
      <c r="P106" s="10"/>
      <c r="Q106" s="10">
        <f t="shared" si="19"/>
        <v>0</v>
      </c>
      <c r="R106" s="10">
        <f>+'184.100'!AH106</f>
        <v>0</v>
      </c>
      <c r="T106" s="10"/>
      <c r="U106" s="10">
        <f t="shared" si="14"/>
        <v>0</v>
      </c>
    </row>
    <row r="107" spans="1:21" hidden="1" x14ac:dyDescent="0.2">
      <c r="A107" s="34">
        <f>+Jan!A107</f>
        <v>930221</v>
      </c>
      <c r="B107" s="35"/>
      <c r="C107" s="35"/>
      <c r="D107" s="35"/>
      <c r="E107" s="35"/>
      <c r="F107" s="35"/>
      <c r="G107" s="35"/>
      <c r="H107" s="35"/>
      <c r="I107" s="35"/>
      <c r="J107" s="10">
        <f t="shared" si="15"/>
        <v>0</v>
      </c>
      <c r="K107" s="10"/>
      <c r="L107" s="10"/>
      <c r="M107" s="10"/>
      <c r="N107" s="10"/>
      <c r="O107" s="10"/>
      <c r="P107" s="10"/>
      <c r="Q107" s="10">
        <f t="shared" ref="Q107:Q116" si="20">+J107-L107+M107-N107+O107+P107+K107</f>
        <v>0</v>
      </c>
      <c r="R107" s="10">
        <f>+'184.100'!AH107</f>
        <v>0</v>
      </c>
      <c r="T107" s="10"/>
      <c r="U107" s="10">
        <f t="shared" ref="U107:U116" si="21">+Q107++T107+R107+S107</f>
        <v>0</v>
      </c>
    </row>
    <row r="108" spans="1:21" hidden="1" x14ac:dyDescent="0.2">
      <c r="A108" s="34">
        <f>+Jan!A108</f>
        <v>930230</v>
      </c>
      <c r="B108" s="35"/>
      <c r="C108" s="35"/>
      <c r="D108" s="35"/>
      <c r="E108" s="35"/>
      <c r="F108" s="35"/>
      <c r="G108" s="35"/>
      <c r="H108" s="35"/>
      <c r="I108" s="35"/>
      <c r="J108" s="10">
        <f t="shared" si="15"/>
        <v>0</v>
      </c>
      <c r="K108" s="10"/>
      <c r="L108" s="10"/>
      <c r="M108" s="10"/>
      <c r="N108" s="10"/>
      <c r="O108" s="10"/>
      <c r="P108" s="10"/>
      <c r="Q108" s="10">
        <f t="shared" si="20"/>
        <v>0</v>
      </c>
      <c r="R108" s="10">
        <f>+'184.100'!AH108</f>
        <v>0</v>
      </c>
      <c r="T108" s="10"/>
      <c r="U108" s="10">
        <f t="shared" si="21"/>
        <v>0</v>
      </c>
    </row>
    <row r="109" spans="1:21" hidden="1" x14ac:dyDescent="0.2">
      <c r="A109" s="34">
        <f>+Jan!A109</f>
        <v>930231</v>
      </c>
      <c r="B109" s="35"/>
      <c r="C109" s="35"/>
      <c r="D109" s="35"/>
      <c r="E109" s="35"/>
      <c r="F109" s="35"/>
      <c r="G109" s="35"/>
      <c r="H109" s="35"/>
      <c r="I109" s="35"/>
      <c r="J109" s="10">
        <f t="shared" si="15"/>
        <v>0</v>
      </c>
      <c r="K109" s="10"/>
      <c r="L109" s="10"/>
      <c r="M109" s="10"/>
      <c r="N109" s="10"/>
      <c r="O109" s="10"/>
      <c r="P109" s="10"/>
      <c r="Q109" s="10">
        <f t="shared" si="20"/>
        <v>0</v>
      </c>
      <c r="R109" s="10">
        <f>+'184.100'!AH109</f>
        <v>0</v>
      </c>
      <c r="T109" s="10"/>
      <c r="U109" s="10">
        <f t="shared" si="21"/>
        <v>0</v>
      </c>
    </row>
    <row r="110" spans="1:21" hidden="1" x14ac:dyDescent="0.2">
      <c r="A110" s="34">
        <f>+Jan!A110</f>
        <v>930240</v>
      </c>
      <c r="B110" s="35"/>
      <c r="C110" s="35"/>
      <c r="D110" s="35"/>
      <c r="E110" s="35"/>
      <c r="F110" s="35"/>
      <c r="G110" s="35"/>
      <c r="H110" s="35"/>
      <c r="I110" s="35"/>
      <c r="J110" s="10">
        <f t="shared" si="15"/>
        <v>0</v>
      </c>
      <c r="K110" s="10"/>
      <c r="L110" s="10"/>
      <c r="M110" s="10"/>
      <c r="N110" s="10"/>
      <c r="O110" s="10"/>
      <c r="P110" s="10"/>
      <c r="Q110" s="10">
        <f t="shared" si="20"/>
        <v>0</v>
      </c>
      <c r="R110" s="10">
        <f>+'184.100'!AH110</f>
        <v>0</v>
      </c>
      <c r="T110" s="10"/>
      <c r="U110" s="10">
        <f t="shared" si="21"/>
        <v>0</v>
      </c>
    </row>
    <row r="111" spans="1:21" hidden="1" x14ac:dyDescent="0.2">
      <c r="A111" s="34">
        <f>+Jan!A111</f>
        <v>930241</v>
      </c>
      <c r="B111" s="35"/>
      <c r="C111" s="35"/>
      <c r="D111" s="35"/>
      <c r="E111" s="35"/>
      <c r="F111" s="35"/>
      <c r="G111" s="35"/>
      <c r="H111" s="35"/>
      <c r="I111" s="35"/>
      <c r="J111" s="10">
        <f t="shared" si="15"/>
        <v>0</v>
      </c>
      <c r="K111" s="10"/>
      <c r="L111" s="10"/>
      <c r="M111" s="10"/>
      <c r="N111" s="10"/>
      <c r="O111" s="10"/>
      <c r="P111" s="10"/>
      <c r="Q111" s="10">
        <f t="shared" si="20"/>
        <v>0</v>
      </c>
      <c r="R111" s="10">
        <f>+'184.100'!AH111</f>
        <v>0</v>
      </c>
      <c r="T111" s="10"/>
      <c r="U111" s="10">
        <f t="shared" si="21"/>
        <v>0</v>
      </c>
    </row>
    <row r="112" spans="1:21" x14ac:dyDescent="0.2">
      <c r="A112" s="34">
        <f>+Jan!A112</f>
        <v>935000</v>
      </c>
      <c r="B112" s="35">
        <v>26612.28</v>
      </c>
      <c r="C112" s="35"/>
      <c r="D112" s="35"/>
      <c r="E112" s="35"/>
      <c r="F112" s="35"/>
      <c r="G112" s="35">
        <v>814.55</v>
      </c>
      <c r="H112" s="35">
        <v>1909.53</v>
      </c>
      <c r="I112" s="35"/>
      <c r="J112" s="10">
        <f t="shared" si="15"/>
        <v>29336.359999999997</v>
      </c>
      <c r="K112" s="10"/>
      <c r="L112" s="10"/>
      <c r="M112" s="10"/>
      <c r="N112" s="10"/>
      <c r="O112" s="10"/>
      <c r="P112" s="10"/>
      <c r="Q112" s="10">
        <f t="shared" si="20"/>
        <v>29336.359999999997</v>
      </c>
      <c r="R112" s="10">
        <f>+'184.100'!AH112</f>
        <v>3.3449468337204347</v>
      </c>
      <c r="T112" s="10"/>
      <c r="U112" s="10">
        <f t="shared" si="21"/>
        <v>29339.704946833717</v>
      </c>
    </row>
    <row r="113" spans="1:21" hidden="1" x14ac:dyDescent="0.2">
      <c r="A113" s="34">
        <f>+Jan!A113</f>
        <v>935220</v>
      </c>
      <c r="B113" s="10"/>
      <c r="C113" s="10"/>
      <c r="D113" s="10"/>
      <c r="E113" s="10"/>
      <c r="F113" s="10"/>
      <c r="G113" s="10"/>
      <c r="H113" s="10"/>
      <c r="I113" s="10"/>
      <c r="J113" s="10">
        <f t="shared" si="15"/>
        <v>0</v>
      </c>
      <c r="K113" s="10"/>
      <c r="L113" s="10"/>
      <c r="M113" s="10"/>
      <c r="N113" s="10"/>
      <c r="O113" s="10"/>
      <c r="P113" s="10"/>
      <c r="Q113" s="10">
        <f t="shared" si="20"/>
        <v>0</v>
      </c>
      <c r="R113" s="10">
        <f>+'184.100'!AH113</f>
        <v>0</v>
      </c>
      <c r="T113" s="10"/>
      <c r="U113" s="10">
        <f t="shared" si="21"/>
        <v>0</v>
      </c>
    </row>
    <row r="114" spans="1:21" hidden="1" x14ac:dyDescent="0.2">
      <c r="A114" s="34">
        <f>+Jan!A114</f>
        <v>935230</v>
      </c>
      <c r="B114" s="10"/>
      <c r="C114" s="10"/>
      <c r="D114" s="10"/>
      <c r="E114" s="10"/>
      <c r="F114" s="10"/>
      <c r="G114" s="10"/>
      <c r="H114" s="10"/>
      <c r="I114" s="10"/>
      <c r="J114" s="10">
        <f t="shared" si="15"/>
        <v>0</v>
      </c>
      <c r="K114" s="10"/>
      <c r="L114" s="10"/>
      <c r="M114" s="10"/>
      <c r="N114" s="10"/>
      <c r="O114" s="10"/>
      <c r="P114" s="10"/>
      <c r="Q114" s="10">
        <f t="shared" si="20"/>
        <v>0</v>
      </c>
      <c r="R114" s="10">
        <f>+'184.100'!AH114</f>
        <v>0</v>
      </c>
      <c r="T114" s="10"/>
      <c r="U114" s="10">
        <f t="shared" si="21"/>
        <v>0</v>
      </c>
    </row>
    <row r="115" spans="1:21" hidden="1" x14ac:dyDescent="0.2">
      <c r="A115" s="34">
        <f>+Jan!A115</f>
        <v>935240</v>
      </c>
      <c r="B115" s="10"/>
      <c r="C115" s="10"/>
      <c r="D115" s="10"/>
      <c r="E115" s="10"/>
      <c r="F115" s="10"/>
      <c r="G115" s="10"/>
      <c r="H115" s="10"/>
      <c r="I115" s="10"/>
      <c r="J115" s="10">
        <f t="shared" si="15"/>
        <v>0</v>
      </c>
      <c r="K115" s="10"/>
      <c r="L115" s="10"/>
      <c r="M115" s="10"/>
      <c r="N115" s="10"/>
      <c r="O115" s="10"/>
      <c r="P115" s="10"/>
      <c r="Q115" s="10">
        <f t="shared" si="20"/>
        <v>0</v>
      </c>
      <c r="R115" s="10">
        <f>+'184.100'!AH115</f>
        <v>0</v>
      </c>
      <c r="T115" s="10"/>
      <c r="U115" s="10">
        <f t="shared" si="21"/>
        <v>0</v>
      </c>
    </row>
    <row r="116" spans="1:21" x14ac:dyDescent="0.2">
      <c r="A116" s="34">
        <f>+Jan!A116</f>
        <v>0</v>
      </c>
      <c r="B116" s="10"/>
      <c r="C116" s="10"/>
      <c r="D116" s="10"/>
      <c r="E116" s="10"/>
      <c r="F116" s="10"/>
      <c r="G116" s="10"/>
      <c r="H116" s="10"/>
      <c r="I116" s="10"/>
      <c r="J116" s="10">
        <f>(B116-D116)+H116</f>
        <v>0</v>
      </c>
      <c r="K116" s="10"/>
      <c r="L116" s="10">
        <f>+Jul!M116</f>
        <v>0</v>
      </c>
      <c r="M116" s="10"/>
      <c r="N116" s="10">
        <f>+Jul!O116</f>
        <v>0</v>
      </c>
      <c r="O116" s="10"/>
      <c r="P116" s="10"/>
      <c r="Q116" s="10">
        <f t="shared" si="20"/>
        <v>0</v>
      </c>
      <c r="R116" s="10">
        <f>+'184.100'!AH116</f>
        <v>0</v>
      </c>
      <c r="T116" s="10"/>
      <c r="U116" s="10">
        <f t="shared" si="21"/>
        <v>0</v>
      </c>
    </row>
    <row r="117" spans="1:21" ht="15.75" thickBot="1" x14ac:dyDescent="0.25">
      <c r="A117" s="7"/>
      <c r="B117" s="19">
        <f t="shared" ref="B117:Q117" si="22">SUM(B8:B116)</f>
        <v>813831.47999999986</v>
      </c>
      <c r="C117" s="19">
        <f t="shared" si="22"/>
        <v>1284.1599999999999</v>
      </c>
      <c r="D117" s="19">
        <f t="shared" si="22"/>
        <v>0</v>
      </c>
      <c r="E117" s="19">
        <f t="shared" si="22"/>
        <v>28096.61</v>
      </c>
      <c r="F117" s="19">
        <f t="shared" si="22"/>
        <v>0</v>
      </c>
      <c r="G117" s="19">
        <f t="shared" si="22"/>
        <v>48503.45</v>
      </c>
      <c r="H117" s="19">
        <f t="shared" si="22"/>
        <v>61500.560000000012</v>
      </c>
      <c r="I117" s="19">
        <f t="shared" si="22"/>
        <v>0</v>
      </c>
      <c r="J117" s="19">
        <f t="shared" si="22"/>
        <v>953216.26</v>
      </c>
      <c r="K117" s="19">
        <f t="shared" si="22"/>
        <v>-1.8189894035458565E-12</v>
      </c>
      <c r="L117" s="19">
        <f t="shared" si="22"/>
        <v>0</v>
      </c>
      <c r="M117" s="19">
        <f t="shared" si="22"/>
        <v>0</v>
      </c>
      <c r="N117" s="19">
        <f t="shared" si="22"/>
        <v>0</v>
      </c>
      <c r="O117" s="19">
        <f t="shared" si="22"/>
        <v>0</v>
      </c>
      <c r="P117" s="19">
        <f t="shared" si="22"/>
        <v>0</v>
      </c>
      <c r="Q117" s="19">
        <f t="shared" si="22"/>
        <v>953216.25999999989</v>
      </c>
      <c r="R117" s="19">
        <f>SUM(R8:R115)</f>
        <v>-8.6153306710912148E-14</v>
      </c>
      <c r="S117" s="19">
        <f>SUM(S8:S115)</f>
        <v>0</v>
      </c>
      <c r="T117" s="19">
        <f>SUM(T8:T115)</f>
        <v>3.8120617773529375E-12</v>
      </c>
      <c r="U117" s="19">
        <f>SUM(U8:U115)</f>
        <v>953216.25999999989</v>
      </c>
    </row>
    <row r="118" spans="1:21" ht="15.75" thickTop="1" x14ac:dyDescent="0.2">
      <c r="A118" s="7"/>
      <c r="J118" s="2">
        <f>SUBTOTAL(9,J8:J112)</f>
        <v>953216.26</v>
      </c>
      <c r="K118" s="10"/>
      <c r="L118" s="10" t="s">
        <v>11</v>
      </c>
      <c r="M118" s="10"/>
      <c r="N118" s="10"/>
      <c r="O118" s="10"/>
      <c r="P118" s="10"/>
      <c r="R118" s="10"/>
      <c r="T118" s="10"/>
    </row>
    <row r="119" spans="1:21" x14ac:dyDescent="0.2">
      <c r="A119" s="7"/>
      <c r="K119" s="10"/>
      <c r="P119" s="3" t="s">
        <v>38</v>
      </c>
      <c r="Q119" s="10">
        <f>SUM(Q8:Q34)+Q44+Q43+SUM(Q48:Q49)+Q45</f>
        <v>227441.14999999997</v>
      </c>
      <c r="R119" s="44" t="s">
        <v>38</v>
      </c>
      <c r="S119" s="44"/>
      <c r="T119" s="44"/>
      <c r="U119" s="10">
        <f>SUM(U8:U34)+U44+U43+SUM(U48:U49)+U45</f>
        <v>260511.18978294666</v>
      </c>
    </row>
    <row r="120" spans="1:21" x14ac:dyDescent="0.2">
      <c r="A120" s="100"/>
      <c r="B120" s="102" t="s">
        <v>101</v>
      </c>
      <c r="C120" s="101"/>
      <c r="D120" s="101"/>
      <c r="E120" s="101">
        <v>128</v>
      </c>
      <c r="F120" s="101"/>
      <c r="G120" s="101"/>
      <c r="H120" s="101"/>
      <c r="I120" s="101"/>
      <c r="J120" s="101"/>
      <c r="P120" s="3" t="s">
        <v>39</v>
      </c>
      <c r="Q120" s="10">
        <f>SUM(Q35:Q40)</f>
        <v>2702.66</v>
      </c>
      <c r="R120" s="44" t="s">
        <v>39</v>
      </c>
      <c r="S120" s="43"/>
      <c r="T120" s="44"/>
      <c r="U120" s="10">
        <f>SUM(U35:U40)</f>
        <v>2702.66</v>
      </c>
    </row>
    <row r="121" spans="1:21" x14ac:dyDescent="0.2">
      <c r="A121" s="9"/>
      <c r="B121" s="102" t="s">
        <v>102</v>
      </c>
      <c r="P121" s="3" t="s">
        <v>42</v>
      </c>
      <c r="Q121" s="10">
        <f>SUM(Q41:Q42)+Q46</f>
        <v>33615.609999999993</v>
      </c>
      <c r="R121" s="44" t="s">
        <v>42</v>
      </c>
      <c r="S121" s="43"/>
      <c r="T121" s="44"/>
      <c r="U121" s="10">
        <f>SUM(U41:U42)+U46</f>
        <v>1.084281275876009E-11</v>
      </c>
    </row>
    <row r="122" spans="1:21" x14ac:dyDescent="0.2">
      <c r="A122" s="9"/>
      <c r="P122" s="3" t="s">
        <v>41</v>
      </c>
      <c r="Q122" s="10">
        <f>SUM(Q50:Q56)</f>
        <v>0</v>
      </c>
      <c r="R122" s="44" t="s">
        <v>41</v>
      </c>
      <c r="S122" s="43"/>
      <c r="T122" s="44"/>
      <c r="U122" s="10">
        <f>SUM(U50:U56)</f>
        <v>4.55</v>
      </c>
    </row>
    <row r="123" spans="1:21" x14ac:dyDescent="0.2">
      <c r="A123" s="9"/>
      <c r="P123" s="3" t="s">
        <v>40</v>
      </c>
      <c r="Q123" s="29">
        <f>SUM(Q57:Q116)</f>
        <v>689456.84</v>
      </c>
      <c r="R123" s="44" t="s">
        <v>40</v>
      </c>
      <c r="S123" s="43"/>
      <c r="T123" s="44"/>
      <c r="U123" s="29">
        <f>SUM(U57:U116)</f>
        <v>689997.86021705309</v>
      </c>
    </row>
    <row r="124" spans="1:21" ht="15.75" thickBot="1" x14ac:dyDescent="0.25">
      <c r="A124" s="9"/>
      <c r="P124" s="3" t="s">
        <v>4</v>
      </c>
      <c r="Q124" s="30">
        <f>SUM(Q119:Q123)</f>
        <v>953216.26</v>
      </c>
      <c r="R124" s="44" t="s">
        <v>4</v>
      </c>
      <c r="S124" s="43"/>
      <c r="T124" s="44"/>
      <c r="U124" s="30">
        <f>SUM(U119:U123)</f>
        <v>953216.25999999978</v>
      </c>
    </row>
    <row r="125" spans="1:21" ht="15.75" thickTop="1" x14ac:dyDescent="0.2">
      <c r="A125" s="9"/>
      <c r="R125" s="10"/>
    </row>
    <row r="126" spans="1:21" x14ac:dyDescent="0.2">
      <c r="A126" s="9"/>
      <c r="Q126" s="10">
        <f>+Q117-Q124</f>
        <v>0</v>
      </c>
      <c r="R126" s="10"/>
      <c r="U126" s="10">
        <f>+U117-U124</f>
        <v>0</v>
      </c>
    </row>
    <row r="127" spans="1:21" x14ac:dyDescent="0.2">
      <c r="A127" s="9"/>
      <c r="R127" s="10"/>
    </row>
    <row r="128" spans="1:21" x14ac:dyDescent="0.2">
      <c r="A128" s="9"/>
    </row>
    <row r="129" spans="1:1" x14ac:dyDescent="0.2">
      <c r="A129" s="9"/>
    </row>
    <row r="130" spans="1:1" x14ac:dyDescent="0.2">
      <c r="A130" s="9"/>
    </row>
    <row r="131" spans="1:1" x14ac:dyDescent="0.2">
      <c r="A131" s="9"/>
    </row>
    <row r="132" spans="1:1" x14ac:dyDescent="0.2">
      <c r="A132" s="9"/>
    </row>
    <row r="133" spans="1:1" x14ac:dyDescent="0.2">
      <c r="A133" s="9"/>
    </row>
    <row r="134" spans="1:1" x14ac:dyDescent="0.2">
      <c r="A134" s="9"/>
    </row>
    <row r="135" spans="1:1" x14ac:dyDescent="0.2">
      <c r="A135" s="9"/>
    </row>
    <row r="136" spans="1:1" x14ac:dyDescent="0.2">
      <c r="A136" s="9"/>
    </row>
    <row r="137" spans="1:1" x14ac:dyDescent="0.2">
      <c r="A137" s="9"/>
    </row>
    <row r="138" spans="1:1" x14ac:dyDescent="0.2">
      <c r="A138" s="9"/>
    </row>
  </sheetData>
  <phoneticPr fontId="0" type="noConversion"/>
  <printOptions gridLines="1"/>
  <pageMargins left="0.33" right="0.49" top="0.27" bottom="0.26" header="0.5" footer="0.5"/>
  <pageSetup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9">
    <pageSetUpPr fitToPage="1"/>
  </sheetPr>
  <dimension ref="A1:U126"/>
  <sheetViews>
    <sheetView zoomScale="70" workbookViewId="0">
      <pane xSplit="1" ySplit="6" topLeftCell="B59" activePane="bottomRight" state="frozen"/>
      <selection activeCell="E125" sqref="E125"/>
      <selection pane="topRight" activeCell="E125" sqref="E125"/>
      <selection pane="bottomLeft" activeCell="E125" sqref="E125"/>
      <selection pane="bottomRight" activeCell="E120" sqref="E120"/>
    </sheetView>
  </sheetViews>
  <sheetFormatPr defaultColWidth="18.140625" defaultRowHeight="15" x14ac:dyDescent="0.2"/>
  <cols>
    <col min="1" max="1" width="14.28515625" style="3" bestFit="1" customWidth="1"/>
    <col min="2" max="2" width="15" style="2" bestFit="1" customWidth="1"/>
    <col min="3" max="3" width="14.140625" style="2" bestFit="1" customWidth="1"/>
    <col min="4" max="4" width="13.140625" style="2" hidden="1" customWidth="1"/>
    <col min="5" max="5" width="13.140625" style="2" customWidth="1"/>
    <col min="6" max="6" width="13.140625" style="2" hidden="1" customWidth="1"/>
    <col min="7" max="7" width="13.140625" style="2" customWidth="1"/>
    <col min="8" max="8" width="18.5703125" style="2" bestFit="1" customWidth="1"/>
    <col min="9" max="9" width="14" style="2" hidden="1" customWidth="1"/>
    <col min="10" max="10" width="16.140625" style="2" bestFit="1" customWidth="1"/>
    <col min="11" max="11" width="13.5703125" style="3" customWidth="1"/>
    <col min="12" max="13" width="12.7109375" style="3" hidden="1" customWidth="1"/>
    <col min="14" max="15" width="13" style="3" hidden="1" customWidth="1"/>
    <col min="16" max="16" width="21.42578125" style="3" hidden="1" customWidth="1"/>
    <col min="17" max="17" width="16.140625" style="10" bestFit="1" customWidth="1"/>
    <col min="18" max="18" width="12.42578125" style="3" bestFit="1" customWidth="1"/>
    <col min="19" max="19" width="13.85546875" style="10" bestFit="1" customWidth="1"/>
    <col min="20" max="20" width="13.5703125" style="3" bestFit="1" customWidth="1"/>
    <col min="21" max="21" width="17.42578125" style="10" bestFit="1" customWidth="1"/>
    <col min="22" max="16384" width="18.140625" style="3"/>
  </cols>
  <sheetData>
    <row r="1" spans="1:21" ht="15.75" x14ac:dyDescent="0.25">
      <c r="A1" s="36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2"/>
      <c r="L1" s="32"/>
      <c r="M1" s="32"/>
      <c r="N1" s="32"/>
    </row>
    <row r="2" spans="1:21" ht="15.75" x14ac:dyDescent="0.25">
      <c r="A2" s="36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2"/>
    </row>
    <row r="3" spans="1:21" ht="15.75" x14ac:dyDescent="0.25">
      <c r="A3" s="86" t="s">
        <v>88</v>
      </c>
      <c r="B3" s="93">
        <v>2021</v>
      </c>
      <c r="H3" s="92"/>
      <c r="I3" s="90"/>
      <c r="J3" s="37"/>
      <c r="K3" s="57">
        <v>701</v>
      </c>
      <c r="O3" s="4"/>
      <c r="P3" s="4"/>
      <c r="U3" s="27" t="s">
        <v>9</v>
      </c>
    </row>
    <row r="4" spans="1:21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27"/>
      <c r="T4" s="4" t="s">
        <v>46</v>
      </c>
      <c r="U4" s="27" t="s">
        <v>10</v>
      </c>
    </row>
    <row r="5" spans="1:21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f>+Aug!L5+32</f>
        <v>41500</v>
      </c>
      <c r="M5" s="5">
        <f>+Aug!M5+32</f>
        <v>41531</v>
      </c>
      <c r="N5" s="5">
        <f>+Aug!N5+32</f>
        <v>41500</v>
      </c>
      <c r="O5" s="5">
        <f>+Aug!O5+32</f>
        <v>41531</v>
      </c>
      <c r="P5" s="4" t="s">
        <v>13</v>
      </c>
      <c r="Q5" s="27" t="s">
        <v>10</v>
      </c>
      <c r="R5" s="4" t="s">
        <v>49</v>
      </c>
      <c r="S5" s="27" t="s">
        <v>30</v>
      </c>
      <c r="T5" s="4" t="s">
        <v>49</v>
      </c>
      <c r="U5" s="27" t="s">
        <v>32</v>
      </c>
    </row>
    <row r="6" spans="1:21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28" t="s">
        <v>31</v>
      </c>
      <c r="T6" s="6">
        <v>163</v>
      </c>
      <c r="U6" s="31">
        <f>+Jan!U6</f>
        <v>2021</v>
      </c>
    </row>
    <row r="7" spans="1:21" x14ac:dyDescent="0.2">
      <c r="A7" s="24"/>
      <c r="B7" s="3"/>
      <c r="C7" s="3"/>
      <c r="D7" s="3"/>
      <c r="E7" s="3"/>
      <c r="F7" s="3"/>
      <c r="G7" s="3"/>
      <c r="H7" s="3"/>
      <c r="I7" s="3"/>
    </row>
    <row r="8" spans="1:21" x14ac:dyDescent="0.2">
      <c r="A8" s="34">
        <f>+Jan!A8</f>
        <v>107100</v>
      </c>
      <c r="B8" s="35">
        <v>3231.47</v>
      </c>
      <c r="C8" s="35">
        <v>184.91</v>
      </c>
      <c r="D8" s="35"/>
      <c r="E8" s="35">
        <v>32.19</v>
      </c>
      <c r="F8" s="35"/>
      <c r="G8" s="35">
        <v>27.69</v>
      </c>
      <c r="H8" s="35">
        <v>496.65</v>
      </c>
      <c r="I8" s="35"/>
      <c r="J8" s="10">
        <f>SUM(B8:I8)</f>
        <v>3972.91</v>
      </c>
      <c r="K8" s="10"/>
      <c r="L8" s="10"/>
      <c r="M8" s="10"/>
      <c r="N8" s="10"/>
      <c r="O8" s="10"/>
      <c r="P8" s="10"/>
      <c r="Q8" s="10">
        <f>+J8-L8+M8-N8+O8+P8+K8</f>
        <v>3972.91</v>
      </c>
      <c r="R8" s="10">
        <f>+'184.100'!AI8</f>
        <v>0</v>
      </c>
      <c r="T8" s="10">
        <f>+'163000'!AI7+'163000'!AI31</f>
        <v>3137.1950854096099</v>
      </c>
      <c r="U8" s="10">
        <f t="shared" ref="U8:U59" si="0">+Q8++T8+R8+S8</f>
        <v>7110.1050854096102</v>
      </c>
    </row>
    <row r="9" spans="1:21" x14ac:dyDescent="0.2">
      <c r="A9" s="34">
        <f>+Jan!A9</f>
        <v>107200</v>
      </c>
      <c r="B9" s="35">
        <v>174623.2</v>
      </c>
      <c r="C9" s="35">
        <v>8599.6299999999992</v>
      </c>
      <c r="D9" s="35"/>
      <c r="E9" s="35">
        <v>4902.2700000000004</v>
      </c>
      <c r="F9" s="35"/>
      <c r="G9" s="35">
        <v>11136.6</v>
      </c>
      <c r="H9" s="35">
        <v>22896.75</v>
      </c>
      <c r="I9" s="35"/>
      <c r="J9" s="10">
        <f t="shared" ref="J9:J72" si="1">SUM(B9:I9)</f>
        <v>222158.45</v>
      </c>
      <c r="K9" s="10">
        <v>-455.74</v>
      </c>
      <c r="L9" s="10"/>
      <c r="M9" s="10"/>
      <c r="N9" s="10"/>
      <c r="O9" s="10"/>
      <c r="P9" s="10"/>
      <c r="Q9" s="10">
        <f t="shared" ref="Q9:Q93" si="2">+J9-L9+M9-N9+O9+P9+K9</f>
        <v>221702.71000000002</v>
      </c>
      <c r="R9" s="10">
        <f>+'184.100'!AI9</f>
        <v>0</v>
      </c>
      <c r="T9" s="10">
        <f>+'163000'!AI8+'163000'!AI32</f>
        <v>30015.274294723386</v>
      </c>
      <c r="U9" s="10">
        <f t="shared" si="0"/>
        <v>251717.9842947234</v>
      </c>
    </row>
    <row r="10" spans="1:21" hidden="1" x14ac:dyDescent="0.2">
      <c r="A10" s="34">
        <v>107210</v>
      </c>
      <c r="B10" s="35"/>
      <c r="C10" s="35"/>
      <c r="D10" s="35"/>
      <c r="E10" s="35"/>
      <c r="F10" s="35"/>
      <c r="G10" s="35"/>
      <c r="H10" s="35"/>
      <c r="I10" s="35"/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+'184.100'!AI10</f>
        <v>0</v>
      </c>
      <c r="T10" s="10"/>
      <c r="U10" s="10">
        <f t="shared" si="0"/>
        <v>0</v>
      </c>
    </row>
    <row r="11" spans="1:21" hidden="1" x14ac:dyDescent="0.2">
      <c r="A11" s="34">
        <v>107215</v>
      </c>
      <c r="B11" s="35"/>
      <c r="C11" s="35"/>
      <c r="D11" s="35"/>
      <c r="E11" s="35"/>
      <c r="F11" s="35"/>
      <c r="G11" s="35"/>
      <c r="H11" s="35"/>
      <c r="I11" s="35"/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+'184.100'!AI11</f>
        <v>0</v>
      </c>
      <c r="T11" s="10"/>
      <c r="U11" s="10">
        <f t="shared" si="0"/>
        <v>0</v>
      </c>
    </row>
    <row r="12" spans="1:21" hidden="1" x14ac:dyDescent="0.2">
      <c r="A12" s="34">
        <v>107217</v>
      </c>
      <c r="B12" s="35"/>
      <c r="C12" s="35"/>
      <c r="D12" s="35"/>
      <c r="E12" s="35"/>
      <c r="F12" s="35"/>
      <c r="G12" s="35"/>
      <c r="H12" s="35"/>
      <c r="I12" s="35"/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+'184.100'!AI12</f>
        <v>0</v>
      </c>
      <c r="T12" s="10"/>
      <c r="U12" s="10">
        <f t="shared" si="0"/>
        <v>0</v>
      </c>
    </row>
    <row r="13" spans="1:21" hidden="1" x14ac:dyDescent="0.2">
      <c r="A13" s="34">
        <v>107218</v>
      </c>
      <c r="B13" s="35"/>
      <c r="C13" s="35"/>
      <c r="D13" s="35"/>
      <c r="E13" s="35"/>
      <c r="F13" s="35"/>
      <c r="G13" s="35"/>
      <c r="H13" s="35"/>
      <c r="I13" s="35"/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+'184.100'!AI13</f>
        <v>0</v>
      </c>
      <c r="T13" s="10"/>
      <c r="U13" s="10">
        <f t="shared" si="0"/>
        <v>0</v>
      </c>
    </row>
    <row r="14" spans="1:21" hidden="1" x14ac:dyDescent="0.2">
      <c r="A14" s="34">
        <f>+Jan!A14</f>
        <v>107230</v>
      </c>
      <c r="B14" s="35"/>
      <c r="C14" s="35"/>
      <c r="D14" s="35"/>
      <c r="E14" s="35"/>
      <c r="F14" s="35"/>
      <c r="G14" s="35"/>
      <c r="H14" s="35"/>
      <c r="I14" s="35"/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+'184.100'!AI14</f>
        <v>0</v>
      </c>
      <c r="T14" s="10"/>
      <c r="U14" s="10">
        <f t="shared" si="0"/>
        <v>0</v>
      </c>
    </row>
    <row r="15" spans="1:21" hidden="1" x14ac:dyDescent="0.2">
      <c r="A15" s="34">
        <v>107235</v>
      </c>
      <c r="B15" s="35"/>
      <c r="C15" s="35"/>
      <c r="D15" s="35"/>
      <c r="E15" s="35"/>
      <c r="F15" s="35"/>
      <c r="G15" s="35"/>
      <c r="H15" s="35"/>
      <c r="I15" s="35"/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+'184.100'!AI15</f>
        <v>0</v>
      </c>
      <c r="T15" s="10"/>
      <c r="U15" s="10">
        <f t="shared" si="0"/>
        <v>0</v>
      </c>
    </row>
    <row r="16" spans="1:21" hidden="1" x14ac:dyDescent="0.2">
      <c r="A16" s="34">
        <f>+Jan!A16</f>
        <v>107240</v>
      </c>
      <c r="B16" s="35"/>
      <c r="C16" s="35"/>
      <c r="D16" s="35"/>
      <c r="E16" s="35"/>
      <c r="F16" s="35"/>
      <c r="G16" s="35"/>
      <c r="H16" s="35"/>
      <c r="I16" s="35"/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+'184.100'!AI16</f>
        <v>0</v>
      </c>
      <c r="T16" s="10"/>
      <c r="U16" s="10">
        <f t="shared" si="0"/>
        <v>0</v>
      </c>
    </row>
    <row r="17" spans="1:21" hidden="1" x14ac:dyDescent="0.2">
      <c r="A17" s="34">
        <f>+Jan!A17</f>
        <v>107245</v>
      </c>
      <c r="B17" s="35"/>
      <c r="C17" s="35"/>
      <c r="D17" s="35"/>
      <c r="E17" s="35"/>
      <c r="F17" s="35"/>
      <c r="G17" s="35"/>
      <c r="H17" s="35"/>
      <c r="I17" s="35"/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+'184.100'!AI17</f>
        <v>0</v>
      </c>
      <c r="T17" s="10"/>
      <c r="U17" s="10">
        <f t="shared" si="0"/>
        <v>0</v>
      </c>
    </row>
    <row r="18" spans="1:21" hidden="1" x14ac:dyDescent="0.2">
      <c r="A18" s="34">
        <f>+Jan!A18</f>
        <v>107250</v>
      </c>
      <c r="B18" s="35"/>
      <c r="C18" s="35"/>
      <c r="D18" s="35"/>
      <c r="E18" s="35"/>
      <c r="F18" s="35"/>
      <c r="G18" s="35"/>
      <c r="H18" s="35"/>
      <c r="I18" s="35"/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+'184.100'!AI18</f>
        <v>0</v>
      </c>
      <c r="T18" s="10"/>
      <c r="U18" s="10">
        <f t="shared" si="0"/>
        <v>0</v>
      </c>
    </row>
    <row r="19" spans="1:21" hidden="1" x14ac:dyDescent="0.2">
      <c r="A19" s="34">
        <v>107255</v>
      </c>
      <c r="B19" s="35"/>
      <c r="C19" s="35"/>
      <c r="D19" s="35"/>
      <c r="E19" s="35"/>
      <c r="F19" s="35"/>
      <c r="G19" s="35"/>
      <c r="H19" s="35"/>
      <c r="I19" s="35"/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+'184.100'!AI19</f>
        <v>0</v>
      </c>
      <c r="T19" s="10"/>
      <c r="U19" s="10">
        <f t="shared" si="0"/>
        <v>0</v>
      </c>
    </row>
    <row r="20" spans="1:21" hidden="1" x14ac:dyDescent="0.2">
      <c r="A20" s="34">
        <f>+Jan!A20</f>
        <v>107260</v>
      </c>
      <c r="B20" s="35"/>
      <c r="C20" s="35"/>
      <c r="D20" s="35"/>
      <c r="E20" s="35"/>
      <c r="F20" s="35"/>
      <c r="G20" s="35"/>
      <c r="H20" s="35"/>
      <c r="I20" s="35"/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+'184.100'!AI20</f>
        <v>0</v>
      </c>
      <c r="T20" s="10"/>
      <c r="U20" s="10">
        <f t="shared" si="0"/>
        <v>0</v>
      </c>
    </row>
    <row r="21" spans="1:21" hidden="1" x14ac:dyDescent="0.2">
      <c r="A21" s="34">
        <f>+Jan!A21</f>
        <v>107265</v>
      </c>
      <c r="B21" s="35"/>
      <c r="C21" s="35"/>
      <c r="D21" s="35"/>
      <c r="E21" s="35"/>
      <c r="F21" s="35"/>
      <c r="G21" s="35"/>
      <c r="H21" s="35"/>
      <c r="I21" s="35"/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+'184.100'!AI21</f>
        <v>0</v>
      </c>
      <c r="T21" s="10"/>
      <c r="U21" s="10">
        <f t="shared" si="0"/>
        <v>0</v>
      </c>
    </row>
    <row r="22" spans="1:21" hidden="1" x14ac:dyDescent="0.2">
      <c r="A22" s="34">
        <v>107267</v>
      </c>
      <c r="B22" s="35"/>
      <c r="C22" s="35"/>
      <c r="D22" s="35"/>
      <c r="E22" s="35"/>
      <c r="F22" s="35"/>
      <c r="G22" s="35"/>
      <c r="H22" s="35"/>
      <c r="I22" s="35"/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+'184.100'!AI22</f>
        <v>0</v>
      </c>
      <c r="T22" s="10"/>
      <c r="U22" s="10">
        <f t="shared" si="0"/>
        <v>0</v>
      </c>
    </row>
    <row r="23" spans="1:21" hidden="1" x14ac:dyDescent="0.2">
      <c r="A23" s="34">
        <f>+Jan!A23</f>
        <v>107270</v>
      </c>
      <c r="B23" s="35"/>
      <c r="C23" s="35"/>
      <c r="D23" s="35"/>
      <c r="E23" s="35"/>
      <c r="F23" s="35"/>
      <c r="G23" s="35"/>
      <c r="H23" s="35"/>
      <c r="I23" s="35"/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+'184.100'!AI23</f>
        <v>0</v>
      </c>
      <c r="T23" s="10"/>
      <c r="U23" s="10">
        <f t="shared" si="0"/>
        <v>0</v>
      </c>
    </row>
    <row r="24" spans="1:21" hidden="1" x14ac:dyDescent="0.2">
      <c r="A24" s="34">
        <f>+Jan!A24</f>
        <v>107275</v>
      </c>
      <c r="B24" s="35"/>
      <c r="C24" s="35"/>
      <c r="D24" s="35"/>
      <c r="E24" s="35"/>
      <c r="F24" s="35"/>
      <c r="G24" s="35"/>
      <c r="H24" s="35"/>
      <c r="I24" s="35"/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+'184.100'!AI24</f>
        <v>0</v>
      </c>
      <c r="T24" s="10"/>
      <c r="U24" s="10">
        <f t="shared" si="0"/>
        <v>0</v>
      </c>
    </row>
    <row r="25" spans="1:21" hidden="1" x14ac:dyDescent="0.2">
      <c r="A25" s="34">
        <v>107280</v>
      </c>
      <c r="B25" s="35"/>
      <c r="C25" s="35"/>
      <c r="D25" s="35"/>
      <c r="E25" s="35"/>
      <c r="F25" s="35"/>
      <c r="G25" s="35"/>
      <c r="H25" s="35"/>
      <c r="I25" s="35"/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+'184.100'!AI25</f>
        <v>0</v>
      </c>
      <c r="T25" s="10"/>
      <c r="U25" s="10">
        <f t="shared" si="0"/>
        <v>0</v>
      </c>
    </row>
    <row r="26" spans="1:21" hidden="1" x14ac:dyDescent="0.2">
      <c r="A26" s="34">
        <v>107285</v>
      </c>
      <c r="B26" s="35"/>
      <c r="C26" s="35"/>
      <c r="D26" s="35"/>
      <c r="E26" s="35"/>
      <c r="F26" s="35"/>
      <c r="G26" s="35"/>
      <c r="H26" s="35"/>
      <c r="I26" s="35"/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+'184.100'!AI26</f>
        <v>0</v>
      </c>
      <c r="T26" s="10"/>
      <c r="U26" s="10">
        <f t="shared" si="0"/>
        <v>0</v>
      </c>
    </row>
    <row r="27" spans="1:21" hidden="1" x14ac:dyDescent="0.2">
      <c r="A27" s="34">
        <v>107290</v>
      </c>
      <c r="B27" s="35"/>
      <c r="C27" s="35"/>
      <c r="D27" s="35"/>
      <c r="E27" s="35"/>
      <c r="F27" s="35"/>
      <c r="G27" s="35"/>
      <c r="H27" s="35"/>
      <c r="I27" s="35"/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+'184.100'!AI27</f>
        <v>0</v>
      </c>
      <c r="T27" s="10"/>
      <c r="U27" s="10">
        <f t="shared" si="0"/>
        <v>0</v>
      </c>
    </row>
    <row r="28" spans="1:21" hidden="1" x14ac:dyDescent="0.2">
      <c r="A28" s="34">
        <v>107295</v>
      </c>
      <c r="B28" s="35"/>
      <c r="C28" s="35"/>
      <c r="D28" s="35"/>
      <c r="E28" s="35"/>
      <c r="F28" s="35"/>
      <c r="G28" s="35"/>
      <c r="H28" s="35"/>
      <c r="I28" s="35"/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+'184.100'!AI28</f>
        <v>0</v>
      </c>
      <c r="T28" s="10"/>
      <c r="U28" s="10">
        <f t="shared" si="0"/>
        <v>0</v>
      </c>
    </row>
    <row r="29" spans="1:21" hidden="1" x14ac:dyDescent="0.2">
      <c r="A29" s="34">
        <v>107297</v>
      </c>
      <c r="B29" s="35"/>
      <c r="C29" s="35"/>
      <c r="D29" s="35"/>
      <c r="E29" s="35"/>
      <c r="F29" s="35"/>
      <c r="G29" s="35"/>
      <c r="H29" s="35"/>
      <c r="I29" s="35"/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+'184.100'!AI29</f>
        <v>0</v>
      </c>
      <c r="T29" s="10"/>
      <c r="U29" s="10">
        <f t="shared" si="0"/>
        <v>0</v>
      </c>
    </row>
    <row r="30" spans="1:21" hidden="1" x14ac:dyDescent="0.2">
      <c r="A30" s="34">
        <v>107310</v>
      </c>
      <c r="B30" s="35"/>
      <c r="C30" s="35"/>
      <c r="D30" s="35"/>
      <c r="E30" s="35"/>
      <c r="F30" s="35"/>
      <c r="G30" s="35"/>
      <c r="H30" s="35"/>
      <c r="I30" s="35"/>
      <c r="J30" s="10">
        <f t="shared" si="1"/>
        <v>0</v>
      </c>
      <c r="K30" s="10"/>
      <c r="L30" s="10"/>
      <c r="M30" s="10"/>
      <c r="N30" s="10"/>
      <c r="O30" s="10"/>
      <c r="P30" s="10"/>
      <c r="Q30" s="10">
        <f t="shared" ref="Q30" si="3">+J30-L30+M30-N30+O30+P30+K30</f>
        <v>0</v>
      </c>
      <c r="R30" s="10">
        <f>+'184.100'!AI30</f>
        <v>0</v>
      </c>
      <c r="T30" s="10"/>
      <c r="U30" s="10">
        <f t="shared" ref="U30" si="4">+Q30++T30+R30+S30</f>
        <v>0</v>
      </c>
    </row>
    <row r="31" spans="1:21" hidden="1" x14ac:dyDescent="0.2">
      <c r="A31" s="34">
        <v>107400</v>
      </c>
      <c r="B31" s="35"/>
      <c r="C31" s="35"/>
      <c r="D31" s="35"/>
      <c r="E31" s="35"/>
      <c r="F31" s="35"/>
      <c r="G31" s="35"/>
      <c r="H31" s="35"/>
      <c r="I31" s="35"/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+'184.100'!AI31</f>
        <v>0</v>
      </c>
      <c r="T31" s="10">
        <f>+'163000'!AI10+'163000'!AI33</f>
        <v>0</v>
      </c>
      <c r="U31" s="10">
        <f t="shared" si="0"/>
        <v>0</v>
      </c>
    </row>
    <row r="32" spans="1:21" x14ac:dyDescent="0.2">
      <c r="A32" s="34">
        <f>+Jan!A32</f>
        <v>107500</v>
      </c>
      <c r="B32" s="35">
        <v>6760.23</v>
      </c>
      <c r="C32" s="35">
        <v>294.18</v>
      </c>
      <c r="D32" s="35"/>
      <c r="E32" s="35">
        <v>333.46</v>
      </c>
      <c r="F32" s="35"/>
      <c r="G32" s="35">
        <v>266.81</v>
      </c>
      <c r="H32" s="35">
        <v>1035.92</v>
      </c>
      <c r="I32" s="35"/>
      <c r="J32" s="10">
        <f t="shared" si="1"/>
        <v>8690.6</v>
      </c>
      <c r="K32" s="10">
        <v>-22236.95</v>
      </c>
      <c r="L32" s="10"/>
      <c r="M32" s="10"/>
      <c r="N32" s="10"/>
      <c r="O32" s="10"/>
      <c r="P32" s="10"/>
      <c r="Q32" s="10">
        <f t="shared" si="2"/>
        <v>-13546.35</v>
      </c>
      <c r="R32" s="10">
        <f>+'184.100'!AI32</f>
        <v>0</v>
      </c>
      <c r="T32" s="10"/>
      <c r="U32" s="10">
        <f t="shared" si="0"/>
        <v>-13546.35</v>
      </c>
    </row>
    <row r="33" spans="1:21" x14ac:dyDescent="0.2">
      <c r="A33" s="34">
        <f>+Jan!A33</f>
        <v>108800</v>
      </c>
      <c r="B33" s="35">
        <v>22020.99</v>
      </c>
      <c r="C33" s="35">
        <v>1001.25</v>
      </c>
      <c r="D33" s="35"/>
      <c r="E33" s="35">
        <v>808.57</v>
      </c>
      <c r="F33" s="35"/>
      <c r="G33" s="35">
        <v>2302.9299999999998</v>
      </c>
      <c r="H33" s="35">
        <v>2872.92</v>
      </c>
      <c r="I33" s="35"/>
      <c r="J33" s="10">
        <f t="shared" si="1"/>
        <v>29006.660000000003</v>
      </c>
      <c r="K33" s="10">
        <v>963.29</v>
      </c>
      <c r="L33" s="10"/>
      <c r="M33" s="10"/>
      <c r="N33" s="10"/>
      <c r="O33" s="10"/>
      <c r="P33" s="10"/>
      <c r="Q33" s="10">
        <f t="shared" si="2"/>
        <v>29969.950000000004</v>
      </c>
      <c r="R33" s="10">
        <f>+'184.100'!AI33</f>
        <v>0</v>
      </c>
      <c r="T33" s="10"/>
      <c r="U33" s="10">
        <f t="shared" si="0"/>
        <v>29969.950000000004</v>
      </c>
    </row>
    <row r="34" spans="1:21" x14ac:dyDescent="0.2">
      <c r="A34" s="34">
        <f>+Jan!A34</f>
        <v>108810</v>
      </c>
      <c r="B34" s="35">
        <v>52.15</v>
      </c>
      <c r="C34" s="35">
        <v>2.61</v>
      </c>
      <c r="D34" s="35"/>
      <c r="E34" s="35"/>
      <c r="F34" s="35"/>
      <c r="G34" s="35"/>
      <c r="H34" s="35">
        <v>7.52</v>
      </c>
      <c r="I34" s="35"/>
      <c r="J34" s="10">
        <f t="shared" si="1"/>
        <v>62.28</v>
      </c>
      <c r="K34" s="10"/>
      <c r="L34" s="10"/>
      <c r="M34" s="10"/>
      <c r="N34" s="10"/>
      <c r="O34" s="10"/>
      <c r="P34" s="10"/>
      <c r="Q34" s="10">
        <f>+J34-L34+M34-N34+O34+P34+K34</f>
        <v>62.28</v>
      </c>
      <c r="R34" s="10">
        <f>+'184.100'!AI34</f>
        <v>0</v>
      </c>
      <c r="T34" s="10"/>
      <c r="U34" s="10">
        <f t="shared" si="0"/>
        <v>62.28</v>
      </c>
    </row>
    <row r="35" spans="1:21" hidden="1" x14ac:dyDescent="0.2">
      <c r="A35" s="34">
        <f>+Jan!A35</f>
        <v>142200</v>
      </c>
      <c r="B35" s="35"/>
      <c r="C35" s="35"/>
      <c r="D35" s="35"/>
      <c r="E35" s="35"/>
      <c r="F35" s="35"/>
      <c r="G35" s="35"/>
      <c r="H35" s="35"/>
      <c r="I35" s="35"/>
      <c r="J35" s="10">
        <f t="shared" si="1"/>
        <v>0</v>
      </c>
      <c r="K35" s="10"/>
      <c r="L35" s="10"/>
      <c r="M35" s="10"/>
      <c r="N35" s="10"/>
      <c r="O35" s="10"/>
      <c r="P35" s="10"/>
      <c r="Q35" s="10">
        <f t="shared" si="2"/>
        <v>0</v>
      </c>
      <c r="R35" s="10">
        <f>+'184.100'!AI35</f>
        <v>0</v>
      </c>
      <c r="T35" s="10"/>
      <c r="U35" s="10">
        <f t="shared" si="0"/>
        <v>0</v>
      </c>
    </row>
    <row r="36" spans="1:21" hidden="1" x14ac:dyDescent="0.2">
      <c r="A36" s="34">
        <v>143000</v>
      </c>
      <c r="B36" s="35"/>
      <c r="C36" s="35"/>
      <c r="D36" s="35"/>
      <c r="E36" s="35"/>
      <c r="F36" s="35"/>
      <c r="G36" s="35"/>
      <c r="H36" s="35"/>
      <c r="I36" s="35"/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5">+J36-L36+M36-N36+O36+P36+K36</f>
        <v>0</v>
      </c>
      <c r="R36" s="10">
        <f>+'184.100'!AI36</f>
        <v>0</v>
      </c>
      <c r="T36" s="10"/>
      <c r="U36" s="10">
        <f t="shared" si="0"/>
        <v>0</v>
      </c>
    </row>
    <row r="37" spans="1:21" x14ac:dyDescent="0.2">
      <c r="A37" s="34">
        <f>+Jan!A37</f>
        <v>143100</v>
      </c>
      <c r="B37" s="35"/>
      <c r="C37" s="35"/>
      <c r="D37" s="35"/>
      <c r="E37" s="35"/>
      <c r="F37" s="35"/>
      <c r="G37" s="35"/>
      <c r="H37" s="35"/>
      <c r="I37" s="35"/>
      <c r="J37" s="10">
        <f t="shared" si="1"/>
        <v>0</v>
      </c>
      <c r="K37" s="10">
        <v>127.63</v>
      </c>
      <c r="L37" s="10"/>
      <c r="M37" s="10"/>
      <c r="N37" s="10"/>
      <c r="O37" s="10"/>
      <c r="P37" s="10"/>
      <c r="Q37" s="10">
        <f t="shared" si="5"/>
        <v>127.63</v>
      </c>
      <c r="R37" s="10">
        <f>+'184.100'!AI37</f>
        <v>0</v>
      </c>
      <c r="T37" s="10"/>
      <c r="U37" s="10">
        <f t="shared" si="0"/>
        <v>127.63</v>
      </c>
    </row>
    <row r="38" spans="1:21" x14ac:dyDescent="0.2">
      <c r="A38" s="34">
        <f>+Jan!A38</f>
        <v>143600</v>
      </c>
      <c r="B38" s="35">
        <v>138215.51999999999</v>
      </c>
      <c r="C38" s="35">
        <v>2205.9299999999998</v>
      </c>
      <c r="D38" s="35"/>
      <c r="E38" s="35">
        <v>2815.95</v>
      </c>
      <c r="F38" s="35"/>
      <c r="G38" s="35"/>
      <c r="H38" s="35"/>
      <c r="I38" s="35"/>
      <c r="J38" s="10">
        <f t="shared" si="1"/>
        <v>143237.4</v>
      </c>
      <c r="K38" s="10"/>
      <c r="L38" s="10"/>
      <c r="M38" s="10"/>
      <c r="N38" s="10"/>
      <c r="O38" s="10"/>
      <c r="P38" s="10"/>
      <c r="Q38" s="10">
        <f t="shared" si="2"/>
        <v>143237.4</v>
      </c>
      <c r="R38" s="10">
        <f>+'184.100'!AI38</f>
        <v>0</v>
      </c>
      <c r="T38" s="10"/>
      <c r="U38" s="10">
        <f t="shared" si="0"/>
        <v>143237.4</v>
      </c>
    </row>
    <row r="39" spans="1:21" hidden="1" x14ac:dyDescent="0.2">
      <c r="A39" s="34">
        <v>143700</v>
      </c>
      <c r="B39" s="35"/>
      <c r="C39" s="35"/>
      <c r="D39" s="35"/>
      <c r="E39" s="35"/>
      <c r="F39" s="35"/>
      <c r="G39" s="35"/>
      <c r="H39" s="35"/>
      <c r="I39" s="35"/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6">+J39-L39+M39-N39+O39+P39+K39</f>
        <v>0</v>
      </c>
      <c r="R39" s="10">
        <f>+'184.100'!AI39</f>
        <v>0</v>
      </c>
      <c r="T39" s="10"/>
      <c r="U39" s="10">
        <f t="shared" si="0"/>
        <v>0</v>
      </c>
    </row>
    <row r="40" spans="1:21" hidden="1" x14ac:dyDescent="0.2">
      <c r="A40" s="34">
        <f>+Jan!A40</f>
        <v>146000</v>
      </c>
      <c r="B40" s="35"/>
      <c r="C40" s="35"/>
      <c r="D40" s="35"/>
      <c r="E40" s="35"/>
      <c r="F40" s="35"/>
      <c r="G40" s="35"/>
      <c r="H40" s="35"/>
      <c r="I40" s="35"/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+'184.100'!AI40</f>
        <v>0</v>
      </c>
      <c r="T40" s="10"/>
      <c r="U40" s="10">
        <f t="shared" si="0"/>
        <v>0</v>
      </c>
    </row>
    <row r="41" spans="1:21" x14ac:dyDescent="0.2">
      <c r="A41" s="34">
        <f>+Jan!A41</f>
        <v>163000</v>
      </c>
      <c r="B41" s="35">
        <v>27513.3</v>
      </c>
      <c r="C41" s="35">
        <v>1446.13</v>
      </c>
      <c r="D41" s="35"/>
      <c r="E41" s="35"/>
      <c r="F41" s="35"/>
      <c r="G41" s="35">
        <v>360.93</v>
      </c>
      <c r="H41" s="35">
        <v>3922.33</v>
      </c>
      <c r="I41" s="35"/>
      <c r="J41" s="10">
        <f t="shared" si="1"/>
        <v>33242.69</v>
      </c>
      <c r="K41" s="10"/>
      <c r="L41" s="10"/>
      <c r="M41" s="10"/>
      <c r="N41" s="10"/>
      <c r="O41" s="10"/>
      <c r="P41" s="10"/>
      <c r="Q41" s="10">
        <f t="shared" si="2"/>
        <v>33242.69</v>
      </c>
      <c r="R41" s="10">
        <f>+'184.100'!AI41</f>
        <v>0</v>
      </c>
      <c r="T41" s="10">
        <f>-'163000'!AI21</f>
        <v>-33242.69</v>
      </c>
      <c r="U41" s="10">
        <f t="shared" si="0"/>
        <v>0</v>
      </c>
    </row>
    <row r="42" spans="1:21" hidden="1" x14ac:dyDescent="0.2">
      <c r="A42" s="34">
        <v>163200</v>
      </c>
      <c r="B42" s="35"/>
      <c r="C42" s="35"/>
      <c r="D42" s="35"/>
      <c r="E42" s="35"/>
      <c r="F42" s="35"/>
      <c r="G42" s="35"/>
      <c r="H42" s="35"/>
      <c r="I42" s="35"/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+'184.100'!AI42</f>
        <v>0</v>
      </c>
      <c r="T42" s="10">
        <f>-'163000'!AI44</f>
        <v>0</v>
      </c>
      <c r="U42" s="10">
        <f t="shared" si="0"/>
        <v>0</v>
      </c>
    </row>
    <row r="43" spans="1:21" hidden="1" x14ac:dyDescent="0.2">
      <c r="A43" s="34">
        <v>183200</v>
      </c>
      <c r="B43" s="35"/>
      <c r="C43" s="35"/>
      <c r="D43" s="35"/>
      <c r="E43" s="35"/>
      <c r="F43" s="35"/>
      <c r="G43" s="35"/>
      <c r="H43" s="35"/>
      <c r="I43" s="35"/>
      <c r="J43" s="10">
        <f t="shared" si="1"/>
        <v>0</v>
      </c>
      <c r="K43" s="10"/>
      <c r="L43" s="10"/>
      <c r="M43" s="10"/>
      <c r="N43" s="10"/>
      <c r="O43" s="10"/>
      <c r="P43" s="10"/>
      <c r="Q43" s="10">
        <f t="shared" si="2"/>
        <v>0</v>
      </c>
      <c r="R43" s="10">
        <f>+'184.100'!AI43</f>
        <v>0</v>
      </c>
      <c r="T43" s="10"/>
      <c r="U43" s="10">
        <f t="shared" si="0"/>
        <v>0</v>
      </c>
    </row>
    <row r="44" spans="1:21" hidden="1" x14ac:dyDescent="0.2">
      <c r="A44" s="34">
        <v>183300</v>
      </c>
      <c r="B44" s="35"/>
      <c r="C44" s="35"/>
      <c r="D44" s="35"/>
      <c r="E44" s="35"/>
      <c r="F44" s="35"/>
      <c r="G44" s="35"/>
      <c r="H44" s="35"/>
      <c r="I44" s="35"/>
      <c r="J44" s="10">
        <f t="shared" si="1"/>
        <v>0</v>
      </c>
      <c r="K44" s="10"/>
      <c r="L44" s="10"/>
      <c r="M44" s="10"/>
      <c r="N44" s="10"/>
      <c r="O44" s="10"/>
      <c r="P44" s="10"/>
      <c r="Q44" s="10">
        <f t="shared" ref="Q44" si="7">+J44-L44+M44-N44+O44+P44+K44</f>
        <v>0</v>
      </c>
      <c r="R44" s="10">
        <f>+'184.100'!AI44</f>
        <v>0</v>
      </c>
      <c r="T44" s="10"/>
      <c r="U44" s="10">
        <f t="shared" ref="U44" si="8">+Q44++T44+R44+S44</f>
        <v>0</v>
      </c>
    </row>
    <row r="45" spans="1:21" hidden="1" x14ac:dyDescent="0.2">
      <c r="A45" s="34">
        <v>183400</v>
      </c>
      <c r="B45" s="35"/>
      <c r="C45" s="35"/>
      <c r="D45" s="35"/>
      <c r="E45" s="35"/>
      <c r="F45" s="35"/>
      <c r="G45" s="35"/>
      <c r="H45" s="35"/>
      <c r="I45" s="35"/>
      <c r="J45" s="10">
        <f t="shared" si="1"/>
        <v>0</v>
      </c>
      <c r="K45" s="10"/>
      <c r="L45" s="10"/>
      <c r="M45" s="10"/>
      <c r="N45" s="10"/>
      <c r="O45" s="10"/>
      <c r="P45" s="10"/>
      <c r="Q45" s="10">
        <f t="shared" ref="Q45" si="9">+J45-L45+M45-N45+O45+P45+K45</f>
        <v>0</v>
      </c>
      <c r="R45" s="10">
        <f>+'184.100'!AI45</f>
        <v>0</v>
      </c>
      <c r="T45" s="10"/>
      <c r="U45" s="10">
        <f t="shared" si="0"/>
        <v>0</v>
      </c>
    </row>
    <row r="46" spans="1:21" x14ac:dyDescent="0.2">
      <c r="A46" s="34">
        <f>+Jan!A46</f>
        <v>184100</v>
      </c>
      <c r="B46" s="35"/>
      <c r="C46" s="35"/>
      <c r="D46" s="35"/>
      <c r="E46" s="35"/>
      <c r="F46" s="35"/>
      <c r="G46" s="35"/>
      <c r="H46" s="35"/>
      <c r="I46" s="35"/>
      <c r="J46" s="10">
        <f t="shared" si="1"/>
        <v>0</v>
      </c>
      <c r="K46" s="10"/>
      <c r="L46" s="10"/>
      <c r="M46" s="10"/>
      <c r="N46" s="10"/>
      <c r="O46" s="10"/>
      <c r="P46" s="10"/>
      <c r="Q46" s="10">
        <f t="shared" si="2"/>
        <v>0</v>
      </c>
      <c r="R46" s="10">
        <f>-'184.100'!AI118</f>
        <v>0</v>
      </c>
      <c r="T46" s="10"/>
      <c r="U46" s="10">
        <f t="shared" si="0"/>
        <v>0</v>
      </c>
    </row>
    <row r="47" spans="1:21" hidden="1" x14ac:dyDescent="0.2">
      <c r="A47" s="34">
        <v>242300</v>
      </c>
      <c r="B47" s="35"/>
      <c r="C47" s="35"/>
      <c r="D47" s="35"/>
      <c r="E47" s="35"/>
      <c r="F47" s="35"/>
      <c r="G47" s="35"/>
      <c r="H47" s="35"/>
      <c r="I47" s="35"/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+'184.100'!AI47</f>
        <v>0</v>
      </c>
      <c r="T47" s="10"/>
      <c r="U47" s="10">
        <f t="shared" ref="U47" si="10">+Q47++T47+R47+S47</f>
        <v>0</v>
      </c>
    </row>
    <row r="48" spans="1:21" hidden="1" x14ac:dyDescent="0.2">
      <c r="A48" s="34">
        <v>253350</v>
      </c>
      <c r="B48" s="35"/>
      <c r="C48" s="35"/>
      <c r="D48" s="35"/>
      <c r="E48" s="35"/>
      <c r="F48" s="35"/>
      <c r="G48" s="35"/>
      <c r="H48" s="35"/>
      <c r="I48" s="35"/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ref="Q48:Q50" si="11">+J48-L48+M48-N48+O48+P48+K48</f>
        <v>0</v>
      </c>
      <c r="R48" s="10">
        <f>+'184.100'!AI48</f>
        <v>0</v>
      </c>
      <c r="T48" s="10"/>
      <c r="U48" s="10">
        <f t="shared" si="0"/>
        <v>0</v>
      </c>
    </row>
    <row r="49" spans="1:21" hidden="1" x14ac:dyDescent="0.2">
      <c r="A49" s="34">
        <v>253351</v>
      </c>
      <c r="B49" s="35"/>
      <c r="C49" s="35"/>
      <c r="D49" s="35"/>
      <c r="E49" s="35"/>
      <c r="F49" s="35"/>
      <c r="G49" s="35"/>
      <c r="H49" s="35"/>
      <c r="I49" s="35"/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11"/>
        <v>0</v>
      </c>
      <c r="R49" s="10">
        <f>+'184.100'!AI49</f>
        <v>0</v>
      </c>
      <c r="T49" s="10"/>
      <c r="U49" s="10">
        <f t="shared" si="0"/>
        <v>0</v>
      </c>
    </row>
    <row r="50" spans="1:21" hidden="1" x14ac:dyDescent="0.2">
      <c r="A50" s="34">
        <f>+Jan!A50</f>
        <v>416000</v>
      </c>
      <c r="B50" s="35"/>
      <c r="C50" s="35"/>
      <c r="D50" s="35"/>
      <c r="E50" s="35"/>
      <c r="F50" s="35"/>
      <c r="G50" s="35"/>
      <c r="H50" s="35"/>
      <c r="I50" s="35"/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11"/>
        <v>0</v>
      </c>
      <c r="R50" s="10">
        <f>+'184.100'!AI50</f>
        <v>0</v>
      </c>
      <c r="T50" s="10"/>
      <c r="U50" s="10">
        <f t="shared" si="0"/>
        <v>0</v>
      </c>
    </row>
    <row r="51" spans="1:21" hidden="1" x14ac:dyDescent="0.2">
      <c r="A51" s="34">
        <f>+Jan!A51</f>
        <v>416100</v>
      </c>
      <c r="B51" s="35"/>
      <c r="C51" s="35"/>
      <c r="D51" s="35"/>
      <c r="E51" s="35"/>
      <c r="F51" s="35"/>
      <c r="G51" s="35"/>
      <c r="H51" s="35"/>
      <c r="I51" s="35"/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+'184.100'!AI51</f>
        <v>0</v>
      </c>
      <c r="T51" s="10"/>
      <c r="U51" s="10">
        <f t="shared" si="0"/>
        <v>0</v>
      </c>
    </row>
    <row r="52" spans="1:21" hidden="1" x14ac:dyDescent="0.2">
      <c r="A52" s="34">
        <f>+Jan!A52</f>
        <v>416600</v>
      </c>
      <c r="B52" s="35"/>
      <c r="C52" s="35"/>
      <c r="D52" s="35"/>
      <c r="E52" s="35"/>
      <c r="F52" s="35"/>
      <c r="G52" s="35"/>
      <c r="H52" s="35"/>
      <c r="I52" s="35"/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+'184.100'!AI52</f>
        <v>0</v>
      </c>
      <c r="T52" s="10"/>
      <c r="U52" s="10">
        <f t="shared" si="0"/>
        <v>0</v>
      </c>
    </row>
    <row r="53" spans="1:21" hidden="1" x14ac:dyDescent="0.2">
      <c r="A53" s="34">
        <f>+Jan!A53</f>
        <v>416700</v>
      </c>
      <c r="B53" s="35"/>
      <c r="C53" s="35"/>
      <c r="D53" s="35"/>
      <c r="E53" s="35"/>
      <c r="F53" s="35"/>
      <c r="G53" s="35"/>
      <c r="H53" s="35"/>
      <c r="I53" s="35"/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+'184.100'!AI53</f>
        <v>0</v>
      </c>
      <c r="T53" s="10"/>
      <c r="U53" s="10">
        <f t="shared" si="0"/>
        <v>0</v>
      </c>
    </row>
    <row r="54" spans="1:21" hidden="1" x14ac:dyDescent="0.2">
      <c r="A54" s="34">
        <f>+Jan!A54</f>
        <v>417102</v>
      </c>
      <c r="B54" s="35"/>
      <c r="C54" s="35"/>
      <c r="D54" s="35"/>
      <c r="E54" s="35"/>
      <c r="F54" s="35"/>
      <c r="G54" s="35"/>
      <c r="H54" s="35"/>
      <c r="I54" s="35"/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+'184.100'!AI54</f>
        <v>0</v>
      </c>
      <c r="T54" s="10"/>
      <c r="U54" s="10">
        <f t="shared" si="0"/>
        <v>0</v>
      </c>
    </row>
    <row r="55" spans="1:21" hidden="1" x14ac:dyDescent="0.2">
      <c r="A55" s="34">
        <f>+Jan!A55</f>
        <v>417106</v>
      </c>
      <c r="B55" s="35"/>
      <c r="C55" s="35"/>
      <c r="D55" s="35"/>
      <c r="E55" s="35"/>
      <c r="F55" s="35"/>
      <c r="G55" s="35"/>
      <c r="H55" s="35"/>
      <c r="I55" s="35"/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+'184.100'!AI55</f>
        <v>0</v>
      </c>
      <c r="T55" s="10"/>
      <c r="U55" s="10">
        <f t="shared" si="0"/>
        <v>0</v>
      </c>
    </row>
    <row r="56" spans="1:21" x14ac:dyDescent="0.2">
      <c r="A56" s="34">
        <f>+Jan!A56</f>
        <v>417107</v>
      </c>
      <c r="B56" s="35"/>
      <c r="C56" s="35"/>
      <c r="D56" s="35"/>
      <c r="E56" s="35"/>
      <c r="F56" s="35"/>
      <c r="G56" s="35"/>
      <c r="H56" s="35"/>
      <c r="I56" s="35"/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+'184.100'!AI56</f>
        <v>0</v>
      </c>
      <c r="S56" s="10">
        <v>5.42</v>
      </c>
      <c r="T56" s="10"/>
      <c r="U56" s="10">
        <f t="shared" si="0"/>
        <v>5.42</v>
      </c>
    </row>
    <row r="57" spans="1:21" hidden="1" x14ac:dyDescent="0.2">
      <c r="A57" s="34">
        <v>426500</v>
      </c>
      <c r="B57" s="35"/>
      <c r="C57" s="35"/>
      <c r="D57" s="35"/>
      <c r="E57" s="35"/>
      <c r="F57" s="35"/>
      <c r="G57" s="35"/>
      <c r="H57" s="35"/>
      <c r="I57" s="35"/>
      <c r="J57" s="10">
        <f t="shared" si="1"/>
        <v>0</v>
      </c>
      <c r="K57" s="10"/>
      <c r="L57" s="10"/>
      <c r="M57" s="10"/>
      <c r="N57" s="10"/>
      <c r="O57" s="10"/>
      <c r="P57" s="10"/>
      <c r="Q57" s="10">
        <f t="shared" ref="Q57" si="12">+J57-L57+M57-N57+O57+P57+K57</f>
        <v>0</v>
      </c>
      <c r="R57" s="10">
        <f>+'184.100'!AI57</f>
        <v>0</v>
      </c>
      <c r="T57" s="10"/>
      <c r="U57" s="10">
        <f t="shared" ref="U57" si="13">+Q57++T57+R57+S57</f>
        <v>0</v>
      </c>
    </row>
    <row r="58" spans="1:21" hidden="1" x14ac:dyDescent="0.2">
      <c r="A58" s="34">
        <f>+Jan!A58</f>
        <v>582000</v>
      </c>
      <c r="B58" s="35"/>
      <c r="C58" s="35"/>
      <c r="D58" s="35"/>
      <c r="E58" s="35"/>
      <c r="F58" s="35"/>
      <c r="G58" s="35"/>
      <c r="H58" s="35"/>
      <c r="I58" s="35"/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2"/>
        <v>0</v>
      </c>
      <c r="R58" s="10">
        <f>+'184.100'!AI58</f>
        <v>0</v>
      </c>
      <c r="T58" s="10"/>
      <c r="U58" s="10">
        <f t="shared" si="0"/>
        <v>0</v>
      </c>
    </row>
    <row r="59" spans="1:21" x14ac:dyDescent="0.2">
      <c r="A59" s="34">
        <f>+Jan!A59</f>
        <v>582200</v>
      </c>
      <c r="B59" s="35">
        <v>253.64</v>
      </c>
      <c r="C59" s="35">
        <v>15.59</v>
      </c>
      <c r="D59" s="35"/>
      <c r="E59" s="35"/>
      <c r="F59" s="35"/>
      <c r="G59" s="35">
        <v>14.62</v>
      </c>
      <c r="H59" s="35">
        <v>48.8</v>
      </c>
      <c r="I59" s="35"/>
      <c r="J59" s="10">
        <f t="shared" si="1"/>
        <v>332.65</v>
      </c>
      <c r="K59" s="10"/>
      <c r="L59" s="10"/>
      <c r="M59" s="10"/>
      <c r="N59" s="10"/>
      <c r="O59" s="10"/>
      <c r="P59" s="10"/>
      <c r="Q59" s="10">
        <f t="shared" si="2"/>
        <v>332.65</v>
      </c>
      <c r="R59" s="10">
        <f>+'184.100'!AI59</f>
        <v>0</v>
      </c>
      <c r="T59" s="10"/>
      <c r="U59" s="10">
        <f t="shared" si="0"/>
        <v>332.65</v>
      </c>
    </row>
    <row r="60" spans="1:21" x14ac:dyDescent="0.2">
      <c r="A60" s="34">
        <f>+Jan!A60</f>
        <v>583000</v>
      </c>
      <c r="B60" s="35">
        <v>16105.18</v>
      </c>
      <c r="C60" s="35">
        <v>802.92</v>
      </c>
      <c r="D60" s="35"/>
      <c r="E60" s="35">
        <v>615.79999999999995</v>
      </c>
      <c r="F60" s="35"/>
      <c r="G60" s="35">
        <v>888.05</v>
      </c>
      <c r="H60" s="35">
        <v>2172.9899999999998</v>
      </c>
      <c r="I60" s="35"/>
      <c r="J60" s="10">
        <f t="shared" si="1"/>
        <v>20584.939999999995</v>
      </c>
      <c r="K60" s="10">
        <v>7506.2</v>
      </c>
      <c r="L60" s="10"/>
      <c r="M60" s="10"/>
      <c r="N60" s="10"/>
      <c r="O60" s="10"/>
      <c r="P60" s="10"/>
      <c r="Q60" s="10">
        <f t="shared" si="2"/>
        <v>28091.139999999996</v>
      </c>
      <c r="R60" s="10">
        <f>+'184.100'!AI60</f>
        <v>0</v>
      </c>
      <c r="T60" s="10"/>
      <c r="U60" s="10">
        <f t="shared" ref="U60:U106" si="14">+Q60++T60+R60+S60</f>
        <v>28091.139999999996</v>
      </c>
    </row>
    <row r="61" spans="1:21" x14ac:dyDescent="0.2">
      <c r="A61" s="34">
        <f>+Jan!A61</f>
        <v>586000</v>
      </c>
      <c r="B61" s="35">
        <v>35408.03</v>
      </c>
      <c r="C61" s="35">
        <v>1467.37</v>
      </c>
      <c r="D61" s="35"/>
      <c r="E61" s="35">
        <v>21.82</v>
      </c>
      <c r="F61" s="35"/>
      <c r="G61" s="35">
        <v>1239.1300000000001</v>
      </c>
      <c r="H61" s="35">
        <v>4491.01</v>
      </c>
      <c r="I61" s="35"/>
      <c r="J61" s="10">
        <f t="shared" si="1"/>
        <v>42627.360000000001</v>
      </c>
      <c r="K61" s="10"/>
      <c r="L61" s="10"/>
      <c r="M61" s="10"/>
      <c r="N61" s="10"/>
      <c r="O61" s="10"/>
      <c r="P61" s="10"/>
      <c r="Q61" s="10">
        <f t="shared" si="2"/>
        <v>42627.360000000001</v>
      </c>
      <c r="R61" s="10">
        <f>+'184.100'!AI61</f>
        <v>0</v>
      </c>
      <c r="T61" s="10"/>
      <c r="U61" s="10">
        <f t="shared" si="14"/>
        <v>42627.360000000001</v>
      </c>
    </row>
    <row r="62" spans="1:21" x14ac:dyDescent="0.2">
      <c r="A62" s="34">
        <f>+Jan!A62</f>
        <v>588000</v>
      </c>
      <c r="B62" s="35">
        <v>88954.57</v>
      </c>
      <c r="C62" s="35">
        <v>5503.78</v>
      </c>
      <c r="D62" s="35"/>
      <c r="E62" s="35">
        <v>2943</v>
      </c>
      <c r="F62" s="35"/>
      <c r="G62" s="35">
        <v>1625.15</v>
      </c>
      <c r="H62" s="35">
        <v>10562.61</v>
      </c>
      <c r="I62" s="35"/>
      <c r="J62" s="10">
        <f t="shared" si="1"/>
        <v>109589.11</v>
      </c>
      <c r="K62" s="10"/>
      <c r="L62" s="10"/>
      <c r="M62" s="10"/>
      <c r="N62" s="10"/>
      <c r="O62" s="10"/>
      <c r="P62" s="10"/>
      <c r="Q62" s="10">
        <f t="shared" si="2"/>
        <v>109589.11</v>
      </c>
      <c r="R62" s="10">
        <f>+'184.100'!AI62</f>
        <v>0</v>
      </c>
      <c r="T62" s="10">
        <f>+'163000'!AI11+'163000'!AI34</f>
        <v>0</v>
      </c>
      <c r="U62" s="10">
        <f t="shared" si="14"/>
        <v>109589.11</v>
      </c>
    </row>
    <row r="63" spans="1:21" hidden="1" x14ac:dyDescent="0.2">
      <c r="A63" s="34">
        <v>588200</v>
      </c>
      <c r="B63" s="35"/>
      <c r="C63" s="35"/>
      <c r="D63" s="35"/>
      <c r="E63" s="35"/>
      <c r="F63" s="35"/>
      <c r="G63" s="35"/>
      <c r="H63" s="35"/>
      <c r="I63" s="35"/>
      <c r="J63" s="10">
        <f t="shared" si="1"/>
        <v>0</v>
      </c>
      <c r="K63" s="10"/>
      <c r="L63" s="10"/>
      <c r="M63" s="10"/>
      <c r="N63" s="10"/>
      <c r="O63" s="10"/>
      <c r="P63" s="10"/>
      <c r="Q63" s="10">
        <f t="shared" si="2"/>
        <v>0</v>
      </c>
      <c r="R63" s="10">
        <f>+'184.100'!AI63</f>
        <v>0</v>
      </c>
      <c r="T63" s="10"/>
      <c r="U63" s="10">
        <f t="shared" si="14"/>
        <v>0</v>
      </c>
    </row>
    <row r="64" spans="1:21" hidden="1" x14ac:dyDescent="0.2">
      <c r="A64" s="34">
        <v>588210</v>
      </c>
      <c r="B64" s="35"/>
      <c r="C64" s="35"/>
      <c r="D64" s="35"/>
      <c r="E64" s="35"/>
      <c r="F64" s="35"/>
      <c r="G64" s="35"/>
      <c r="H64" s="35"/>
      <c r="I64" s="35"/>
      <c r="J64" s="10">
        <f t="shared" si="1"/>
        <v>0</v>
      </c>
      <c r="K64" s="10"/>
      <c r="L64" s="10"/>
      <c r="M64" s="10"/>
      <c r="N64" s="10"/>
      <c r="O64" s="10"/>
      <c r="P64" s="10"/>
      <c r="Q64" s="10">
        <f t="shared" si="2"/>
        <v>0</v>
      </c>
      <c r="R64" s="10">
        <f>+'184.100'!AI64</f>
        <v>0</v>
      </c>
      <c r="T64" s="10"/>
      <c r="U64" s="10">
        <f t="shared" si="14"/>
        <v>0</v>
      </c>
    </row>
    <row r="65" spans="1:21" x14ac:dyDescent="0.2">
      <c r="A65" s="34">
        <f>+Jan!A65</f>
        <v>592000</v>
      </c>
      <c r="B65" s="35">
        <v>14024.29</v>
      </c>
      <c r="C65" s="35">
        <v>622.74</v>
      </c>
      <c r="D65" s="35"/>
      <c r="E65" s="35">
        <v>35.08</v>
      </c>
      <c r="F65" s="35"/>
      <c r="G65" s="35">
        <v>164.04</v>
      </c>
      <c r="H65" s="35">
        <v>1704.41</v>
      </c>
      <c r="I65" s="35"/>
      <c r="J65" s="10">
        <f t="shared" si="1"/>
        <v>16550.560000000001</v>
      </c>
      <c r="K65" s="10"/>
      <c r="L65" s="10"/>
      <c r="M65" s="10"/>
      <c r="N65" s="10"/>
      <c r="O65" s="10"/>
      <c r="P65" s="10"/>
      <c r="Q65" s="10">
        <f t="shared" si="2"/>
        <v>16550.560000000001</v>
      </c>
      <c r="R65" s="10">
        <f>+'184.100'!AI65</f>
        <v>0</v>
      </c>
      <c r="T65" s="10">
        <f>+'163000'!AI12+'163000'!AI35</f>
        <v>3.3650180222421437E-2</v>
      </c>
      <c r="U65" s="10">
        <f t="shared" si="14"/>
        <v>16550.593650180224</v>
      </c>
    </row>
    <row r="66" spans="1:21" x14ac:dyDescent="0.2">
      <c r="A66" s="34">
        <f>+Jan!A66</f>
        <v>592100</v>
      </c>
      <c r="B66" s="35">
        <v>3279.51</v>
      </c>
      <c r="C66" s="35">
        <v>191.53</v>
      </c>
      <c r="D66" s="35"/>
      <c r="E66" s="35"/>
      <c r="F66" s="35"/>
      <c r="G66" s="35">
        <v>174.84</v>
      </c>
      <c r="H66" s="35">
        <v>510.22</v>
      </c>
      <c r="I66" s="35"/>
      <c r="J66" s="10">
        <f t="shared" si="1"/>
        <v>4156.1000000000004</v>
      </c>
      <c r="K66" s="10"/>
      <c r="L66" s="10"/>
      <c r="M66" s="10"/>
      <c r="N66" s="10"/>
      <c r="O66" s="10"/>
      <c r="P66" s="10"/>
      <c r="Q66" s="10">
        <f t="shared" si="2"/>
        <v>4156.1000000000004</v>
      </c>
      <c r="R66" s="10">
        <f>+'184.100'!AI66</f>
        <v>0</v>
      </c>
      <c r="T66" s="10"/>
      <c r="U66" s="10">
        <f t="shared" si="14"/>
        <v>4156.1000000000004</v>
      </c>
    </row>
    <row r="67" spans="1:21" x14ac:dyDescent="0.2">
      <c r="A67" s="34">
        <f>+Jan!A67</f>
        <v>592200</v>
      </c>
      <c r="B67" s="35">
        <v>549.5</v>
      </c>
      <c r="C67" s="35">
        <v>33.78</v>
      </c>
      <c r="D67" s="35"/>
      <c r="E67" s="35"/>
      <c r="F67" s="35"/>
      <c r="G67" s="35">
        <v>31.67</v>
      </c>
      <c r="H67" s="35">
        <v>105.67</v>
      </c>
      <c r="I67" s="35"/>
      <c r="J67" s="10">
        <f t="shared" si="1"/>
        <v>720.61999999999989</v>
      </c>
      <c r="K67" s="10"/>
      <c r="L67" s="10"/>
      <c r="M67" s="10"/>
      <c r="N67" s="10"/>
      <c r="O67" s="10"/>
      <c r="P67" s="10"/>
      <c r="Q67" s="10">
        <f t="shared" si="2"/>
        <v>720.61999999999989</v>
      </c>
      <c r="R67" s="10">
        <f>+'184.100'!AI67</f>
        <v>0</v>
      </c>
      <c r="T67" s="10"/>
      <c r="U67" s="10">
        <f t="shared" si="14"/>
        <v>720.61999999999989</v>
      </c>
    </row>
    <row r="68" spans="1:21" x14ac:dyDescent="0.2">
      <c r="A68" s="34">
        <f>+Jan!A68</f>
        <v>593000</v>
      </c>
      <c r="B68" s="35">
        <v>131744.79</v>
      </c>
      <c r="C68" s="35">
        <v>5754.85</v>
      </c>
      <c r="D68" s="35"/>
      <c r="E68" s="35">
        <v>5508.28</v>
      </c>
      <c r="F68" s="35"/>
      <c r="G68" s="35">
        <v>4941.76</v>
      </c>
      <c r="H68" s="35">
        <v>10575.05</v>
      </c>
      <c r="I68" s="35"/>
      <c r="J68" s="10">
        <f t="shared" si="1"/>
        <v>158524.73000000001</v>
      </c>
      <c r="K68" s="10">
        <v>9837.67</v>
      </c>
      <c r="L68" s="10"/>
      <c r="M68" s="10"/>
      <c r="N68" s="10"/>
      <c r="O68" s="10"/>
      <c r="P68" s="10"/>
      <c r="Q68" s="10">
        <f t="shared" si="2"/>
        <v>168362.40000000002</v>
      </c>
      <c r="R68" s="10">
        <f>+'184.100'!AI68</f>
        <v>0</v>
      </c>
      <c r="T68" s="10">
        <f>+'163000'!AI13+'163000'!AI36</f>
        <v>90.112939290296453</v>
      </c>
      <c r="U68" s="10">
        <f t="shared" si="14"/>
        <v>168452.51293929032</v>
      </c>
    </row>
    <row r="69" spans="1:21" hidden="1" x14ac:dyDescent="0.2">
      <c r="A69" s="34">
        <f>+Jan!A69</f>
        <v>593200</v>
      </c>
      <c r="B69" s="35"/>
      <c r="C69" s="35"/>
      <c r="D69" s="35"/>
      <c r="E69" s="35"/>
      <c r="F69" s="35"/>
      <c r="G69" s="35"/>
      <c r="H69" s="35"/>
      <c r="I69" s="35"/>
      <c r="J69" s="10">
        <f t="shared" si="1"/>
        <v>0</v>
      </c>
      <c r="K69" s="10"/>
      <c r="L69" s="10"/>
      <c r="M69" s="10"/>
      <c r="N69" s="10"/>
      <c r="O69" s="10"/>
      <c r="P69" s="10"/>
      <c r="Q69" s="10">
        <f t="shared" si="2"/>
        <v>0</v>
      </c>
      <c r="R69" s="10">
        <f>+'184.100'!AI69</f>
        <v>0</v>
      </c>
      <c r="T69" s="10">
        <f>+'163000'!AI14+'163000'!AI37</f>
        <v>0</v>
      </c>
      <c r="U69" s="10">
        <f t="shared" si="14"/>
        <v>0</v>
      </c>
    </row>
    <row r="70" spans="1:21" x14ac:dyDescent="0.2">
      <c r="A70" s="34">
        <f>+Jan!A70</f>
        <v>593300</v>
      </c>
      <c r="B70" s="35">
        <v>11599.65</v>
      </c>
      <c r="C70" s="35">
        <v>616.4</v>
      </c>
      <c r="D70" s="35"/>
      <c r="E70" s="35">
        <v>1144.1199999999999</v>
      </c>
      <c r="F70" s="35"/>
      <c r="G70" s="35">
        <v>173.35</v>
      </c>
      <c r="H70" s="35">
        <v>1605.53</v>
      </c>
      <c r="I70" s="35"/>
      <c r="J70" s="10">
        <f t="shared" si="1"/>
        <v>15139.05</v>
      </c>
      <c r="K70" s="10"/>
      <c r="L70" s="10"/>
      <c r="M70" s="10"/>
      <c r="N70" s="10"/>
      <c r="O70" s="10"/>
      <c r="P70" s="10"/>
      <c r="Q70" s="10">
        <f t="shared" si="2"/>
        <v>15139.05</v>
      </c>
      <c r="R70" s="10">
        <f>+'184.100'!AI70</f>
        <v>0</v>
      </c>
      <c r="T70" s="10"/>
      <c r="U70" s="10">
        <f t="shared" si="14"/>
        <v>15139.05</v>
      </c>
    </row>
    <row r="71" spans="1:21" x14ac:dyDescent="0.2">
      <c r="A71" s="34">
        <v>593800</v>
      </c>
      <c r="B71" s="35"/>
      <c r="C71" s="35"/>
      <c r="D71" s="35"/>
      <c r="E71" s="35"/>
      <c r="F71" s="35"/>
      <c r="G71" s="35"/>
      <c r="H71" s="35"/>
      <c r="I71" s="35"/>
      <c r="J71" s="10">
        <f t="shared" si="1"/>
        <v>0</v>
      </c>
      <c r="K71" s="10">
        <v>-79.75</v>
      </c>
      <c r="L71" s="10"/>
      <c r="M71" s="10"/>
      <c r="N71" s="10"/>
      <c r="O71" s="10"/>
      <c r="P71" s="10"/>
      <c r="Q71" s="10">
        <f t="shared" si="2"/>
        <v>-79.75</v>
      </c>
      <c r="R71" s="10">
        <f>+'184.100'!AI71</f>
        <v>0</v>
      </c>
      <c r="T71" s="10"/>
      <c r="U71" s="10">
        <f t="shared" si="14"/>
        <v>-79.75</v>
      </c>
    </row>
    <row r="72" spans="1:21" x14ac:dyDescent="0.2">
      <c r="A72" s="34">
        <f>+Jan!A72</f>
        <v>594000</v>
      </c>
      <c r="B72" s="35">
        <v>14043.89</v>
      </c>
      <c r="C72" s="35">
        <v>641.14</v>
      </c>
      <c r="D72" s="35"/>
      <c r="E72" s="35">
        <v>586.91999999999996</v>
      </c>
      <c r="F72" s="35"/>
      <c r="G72" s="35">
        <v>878.42</v>
      </c>
      <c r="H72" s="35">
        <v>1391.03</v>
      </c>
      <c r="I72" s="35"/>
      <c r="J72" s="10">
        <f t="shared" si="1"/>
        <v>17541.399999999998</v>
      </c>
      <c r="K72" s="10"/>
      <c r="L72" s="10"/>
      <c r="M72" s="10"/>
      <c r="N72" s="10"/>
      <c r="O72" s="10"/>
      <c r="P72" s="10"/>
      <c r="Q72" s="10">
        <f t="shared" si="2"/>
        <v>17541.399999999998</v>
      </c>
      <c r="R72" s="10">
        <f>+'184.100'!AI72</f>
        <v>0</v>
      </c>
      <c r="T72" s="10">
        <f>+'163000'!AI15+'163000'!AI38</f>
        <v>7.4030396489327174E-2</v>
      </c>
      <c r="U72" s="10">
        <f t="shared" si="14"/>
        <v>17541.474030396486</v>
      </c>
    </row>
    <row r="73" spans="1:21" x14ac:dyDescent="0.2">
      <c r="A73" s="34">
        <f>+Jan!A73</f>
        <v>595000</v>
      </c>
      <c r="B73" s="35">
        <v>647.84</v>
      </c>
      <c r="C73" s="35">
        <v>26.52</v>
      </c>
      <c r="D73" s="35"/>
      <c r="E73" s="35">
        <v>4.3499999999999996</v>
      </c>
      <c r="F73" s="35"/>
      <c r="G73" s="35">
        <v>10.72</v>
      </c>
      <c r="H73" s="35">
        <v>24.56</v>
      </c>
      <c r="I73" s="35"/>
      <c r="J73" s="10">
        <f t="shared" ref="J73:J115" si="15">SUM(B73:I73)</f>
        <v>713.99</v>
      </c>
      <c r="K73" s="10"/>
      <c r="L73" s="10"/>
      <c r="M73" s="10"/>
      <c r="N73" s="10"/>
      <c r="O73" s="10"/>
      <c r="P73" s="10"/>
      <c r="Q73" s="10">
        <f t="shared" si="2"/>
        <v>713.99</v>
      </c>
      <c r="R73" s="10">
        <f>+'184.100'!AI73</f>
        <v>0</v>
      </c>
      <c r="T73" s="10">
        <f>+'163000'!AI16+'163000'!AI39</f>
        <v>0</v>
      </c>
      <c r="U73" s="10">
        <f t="shared" si="14"/>
        <v>713.99</v>
      </c>
    </row>
    <row r="74" spans="1:21" x14ac:dyDescent="0.2">
      <c r="A74" s="34">
        <f>+Jan!A74</f>
        <v>596000</v>
      </c>
      <c r="B74" s="35">
        <v>1031.46</v>
      </c>
      <c r="C74" s="35">
        <v>38.03</v>
      </c>
      <c r="D74" s="35"/>
      <c r="E74" s="35"/>
      <c r="F74" s="35"/>
      <c r="G74" s="35">
        <v>8.5500000000000007</v>
      </c>
      <c r="H74" s="35">
        <v>169.71</v>
      </c>
      <c r="I74" s="35"/>
      <c r="J74" s="10">
        <f t="shared" si="15"/>
        <v>1247.75</v>
      </c>
      <c r="K74" s="10"/>
      <c r="L74" s="10"/>
      <c r="M74" s="10"/>
      <c r="N74" s="10"/>
      <c r="O74" s="10"/>
      <c r="P74" s="10"/>
      <c r="Q74" s="10">
        <f t="shared" si="2"/>
        <v>1247.75</v>
      </c>
      <c r="R74" s="10">
        <f>+'184.100'!AI74</f>
        <v>0</v>
      </c>
      <c r="T74" s="10"/>
      <c r="U74" s="10">
        <f t="shared" si="14"/>
        <v>1247.75</v>
      </c>
    </row>
    <row r="75" spans="1:21" hidden="1" x14ac:dyDescent="0.2">
      <c r="A75" s="34">
        <f>+Jan!A75</f>
        <v>597000</v>
      </c>
      <c r="B75" s="35"/>
      <c r="C75" s="35"/>
      <c r="D75" s="35"/>
      <c r="E75" s="35"/>
      <c r="F75" s="35"/>
      <c r="G75" s="35"/>
      <c r="H75" s="35"/>
      <c r="I75" s="35"/>
      <c r="J75" s="10">
        <f t="shared" si="15"/>
        <v>0</v>
      </c>
      <c r="K75" s="10"/>
      <c r="L75" s="10"/>
      <c r="M75" s="10"/>
      <c r="N75" s="10"/>
      <c r="O75" s="10"/>
      <c r="P75" s="10"/>
      <c r="Q75" s="10">
        <f t="shared" si="2"/>
        <v>0</v>
      </c>
      <c r="R75" s="10">
        <f>+'184.100'!AI75</f>
        <v>0</v>
      </c>
      <c r="T75" s="10">
        <f>+'163000'!AI17+'163000'!AI40</f>
        <v>0</v>
      </c>
      <c r="U75" s="10">
        <f t="shared" si="14"/>
        <v>0</v>
      </c>
    </row>
    <row r="76" spans="1:21" hidden="1" x14ac:dyDescent="0.2">
      <c r="A76" s="34">
        <f>+Jan!A76</f>
        <v>598000</v>
      </c>
      <c r="B76" s="35"/>
      <c r="C76" s="35"/>
      <c r="D76" s="35"/>
      <c r="E76" s="35"/>
      <c r="F76" s="35"/>
      <c r="G76" s="35"/>
      <c r="H76" s="35"/>
      <c r="I76" s="35"/>
      <c r="J76" s="10">
        <f t="shared" si="15"/>
        <v>0</v>
      </c>
      <c r="K76" s="10"/>
      <c r="L76" s="10"/>
      <c r="M76" s="10"/>
      <c r="N76" s="10"/>
      <c r="O76" s="10"/>
      <c r="P76" s="10"/>
      <c r="Q76" s="10">
        <f t="shared" si="2"/>
        <v>0</v>
      </c>
      <c r="R76" s="10">
        <f>+'184.100'!AI76</f>
        <v>0</v>
      </c>
      <c r="T76" s="10">
        <f>+'163000'!AI18+'163000'!AI41</f>
        <v>0</v>
      </c>
      <c r="U76" s="10">
        <f t="shared" si="14"/>
        <v>0</v>
      </c>
    </row>
    <row r="77" spans="1:21" x14ac:dyDescent="0.2">
      <c r="A77" s="34">
        <f>+Jan!A77</f>
        <v>903000</v>
      </c>
      <c r="B77" s="35">
        <v>74441.539999999994</v>
      </c>
      <c r="C77" s="35">
        <v>4874.47</v>
      </c>
      <c r="D77" s="35"/>
      <c r="E77" s="35">
        <v>178.08</v>
      </c>
      <c r="F77" s="35"/>
      <c r="G77" s="35">
        <v>8690.81</v>
      </c>
      <c r="H77" s="35">
        <v>10805.32</v>
      </c>
      <c r="I77" s="35"/>
      <c r="J77" s="10">
        <f t="shared" si="15"/>
        <v>98990.22</v>
      </c>
      <c r="K77" s="10">
        <v>4337.6499999999996</v>
      </c>
      <c r="L77" s="10"/>
      <c r="M77" s="10"/>
      <c r="N77" s="10"/>
      <c r="O77" s="10"/>
      <c r="P77" s="10"/>
      <c r="Q77" s="10">
        <f t="shared" si="2"/>
        <v>103327.87</v>
      </c>
      <c r="R77" s="10">
        <f>+'184.100'!AI77</f>
        <v>0</v>
      </c>
      <c r="S77" s="10">
        <v>-5.42</v>
      </c>
      <c r="T77" s="10"/>
      <c r="U77" s="10">
        <f t="shared" si="14"/>
        <v>103322.45</v>
      </c>
    </row>
    <row r="78" spans="1:21" hidden="1" x14ac:dyDescent="0.2">
      <c r="A78" s="34">
        <f>+Jan!A78</f>
        <v>903220</v>
      </c>
      <c r="B78" s="35"/>
      <c r="C78" s="35"/>
      <c r="D78" s="35"/>
      <c r="E78" s="35"/>
      <c r="F78" s="35"/>
      <c r="G78" s="35"/>
      <c r="H78" s="35"/>
      <c r="I78" s="35"/>
      <c r="J78" s="10">
        <f t="shared" si="15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+'184.100'!AI78</f>
        <v>0</v>
      </c>
      <c r="T78" s="10"/>
      <c r="U78" s="10">
        <f t="shared" si="14"/>
        <v>0</v>
      </c>
    </row>
    <row r="79" spans="1:21" hidden="1" x14ac:dyDescent="0.2">
      <c r="A79" s="34">
        <f>+Jan!A79</f>
        <v>903230</v>
      </c>
      <c r="B79" s="35"/>
      <c r="C79" s="35"/>
      <c r="D79" s="35"/>
      <c r="E79" s="35"/>
      <c r="F79" s="35"/>
      <c r="G79" s="35"/>
      <c r="H79" s="35"/>
      <c r="I79" s="35"/>
      <c r="J79" s="10">
        <f t="shared" si="15"/>
        <v>0</v>
      </c>
      <c r="K79" s="10"/>
      <c r="L79" s="10"/>
      <c r="M79" s="10"/>
      <c r="N79" s="10"/>
      <c r="O79" s="10"/>
      <c r="P79" s="10"/>
      <c r="Q79" s="10">
        <f t="shared" si="2"/>
        <v>0</v>
      </c>
      <c r="R79" s="10">
        <f>+'184.100'!AI79</f>
        <v>0</v>
      </c>
      <c r="T79" s="10"/>
      <c r="U79" s="10">
        <f t="shared" si="14"/>
        <v>0</v>
      </c>
    </row>
    <row r="80" spans="1:21" hidden="1" x14ac:dyDescent="0.2">
      <c r="A80" s="34">
        <f>+Jan!A80</f>
        <v>903240</v>
      </c>
      <c r="B80" s="35"/>
      <c r="C80" s="35"/>
      <c r="D80" s="35"/>
      <c r="E80" s="35"/>
      <c r="F80" s="35"/>
      <c r="G80" s="35"/>
      <c r="H80" s="35"/>
      <c r="I80" s="35"/>
      <c r="J80" s="10">
        <f t="shared" si="15"/>
        <v>0</v>
      </c>
      <c r="K80" s="10"/>
      <c r="L80" s="10"/>
      <c r="M80" s="10"/>
      <c r="N80" s="10"/>
      <c r="O80" s="10"/>
      <c r="P80" s="10"/>
      <c r="Q80" s="10">
        <f t="shared" si="2"/>
        <v>0</v>
      </c>
      <c r="R80" s="10">
        <f>+'184.100'!AI80</f>
        <v>0</v>
      </c>
      <c r="T80" s="10"/>
      <c r="U80" s="10">
        <f t="shared" si="14"/>
        <v>0</v>
      </c>
    </row>
    <row r="81" spans="1:21" x14ac:dyDescent="0.2">
      <c r="A81" s="34">
        <f>+Jan!A81</f>
        <v>908000</v>
      </c>
      <c r="B81" s="35">
        <v>6179.19</v>
      </c>
      <c r="C81" s="35">
        <v>308.95999999999998</v>
      </c>
      <c r="D81" s="35"/>
      <c r="E81" s="35"/>
      <c r="F81" s="35"/>
      <c r="G81" s="35"/>
      <c r="H81" s="35">
        <v>871.14</v>
      </c>
      <c r="I81" s="35"/>
      <c r="J81" s="10">
        <f t="shared" si="15"/>
        <v>7359.29</v>
      </c>
      <c r="K81" s="10"/>
      <c r="L81" s="10"/>
      <c r="M81" s="10"/>
      <c r="N81" s="10"/>
      <c r="O81" s="10"/>
      <c r="P81" s="10"/>
      <c r="Q81" s="10">
        <f t="shared" si="2"/>
        <v>7359.29</v>
      </c>
      <c r="R81" s="10">
        <f>+'184.100'!AI81</f>
        <v>0</v>
      </c>
      <c r="T81" s="10"/>
      <c r="U81" s="10">
        <f t="shared" si="14"/>
        <v>7359.29</v>
      </c>
    </row>
    <row r="82" spans="1:21" hidden="1" x14ac:dyDescent="0.2">
      <c r="A82" s="34">
        <f>+Jan!A82</f>
        <v>912000</v>
      </c>
      <c r="B82" s="35"/>
      <c r="C82" s="35"/>
      <c r="D82" s="35"/>
      <c r="E82" s="35"/>
      <c r="F82" s="35"/>
      <c r="G82" s="35"/>
      <c r="H82" s="35"/>
      <c r="I82" s="35"/>
      <c r="J82" s="10">
        <f t="shared" si="15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+'184.100'!AI82</f>
        <v>0</v>
      </c>
      <c r="T82" s="10"/>
      <c r="U82" s="10">
        <f t="shared" si="14"/>
        <v>0</v>
      </c>
    </row>
    <row r="83" spans="1:21" hidden="1" x14ac:dyDescent="0.2">
      <c r="A83" s="34">
        <f>+Jan!A83</f>
        <v>913000</v>
      </c>
      <c r="B83" s="35"/>
      <c r="C83" s="35"/>
      <c r="D83" s="35"/>
      <c r="E83" s="35"/>
      <c r="F83" s="35"/>
      <c r="G83" s="35"/>
      <c r="H83" s="35"/>
      <c r="I83" s="35"/>
      <c r="J83" s="10">
        <f t="shared" si="15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+'184.100'!AI83</f>
        <v>0</v>
      </c>
      <c r="T83" s="10"/>
      <c r="U83" s="10">
        <f t="shared" si="14"/>
        <v>0</v>
      </c>
    </row>
    <row r="84" spans="1:21" hidden="1" x14ac:dyDescent="0.2">
      <c r="A84" s="34">
        <f>+Jan!A84</f>
        <v>913220</v>
      </c>
      <c r="B84" s="35"/>
      <c r="C84" s="35"/>
      <c r="D84" s="35"/>
      <c r="E84" s="35"/>
      <c r="F84" s="35"/>
      <c r="G84" s="35"/>
      <c r="H84" s="35"/>
      <c r="I84" s="35"/>
      <c r="J84" s="10">
        <f t="shared" si="15"/>
        <v>0</v>
      </c>
      <c r="K84" s="10"/>
      <c r="L84" s="10"/>
      <c r="M84" s="10"/>
      <c r="N84" s="10"/>
      <c r="O84" s="10"/>
      <c r="P84" s="10"/>
      <c r="Q84" s="10">
        <f t="shared" si="2"/>
        <v>0</v>
      </c>
      <c r="R84" s="10">
        <f>+'184.100'!AI84</f>
        <v>0</v>
      </c>
      <c r="T84" s="10"/>
      <c r="U84" s="10">
        <f t="shared" si="14"/>
        <v>0</v>
      </c>
    </row>
    <row r="85" spans="1:21" hidden="1" x14ac:dyDescent="0.2">
      <c r="A85" s="34">
        <f>+Jan!A85</f>
        <v>913230</v>
      </c>
      <c r="B85" s="35"/>
      <c r="C85" s="35"/>
      <c r="D85" s="35"/>
      <c r="E85" s="35"/>
      <c r="F85" s="35"/>
      <c r="G85" s="35"/>
      <c r="H85" s="35"/>
      <c r="I85" s="35"/>
      <c r="J85" s="10">
        <f t="shared" si="15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+'184.100'!AI85</f>
        <v>0</v>
      </c>
      <c r="T85" s="10"/>
      <c r="U85" s="10">
        <f t="shared" si="14"/>
        <v>0</v>
      </c>
    </row>
    <row r="86" spans="1:21" hidden="1" x14ac:dyDescent="0.2">
      <c r="A86" s="34">
        <f>+Jan!A86</f>
        <v>913240</v>
      </c>
      <c r="B86" s="35"/>
      <c r="C86" s="35"/>
      <c r="D86" s="35"/>
      <c r="E86" s="35"/>
      <c r="F86" s="35"/>
      <c r="G86" s="35"/>
      <c r="H86" s="35"/>
      <c r="I86" s="35"/>
      <c r="J86" s="10">
        <f t="shared" si="15"/>
        <v>0</v>
      </c>
      <c r="K86" s="10"/>
      <c r="L86" s="10"/>
      <c r="M86" s="10"/>
      <c r="N86" s="10"/>
      <c r="O86" s="10"/>
      <c r="P86" s="10"/>
      <c r="Q86" s="10">
        <f t="shared" si="2"/>
        <v>0</v>
      </c>
      <c r="R86" s="10">
        <f>+'184.100'!AI86</f>
        <v>0</v>
      </c>
      <c r="T86" s="10"/>
      <c r="U86" s="10">
        <f t="shared" si="14"/>
        <v>0</v>
      </c>
    </row>
    <row r="87" spans="1:21" x14ac:dyDescent="0.2">
      <c r="A87" s="34">
        <f>+Jan!A87</f>
        <v>920000</v>
      </c>
      <c r="B87" s="35">
        <v>99229.61</v>
      </c>
      <c r="C87" s="35">
        <v>5336.47</v>
      </c>
      <c r="D87" s="35"/>
      <c r="E87" s="35">
        <v>103.35</v>
      </c>
      <c r="F87" s="35"/>
      <c r="G87" s="35">
        <v>1843.63</v>
      </c>
      <c r="H87" s="35">
        <v>12259.35</v>
      </c>
      <c r="I87" s="35"/>
      <c r="J87" s="10">
        <f t="shared" si="15"/>
        <v>118772.41000000002</v>
      </c>
      <c r="K87" s="10"/>
      <c r="L87" s="10"/>
      <c r="M87" s="10"/>
      <c r="N87" s="10"/>
      <c r="O87" s="10"/>
      <c r="P87" s="10"/>
      <c r="Q87" s="10">
        <f t="shared" si="2"/>
        <v>118772.41000000002</v>
      </c>
      <c r="R87" s="10">
        <f>+'184.100'!AI87</f>
        <v>0</v>
      </c>
      <c r="T87" s="10"/>
      <c r="U87" s="10">
        <f t="shared" si="14"/>
        <v>118772.41000000002</v>
      </c>
    </row>
    <row r="88" spans="1:21" hidden="1" x14ac:dyDescent="0.2">
      <c r="A88" s="34">
        <v>920100</v>
      </c>
      <c r="B88" s="35"/>
      <c r="C88" s="35"/>
      <c r="D88" s="35"/>
      <c r="E88" s="35"/>
      <c r="F88" s="35"/>
      <c r="G88" s="35"/>
      <c r="H88" s="35"/>
      <c r="I88" s="35"/>
      <c r="J88" s="10">
        <f t="shared" si="15"/>
        <v>0</v>
      </c>
      <c r="K88" s="10"/>
      <c r="L88" s="10"/>
      <c r="M88" s="10"/>
      <c r="N88" s="10"/>
      <c r="O88" s="10"/>
      <c r="P88" s="10"/>
      <c r="Q88" s="10">
        <f t="shared" ref="Q88:Q92" si="16">+J88-L88+M88-N88+O88+P88+K88</f>
        <v>0</v>
      </c>
      <c r="R88" s="10">
        <f>+'184.100'!AI88</f>
        <v>0</v>
      </c>
      <c r="T88" s="10"/>
      <c r="U88" s="10">
        <f t="shared" si="14"/>
        <v>0</v>
      </c>
    </row>
    <row r="89" spans="1:21" hidden="1" x14ac:dyDescent="0.2">
      <c r="A89" s="34">
        <f>+Jan!A89</f>
        <v>920220</v>
      </c>
      <c r="B89" s="35"/>
      <c r="C89" s="35"/>
      <c r="D89" s="35"/>
      <c r="E89" s="35"/>
      <c r="F89" s="35"/>
      <c r="G89" s="35"/>
      <c r="H89" s="35"/>
      <c r="I89" s="35"/>
      <c r="J89" s="10">
        <f t="shared" si="15"/>
        <v>0</v>
      </c>
      <c r="K89" s="10"/>
      <c r="L89" s="10"/>
      <c r="M89" s="10"/>
      <c r="N89" s="10"/>
      <c r="O89" s="10"/>
      <c r="P89" s="10"/>
      <c r="Q89" s="10">
        <f t="shared" si="16"/>
        <v>0</v>
      </c>
      <c r="R89" s="10">
        <f>+'184.100'!AI89</f>
        <v>0</v>
      </c>
      <c r="T89" s="10"/>
      <c r="U89" s="10">
        <f t="shared" si="14"/>
        <v>0</v>
      </c>
    </row>
    <row r="90" spans="1:21" hidden="1" x14ac:dyDescent="0.2">
      <c r="A90" s="34">
        <f>+Jan!A90</f>
        <v>920221</v>
      </c>
      <c r="B90" s="35"/>
      <c r="C90" s="35"/>
      <c r="D90" s="35"/>
      <c r="E90" s="35"/>
      <c r="F90" s="35"/>
      <c r="G90" s="35"/>
      <c r="H90" s="35"/>
      <c r="I90" s="35"/>
      <c r="J90" s="10">
        <f t="shared" si="15"/>
        <v>0</v>
      </c>
      <c r="K90" s="10"/>
      <c r="L90" s="10"/>
      <c r="M90" s="10"/>
      <c r="N90" s="10"/>
      <c r="O90" s="10"/>
      <c r="P90" s="10"/>
      <c r="Q90" s="10">
        <f t="shared" si="16"/>
        <v>0</v>
      </c>
      <c r="R90" s="10">
        <f>+'184.100'!AI90</f>
        <v>0</v>
      </c>
      <c r="T90" s="10"/>
      <c r="U90" s="10">
        <f t="shared" si="14"/>
        <v>0</v>
      </c>
    </row>
    <row r="91" spans="1:21" hidden="1" x14ac:dyDescent="0.2">
      <c r="A91" s="34">
        <f>+Jan!A91</f>
        <v>920230</v>
      </c>
      <c r="B91" s="35"/>
      <c r="C91" s="35"/>
      <c r="D91" s="35"/>
      <c r="E91" s="35"/>
      <c r="F91" s="35"/>
      <c r="G91" s="35"/>
      <c r="H91" s="35"/>
      <c r="I91" s="35"/>
      <c r="J91" s="10">
        <f t="shared" si="15"/>
        <v>0</v>
      </c>
      <c r="K91" s="10"/>
      <c r="L91" s="10"/>
      <c r="M91" s="10"/>
      <c r="N91" s="10"/>
      <c r="O91" s="10"/>
      <c r="P91" s="10"/>
      <c r="Q91" s="10">
        <f t="shared" si="16"/>
        <v>0</v>
      </c>
      <c r="R91" s="10">
        <f>+'184.100'!AI91</f>
        <v>0</v>
      </c>
      <c r="T91" s="10"/>
      <c r="U91" s="10">
        <f t="shared" si="14"/>
        <v>0</v>
      </c>
    </row>
    <row r="92" spans="1:21" hidden="1" x14ac:dyDescent="0.2">
      <c r="A92" s="34">
        <f>+Jan!A92</f>
        <v>920231</v>
      </c>
      <c r="B92" s="35"/>
      <c r="C92" s="35"/>
      <c r="D92" s="35"/>
      <c r="E92" s="35"/>
      <c r="F92" s="35"/>
      <c r="G92" s="35"/>
      <c r="H92" s="35"/>
      <c r="I92" s="35"/>
      <c r="J92" s="10">
        <f t="shared" si="15"/>
        <v>0</v>
      </c>
      <c r="K92" s="10"/>
      <c r="L92" s="10"/>
      <c r="M92" s="10"/>
      <c r="N92" s="10"/>
      <c r="O92" s="10"/>
      <c r="P92" s="10"/>
      <c r="Q92" s="10">
        <f t="shared" si="16"/>
        <v>0</v>
      </c>
      <c r="R92" s="10">
        <f>+'184.100'!AI92</f>
        <v>0</v>
      </c>
      <c r="T92" s="10"/>
      <c r="U92" s="10">
        <f t="shared" si="14"/>
        <v>0</v>
      </c>
    </row>
    <row r="93" spans="1:21" hidden="1" x14ac:dyDescent="0.2">
      <c r="A93" s="34">
        <f>+Jan!A93</f>
        <v>920240</v>
      </c>
      <c r="B93" s="35"/>
      <c r="C93" s="35"/>
      <c r="D93" s="35"/>
      <c r="E93" s="35"/>
      <c r="F93" s="35"/>
      <c r="G93" s="35"/>
      <c r="H93" s="35"/>
      <c r="I93" s="35"/>
      <c r="J93" s="10">
        <f t="shared" si="15"/>
        <v>0</v>
      </c>
      <c r="K93" s="10"/>
      <c r="L93" s="10"/>
      <c r="M93" s="10"/>
      <c r="N93" s="10"/>
      <c r="O93" s="10"/>
      <c r="P93" s="10"/>
      <c r="Q93" s="10">
        <f t="shared" si="2"/>
        <v>0</v>
      </c>
      <c r="R93" s="10">
        <f>+'184.100'!AI93</f>
        <v>0</v>
      </c>
      <c r="T93" s="10"/>
      <c r="U93" s="10">
        <f t="shared" si="14"/>
        <v>0</v>
      </c>
    </row>
    <row r="94" spans="1:21" hidden="1" x14ac:dyDescent="0.2">
      <c r="A94" s="34">
        <f>+Jan!A94</f>
        <v>920241</v>
      </c>
      <c r="B94" s="35"/>
      <c r="C94" s="35"/>
      <c r="D94" s="35"/>
      <c r="E94" s="35"/>
      <c r="F94" s="35"/>
      <c r="G94" s="35"/>
      <c r="H94" s="35"/>
      <c r="I94" s="35"/>
      <c r="J94" s="10">
        <f t="shared" si="15"/>
        <v>0</v>
      </c>
      <c r="K94" s="10"/>
      <c r="L94" s="10"/>
      <c r="M94" s="10"/>
      <c r="N94" s="10"/>
      <c r="O94" s="10"/>
      <c r="P94" s="10"/>
      <c r="Q94" s="10">
        <f t="shared" ref="Q94:Q99" si="17">+J94-L94+M94-N94+O94+P94+K94</f>
        <v>0</v>
      </c>
      <c r="R94" s="10">
        <f>+'184.100'!AI94</f>
        <v>0</v>
      </c>
      <c r="T94" s="10"/>
      <c r="U94" s="10">
        <f t="shared" si="14"/>
        <v>0</v>
      </c>
    </row>
    <row r="95" spans="1:21" x14ac:dyDescent="0.2">
      <c r="A95" s="34">
        <v>920250</v>
      </c>
      <c r="B95" s="35">
        <v>43.28</v>
      </c>
      <c r="C95" s="35">
        <v>2.1</v>
      </c>
      <c r="D95" s="35"/>
      <c r="E95" s="35"/>
      <c r="F95" s="35"/>
      <c r="G95" s="35"/>
      <c r="H95" s="35">
        <v>6.04</v>
      </c>
      <c r="I95" s="35"/>
      <c r="J95" s="10">
        <f t="shared" si="15"/>
        <v>51.42</v>
      </c>
      <c r="K95" s="10"/>
      <c r="L95" s="10"/>
      <c r="M95" s="10"/>
      <c r="N95" s="10"/>
      <c r="O95" s="10"/>
      <c r="P95" s="10"/>
      <c r="Q95" s="10">
        <f t="shared" si="17"/>
        <v>51.42</v>
      </c>
      <c r="R95" s="10">
        <f>+'184.100'!AI95</f>
        <v>0</v>
      </c>
      <c r="T95" s="10"/>
      <c r="U95" s="10">
        <f t="shared" si="14"/>
        <v>51.42</v>
      </c>
    </row>
    <row r="96" spans="1:21" x14ac:dyDescent="0.2">
      <c r="A96" s="34">
        <v>920260</v>
      </c>
      <c r="B96" s="35">
        <v>43.28</v>
      </c>
      <c r="C96" s="35">
        <v>2.1</v>
      </c>
      <c r="D96" s="35"/>
      <c r="E96" s="35"/>
      <c r="F96" s="35"/>
      <c r="G96" s="35"/>
      <c r="H96" s="35">
        <v>6.04</v>
      </c>
      <c r="I96" s="35"/>
      <c r="J96" s="10">
        <f t="shared" si="15"/>
        <v>51.42</v>
      </c>
      <c r="K96" s="10"/>
      <c r="L96" s="10"/>
      <c r="M96" s="10"/>
      <c r="N96" s="10"/>
      <c r="O96" s="10"/>
      <c r="P96" s="10"/>
      <c r="Q96" s="10">
        <f t="shared" si="17"/>
        <v>51.42</v>
      </c>
      <c r="R96" s="10">
        <f>+'184.100'!AI96</f>
        <v>0</v>
      </c>
      <c r="T96" s="10"/>
      <c r="U96" s="10">
        <f t="shared" si="14"/>
        <v>51.42</v>
      </c>
    </row>
    <row r="97" spans="1:21" hidden="1" x14ac:dyDescent="0.2">
      <c r="A97" s="34">
        <f>+Jan!A97</f>
        <v>921000</v>
      </c>
      <c r="B97" s="35"/>
      <c r="C97" s="35"/>
      <c r="D97" s="35"/>
      <c r="E97" s="35"/>
      <c r="F97" s="35"/>
      <c r="G97" s="35"/>
      <c r="H97" s="35"/>
      <c r="I97" s="35"/>
      <c r="J97" s="10">
        <f t="shared" si="15"/>
        <v>0</v>
      </c>
      <c r="K97" s="10"/>
      <c r="L97" s="10"/>
      <c r="M97" s="10"/>
      <c r="N97" s="10"/>
      <c r="O97" s="10"/>
      <c r="P97" s="10"/>
      <c r="Q97" s="10">
        <f t="shared" si="17"/>
        <v>0</v>
      </c>
      <c r="R97" s="10">
        <f>+'184.100'!AI97</f>
        <v>0</v>
      </c>
      <c r="T97" s="10">
        <f>+'163000'!AI19+'163000'!AI42</f>
        <v>0</v>
      </c>
      <c r="U97" s="10">
        <f t="shared" si="14"/>
        <v>0</v>
      </c>
    </row>
    <row r="98" spans="1:21" hidden="1" x14ac:dyDescent="0.2">
      <c r="A98" s="34">
        <f>+Jan!A98</f>
        <v>928000</v>
      </c>
      <c r="B98" s="35"/>
      <c r="C98" s="35"/>
      <c r="D98" s="35"/>
      <c r="E98" s="35"/>
      <c r="F98" s="35"/>
      <c r="G98" s="35"/>
      <c r="H98" s="35"/>
      <c r="I98" s="35"/>
      <c r="J98" s="10">
        <f t="shared" si="15"/>
        <v>0</v>
      </c>
      <c r="K98" s="10"/>
      <c r="L98" s="10"/>
      <c r="M98" s="10"/>
      <c r="N98" s="10"/>
      <c r="O98" s="10"/>
      <c r="P98" s="10"/>
      <c r="Q98" s="10">
        <f t="shared" si="17"/>
        <v>0</v>
      </c>
      <c r="R98" s="10">
        <f>+'184.100'!AI98</f>
        <v>0</v>
      </c>
      <c r="T98" s="10"/>
      <c r="U98" s="10">
        <f t="shared" si="14"/>
        <v>0</v>
      </c>
    </row>
    <row r="99" spans="1:21" hidden="1" x14ac:dyDescent="0.2">
      <c r="A99" s="34">
        <f>+Jan!A99</f>
        <v>928100</v>
      </c>
      <c r="B99" s="35"/>
      <c r="C99" s="35"/>
      <c r="D99" s="35"/>
      <c r="E99" s="35"/>
      <c r="F99" s="35"/>
      <c r="G99" s="35"/>
      <c r="H99" s="35"/>
      <c r="I99" s="35"/>
      <c r="J99" s="10">
        <f t="shared" si="15"/>
        <v>0</v>
      </c>
      <c r="K99" s="10"/>
      <c r="L99" s="10"/>
      <c r="M99" s="10"/>
      <c r="N99" s="10"/>
      <c r="O99" s="10"/>
      <c r="P99" s="10"/>
      <c r="Q99" s="10">
        <f t="shared" si="17"/>
        <v>0</v>
      </c>
      <c r="R99" s="10">
        <f>+'184.100'!AI99</f>
        <v>0</v>
      </c>
      <c r="T99" s="10"/>
      <c r="U99" s="10">
        <f t="shared" si="14"/>
        <v>0</v>
      </c>
    </row>
    <row r="100" spans="1:21" hidden="1" x14ac:dyDescent="0.2">
      <c r="A100" s="34">
        <f>+Jan!A100</f>
        <v>928300</v>
      </c>
      <c r="B100" s="35"/>
      <c r="C100" s="35"/>
      <c r="D100" s="35"/>
      <c r="E100" s="35"/>
      <c r="F100" s="35"/>
      <c r="G100" s="35"/>
      <c r="H100" s="35"/>
      <c r="I100" s="35"/>
      <c r="J100" s="10">
        <f t="shared" si="15"/>
        <v>0</v>
      </c>
      <c r="K100" s="10"/>
      <c r="L100" s="10"/>
      <c r="M100" s="10"/>
      <c r="N100" s="10"/>
      <c r="O100" s="10"/>
      <c r="P100" s="10"/>
      <c r="Q100" s="10">
        <f t="shared" ref="Q100:Q101" si="18">+J100-L100+M100-N100+O100+P100+K100</f>
        <v>0</v>
      </c>
      <c r="R100" s="10">
        <f>+'184.100'!AI100</f>
        <v>0</v>
      </c>
      <c r="T100" s="10"/>
      <c r="U100" s="10">
        <f t="shared" si="14"/>
        <v>0</v>
      </c>
    </row>
    <row r="101" spans="1:21" hidden="1" x14ac:dyDescent="0.2">
      <c r="A101" s="34">
        <v>928500</v>
      </c>
      <c r="B101" s="35"/>
      <c r="C101" s="35"/>
      <c r="D101" s="35"/>
      <c r="E101" s="35"/>
      <c r="F101" s="35"/>
      <c r="G101" s="35"/>
      <c r="H101" s="35"/>
      <c r="I101" s="35"/>
      <c r="J101" s="10">
        <f t="shared" si="15"/>
        <v>0</v>
      </c>
      <c r="K101" s="10"/>
      <c r="L101" s="10"/>
      <c r="M101" s="10"/>
      <c r="N101" s="10"/>
      <c r="O101" s="10"/>
      <c r="P101" s="10"/>
      <c r="Q101" s="10">
        <f t="shared" si="18"/>
        <v>0</v>
      </c>
      <c r="R101" s="10">
        <f>+'184.100'!AI101</f>
        <v>0</v>
      </c>
      <c r="T101" s="10"/>
      <c r="U101" s="10">
        <f t="shared" si="14"/>
        <v>0</v>
      </c>
    </row>
    <row r="102" spans="1:21" hidden="1" x14ac:dyDescent="0.2">
      <c r="A102" s="34">
        <v>928600</v>
      </c>
      <c r="B102" s="35"/>
      <c r="C102" s="35"/>
      <c r="D102" s="35"/>
      <c r="E102" s="35"/>
      <c r="F102" s="35"/>
      <c r="G102" s="35"/>
      <c r="H102" s="35"/>
      <c r="I102" s="35"/>
      <c r="J102" s="10">
        <f t="shared" si="15"/>
        <v>0</v>
      </c>
      <c r="K102" s="10"/>
      <c r="L102" s="10"/>
      <c r="M102" s="10"/>
      <c r="N102" s="10"/>
      <c r="O102" s="10"/>
      <c r="P102" s="10"/>
      <c r="Q102" s="10">
        <f t="shared" ref="Q102:Q106" si="19">+J102-L102+M102-N102+O102+P102+K102</f>
        <v>0</v>
      </c>
      <c r="R102" s="10">
        <f>+'184.100'!AI102</f>
        <v>0</v>
      </c>
      <c r="T102" s="10"/>
      <c r="U102" s="10">
        <f t="shared" si="14"/>
        <v>0</v>
      </c>
    </row>
    <row r="103" spans="1:21" hidden="1" x14ac:dyDescent="0.2">
      <c r="A103" s="34">
        <v>928610</v>
      </c>
      <c r="B103" s="35"/>
      <c r="C103" s="35"/>
      <c r="D103" s="35"/>
      <c r="E103" s="35"/>
      <c r="F103" s="35"/>
      <c r="G103" s="35"/>
      <c r="H103" s="35"/>
      <c r="I103" s="35"/>
      <c r="J103" s="10">
        <f t="shared" si="15"/>
        <v>0</v>
      </c>
      <c r="K103" s="10"/>
      <c r="L103" s="10"/>
      <c r="M103" s="10"/>
      <c r="N103" s="10"/>
      <c r="O103" s="10"/>
      <c r="P103" s="10"/>
      <c r="Q103" s="10">
        <f t="shared" si="19"/>
        <v>0</v>
      </c>
      <c r="R103" s="10">
        <f>+'184.100'!AI103</f>
        <v>0</v>
      </c>
      <c r="T103" s="10"/>
      <c r="U103" s="10">
        <f t="shared" si="14"/>
        <v>0</v>
      </c>
    </row>
    <row r="104" spans="1:21" hidden="1" x14ac:dyDescent="0.2">
      <c r="A104" s="34">
        <f>+Jan!A104</f>
        <v>930100</v>
      </c>
      <c r="B104" s="35"/>
      <c r="C104" s="35"/>
      <c r="D104" s="35"/>
      <c r="E104" s="35"/>
      <c r="F104" s="35"/>
      <c r="G104" s="35"/>
      <c r="H104" s="35"/>
      <c r="I104" s="35"/>
      <c r="J104" s="10">
        <f t="shared" si="15"/>
        <v>0</v>
      </c>
      <c r="K104" s="10"/>
      <c r="L104" s="10"/>
      <c r="M104" s="10"/>
      <c r="N104" s="10"/>
      <c r="O104" s="10"/>
      <c r="P104" s="10"/>
      <c r="Q104" s="10">
        <f t="shared" si="19"/>
        <v>0</v>
      </c>
      <c r="R104" s="10">
        <f>+'184.100'!AI104</f>
        <v>0</v>
      </c>
      <c r="T104" s="10"/>
      <c r="U104" s="10">
        <f t="shared" si="14"/>
        <v>0</v>
      </c>
    </row>
    <row r="105" spans="1:21" x14ac:dyDescent="0.2">
      <c r="A105" s="34">
        <f>+Jan!A105</f>
        <v>930200</v>
      </c>
      <c r="B105" s="35">
        <v>7934.14</v>
      </c>
      <c r="C105" s="35">
        <v>468.1</v>
      </c>
      <c r="D105" s="35"/>
      <c r="E105" s="35"/>
      <c r="F105" s="35"/>
      <c r="G105" s="35">
        <v>355.07</v>
      </c>
      <c r="H105" s="35">
        <v>1281.5</v>
      </c>
      <c r="I105" s="35"/>
      <c r="J105" s="10">
        <f t="shared" si="15"/>
        <v>10038.81</v>
      </c>
      <c r="K105" s="10"/>
      <c r="L105" s="10"/>
      <c r="M105" s="10"/>
      <c r="N105" s="10"/>
      <c r="O105" s="10"/>
      <c r="P105" s="10"/>
      <c r="Q105" s="10">
        <f t="shared" si="19"/>
        <v>10038.81</v>
      </c>
      <c r="R105" s="10">
        <f>+'184.100'!AI105</f>
        <v>0</v>
      </c>
      <c r="T105" s="10"/>
      <c r="U105" s="10">
        <f t="shared" si="14"/>
        <v>10038.81</v>
      </c>
    </row>
    <row r="106" spans="1:21" hidden="1" x14ac:dyDescent="0.2">
      <c r="A106" s="34">
        <f>+Jan!A106</f>
        <v>930220</v>
      </c>
      <c r="B106" s="35"/>
      <c r="C106" s="35"/>
      <c r="D106" s="35"/>
      <c r="E106" s="35"/>
      <c r="F106" s="35"/>
      <c r="G106" s="35"/>
      <c r="H106" s="35"/>
      <c r="I106" s="35"/>
      <c r="J106" s="10">
        <f t="shared" si="15"/>
        <v>0</v>
      </c>
      <c r="K106" s="10"/>
      <c r="L106" s="10"/>
      <c r="M106" s="10"/>
      <c r="N106" s="10"/>
      <c r="O106" s="10"/>
      <c r="P106" s="10"/>
      <c r="Q106" s="10">
        <f t="shared" si="19"/>
        <v>0</v>
      </c>
      <c r="R106" s="10">
        <f>+'184.100'!AI106</f>
        <v>0</v>
      </c>
      <c r="T106" s="10"/>
      <c r="U106" s="10">
        <f t="shared" si="14"/>
        <v>0</v>
      </c>
    </row>
    <row r="107" spans="1:21" hidden="1" x14ac:dyDescent="0.2">
      <c r="A107" s="34">
        <f>+Jan!A107</f>
        <v>930221</v>
      </c>
      <c r="B107" s="35"/>
      <c r="C107" s="35"/>
      <c r="D107" s="35"/>
      <c r="E107" s="35"/>
      <c r="F107" s="35"/>
      <c r="G107" s="35"/>
      <c r="H107" s="35"/>
      <c r="I107" s="35"/>
      <c r="J107" s="10">
        <f t="shared" si="15"/>
        <v>0</v>
      </c>
      <c r="K107" s="10"/>
      <c r="L107" s="10"/>
      <c r="M107" s="10"/>
      <c r="N107" s="10"/>
      <c r="O107" s="10"/>
      <c r="P107" s="10"/>
      <c r="Q107" s="10">
        <f t="shared" ref="Q107:Q116" si="20">+J107-L107+M107-N107+O107+P107+K107</f>
        <v>0</v>
      </c>
      <c r="R107" s="10">
        <f>+'184.100'!AI107</f>
        <v>0</v>
      </c>
      <c r="T107" s="10"/>
      <c r="U107" s="10">
        <f t="shared" ref="U107:U116" si="21">+Q107++T107+R107+S107</f>
        <v>0</v>
      </c>
    </row>
    <row r="108" spans="1:21" hidden="1" x14ac:dyDescent="0.2">
      <c r="A108" s="34">
        <f>+Jan!A108</f>
        <v>930230</v>
      </c>
      <c r="B108" s="35"/>
      <c r="C108" s="35"/>
      <c r="D108" s="35"/>
      <c r="E108" s="35"/>
      <c r="F108" s="35"/>
      <c r="G108" s="35"/>
      <c r="H108" s="35"/>
      <c r="I108" s="35"/>
      <c r="J108" s="10">
        <f t="shared" si="15"/>
        <v>0</v>
      </c>
      <c r="K108" s="10"/>
      <c r="L108" s="10"/>
      <c r="M108" s="10"/>
      <c r="N108" s="10"/>
      <c r="O108" s="10"/>
      <c r="P108" s="10"/>
      <c r="Q108" s="10">
        <f t="shared" si="20"/>
        <v>0</v>
      </c>
      <c r="R108" s="10">
        <f>+'184.100'!AI108</f>
        <v>0</v>
      </c>
      <c r="T108" s="10"/>
      <c r="U108" s="10">
        <f t="shared" si="21"/>
        <v>0</v>
      </c>
    </row>
    <row r="109" spans="1:21" hidden="1" x14ac:dyDescent="0.2">
      <c r="A109" s="34">
        <f>+Jan!A109</f>
        <v>930231</v>
      </c>
      <c r="B109" s="35"/>
      <c r="C109" s="35"/>
      <c r="D109" s="35"/>
      <c r="E109" s="35"/>
      <c r="F109" s="35"/>
      <c r="G109" s="35"/>
      <c r="H109" s="35"/>
      <c r="I109" s="35"/>
      <c r="J109" s="10">
        <f t="shared" si="15"/>
        <v>0</v>
      </c>
      <c r="K109" s="10"/>
      <c r="L109" s="10"/>
      <c r="M109" s="10"/>
      <c r="N109" s="10"/>
      <c r="O109" s="10"/>
      <c r="P109" s="10"/>
      <c r="Q109" s="10">
        <f t="shared" si="20"/>
        <v>0</v>
      </c>
      <c r="R109" s="10">
        <f>+'184.100'!AI109</f>
        <v>0</v>
      </c>
      <c r="T109" s="10"/>
      <c r="U109" s="10">
        <f t="shared" si="21"/>
        <v>0</v>
      </c>
    </row>
    <row r="110" spans="1:21" hidden="1" x14ac:dyDescent="0.2">
      <c r="A110" s="34">
        <f>+Jan!A110</f>
        <v>930240</v>
      </c>
      <c r="B110" s="35"/>
      <c r="C110" s="35"/>
      <c r="D110" s="35"/>
      <c r="E110" s="35"/>
      <c r="F110" s="35"/>
      <c r="G110" s="35"/>
      <c r="H110" s="35"/>
      <c r="I110" s="35"/>
      <c r="J110" s="10">
        <f t="shared" si="15"/>
        <v>0</v>
      </c>
      <c r="K110" s="10"/>
      <c r="L110" s="10"/>
      <c r="M110" s="10"/>
      <c r="N110" s="10"/>
      <c r="O110" s="10"/>
      <c r="P110" s="10"/>
      <c r="Q110" s="10">
        <f t="shared" si="20"/>
        <v>0</v>
      </c>
      <c r="R110" s="10">
        <f>+'184.100'!AI110</f>
        <v>0</v>
      </c>
      <c r="T110" s="10"/>
      <c r="U110" s="10">
        <f t="shared" si="21"/>
        <v>0</v>
      </c>
    </row>
    <row r="111" spans="1:21" hidden="1" x14ac:dyDescent="0.2">
      <c r="A111" s="34">
        <f>+Jan!A111</f>
        <v>930241</v>
      </c>
      <c r="B111" s="35"/>
      <c r="C111" s="35"/>
      <c r="D111" s="35"/>
      <c r="E111" s="35"/>
      <c r="F111" s="35"/>
      <c r="G111" s="35"/>
      <c r="H111" s="35"/>
      <c r="I111" s="35"/>
      <c r="J111" s="10">
        <f t="shared" si="15"/>
        <v>0</v>
      </c>
      <c r="K111" s="10"/>
      <c r="L111" s="10"/>
      <c r="M111" s="10"/>
      <c r="N111" s="10"/>
      <c r="O111" s="10"/>
      <c r="P111" s="10"/>
      <c r="Q111" s="10">
        <f t="shared" si="20"/>
        <v>0</v>
      </c>
      <c r="R111" s="10">
        <f>+'184.100'!AI111</f>
        <v>0</v>
      </c>
      <c r="T111" s="10"/>
      <c r="U111" s="10">
        <f t="shared" si="21"/>
        <v>0</v>
      </c>
    </row>
    <row r="112" spans="1:21" x14ac:dyDescent="0.2">
      <c r="A112" s="34">
        <f>+Jan!A112</f>
        <v>935000</v>
      </c>
      <c r="B112" s="35">
        <v>27627.65</v>
      </c>
      <c r="C112" s="35">
        <v>1344.01</v>
      </c>
      <c r="D112" s="35"/>
      <c r="E112" s="35"/>
      <c r="F112" s="35"/>
      <c r="G112" s="35">
        <v>1083.01</v>
      </c>
      <c r="H112" s="35">
        <v>3138.19</v>
      </c>
      <c r="I112" s="35"/>
      <c r="J112" s="10">
        <f t="shared" si="15"/>
        <v>33192.86</v>
      </c>
      <c r="K112" s="10"/>
      <c r="L112" s="10"/>
      <c r="M112" s="10"/>
      <c r="N112" s="10"/>
      <c r="O112" s="10"/>
      <c r="P112" s="10"/>
      <c r="Q112" s="10">
        <f t="shared" si="20"/>
        <v>33192.86</v>
      </c>
      <c r="R112" s="10">
        <f>+'184.100'!AI112</f>
        <v>0</v>
      </c>
      <c r="T112" s="10"/>
      <c r="U112" s="10">
        <f t="shared" si="21"/>
        <v>33192.86</v>
      </c>
    </row>
    <row r="113" spans="1:21" hidden="1" x14ac:dyDescent="0.2">
      <c r="A113" s="34">
        <f>+Jan!A113</f>
        <v>935220</v>
      </c>
      <c r="B113" s="10"/>
      <c r="C113" s="10"/>
      <c r="D113" s="10"/>
      <c r="E113" s="10"/>
      <c r="F113" s="10"/>
      <c r="G113" s="10"/>
      <c r="H113" s="10"/>
      <c r="I113" s="10"/>
      <c r="J113" s="10">
        <f t="shared" si="15"/>
        <v>0</v>
      </c>
      <c r="K113" s="10"/>
      <c r="L113" s="10"/>
      <c r="M113" s="10"/>
      <c r="N113" s="10"/>
      <c r="O113" s="10"/>
      <c r="P113" s="10"/>
      <c r="Q113" s="10">
        <f t="shared" si="20"/>
        <v>0</v>
      </c>
      <c r="R113" s="10">
        <f>+'184.100'!AI113</f>
        <v>0</v>
      </c>
      <c r="T113" s="10"/>
      <c r="U113" s="10">
        <f t="shared" si="21"/>
        <v>0</v>
      </c>
    </row>
    <row r="114" spans="1:21" hidden="1" x14ac:dyDescent="0.2">
      <c r="A114" s="34">
        <f>+Jan!A114</f>
        <v>935230</v>
      </c>
      <c r="B114" s="10"/>
      <c r="C114" s="10"/>
      <c r="D114" s="10"/>
      <c r="E114" s="10"/>
      <c r="F114" s="10"/>
      <c r="G114" s="10"/>
      <c r="H114" s="10"/>
      <c r="I114" s="10"/>
      <c r="J114" s="10">
        <f t="shared" si="15"/>
        <v>0</v>
      </c>
      <c r="K114" s="10"/>
      <c r="L114" s="10"/>
      <c r="M114" s="10"/>
      <c r="N114" s="10"/>
      <c r="O114" s="10"/>
      <c r="P114" s="10"/>
      <c r="Q114" s="10">
        <f t="shared" si="20"/>
        <v>0</v>
      </c>
      <c r="R114" s="10">
        <f>+'184.100'!AI114</f>
        <v>0</v>
      </c>
      <c r="T114" s="10"/>
      <c r="U114" s="10">
        <f t="shared" si="21"/>
        <v>0</v>
      </c>
    </row>
    <row r="115" spans="1:21" hidden="1" x14ac:dyDescent="0.2">
      <c r="A115" s="34">
        <f>+Jan!A115</f>
        <v>935240</v>
      </c>
      <c r="B115" s="10"/>
      <c r="C115" s="10"/>
      <c r="D115" s="10"/>
      <c r="E115" s="10"/>
      <c r="F115" s="10"/>
      <c r="G115" s="10"/>
      <c r="H115" s="10"/>
      <c r="I115" s="10"/>
      <c r="J115" s="10">
        <f t="shared" si="15"/>
        <v>0</v>
      </c>
      <c r="K115" s="10"/>
      <c r="L115" s="10"/>
      <c r="M115" s="10"/>
      <c r="N115" s="10"/>
      <c r="O115" s="10"/>
      <c r="P115" s="10"/>
      <c r="Q115" s="10">
        <f t="shared" si="20"/>
        <v>0</v>
      </c>
      <c r="R115" s="10">
        <f>+'184.100'!AI115</f>
        <v>0</v>
      </c>
      <c r="T115" s="10"/>
      <c r="U115" s="10">
        <f t="shared" si="21"/>
        <v>0</v>
      </c>
    </row>
    <row r="116" spans="1:21" x14ac:dyDescent="0.2">
      <c r="A116" s="34">
        <f>+Jan!A116</f>
        <v>0</v>
      </c>
      <c r="B116" s="10"/>
      <c r="C116" s="10"/>
      <c r="D116" s="10"/>
      <c r="E116" s="10"/>
      <c r="F116" s="10"/>
      <c r="G116" s="10"/>
      <c r="H116" s="10"/>
      <c r="I116" s="10"/>
      <c r="J116" s="10">
        <f>(B116-D116)+H116</f>
        <v>0</v>
      </c>
      <c r="K116" s="10"/>
      <c r="L116" s="10">
        <f>+Aug!M116</f>
        <v>0</v>
      </c>
      <c r="M116" s="10"/>
      <c r="N116" s="10">
        <f>+Aug!O116</f>
        <v>0</v>
      </c>
      <c r="O116" s="10"/>
      <c r="P116" s="10"/>
      <c r="Q116" s="10">
        <f t="shared" si="20"/>
        <v>0</v>
      </c>
      <c r="R116" s="10">
        <f>+'184.100'!AI116</f>
        <v>0</v>
      </c>
      <c r="T116" s="10"/>
      <c r="U116" s="10">
        <f t="shared" si="21"/>
        <v>0</v>
      </c>
    </row>
    <row r="117" spans="1:21" ht="15.75" thickBot="1" x14ac:dyDescent="0.25">
      <c r="A117" s="7"/>
      <c r="B117" s="19">
        <f t="shared" ref="B117:Q117" si="22">SUM(B8:B116)</f>
        <v>905557.9</v>
      </c>
      <c r="C117" s="19">
        <f t="shared" si="22"/>
        <v>41785.499999999993</v>
      </c>
      <c r="D117" s="19">
        <f t="shared" si="22"/>
        <v>0</v>
      </c>
      <c r="E117" s="19">
        <f t="shared" si="22"/>
        <v>20033.239999999994</v>
      </c>
      <c r="F117" s="19">
        <f t="shared" si="22"/>
        <v>0</v>
      </c>
      <c r="G117" s="19">
        <f t="shared" si="22"/>
        <v>36217.78</v>
      </c>
      <c r="H117" s="19">
        <f t="shared" si="22"/>
        <v>92961.26</v>
      </c>
      <c r="I117" s="19">
        <f t="shared" si="22"/>
        <v>0</v>
      </c>
      <c r="J117" s="19">
        <f t="shared" si="22"/>
        <v>1096555.6800000002</v>
      </c>
      <c r="K117" s="19">
        <f t="shared" si="22"/>
        <v>0</v>
      </c>
      <c r="L117" s="19">
        <f t="shared" si="22"/>
        <v>0</v>
      </c>
      <c r="M117" s="19">
        <f t="shared" si="22"/>
        <v>0</v>
      </c>
      <c r="N117" s="19">
        <f t="shared" si="22"/>
        <v>0</v>
      </c>
      <c r="O117" s="19">
        <f t="shared" si="22"/>
        <v>0</v>
      </c>
      <c r="P117" s="19">
        <f t="shared" si="22"/>
        <v>0</v>
      </c>
      <c r="Q117" s="19">
        <f t="shared" si="22"/>
        <v>1096555.6800000002</v>
      </c>
      <c r="R117" s="19">
        <f>SUM(R8:R115)</f>
        <v>0</v>
      </c>
      <c r="S117" s="19">
        <f>SUM(S8:S115)</f>
        <v>0</v>
      </c>
      <c r="T117" s="19">
        <f>SUM(T8:T115)</f>
        <v>-1.8971629822672753E-12</v>
      </c>
      <c r="U117" s="19">
        <f>SUM(U8:U115)</f>
        <v>1096555.68</v>
      </c>
    </row>
    <row r="118" spans="1:21" ht="15.75" thickTop="1" x14ac:dyDescent="0.2">
      <c r="A118" s="7"/>
      <c r="J118" s="2">
        <f>SUBTOTAL(9,J8:J112)</f>
        <v>1096555.6800000002</v>
      </c>
      <c r="K118" s="10"/>
      <c r="L118" s="10" t="s">
        <v>11</v>
      </c>
      <c r="M118" s="10"/>
      <c r="N118" s="10"/>
      <c r="O118" s="10"/>
      <c r="P118" s="10"/>
      <c r="R118" s="10"/>
      <c r="T118" s="10"/>
    </row>
    <row r="119" spans="1:21" x14ac:dyDescent="0.2">
      <c r="A119" s="7"/>
      <c r="K119" s="10"/>
      <c r="P119" s="3" t="s">
        <v>38</v>
      </c>
      <c r="Q119" s="10">
        <f>SUM(Q8:Q34)+Q44+Q43+SUM(Q48:Q49)+Q45</f>
        <v>242161.50000000003</v>
      </c>
      <c r="R119" s="44" t="s">
        <v>38</v>
      </c>
      <c r="S119" s="44"/>
      <c r="T119" s="44"/>
      <c r="U119" s="10">
        <f>SUM(U8:U34)+U44+U43+SUM(U48:U49)+U45</f>
        <v>275313.96938013303</v>
      </c>
    </row>
    <row r="120" spans="1:21" x14ac:dyDescent="0.2">
      <c r="A120" s="100"/>
      <c r="B120" s="102" t="s">
        <v>101</v>
      </c>
      <c r="C120" s="101"/>
      <c r="D120" s="101"/>
      <c r="E120" s="101">
        <v>128</v>
      </c>
      <c r="F120" s="101"/>
      <c r="G120" s="101"/>
      <c r="H120" s="101"/>
      <c r="I120" s="101"/>
      <c r="J120" s="101"/>
      <c r="P120" s="3" t="s">
        <v>39</v>
      </c>
      <c r="Q120" s="10">
        <f>SUM(Q35:Q40)</f>
        <v>143365.03</v>
      </c>
      <c r="R120" s="44" t="s">
        <v>39</v>
      </c>
      <c r="S120" s="43"/>
      <c r="T120" s="44"/>
      <c r="U120" s="10">
        <f>SUM(U35:U40)</f>
        <v>143365.03</v>
      </c>
    </row>
    <row r="121" spans="1:21" x14ac:dyDescent="0.2">
      <c r="A121" s="9"/>
      <c r="B121" s="102" t="s">
        <v>102</v>
      </c>
      <c r="P121" s="3" t="s">
        <v>42</v>
      </c>
      <c r="Q121" s="10">
        <f>SUM(Q41:Q42)+Q46</f>
        <v>33242.69</v>
      </c>
      <c r="R121" s="44" t="s">
        <v>42</v>
      </c>
      <c r="S121" s="43"/>
      <c r="T121" s="44"/>
      <c r="U121" s="10">
        <f>SUM(U41:U42)+U46</f>
        <v>0</v>
      </c>
    </row>
    <row r="122" spans="1:21" x14ac:dyDescent="0.2">
      <c r="A122" s="9"/>
      <c r="P122" s="3" t="s">
        <v>41</v>
      </c>
      <c r="Q122" s="10">
        <f>SUM(Q50:Q56)</f>
        <v>0</v>
      </c>
      <c r="R122" s="44" t="s">
        <v>41</v>
      </c>
      <c r="S122" s="43"/>
      <c r="T122" s="44"/>
      <c r="U122" s="10">
        <f>SUM(U50:U56)</f>
        <v>5.42</v>
      </c>
    </row>
    <row r="123" spans="1:21" x14ac:dyDescent="0.2">
      <c r="A123" s="9"/>
      <c r="P123" s="3" t="s">
        <v>40</v>
      </c>
      <c r="Q123" s="29">
        <f>SUM(Q57:Q116)</f>
        <v>677786.4600000002</v>
      </c>
      <c r="R123" s="44" t="s">
        <v>40</v>
      </c>
      <c r="S123" s="43"/>
      <c r="T123" s="44"/>
      <c r="U123" s="29">
        <f>SUM(U57:U116)</f>
        <v>677871.26061986713</v>
      </c>
    </row>
    <row r="124" spans="1:21" ht="15.75" thickBot="1" x14ac:dyDescent="0.25">
      <c r="A124" s="9"/>
      <c r="P124" s="3" t="s">
        <v>4</v>
      </c>
      <c r="Q124" s="30">
        <f>SUM(Q119:Q123)</f>
        <v>1096555.6800000002</v>
      </c>
      <c r="R124" s="44" t="s">
        <v>4</v>
      </c>
      <c r="S124" s="43"/>
      <c r="T124" s="44"/>
      <c r="U124" s="30">
        <f>SUM(U119:U123)</f>
        <v>1096555.6800000002</v>
      </c>
    </row>
    <row r="125" spans="1:21" ht="15.75" thickTop="1" x14ac:dyDescent="0.2"/>
    <row r="126" spans="1:21" x14ac:dyDescent="0.2">
      <c r="Q126" s="10">
        <f>+Q117-Q124</f>
        <v>0</v>
      </c>
      <c r="U126" s="10">
        <f>+U117-U124</f>
        <v>0</v>
      </c>
    </row>
  </sheetData>
  <phoneticPr fontId="0" type="noConversion"/>
  <printOptions gridLines="1"/>
  <pageMargins left="0.41" right="0.16" top="0.53" bottom="0.17" header="0.5" footer="0.38"/>
  <pageSetup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8</vt:i4>
      </vt:variant>
    </vt:vector>
  </HeadingPairs>
  <TitlesOfParts>
    <vt:vector size="2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184.100</vt:lpstr>
      <vt:lpstr>163000</vt:lpstr>
      <vt:lpstr>YTD TOTALS</vt:lpstr>
      <vt:lpstr>Jul!Print_Area</vt:lpstr>
      <vt:lpstr>Jun!Print_Area</vt:lpstr>
      <vt:lpstr>Mar!Print_Area</vt:lpstr>
      <vt:lpstr>May!Print_Area</vt:lpstr>
      <vt:lpstr>Apr!Print_Titles</vt:lpstr>
      <vt:lpstr>May!Print_Titles</vt:lpstr>
      <vt:lpstr>Nov!Print_Titles</vt:lpstr>
      <vt:lpstr>Sep!Print_Titles</vt:lpstr>
    </vt:vector>
  </TitlesOfParts>
  <Company>Green River Electric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TRICIA PHELPS</dc:creator>
  <cp:lastModifiedBy>Annette Wilkerson</cp:lastModifiedBy>
  <cp:lastPrinted>2020-10-13T19:48:28Z</cp:lastPrinted>
  <dcterms:created xsi:type="dcterms:W3CDTF">2003-01-31T16:48:08Z</dcterms:created>
  <dcterms:modified xsi:type="dcterms:W3CDTF">2023-11-02T20:44:47Z</dcterms:modified>
</cp:coreProperties>
</file>