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vis\Rate Applications\2023 rate application\Data Requests\PSC data request no. 1\Kenergy responses by item no\Item 2 - cap structure\"/>
    </mc:Choice>
  </mc:AlternateContent>
  <xr:revisionPtr revIDLastSave="0" documentId="13_ncr:1_{2C2273A0-16A1-48D2-A92F-30AB337BA992}" xr6:coauthVersionLast="47" xr6:coauthVersionMax="47" xr10:uidLastSave="{00000000-0000-0000-0000-000000000000}"/>
  <bookViews>
    <workbookView xWindow="-120" yWindow="-120" windowWidth="29040" windowHeight="15720" xr2:uid="{777DF061-AE06-43BB-ACBD-55928FCF30A7}"/>
  </bookViews>
  <sheets>
    <sheet name="Schedule A1" sheetId="1" r:id="rId1"/>
    <sheet name="Schedule 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I10" i="1"/>
  <c r="G10" i="1"/>
  <c r="E10" i="1"/>
  <c r="C10" i="1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F24" i="2" l="1"/>
  <c r="E24" i="2"/>
  <c r="D24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F26" i="2" s="1"/>
  <c r="F23" i="2"/>
  <c r="E23" i="2"/>
  <c r="D23" i="2"/>
  <c r="M13" i="1"/>
  <c r="N12" i="1" s="1"/>
  <c r="K13" i="1"/>
  <c r="L12" i="1" s="1"/>
  <c r="I13" i="1"/>
  <c r="J12" i="1" s="1"/>
  <c r="G13" i="1"/>
  <c r="H10" i="1" s="1"/>
  <c r="E13" i="1"/>
  <c r="F10" i="1" s="1"/>
  <c r="C13" i="1"/>
  <c r="D12" i="1" s="1"/>
  <c r="D26" i="2" l="1"/>
  <c r="E26" i="2"/>
  <c r="C24" i="2"/>
  <c r="E25" i="2" s="1"/>
  <c r="C23" i="2"/>
  <c r="J11" i="1"/>
  <c r="J10" i="1"/>
  <c r="H11" i="1"/>
  <c r="D10" i="1"/>
  <c r="D11" i="1"/>
  <c r="N11" i="1"/>
  <c r="F11" i="1"/>
  <c r="H12" i="1"/>
  <c r="L11" i="1"/>
  <c r="L10" i="1"/>
  <c r="F12" i="1"/>
  <c r="N10" i="1"/>
  <c r="D25" i="2" l="1"/>
  <c r="F25" i="2"/>
</calcChain>
</file>

<file path=xl/sharedStrings.xml><?xml version="1.0" encoding="utf-8"?>
<sst xmlns="http://schemas.openxmlformats.org/spreadsheetml/2006/main" count="60" uniqueCount="43">
  <si>
    <t>Schedule A1</t>
  </si>
  <si>
    <t>Calculation of Average Capital Structure</t>
  </si>
  <si>
    <t>"000's Omitted"</t>
  </si>
  <si>
    <t>Line NO.</t>
  </si>
  <si>
    <t>Type of Capital</t>
  </si>
  <si>
    <t>Amount</t>
  </si>
  <si>
    <t>Ratio</t>
  </si>
  <si>
    <t>Long-Term Debt</t>
  </si>
  <si>
    <t>Equity</t>
  </si>
  <si>
    <t>Short-Term Debt (LOC's)</t>
  </si>
  <si>
    <t>Total Capitalization</t>
  </si>
  <si>
    <t>Kenergy Corp.</t>
  </si>
  <si>
    <t>Schedule A2</t>
  </si>
  <si>
    <t>Item</t>
  </si>
  <si>
    <t>Total Capital</t>
  </si>
  <si>
    <t>Short-Term Debt</t>
  </si>
  <si>
    <t>Line No.</t>
  </si>
  <si>
    <t>(a)</t>
  </si>
  <si>
    <t>(b)</t>
  </si>
  <si>
    <t>(c)</t>
  </si>
  <si>
    <t>(d)</t>
  </si>
  <si>
    <t>(e)</t>
  </si>
  <si>
    <t>Beginning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</si>
  <si>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</si>
  <si>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</si>
  <si>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</si>
  <si>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</si>
  <si>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</si>
  <si>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</si>
  <si>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</si>
  <si>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</si>
  <si>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</si>
  <si>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</si>
  <si>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</si>
  <si>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</si>
  <si>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(L1 through L13)</t>
  </si>
  <si>
    <t>Average Balance</t>
  </si>
  <si>
    <t>Average Capitalization Ratios</t>
  </si>
  <si>
    <t>End-of-period Capitalization Ratios</t>
  </si>
  <si>
    <t>12 Months Ended December 31, 2022</t>
  </si>
  <si>
    <t>February 2023</t>
  </si>
  <si>
    <t>Case No. 2023-00276</t>
  </si>
  <si>
    <t>PSC Information Request No. 1     Item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</si>
</sst>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164" fontId="0" fillId="0" borderId="0" xfId="2" applyNumberFormat="1" applyFont="1"/>
    <xf numFmtId="165" fontId="0" fillId="0" borderId="0" xfId="3" applyNumberFormat="1" applyFont="1"/>
    <xf numFmtId="166" fontId="0" fillId="0" borderId="0" xfId="1" applyNumberFormat="1" applyFont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quotePrefix="1" applyFo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0" fillId="0" borderId="0" xfId="2" applyNumberFormat="1" applyFont="1" applyBorder="1"/>
    <xf numFmtId="165" fontId="0" fillId="0" borderId="0" xfId="3" applyNumberFormat="1" applyFont="1" applyBorder="1"/>
    <xf numFmtId="166" fontId="0" fillId="0" borderId="0" xfId="1" applyNumberFormat="1" applyFont="1" applyBorder="1"/>
    <xf numFmtId="164" fontId="0" fillId="0" borderId="0" xfId="0" applyNumberFormat="1"/>
    <xf numFmtId="166" fontId="0" fillId="0" borderId="8" xfId="1" applyNumberFormat="1" applyFont="1" applyBorder="1"/>
    <xf numFmtId="10" fontId="0" fillId="0" borderId="0" xfId="3" applyNumberFormat="1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2" fillId="0" borderId="3" xfId="0" quotePrefix="1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33C0-350A-4D0B-A0AB-26D66321F1CC}">
  <sheetPr>
    <pageSetUpPr fitToPage="1"/>
  </sheetPr>
  <dimension ref="A1:N13"/>
  <sheetViews>
    <sheetView tabSelected="1" workbookViewId="0">
      <selection sqref="A1:O17"/>
    </sheetView>
  </sheetViews>
  <sheetFormatPr defaultRowHeight="15" x14ac:dyDescent="0.25"/>
  <cols>
    <col min="2" max="2" width="23.85546875" customWidth="1"/>
    <col min="3" max="14" width="10.85546875" customWidth="1"/>
  </cols>
  <sheetData>
    <row r="1" spans="1:14" x14ac:dyDescent="0.25">
      <c r="A1" s="1" t="s">
        <v>11</v>
      </c>
      <c r="M1" s="25" t="s">
        <v>0</v>
      </c>
      <c r="N1" s="25"/>
    </row>
    <row r="2" spans="1:14" x14ac:dyDescent="0.25">
      <c r="A2" s="1" t="s">
        <v>41</v>
      </c>
    </row>
    <row r="3" spans="1:14" x14ac:dyDescent="0.25">
      <c r="A3" s="1" t="s">
        <v>42</v>
      </c>
    </row>
    <row r="4" spans="1:14" x14ac:dyDescent="0.25">
      <c r="A4" s="1" t="s">
        <v>1</v>
      </c>
    </row>
    <row r="5" spans="1:14" x14ac:dyDescent="0.25">
      <c r="A5" s="1" t="s">
        <v>2</v>
      </c>
    </row>
    <row r="8" spans="1:14" x14ac:dyDescent="0.25">
      <c r="A8" s="3"/>
      <c r="B8" s="4"/>
      <c r="C8" s="26">
        <v>2018</v>
      </c>
      <c r="D8" s="27"/>
      <c r="E8" s="26">
        <v>2019</v>
      </c>
      <c r="F8" s="27"/>
      <c r="G8" s="26">
        <v>2020</v>
      </c>
      <c r="H8" s="27"/>
      <c r="I8" s="26">
        <v>2021</v>
      </c>
      <c r="J8" s="27"/>
      <c r="K8" s="26">
        <v>2022</v>
      </c>
      <c r="L8" s="27"/>
      <c r="M8" s="28" t="s">
        <v>40</v>
      </c>
      <c r="N8" s="27"/>
    </row>
    <row r="9" spans="1:14" x14ac:dyDescent="0.25">
      <c r="A9" s="7" t="s">
        <v>3</v>
      </c>
      <c r="B9" s="8" t="s">
        <v>4</v>
      </c>
      <c r="C9" s="5" t="s">
        <v>5</v>
      </c>
      <c r="D9" s="6" t="s">
        <v>6</v>
      </c>
      <c r="E9" s="5" t="s">
        <v>5</v>
      </c>
      <c r="F9" s="6" t="s">
        <v>6</v>
      </c>
      <c r="G9" s="5" t="s">
        <v>5</v>
      </c>
      <c r="H9" s="6" t="s">
        <v>6</v>
      </c>
      <c r="I9" s="5" t="s">
        <v>5</v>
      </c>
      <c r="J9" s="6" t="s">
        <v>6</v>
      </c>
      <c r="K9" s="5" t="s">
        <v>5</v>
      </c>
      <c r="L9" s="6" t="s">
        <v>6</v>
      </c>
      <c r="M9" s="5" t="s">
        <v>5</v>
      </c>
      <c r="N9" s="6" t="s">
        <v>6</v>
      </c>
    </row>
    <row r="10" spans="1:14" x14ac:dyDescent="0.25">
      <c r="A10" s="9">
        <v>1</v>
      </c>
      <c r="B10" t="s">
        <v>7</v>
      </c>
      <c r="C10" s="10">
        <f>128215+8052</f>
        <v>136267</v>
      </c>
      <c r="D10" s="11">
        <f>+C10/C13</f>
        <v>0.63804970782139647</v>
      </c>
      <c r="E10" s="10">
        <f>128933+7375</f>
        <v>136308</v>
      </c>
      <c r="F10" s="11">
        <f>+E10/E13</f>
        <v>0.63817893243565915</v>
      </c>
      <c r="G10" s="10">
        <f>133356+6610</f>
        <v>139966</v>
      </c>
      <c r="H10" s="11">
        <f>+G10/G13</f>
        <v>0.63892743673081842</v>
      </c>
      <c r="I10" s="10">
        <f>126521+6325</f>
        <v>132846</v>
      </c>
      <c r="J10" s="11">
        <f>+I10/I13</f>
        <v>0.6119143800754494</v>
      </c>
      <c r="K10" s="10">
        <f>134379+6375</f>
        <v>140754</v>
      </c>
      <c r="L10" s="11">
        <f>+K10/K13</f>
        <v>0.62140577195608127</v>
      </c>
      <c r="M10" s="10">
        <f>133656+6375</f>
        <v>140031</v>
      </c>
      <c r="N10" s="11">
        <f>+M10/M13</f>
        <v>0.61978170809432764</v>
      </c>
    </row>
    <row r="11" spans="1:14" x14ac:dyDescent="0.25">
      <c r="A11" s="9">
        <v>2</v>
      </c>
      <c r="B11" t="s">
        <v>8</v>
      </c>
      <c r="C11" s="12">
        <v>77301</v>
      </c>
      <c r="D11" s="11">
        <f>+C11/C13</f>
        <v>0.36195029217860353</v>
      </c>
      <c r="E11" s="12">
        <v>77281</v>
      </c>
      <c r="F11" s="11">
        <f>+E11/E13</f>
        <v>0.36182106756434085</v>
      </c>
      <c r="G11" s="12">
        <v>79098</v>
      </c>
      <c r="H11" s="11">
        <f>+G11/G13</f>
        <v>0.36107256326918163</v>
      </c>
      <c r="I11" s="12">
        <v>84253</v>
      </c>
      <c r="J11" s="11">
        <f>+I11/I13</f>
        <v>0.38808561992455054</v>
      </c>
      <c r="K11" s="12">
        <v>85755</v>
      </c>
      <c r="L11" s="11">
        <f>+K11/K13</f>
        <v>0.37859422804391879</v>
      </c>
      <c r="M11" s="12">
        <v>85905</v>
      </c>
      <c r="N11" s="11">
        <f>+M11/M13</f>
        <v>0.38021829190567241</v>
      </c>
    </row>
    <row r="12" spans="1:14" x14ac:dyDescent="0.25">
      <c r="A12" s="9">
        <v>3</v>
      </c>
      <c r="B12" t="s">
        <v>9</v>
      </c>
      <c r="C12" s="23">
        <v>0</v>
      </c>
      <c r="D12" s="11">
        <f>+C12/C13</f>
        <v>0</v>
      </c>
      <c r="E12" s="23">
        <v>0</v>
      </c>
      <c r="F12" s="11">
        <f>+E12/E13</f>
        <v>0</v>
      </c>
      <c r="G12" s="23">
        <v>0</v>
      </c>
      <c r="H12" s="11">
        <f>+G12/G13</f>
        <v>0</v>
      </c>
      <c r="I12" s="23">
        <v>0</v>
      </c>
      <c r="J12" s="11">
        <f>+I12/I13</f>
        <v>0</v>
      </c>
      <c r="K12" s="23">
        <v>0</v>
      </c>
      <c r="L12" s="11">
        <f>+K12/K13</f>
        <v>0</v>
      </c>
      <c r="M12" s="23">
        <v>0</v>
      </c>
      <c r="N12" s="11">
        <f>+M12/M13</f>
        <v>0</v>
      </c>
    </row>
    <row r="13" spans="1:14" x14ac:dyDescent="0.25">
      <c r="A13" s="9">
        <v>4</v>
      </c>
      <c r="B13" t="s">
        <v>10</v>
      </c>
      <c r="C13" s="10">
        <f>+SUM(C10:C12)</f>
        <v>213568</v>
      </c>
      <c r="E13" s="10">
        <f>+SUM(E10:E12)</f>
        <v>213589</v>
      </c>
      <c r="G13" s="10">
        <f>+SUM(G10:G12)</f>
        <v>219064</v>
      </c>
      <c r="I13" s="10">
        <f>+SUM(I10:I12)</f>
        <v>217099</v>
      </c>
      <c r="K13" s="10">
        <f>+SUM(K10:K12)</f>
        <v>226509</v>
      </c>
      <c r="M13" s="10">
        <f>+SUM(M10:M12)</f>
        <v>225936</v>
      </c>
    </row>
  </sheetData>
  <mergeCells count="7">
    <mergeCell ref="M1:N1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pageSetup scale="74" orientation="landscape" r:id="rId1"/>
  <ignoredErrors>
    <ignoredError sqref="M10 K10 I10 G10 E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676B-C8C6-42E0-8600-99B641516CAF}">
  <sheetPr>
    <pageSetUpPr fitToPage="1"/>
  </sheetPr>
  <dimension ref="A1:N26"/>
  <sheetViews>
    <sheetView workbookViewId="0">
      <selection sqref="A1:G29"/>
    </sheetView>
  </sheetViews>
  <sheetFormatPr defaultRowHeight="15" x14ac:dyDescent="0.25"/>
  <cols>
    <col min="2" max="2" width="36.5703125" customWidth="1"/>
    <col min="3" max="6" width="16.85546875" customWidth="1"/>
    <col min="7" max="14" width="10.85546875" customWidth="1"/>
  </cols>
  <sheetData>
    <row r="1" spans="1:14" x14ac:dyDescent="0.25">
      <c r="A1" s="1" t="s">
        <v>11</v>
      </c>
      <c r="E1" s="25" t="s">
        <v>12</v>
      </c>
      <c r="F1" s="25"/>
    </row>
    <row r="2" spans="1:14" x14ac:dyDescent="0.25">
      <c r="A2" s="1" t="s">
        <v>41</v>
      </c>
    </row>
    <row r="3" spans="1:14" x14ac:dyDescent="0.25">
      <c r="A3" s="1" t="s">
        <v>42</v>
      </c>
    </row>
    <row r="4" spans="1:14" x14ac:dyDescent="0.25">
      <c r="A4" s="1" t="s">
        <v>1</v>
      </c>
    </row>
    <row r="5" spans="1:14" x14ac:dyDescent="0.25">
      <c r="A5" s="1" t="s">
        <v>39</v>
      </c>
    </row>
    <row r="6" spans="1:14" x14ac:dyDescent="0.25">
      <c r="A6" s="1" t="s">
        <v>2</v>
      </c>
    </row>
    <row r="8" spans="1:14" x14ac:dyDescent="0.25">
      <c r="A8" s="3"/>
      <c r="B8" s="13" t="s">
        <v>13</v>
      </c>
      <c r="C8" s="13" t="s">
        <v>14</v>
      </c>
      <c r="D8" s="13" t="s">
        <v>7</v>
      </c>
      <c r="E8" s="13" t="s">
        <v>15</v>
      </c>
      <c r="F8" s="14" t="s">
        <v>8</v>
      </c>
      <c r="G8" s="1"/>
      <c r="H8" s="1"/>
      <c r="I8" s="1"/>
      <c r="J8" s="1"/>
      <c r="K8" s="1"/>
      <c r="L8" s="1"/>
      <c r="M8" s="15"/>
      <c r="N8" s="1"/>
    </row>
    <row r="9" spans="1:14" x14ac:dyDescent="0.25">
      <c r="A9" s="16" t="s">
        <v>16</v>
      </c>
      <c r="B9" s="17" t="s">
        <v>17</v>
      </c>
      <c r="C9" s="17" t="s">
        <v>18</v>
      </c>
      <c r="D9" s="17" t="s">
        <v>19</v>
      </c>
      <c r="E9" s="17" t="s">
        <v>20</v>
      </c>
      <c r="F9" s="18" t="s">
        <v>21</v>
      </c>
      <c r="G9" s="2"/>
      <c r="H9" s="2"/>
      <c r="I9" s="2"/>
      <c r="J9" s="2"/>
      <c r="K9" s="2"/>
      <c r="L9" s="2"/>
      <c r="M9" s="2"/>
      <c r="N9" s="2"/>
    </row>
    <row r="10" spans="1:14" x14ac:dyDescent="0.25">
      <c r="A10" s="9">
        <v>1</v>
      </c>
      <c r="B10" t="s">
        <v>22</v>
      </c>
      <c r="C10" s="19">
        <f>+SUM(D10:F10)</f>
        <v>217099</v>
      </c>
      <c r="D10" s="19">
        <f>126521+6325</f>
        <v>132846</v>
      </c>
      <c r="E10" s="19">
        <v>0</v>
      </c>
      <c r="F10" s="19">
        <v>84253</v>
      </c>
      <c r="G10" s="19"/>
      <c r="H10" s="20"/>
      <c r="I10" s="19"/>
      <c r="J10" s="20"/>
      <c r="K10" s="19"/>
      <c r="L10" s="20"/>
      <c r="M10" s="19"/>
      <c r="N10" s="20"/>
    </row>
    <row r="11" spans="1:14" x14ac:dyDescent="0.25">
      <c r="A11" s="9">
        <v>2</v>
      </c>
      <c r="B11" t="s">
        <v>23</v>
      </c>
      <c r="C11" s="21">
        <f t="shared" ref="C11:C23" si="0">+SUM(D11:F11)</f>
        <v>219556</v>
      </c>
      <c r="D11" s="21">
        <f>127054+6325</f>
        <v>133379</v>
      </c>
      <c r="E11" s="21">
        <v>0</v>
      </c>
      <c r="F11" s="21">
        <v>86177</v>
      </c>
      <c r="G11" s="21"/>
      <c r="H11" s="20"/>
      <c r="I11" s="21"/>
      <c r="J11" s="20"/>
      <c r="K11" s="21"/>
      <c r="L11" s="20"/>
      <c r="M11" s="21"/>
      <c r="N11" s="20"/>
    </row>
    <row r="12" spans="1:14" x14ac:dyDescent="0.25">
      <c r="A12" s="9">
        <v>3</v>
      </c>
      <c r="B12" t="s">
        <v>24</v>
      </c>
      <c r="C12" s="21">
        <f t="shared" si="0"/>
        <v>219588</v>
      </c>
      <c r="D12" s="21">
        <f>126758+6325</f>
        <v>133083</v>
      </c>
      <c r="E12" s="21">
        <v>0</v>
      </c>
      <c r="F12" s="21">
        <v>86505</v>
      </c>
      <c r="G12" s="21"/>
      <c r="H12" s="20"/>
      <c r="I12" s="21"/>
      <c r="J12" s="20"/>
      <c r="K12" s="21"/>
      <c r="L12" s="20"/>
      <c r="M12" s="21"/>
      <c r="N12" s="20"/>
    </row>
    <row r="13" spans="1:14" x14ac:dyDescent="0.25">
      <c r="A13" s="9">
        <v>4</v>
      </c>
      <c r="B13" t="s">
        <v>25</v>
      </c>
      <c r="C13" s="21">
        <f t="shared" si="0"/>
        <v>219562</v>
      </c>
      <c r="D13" s="21">
        <f>127212+6325</f>
        <v>133537</v>
      </c>
      <c r="E13" s="21">
        <v>0</v>
      </c>
      <c r="F13" s="21">
        <v>86025</v>
      </c>
      <c r="G13" s="19"/>
      <c r="I13" s="19"/>
      <c r="K13" s="19"/>
      <c r="M13" s="19"/>
    </row>
    <row r="14" spans="1:14" x14ac:dyDescent="0.25">
      <c r="A14" s="9">
        <v>5</v>
      </c>
      <c r="B14" t="s">
        <v>26</v>
      </c>
      <c r="C14" s="21">
        <f t="shared" si="0"/>
        <v>219566</v>
      </c>
      <c r="D14" s="21">
        <f>127188+6325</f>
        <v>133513</v>
      </c>
      <c r="E14" s="21">
        <v>0</v>
      </c>
      <c r="F14" s="21">
        <v>86053</v>
      </c>
    </row>
    <row r="15" spans="1:14" x14ac:dyDescent="0.25">
      <c r="A15" s="9">
        <v>6</v>
      </c>
      <c r="B15" t="s">
        <v>27</v>
      </c>
      <c r="C15" s="21">
        <f t="shared" si="0"/>
        <v>218918</v>
      </c>
      <c r="D15" s="21">
        <f>126892+6325</f>
        <v>133217</v>
      </c>
      <c r="E15" s="21">
        <v>0</v>
      </c>
      <c r="F15" s="21">
        <v>85701</v>
      </c>
    </row>
    <row r="16" spans="1:14" x14ac:dyDescent="0.25">
      <c r="A16" s="9">
        <v>7</v>
      </c>
      <c r="B16" t="s">
        <v>28</v>
      </c>
      <c r="C16" s="21">
        <f t="shared" si="0"/>
        <v>219771</v>
      </c>
      <c r="D16" s="21">
        <f>127362+6325</f>
        <v>133687</v>
      </c>
      <c r="E16" s="21">
        <v>0</v>
      </c>
      <c r="F16" s="21">
        <v>86084</v>
      </c>
    </row>
    <row r="17" spans="1:6" x14ac:dyDescent="0.25">
      <c r="A17" s="9">
        <v>8</v>
      </c>
      <c r="B17" t="s">
        <v>29</v>
      </c>
      <c r="C17" s="21">
        <f t="shared" si="0"/>
        <v>220460</v>
      </c>
      <c r="D17" s="21">
        <f>127337+6325</f>
        <v>133662</v>
      </c>
      <c r="E17" s="21">
        <v>0</v>
      </c>
      <c r="F17" s="21">
        <v>86798</v>
      </c>
    </row>
    <row r="18" spans="1:6" x14ac:dyDescent="0.25">
      <c r="A18" s="9">
        <v>9</v>
      </c>
      <c r="B18" t="s">
        <v>30</v>
      </c>
      <c r="C18" s="21">
        <f t="shared" si="0"/>
        <v>220752</v>
      </c>
      <c r="D18" s="12">
        <f>127037+6325</f>
        <v>133362</v>
      </c>
      <c r="E18" s="12">
        <v>0</v>
      </c>
      <c r="F18" s="12">
        <v>87390</v>
      </c>
    </row>
    <row r="19" spans="1:6" x14ac:dyDescent="0.25">
      <c r="A19" s="9">
        <v>10</v>
      </c>
      <c r="B19" t="s">
        <v>31</v>
      </c>
      <c r="C19" s="21">
        <f t="shared" si="0"/>
        <v>220479</v>
      </c>
      <c r="D19" s="12">
        <f>127216+6325</f>
        <v>133541</v>
      </c>
      <c r="E19" s="12">
        <v>0</v>
      </c>
      <c r="F19" s="12">
        <v>86938</v>
      </c>
    </row>
    <row r="20" spans="1:6" x14ac:dyDescent="0.25">
      <c r="A20" s="9">
        <v>11</v>
      </c>
      <c r="B20" t="s">
        <v>32</v>
      </c>
      <c r="C20" s="21">
        <f t="shared" si="0"/>
        <v>220218</v>
      </c>
      <c r="D20" s="12">
        <f>126986+6325</f>
        <v>133311</v>
      </c>
      <c r="E20" s="12">
        <v>0</v>
      </c>
      <c r="F20" s="12">
        <v>86907</v>
      </c>
    </row>
    <row r="21" spans="1:6" x14ac:dyDescent="0.25">
      <c r="A21" s="9">
        <v>12</v>
      </c>
      <c r="B21" t="s">
        <v>33</v>
      </c>
      <c r="C21" s="21">
        <f t="shared" si="0"/>
        <v>219317</v>
      </c>
      <c r="D21" s="12">
        <f>126477+6325</f>
        <v>132802</v>
      </c>
      <c r="E21" s="12">
        <v>0</v>
      </c>
      <c r="F21" s="12">
        <v>86515</v>
      </c>
    </row>
    <row r="22" spans="1:6" x14ac:dyDescent="0.25">
      <c r="A22" s="9">
        <v>13</v>
      </c>
      <c r="B22" t="s">
        <v>34</v>
      </c>
      <c r="C22" s="21">
        <f t="shared" si="0"/>
        <v>226509</v>
      </c>
      <c r="D22" s="12">
        <f>134379+6375</f>
        <v>140754</v>
      </c>
      <c r="E22" s="12">
        <v>0</v>
      </c>
      <c r="F22" s="12">
        <v>85755</v>
      </c>
    </row>
    <row r="23" spans="1:6" x14ac:dyDescent="0.25">
      <c r="A23" s="9">
        <v>14</v>
      </c>
      <c r="B23" t="s">
        <v>35</v>
      </c>
      <c r="C23" s="19">
        <f t="shared" si="0"/>
        <v>2861795</v>
      </c>
      <c r="D23" s="10">
        <f>+SUM(D10:D22)</f>
        <v>1740694</v>
      </c>
      <c r="E23" s="10">
        <f t="shared" ref="E23:F23" si="1">+SUM(E10:E22)</f>
        <v>0</v>
      </c>
      <c r="F23" s="10">
        <f t="shared" si="1"/>
        <v>1121101</v>
      </c>
    </row>
    <row r="24" spans="1:6" x14ac:dyDescent="0.25">
      <c r="A24" s="9">
        <v>15</v>
      </c>
      <c r="B24" t="s">
        <v>36</v>
      </c>
      <c r="C24" s="19">
        <f>+SUM(D24:F24)</f>
        <v>220138.07692307694</v>
      </c>
      <c r="D24" s="22">
        <f>AVERAGE(D10:D22)</f>
        <v>133899.53846153847</v>
      </c>
      <c r="E24" s="22">
        <f>AVERAGE(E10:E22)</f>
        <v>0</v>
      </c>
      <c r="F24" s="22">
        <f>AVERAGE(F10:F22)</f>
        <v>86238.538461538468</v>
      </c>
    </row>
    <row r="25" spans="1:6" x14ac:dyDescent="0.25">
      <c r="A25" s="9">
        <v>16</v>
      </c>
      <c r="B25" t="s">
        <v>37</v>
      </c>
      <c r="D25" s="24">
        <f>+D24/C24</f>
        <v>0.6082525128459586</v>
      </c>
      <c r="E25" s="24">
        <f>+E24/C24</f>
        <v>0</v>
      </c>
      <c r="F25" s="24">
        <f>+F24/C24</f>
        <v>0.39174748715404145</v>
      </c>
    </row>
    <row r="26" spans="1:6" x14ac:dyDescent="0.25">
      <c r="A26" s="9">
        <v>17</v>
      </c>
      <c r="B26" t="s">
        <v>38</v>
      </c>
      <c r="D26" s="24">
        <f>+D22/C22</f>
        <v>0.62140577195608127</v>
      </c>
      <c r="E26" s="24">
        <f>+E22/C22</f>
        <v>0</v>
      </c>
      <c r="F26" s="24">
        <f>+F22/C22</f>
        <v>0.37859422804391879</v>
      </c>
    </row>
  </sheetData>
  <mergeCells count="1">
    <mergeCell ref="E1:F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A1</vt:lpstr>
      <vt:lpstr>Schedule 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Siewert</dc:creator>
  <cp:lastModifiedBy>Steve Thompson</cp:lastModifiedBy>
  <cp:lastPrinted>2023-09-20T16:30:47Z</cp:lastPrinted>
  <dcterms:created xsi:type="dcterms:W3CDTF">2023-03-27T18:55:45Z</dcterms:created>
  <dcterms:modified xsi:type="dcterms:W3CDTF">2023-09-20T16:31:08Z</dcterms:modified>
</cp:coreProperties>
</file>