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Work Papers - Travis\AG 1st Data Request\AG1 Item 33\"/>
    </mc:Choice>
  </mc:AlternateContent>
  <xr:revisionPtr revIDLastSave="0" documentId="13_ncr:1_{F370B4A8-881F-4C85-B4A7-742D1704275D}" xr6:coauthVersionLast="47" xr6:coauthVersionMax="47" xr10:uidLastSave="{00000000-0000-0000-0000-000000000000}"/>
  <bookViews>
    <workbookView xWindow="-120" yWindow="-120" windowWidth="29040" windowHeight="15720" tabRatio="812" activeTab="14" xr2:uid="{00000000-000D-0000-FFFF-FFFF00000000}"/>
  </bookViews>
  <sheets>
    <sheet name="Jan" sheetId="2" r:id="rId1"/>
    <sheet name="Feb" sheetId="8" r:id="rId2"/>
    <sheet name="Mar" sheetId="7" r:id="rId3"/>
    <sheet name="Apr" sheetId="16" r:id="rId4"/>
    <sheet name="May" sheetId="15" r:id="rId5"/>
    <sheet name="Jun" sheetId="14" r:id="rId6"/>
    <sheet name="Jul" sheetId="13" r:id="rId7"/>
    <sheet name="Aug" sheetId="12" r:id="rId8"/>
    <sheet name="Sep" sheetId="3" r:id="rId9"/>
    <sheet name="Oct" sheetId="5" r:id="rId10"/>
    <sheet name="Nov" sheetId="17" r:id="rId11"/>
    <sheet name="Dec" sheetId="11" r:id="rId12"/>
    <sheet name="184.100" sheetId="20" r:id="rId13"/>
    <sheet name="163000" sheetId="19" r:id="rId14"/>
    <sheet name="YTD TOTALS" sheetId="1" r:id="rId15"/>
  </sheets>
  <definedNames>
    <definedName name="_xlnm.Print_Area" localSheetId="6">Jul!$A$1:$R$122</definedName>
    <definedName name="_xlnm.Print_Area" localSheetId="5">Jun!$A$1:$R$122</definedName>
    <definedName name="_xlnm.Print_Area" localSheetId="2">Mar!$A$1:$R$122</definedName>
    <definedName name="_xlnm.Print_Area" localSheetId="4">May!$A$1:$R$122</definedName>
    <definedName name="_xlnm.Print_Titles" localSheetId="3">Apr!$A:$A</definedName>
    <definedName name="_xlnm.Print_Titles" localSheetId="4">May!$A:$A</definedName>
    <definedName name="_xlnm.Print_Titles" localSheetId="10">Nov!$A:$A</definedName>
    <definedName name="_xlnm.Print_Titles" localSheetId="8">Sep!$A:$A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2" l="1"/>
  <c r="F69" i="2"/>
  <c r="H9" i="2"/>
  <c r="F9" i="2"/>
  <c r="F110" i="5" l="1"/>
  <c r="F86" i="5"/>
  <c r="F72" i="5"/>
  <c r="F64" i="5"/>
  <c r="F59" i="5"/>
  <c r="F67" i="12" l="1"/>
  <c r="F59" i="12"/>
  <c r="F41" i="12"/>
  <c r="F33" i="12"/>
  <c r="F32" i="12"/>
  <c r="F9" i="12"/>
  <c r="F86" i="13" l="1"/>
  <c r="F80" i="13"/>
  <c r="F61" i="13"/>
  <c r="F9" i="13"/>
  <c r="F8" i="13"/>
  <c r="F86" i="15" l="1"/>
  <c r="F80" i="15"/>
  <c r="F71" i="15"/>
  <c r="F67" i="15"/>
  <c r="F61" i="15"/>
  <c r="F59" i="15"/>
  <c r="F33" i="15"/>
  <c r="F9" i="15"/>
  <c r="F8" i="15"/>
  <c r="F86" i="16" l="1"/>
  <c r="F80" i="16"/>
  <c r="F71" i="16"/>
  <c r="F67" i="16"/>
  <c r="F61" i="16"/>
  <c r="F59" i="16"/>
  <c r="F33" i="16"/>
  <c r="F9" i="16"/>
  <c r="F8" i="16"/>
  <c r="F9" i="7" l="1"/>
  <c r="F86" i="7"/>
  <c r="F80" i="7"/>
  <c r="F61" i="7"/>
  <c r="F8" i="7"/>
  <c r="B30" i="1" l="1"/>
  <c r="C30" i="1"/>
  <c r="D30" i="1"/>
  <c r="E30" i="1"/>
  <c r="F30" i="1"/>
  <c r="H30" i="1"/>
  <c r="I30" i="1"/>
  <c r="J30" i="1"/>
  <c r="K30" i="1"/>
  <c r="L30" i="1"/>
  <c r="M30" i="1"/>
  <c r="P30" i="1"/>
  <c r="Q30" i="1"/>
  <c r="N30" i="20"/>
  <c r="G30" i="8"/>
  <c r="N30" i="8" s="1"/>
  <c r="G30" i="7"/>
  <c r="N30" i="7" s="1"/>
  <c r="G30" i="16"/>
  <c r="N30" i="16" s="1"/>
  <c r="G30" i="15"/>
  <c r="N30" i="15" s="1"/>
  <c r="G30" i="14"/>
  <c r="N30" i="14" s="1"/>
  <c r="G30" i="13"/>
  <c r="N30" i="13" s="1"/>
  <c r="G30" i="12"/>
  <c r="N30" i="12" s="1"/>
  <c r="G30" i="3"/>
  <c r="N30" i="3" s="1"/>
  <c r="G30" i="5"/>
  <c r="N30" i="5" s="1"/>
  <c r="G30" i="17"/>
  <c r="N30" i="17" s="1"/>
  <c r="G30" i="11"/>
  <c r="N30" i="11" s="1"/>
  <c r="G30" i="2"/>
  <c r="N30" i="2" s="1"/>
  <c r="G30" i="1" l="1"/>
  <c r="N30" i="1" s="1"/>
  <c r="B46" i="1"/>
  <c r="C46" i="1"/>
  <c r="D46" i="1"/>
  <c r="E46" i="1"/>
  <c r="F46" i="1"/>
  <c r="H46" i="1"/>
  <c r="I46" i="1"/>
  <c r="J46" i="1"/>
  <c r="K46" i="1"/>
  <c r="L46" i="1"/>
  <c r="M46" i="1"/>
  <c r="P46" i="1"/>
  <c r="Q46" i="1"/>
  <c r="B23" i="1"/>
  <c r="C23" i="1"/>
  <c r="D23" i="1"/>
  <c r="E23" i="1"/>
  <c r="F23" i="1"/>
  <c r="H23" i="1"/>
  <c r="I23" i="1"/>
  <c r="J23" i="1"/>
  <c r="K23" i="1"/>
  <c r="L23" i="1"/>
  <c r="M23" i="1"/>
  <c r="P23" i="1"/>
  <c r="Q23" i="1"/>
  <c r="B24" i="1"/>
  <c r="C24" i="1"/>
  <c r="D24" i="1"/>
  <c r="E24" i="1"/>
  <c r="F24" i="1"/>
  <c r="H24" i="1"/>
  <c r="I24" i="1"/>
  <c r="J24" i="1"/>
  <c r="K24" i="1"/>
  <c r="L24" i="1"/>
  <c r="M24" i="1"/>
  <c r="P24" i="1"/>
  <c r="Q24" i="1"/>
  <c r="B25" i="1"/>
  <c r="C25" i="1"/>
  <c r="D25" i="1"/>
  <c r="E25" i="1"/>
  <c r="F25" i="1"/>
  <c r="H25" i="1"/>
  <c r="I25" i="1"/>
  <c r="J25" i="1"/>
  <c r="K25" i="1"/>
  <c r="L25" i="1"/>
  <c r="M25" i="1"/>
  <c r="P25" i="1"/>
  <c r="Q25" i="1"/>
  <c r="B26" i="1"/>
  <c r="C26" i="1"/>
  <c r="D26" i="1"/>
  <c r="E26" i="1"/>
  <c r="F26" i="1"/>
  <c r="H26" i="1"/>
  <c r="I26" i="1"/>
  <c r="J26" i="1"/>
  <c r="K26" i="1"/>
  <c r="L26" i="1"/>
  <c r="M26" i="1"/>
  <c r="P26" i="1"/>
  <c r="Q26" i="1"/>
  <c r="B27" i="1"/>
  <c r="C27" i="1"/>
  <c r="D27" i="1"/>
  <c r="E27" i="1"/>
  <c r="F27" i="1"/>
  <c r="H27" i="1"/>
  <c r="I27" i="1"/>
  <c r="J27" i="1"/>
  <c r="K27" i="1"/>
  <c r="L27" i="1"/>
  <c r="M27" i="1"/>
  <c r="P27" i="1"/>
  <c r="Q27" i="1"/>
  <c r="B28" i="1"/>
  <c r="C28" i="1"/>
  <c r="D28" i="1"/>
  <c r="E28" i="1"/>
  <c r="F28" i="1"/>
  <c r="H28" i="1"/>
  <c r="I28" i="1"/>
  <c r="J28" i="1"/>
  <c r="K28" i="1"/>
  <c r="L28" i="1"/>
  <c r="M28" i="1"/>
  <c r="P28" i="1"/>
  <c r="Q28" i="1"/>
  <c r="B29" i="1"/>
  <c r="C29" i="1"/>
  <c r="D29" i="1"/>
  <c r="E29" i="1"/>
  <c r="F29" i="1"/>
  <c r="H29" i="1"/>
  <c r="I29" i="1"/>
  <c r="J29" i="1"/>
  <c r="K29" i="1"/>
  <c r="L29" i="1"/>
  <c r="M29" i="1"/>
  <c r="P29" i="1"/>
  <c r="Q29" i="1"/>
  <c r="G46" i="1" l="1"/>
  <c r="N46" i="1" s="1"/>
  <c r="G27" i="1"/>
  <c r="N27" i="1" s="1"/>
  <c r="G25" i="1"/>
  <c r="N25" i="1" s="1"/>
  <c r="G23" i="1"/>
  <c r="N23" i="1" s="1"/>
  <c r="G29" i="1"/>
  <c r="N29" i="1" s="1"/>
  <c r="G26" i="1"/>
  <c r="N26" i="1" s="1"/>
  <c r="G24" i="1"/>
  <c r="N24" i="1" s="1"/>
  <c r="G28" i="1"/>
  <c r="N28" i="1" s="1"/>
  <c r="N46" i="20" l="1"/>
  <c r="G46" i="2"/>
  <c r="N46" i="2" s="1"/>
  <c r="G46" i="8"/>
  <c r="I46" i="8"/>
  <c r="K46" i="8"/>
  <c r="G46" i="7"/>
  <c r="I46" i="7"/>
  <c r="K46" i="7"/>
  <c r="G46" i="16"/>
  <c r="I46" i="16"/>
  <c r="K46" i="16"/>
  <c r="G46" i="15"/>
  <c r="I46" i="15"/>
  <c r="K46" i="15"/>
  <c r="G46" i="14"/>
  <c r="I46" i="14"/>
  <c r="K46" i="14"/>
  <c r="G46" i="13"/>
  <c r="I46" i="13"/>
  <c r="K46" i="13"/>
  <c r="G46" i="12"/>
  <c r="I46" i="12"/>
  <c r="K46" i="12"/>
  <c r="G46" i="3"/>
  <c r="N46" i="3" s="1"/>
  <c r="G46" i="5"/>
  <c r="I46" i="5"/>
  <c r="K46" i="5"/>
  <c r="G46" i="17"/>
  <c r="I46" i="17"/>
  <c r="K46" i="17"/>
  <c r="G46" i="11"/>
  <c r="I46" i="11"/>
  <c r="K46" i="11"/>
  <c r="N46" i="16" l="1"/>
  <c r="N46" i="12"/>
  <c r="N46" i="14"/>
  <c r="N46" i="17"/>
  <c r="N46" i="7"/>
  <c r="N46" i="5"/>
  <c r="N46" i="15"/>
  <c r="N46" i="8"/>
  <c r="N46" i="13"/>
  <c r="N46" i="11"/>
  <c r="B70" i="1"/>
  <c r="C70" i="1"/>
  <c r="D70" i="1"/>
  <c r="E70" i="1"/>
  <c r="F70" i="1"/>
  <c r="H70" i="1"/>
  <c r="I70" i="1"/>
  <c r="J70" i="1"/>
  <c r="K70" i="1"/>
  <c r="L70" i="1"/>
  <c r="M70" i="1"/>
  <c r="P70" i="1"/>
  <c r="Q70" i="1"/>
  <c r="N70" i="20"/>
  <c r="G70" i="8"/>
  <c r="N70" i="8" s="1"/>
  <c r="G70" i="7"/>
  <c r="N70" i="7" s="1"/>
  <c r="G70" i="16"/>
  <c r="N70" i="16" s="1"/>
  <c r="G70" i="15"/>
  <c r="N70" i="15" s="1"/>
  <c r="G70" i="14"/>
  <c r="N70" i="14" s="1"/>
  <c r="G70" i="13"/>
  <c r="N70" i="13" s="1"/>
  <c r="G70" i="12"/>
  <c r="N70" i="12" s="1"/>
  <c r="G70" i="3"/>
  <c r="N70" i="3" s="1"/>
  <c r="G70" i="5"/>
  <c r="N70" i="5" s="1"/>
  <c r="G70" i="17"/>
  <c r="N70" i="17" s="1"/>
  <c r="G70" i="11"/>
  <c r="N70" i="11" s="1"/>
  <c r="G70" i="2"/>
  <c r="N70" i="2" s="1"/>
  <c r="G70" i="1" l="1"/>
  <c r="N70" i="1" s="1"/>
  <c r="B115" i="15"/>
  <c r="B115" i="7" l="1"/>
  <c r="B39" i="1"/>
  <c r="C39" i="1"/>
  <c r="D39" i="1"/>
  <c r="E39" i="1"/>
  <c r="F39" i="1"/>
  <c r="H39" i="1"/>
  <c r="I39" i="1"/>
  <c r="J39" i="1"/>
  <c r="K39" i="1"/>
  <c r="L39" i="1"/>
  <c r="M39" i="1"/>
  <c r="P39" i="1"/>
  <c r="Q39" i="1"/>
  <c r="N39" i="20"/>
  <c r="G39" i="2"/>
  <c r="N39" i="2" s="1"/>
  <c r="G39" i="8"/>
  <c r="N39" i="8" s="1"/>
  <c r="G39" i="7"/>
  <c r="N39" i="7" s="1"/>
  <c r="G39" i="16"/>
  <c r="N39" i="16" s="1"/>
  <c r="G39" i="15"/>
  <c r="N39" i="15" s="1"/>
  <c r="G39" i="14"/>
  <c r="N39" i="14" s="1"/>
  <c r="G39" i="13"/>
  <c r="N39" i="13" s="1"/>
  <c r="G39" i="12"/>
  <c r="N39" i="12" s="1"/>
  <c r="G39" i="3"/>
  <c r="N39" i="3" s="1"/>
  <c r="G39" i="5"/>
  <c r="N39" i="5" s="1"/>
  <c r="G39" i="17"/>
  <c r="N39" i="17" s="1"/>
  <c r="G39" i="11"/>
  <c r="N39" i="11" s="1"/>
  <c r="G39" i="1" l="1"/>
  <c r="N39" i="1" s="1"/>
  <c r="N29" i="20"/>
  <c r="G10" i="8"/>
  <c r="G11" i="8"/>
  <c r="G12" i="8"/>
  <c r="N12" i="8" s="1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N29" i="8" s="1"/>
  <c r="G31" i="8"/>
  <c r="G32" i="8"/>
  <c r="G33" i="8"/>
  <c r="G10" i="7"/>
  <c r="G11" i="7"/>
  <c r="G12" i="7"/>
  <c r="N12" i="7" s="1"/>
  <c r="G13" i="7"/>
  <c r="N13" i="7" s="1"/>
  <c r="G14" i="7"/>
  <c r="G15" i="7"/>
  <c r="G16" i="7"/>
  <c r="G17" i="7"/>
  <c r="G18" i="7"/>
  <c r="G19" i="7"/>
  <c r="N19" i="7" s="1"/>
  <c r="G20" i="7"/>
  <c r="G21" i="7"/>
  <c r="G22" i="7"/>
  <c r="G23" i="7"/>
  <c r="G24" i="7"/>
  <c r="G25" i="7"/>
  <c r="G26" i="7"/>
  <c r="G27" i="7"/>
  <c r="G28" i="7"/>
  <c r="G29" i="7"/>
  <c r="N29" i="7" s="1"/>
  <c r="G31" i="7"/>
  <c r="G32" i="7"/>
  <c r="G33" i="7"/>
  <c r="G10" i="16"/>
  <c r="G11" i="16"/>
  <c r="G12" i="16"/>
  <c r="N12" i="16" s="1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N29" i="16" s="1"/>
  <c r="G31" i="16"/>
  <c r="G32" i="16"/>
  <c r="G33" i="16"/>
  <c r="G10" i="15"/>
  <c r="G11" i="15"/>
  <c r="G12" i="15"/>
  <c r="N12" i="15" s="1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N29" i="15" s="1"/>
  <c r="G31" i="15"/>
  <c r="G32" i="15"/>
  <c r="G33" i="15"/>
  <c r="G10" i="14"/>
  <c r="G11" i="14"/>
  <c r="G12" i="14"/>
  <c r="N12" i="14" s="1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N29" i="14" s="1"/>
  <c r="G31" i="14"/>
  <c r="G32" i="14"/>
  <c r="G33" i="14"/>
  <c r="G10" i="13"/>
  <c r="G11" i="13"/>
  <c r="G12" i="13"/>
  <c r="N12" i="13" s="1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N29" i="13" s="1"/>
  <c r="G31" i="13"/>
  <c r="G32" i="13"/>
  <c r="G33" i="13"/>
  <c r="G10" i="12"/>
  <c r="G11" i="12"/>
  <c r="G12" i="12"/>
  <c r="N12" i="12" s="1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N29" i="12" s="1"/>
  <c r="G31" i="12"/>
  <c r="G32" i="12"/>
  <c r="G33" i="12"/>
  <c r="G10" i="3"/>
  <c r="G11" i="3"/>
  <c r="G12" i="3"/>
  <c r="N12" i="3" s="1"/>
  <c r="G13" i="3"/>
  <c r="N13" i="3" s="1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N27" i="3" s="1"/>
  <c r="G28" i="3"/>
  <c r="N28" i="3" s="1"/>
  <c r="G29" i="3"/>
  <c r="N29" i="3" s="1"/>
  <c r="G31" i="3"/>
  <c r="G32" i="3"/>
  <c r="G33" i="3"/>
  <c r="G10" i="5"/>
  <c r="G11" i="5"/>
  <c r="G12" i="5"/>
  <c r="N12" i="5" s="1"/>
  <c r="G13" i="5"/>
  <c r="N13" i="5" s="1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N29" i="5" s="1"/>
  <c r="G31" i="5"/>
  <c r="G32" i="5"/>
  <c r="G33" i="5"/>
  <c r="G10" i="17"/>
  <c r="G11" i="17"/>
  <c r="G12" i="17"/>
  <c r="N12" i="17" s="1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N29" i="17" s="1"/>
  <c r="G31" i="17"/>
  <c r="G32" i="17"/>
  <c r="G33" i="17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N29" i="11" s="1"/>
  <c r="G31" i="11"/>
  <c r="G32" i="11"/>
  <c r="G33" i="11"/>
  <c r="G10" i="2"/>
  <c r="N10" i="2" s="1"/>
  <c r="G11" i="2"/>
  <c r="N11" i="2" s="1"/>
  <c r="G12" i="2"/>
  <c r="N12" i="2" s="1"/>
  <c r="G13" i="2"/>
  <c r="N13" i="2" s="1"/>
  <c r="G14" i="2"/>
  <c r="N14" i="2" s="1"/>
  <c r="G15" i="2"/>
  <c r="N15" i="2" s="1"/>
  <c r="G16" i="2"/>
  <c r="N16" i="2" s="1"/>
  <c r="G17" i="2"/>
  <c r="N17" i="2" s="1"/>
  <c r="G18" i="2"/>
  <c r="N18" i="2" s="1"/>
  <c r="G19" i="2"/>
  <c r="N19" i="2" s="1"/>
  <c r="G20" i="2"/>
  <c r="N20" i="2" s="1"/>
  <c r="G21" i="2"/>
  <c r="N21" i="2" s="1"/>
  <c r="G22" i="2"/>
  <c r="N22" i="2" s="1"/>
  <c r="G23" i="2"/>
  <c r="N23" i="2" s="1"/>
  <c r="G24" i="2"/>
  <c r="N24" i="2" s="1"/>
  <c r="G25" i="2"/>
  <c r="N25" i="2" s="1"/>
  <c r="G26" i="2"/>
  <c r="N26" i="2" s="1"/>
  <c r="G27" i="2"/>
  <c r="N27" i="2" s="1"/>
  <c r="G28" i="2"/>
  <c r="N28" i="2" s="1"/>
  <c r="G29" i="2"/>
  <c r="N29" i="2" s="1"/>
  <c r="G31" i="2"/>
  <c r="N31" i="2" s="1"/>
  <c r="G33" i="2" l="1"/>
  <c r="N33" i="2" s="1"/>
  <c r="G32" i="2"/>
  <c r="N32" i="2" s="1"/>
  <c r="C21" i="19" l="1"/>
  <c r="D21" i="19"/>
  <c r="E21" i="19"/>
  <c r="F21" i="19"/>
  <c r="G21" i="19"/>
  <c r="H21" i="19"/>
  <c r="I21" i="19"/>
  <c r="J21" i="19"/>
  <c r="K21" i="19"/>
  <c r="L21" i="19"/>
  <c r="M21" i="19"/>
  <c r="B21" i="19"/>
  <c r="B3" i="7" l="1"/>
  <c r="B3" i="16"/>
  <c r="B3" i="15"/>
  <c r="B3" i="14"/>
  <c r="B3" i="13"/>
  <c r="B3" i="12"/>
  <c r="B3" i="3"/>
  <c r="B3" i="5"/>
  <c r="B3" i="17"/>
  <c r="B3" i="11"/>
  <c r="B3" i="8"/>
  <c r="B22" i="1" l="1"/>
  <c r="C22" i="1"/>
  <c r="D22" i="1"/>
  <c r="E22" i="1"/>
  <c r="F22" i="1"/>
  <c r="H22" i="1"/>
  <c r="I22" i="1"/>
  <c r="J22" i="1"/>
  <c r="K22" i="1"/>
  <c r="L22" i="1"/>
  <c r="M22" i="1"/>
  <c r="P22" i="1"/>
  <c r="Q22" i="1"/>
  <c r="N22" i="20"/>
  <c r="N23" i="20"/>
  <c r="I21" i="7"/>
  <c r="K21" i="7"/>
  <c r="I22" i="7"/>
  <c r="K22" i="7"/>
  <c r="I23" i="7"/>
  <c r="K23" i="7"/>
  <c r="I21" i="16"/>
  <c r="K21" i="16"/>
  <c r="I22" i="16"/>
  <c r="K22" i="16"/>
  <c r="I23" i="16"/>
  <c r="K23" i="16"/>
  <c r="I21" i="15"/>
  <c r="K21" i="15"/>
  <c r="I22" i="15"/>
  <c r="K22" i="15"/>
  <c r="I23" i="15"/>
  <c r="K23" i="15"/>
  <c r="I21" i="14"/>
  <c r="K21" i="14"/>
  <c r="I22" i="14"/>
  <c r="K22" i="14"/>
  <c r="I23" i="14"/>
  <c r="K23" i="14"/>
  <c r="I21" i="13"/>
  <c r="N21" i="13" s="1"/>
  <c r="K21" i="13"/>
  <c r="I22" i="13"/>
  <c r="K22" i="13"/>
  <c r="I23" i="13"/>
  <c r="K23" i="13"/>
  <c r="I21" i="12"/>
  <c r="K21" i="12"/>
  <c r="I22" i="12"/>
  <c r="K22" i="12"/>
  <c r="I23" i="12"/>
  <c r="K23" i="12"/>
  <c r="I21" i="3"/>
  <c r="K21" i="3"/>
  <c r="I22" i="3"/>
  <c r="K22" i="3"/>
  <c r="I23" i="3"/>
  <c r="K23" i="3"/>
  <c r="I21" i="5"/>
  <c r="K21" i="5"/>
  <c r="I22" i="5"/>
  <c r="K22" i="5"/>
  <c r="I23" i="5"/>
  <c r="K23" i="5"/>
  <c r="I21" i="17"/>
  <c r="K21" i="17"/>
  <c r="I22" i="17"/>
  <c r="K22" i="17"/>
  <c r="I23" i="17"/>
  <c r="K23" i="17"/>
  <c r="I21" i="11"/>
  <c r="K21" i="11"/>
  <c r="I22" i="11"/>
  <c r="K22" i="11"/>
  <c r="I23" i="11"/>
  <c r="K23" i="11"/>
  <c r="I21" i="8"/>
  <c r="K21" i="8"/>
  <c r="I22" i="8"/>
  <c r="K22" i="8"/>
  <c r="I23" i="8"/>
  <c r="K23" i="8"/>
  <c r="N22" i="14" l="1"/>
  <c r="N23" i="17"/>
  <c r="N23" i="13"/>
  <c r="N21" i="17"/>
  <c r="N22" i="11"/>
  <c r="N22" i="5"/>
  <c r="N23" i="3"/>
  <c r="N21" i="3"/>
  <c r="N23" i="15"/>
  <c r="N21" i="15"/>
  <c r="N23" i="8"/>
  <c r="N21" i="8"/>
  <c r="N23" i="11"/>
  <c r="N22" i="17"/>
  <c r="N23" i="5"/>
  <c r="N21" i="5"/>
  <c r="N22" i="3"/>
  <c r="N22" i="13"/>
  <c r="N23" i="14"/>
  <c r="N21" i="14"/>
  <c r="N22" i="15"/>
  <c r="N22" i="8"/>
  <c r="N21" i="11"/>
  <c r="N23" i="16"/>
  <c r="N21" i="16"/>
  <c r="N22" i="7"/>
  <c r="N23" i="12"/>
  <c r="N21" i="12"/>
  <c r="N22" i="12"/>
  <c r="N22" i="16"/>
  <c r="N23" i="7"/>
  <c r="N21" i="7"/>
  <c r="G22" i="1"/>
  <c r="N22" i="1" s="1"/>
  <c r="I12" i="11" l="1"/>
  <c r="K12" i="11"/>
  <c r="I13" i="11"/>
  <c r="K13" i="11"/>
  <c r="I14" i="11"/>
  <c r="K14" i="11"/>
  <c r="B12" i="1"/>
  <c r="C12" i="1"/>
  <c r="D12" i="1"/>
  <c r="E12" i="1"/>
  <c r="F12" i="1"/>
  <c r="H12" i="1"/>
  <c r="I12" i="1"/>
  <c r="J12" i="1"/>
  <c r="K12" i="1"/>
  <c r="L12" i="1"/>
  <c r="M12" i="1"/>
  <c r="P12" i="1"/>
  <c r="Q12" i="1"/>
  <c r="B13" i="1"/>
  <c r="C13" i="1"/>
  <c r="D13" i="1"/>
  <c r="E13" i="1"/>
  <c r="F13" i="1"/>
  <c r="H13" i="1"/>
  <c r="I13" i="1"/>
  <c r="J13" i="1"/>
  <c r="K13" i="1"/>
  <c r="L13" i="1"/>
  <c r="M13" i="1"/>
  <c r="P13" i="1"/>
  <c r="Q13" i="1"/>
  <c r="N12" i="20"/>
  <c r="N13" i="20"/>
  <c r="N13" i="11" l="1"/>
  <c r="N14" i="11"/>
  <c r="N12" i="11"/>
  <c r="G12" i="1"/>
  <c r="N12" i="1" s="1"/>
  <c r="G13" i="1"/>
  <c r="N13" i="1" s="1"/>
  <c r="I10" i="11"/>
  <c r="K10" i="11"/>
  <c r="I11" i="11"/>
  <c r="N11" i="11" s="1"/>
  <c r="K11" i="11"/>
  <c r="I15" i="11"/>
  <c r="K15" i="11"/>
  <c r="I16" i="11"/>
  <c r="K16" i="11"/>
  <c r="I17" i="11"/>
  <c r="K17" i="11"/>
  <c r="I18" i="11"/>
  <c r="N18" i="11" s="1"/>
  <c r="K18" i="11"/>
  <c r="I19" i="11"/>
  <c r="K19" i="11"/>
  <c r="I20" i="11"/>
  <c r="N20" i="11" s="1"/>
  <c r="K20" i="11"/>
  <c r="I24" i="11"/>
  <c r="K24" i="11"/>
  <c r="I25" i="11"/>
  <c r="K25" i="11"/>
  <c r="I26" i="11"/>
  <c r="K26" i="11"/>
  <c r="I27" i="11"/>
  <c r="N27" i="11" s="1"/>
  <c r="K27" i="11"/>
  <c r="I28" i="11"/>
  <c r="K28" i="11"/>
  <c r="I31" i="11"/>
  <c r="N31" i="11" s="1"/>
  <c r="K31" i="11"/>
  <c r="I32" i="11"/>
  <c r="K32" i="11"/>
  <c r="I33" i="11"/>
  <c r="K33" i="11"/>
  <c r="I34" i="11"/>
  <c r="K34" i="11"/>
  <c r="I35" i="11"/>
  <c r="K35" i="11"/>
  <c r="I36" i="11"/>
  <c r="K36" i="11"/>
  <c r="I37" i="11"/>
  <c r="K37" i="11"/>
  <c r="I38" i="11"/>
  <c r="K38" i="11"/>
  <c r="I40" i="11"/>
  <c r="K40" i="11"/>
  <c r="I41" i="11"/>
  <c r="K41" i="11"/>
  <c r="I42" i="11"/>
  <c r="K42" i="11"/>
  <c r="I43" i="11"/>
  <c r="K43" i="11"/>
  <c r="I44" i="11"/>
  <c r="K44" i="11"/>
  <c r="I45" i="11"/>
  <c r="K45" i="11"/>
  <c r="I47" i="11"/>
  <c r="K47" i="11"/>
  <c r="I48" i="11"/>
  <c r="K48" i="11"/>
  <c r="I49" i="11"/>
  <c r="K49" i="11"/>
  <c r="I50" i="11"/>
  <c r="K50" i="11"/>
  <c r="I51" i="11"/>
  <c r="K51" i="11"/>
  <c r="I52" i="11"/>
  <c r="K52" i="11"/>
  <c r="I53" i="11"/>
  <c r="K53" i="11"/>
  <c r="I54" i="11"/>
  <c r="K54" i="11"/>
  <c r="I55" i="11"/>
  <c r="K55" i="11"/>
  <c r="I56" i="11"/>
  <c r="K56" i="11"/>
  <c r="I57" i="11"/>
  <c r="K57" i="11"/>
  <c r="I58" i="11"/>
  <c r="K58" i="11"/>
  <c r="I59" i="11"/>
  <c r="K59" i="11"/>
  <c r="I60" i="11"/>
  <c r="K60" i="11"/>
  <c r="I61" i="11"/>
  <c r="K61" i="11"/>
  <c r="I62" i="11"/>
  <c r="K62" i="11"/>
  <c r="I63" i="11"/>
  <c r="K63" i="11"/>
  <c r="I64" i="11"/>
  <c r="K64" i="11"/>
  <c r="I65" i="11"/>
  <c r="K65" i="11"/>
  <c r="I66" i="11"/>
  <c r="K66" i="11"/>
  <c r="I67" i="11"/>
  <c r="K67" i="11"/>
  <c r="I68" i="11"/>
  <c r="K68" i="11"/>
  <c r="I69" i="11"/>
  <c r="K69" i="11"/>
  <c r="I71" i="11"/>
  <c r="K71" i="11"/>
  <c r="I72" i="11"/>
  <c r="K72" i="11"/>
  <c r="I73" i="11"/>
  <c r="K73" i="11"/>
  <c r="I74" i="11"/>
  <c r="K74" i="11"/>
  <c r="I75" i="11"/>
  <c r="K75" i="11"/>
  <c r="I76" i="11"/>
  <c r="K76" i="11"/>
  <c r="I77" i="11"/>
  <c r="K77" i="11"/>
  <c r="I78" i="11"/>
  <c r="K78" i="11"/>
  <c r="I79" i="11"/>
  <c r="K79" i="11"/>
  <c r="I80" i="11"/>
  <c r="K80" i="11"/>
  <c r="I81" i="11"/>
  <c r="K81" i="11"/>
  <c r="I82" i="11"/>
  <c r="K82" i="11"/>
  <c r="I83" i="11"/>
  <c r="K83" i="11"/>
  <c r="I84" i="11"/>
  <c r="K84" i="11"/>
  <c r="I85" i="11"/>
  <c r="K85" i="11"/>
  <c r="I86" i="11"/>
  <c r="K86" i="11"/>
  <c r="I87" i="11"/>
  <c r="K87" i="11"/>
  <c r="I88" i="11"/>
  <c r="K88" i="11"/>
  <c r="I89" i="11"/>
  <c r="K89" i="11"/>
  <c r="I90" i="11"/>
  <c r="K90" i="11"/>
  <c r="I91" i="11"/>
  <c r="K91" i="11"/>
  <c r="I92" i="11"/>
  <c r="K92" i="11"/>
  <c r="I93" i="11"/>
  <c r="K93" i="11"/>
  <c r="I94" i="11"/>
  <c r="K94" i="11"/>
  <c r="I95" i="11"/>
  <c r="K95" i="11"/>
  <c r="I96" i="11"/>
  <c r="K96" i="11"/>
  <c r="I97" i="11"/>
  <c r="K97" i="11"/>
  <c r="I98" i="11"/>
  <c r="K98" i="11"/>
  <c r="I99" i="11"/>
  <c r="K99" i="11"/>
  <c r="I100" i="11"/>
  <c r="K100" i="11"/>
  <c r="I101" i="11"/>
  <c r="K101" i="11"/>
  <c r="I102" i="11"/>
  <c r="K102" i="11"/>
  <c r="I103" i="11"/>
  <c r="K103" i="11"/>
  <c r="I104" i="11"/>
  <c r="K104" i="11"/>
  <c r="I105" i="11"/>
  <c r="K105" i="11"/>
  <c r="I106" i="11"/>
  <c r="K106" i="11"/>
  <c r="I107" i="11"/>
  <c r="K107" i="11"/>
  <c r="I108" i="11"/>
  <c r="K108" i="11"/>
  <c r="I109" i="11"/>
  <c r="K109" i="11"/>
  <c r="I110" i="11"/>
  <c r="K110" i="11"/>
  <c r="I111" i="11"/>
  <c r="K111" i="11"/>
  <c r="I112" i="11"/>
  <c r="K112" i="11"/>
  <c r="I113" i="11"/>
  <c r="K113" i="11"/>
  <c r="N16" i="11" l="1"/>
  <c r="N25" i="11"/>
  <c r="N33" i="11"/>
  <c r="N32" i="11"/>
  <c r="N28" i="11"/>
  <c r="N26" i="11"/>
  <c r="N24" i="11"/>
  <c r="N19" i="11"/>
  <c r="N17" i="11"/>
  <c r="N15" i="11"/>
  <c r="N10" i="11"/>
  <c r="I9" i="17"/>
  <c r="K9" i="17"/>
  <c r="I10" i="17"/>
  <c r="K10" i="17"/>
  <c r="I11" i="17"/>
  <c r="K11" i="17"/>
  <c r="I13" i="17"/>
  <c r="K13" i="17"/>
  <c r="I14" i="17"/>
  <c r="K14" i="17"/>
  <c r="I15" i="17"/>
  <c r="K15" i="17"/>
  <c r="I16" i="17"/>
  <c r="K16" i="17"/>
  <c r="I17" i="17"/>
  <c r="K17" i="17"/>
  <c r="I18" i="17"/>
  <c r="K18" i="17"/>
  <c r="I19" i="17"/>
  <c r="K19" i="17"/>
  <c r="I20" i="17"/>
  <c r="K20" i="17"/>
  <c r="I24" i="17"/>
  <c r="K24" i="17"/>
  <c r="I25" i="17"/>
  <c r="K25" i="17"/>
  <c r="I26" i="17"/>
  <c r="K26" i="17"/>
  <c r="I27" i="17"/>
  <c r="K27" i="17"/>
  <c r="I28" i="17"/>
  <c r="K28" i="17"/>
  <c r="I31" i="17"/>
  <c r="K31" i="17"/>
  <c r="I32" i="17"/>
  <c r="K32" i="17"/>
  <c r="I33" i="17"/>
  <c r="K33" i="17"/>
  <c r="I34" i="17"/>
  <c r="K34" i="17"/>
  <c r="I35" i="17"/>
  <c r="K35" i="17"/>
  <c r="I36" i="17"/>
  <c r="K36" i="17"/>
  <c r="I37" i="17"/>
  <c r="K37" i="17"/>
  <c r="I38" i="17"/>
  <c r="K38" i="17"/>
  <c r="I40" i="17"/>
  <c r="K40" i="17"/>
  <c r="I41" i="17"/>
  <c r="K41" i="17"/>
  <c r="I42" i="17"/>
  <c r="K42" i="17"/>
  <c r="I43" i="17"/>
  <c r="K43" i="17"/>
  <c r="I44" i="17"/>
  <c r="K44" i="17"/>
  <c r="I45" i="17"/>
  <c r="K45" i="17"/>
  <c r="I47" i="17"/>
  <c r="K47" i="17"/>
  <c r="I48" i="17"/>
  <c r="K48" i="17"/>
  <c r="I49" i="17"/>
  <c r="K49" i="17"/>
  <c r="I50" i="17"/>
  <c r="K50" i="17"/>
  <c r="I51" i="17"/>
  <c r="K51" i="17"/>
  <c r="I52" i="17"/>
  <c r="K52" i="17"/>
  <c r="I53" i="17"/>
  <c r="K53" i="17"/>
  <c r="I54" i="17"/>
  <c r="K54" i="17"/>
  <c r="I55" i="17"/>
  <c r="K55" i="17"/>
  <c r="I56" i="17"/>
  <c r="K56" i="17"/>
  <c r="I57" i="17"/>
  <c r="K57" i="17"/>
  <c r="I58" i="17"/>
  <c r="K58" i="17"/>
  <c r="I59" i="17"/>
  <c r="K59" i="17"/>
  <c r="I60" i="17"/>
  <c r="K60" i="17"/>
  <c r="I61" i="17"/>
  <c r="K61" i="17"/>
  <c r="I62" i="17"/>
  <c r="K62" i="17"/>
  <c r="I63" i="17"/>
  <c r="K63" i="17"/>
  <c r="I64" i="17"/>
  <c r="K64" i="17"/>
  <c r="I65" i="17"/>
  <c r="K65" i="17"/>
  <c r="I66" i="17"/>
  <c r="K66" i="17"/>
  <c r="I67" i="17"/>
  <c r="K67" i="17"/>
  <c r="I68" i="17"/>
  <c r="K68" i="17"/>
  <c r="I69" i="17"/>
  <c r="K69" i="17"/>
  <c r="I71" i="17"/>
  <c r="K71" i="17"/>
  <c r="I72" i="17"/>
  <c r="K72" i="17"/>
  <c r="I73" i="17"/>
  <c r="K73" i="17"/>
  <c r="I74" i="17"/>
  <c r="K74" i="17"/>
  <c r="I75" i="17"/>
  <c r="K75" i="17"/>
  <c r="I76" i="17"/>
  <c r="K76" i="17"/>
  <c r="I77" i="17"/>
  <c r="K77" i="17"/>
  <c r="I78" i="17"/>
  <c r="K78" i="17"/>
  <c r="I79" i="17"/>
  <c r="K79" i="17"/>
  <c r="I80" i="17"/>
  <c r="K80" i="17"/>
  <c r="I81" i="17"/>
  <c r="K81" i="17"/>
  <c r="I82" i="17"/>
  <c r="K82" i="17"/>
  <c r="I83" i="17"/>
  <c r="K83" i="17"/>
  <c r="I84" i="17"/>
  <c r="K84" i="17"/>
  <c r="I85" i="17"/>
  <c r="K85" i="17"/>
  <c r="I86" i="17"/>
  <c r="K86" i="17"/>
  <c r="I87" i="17"/>
  <c r="K87" i="17"/>
  <c r="I88" i="17"/>
  <c r="K88" i="17"/>
  <c r="I89" i="17"/>
  <c r="K89" i="17"/>
  <c r="I90" i="17"/>
  <c r="K90" i="17"/>
  <c r="I91" i="17"/>
  <c r="K91" i="17"/>
  <c r="I92" i="17"/>
  <c r="K92" i="17"/>
  <c r="I93" i="17"/>
  <c r="K93" i="17"/>
  <c r="I94" i="17"/>
  <c r="K94" i="17"/>
  <c r="I95" i="17"/>
  <c r="K95" i="17"/>
  <c r="I96" i="17"/>
  <c r="K96" i="17"/>
  <c r="I97" i="17"/>
  <c r="K97" i="17"/>
  <c r="I98" i="17"/>
  <c r="K98" i="17"/>
  <c r="I99" i="17"/>
  <c r="K99" i="17"/>
  <c r="I100" i="17"/>
  <c r="K100" i="17"/>
  <c r="I101" i="17"/>
  <c r="K101" i="17"/>
  <c r="I102" i="17"/>
  <c r="K102" i="17"/>
  <c r="I103" i="17"/>
  <c r="K103" i="17"/>
  <c r="I104" i="17"/>
  <c r="K104" i="17"/>
  <c r="I105" i="17"/>
  <c r="K105" i="17"/>
  <c r="I106" i="17"/>
  <c r="K106" i="17"/>
  <c r="I107" i="17"/>
  <c r="K107" i="17"/>
  <c r="N32" i="17" l="1"/>
  <c r="N28" i="17"/>
  <c r="N26" i="17"/>
  <c r="N24" i="17"/>
  <c r="N19" i="17"/>
  <c r="N17" i="17"/>
  <c r="N15" i="17"/>
  <c r="N13" i="17"/>
  <c r="N10" i="17"/>
  <c r="N33" i="17"/>
  <c r="N31" i="17"/>
  <c r="N27" i="17"/>
  <c r="N25" i="17"/>
  <c r="N20" i="17"/>
  <c r="N18" i="17"/>
  <c r="N16" i="17"/>
  <c r="N14" i="17"/>
  <c r="N11" i="17"/>
  <c r="B56" i="1"/>
  <c r="C56" i="1"/>
  <c r="D56" i="1"/>
  <c r="E56" i="1"/>
  <c r="F56" i="1"/>
  <c r="H56" i="1"/>
  <c r="I56" i="1"/>
  <c r="J56" i="1"/>
  <c r="K56" i="1"/>
  <c r="L56" i="1"/>
  <c r="M56" i="1"/>
  <c r="P56" i="1"/>
  <c r="Q56" i="1"/>
  <c r="G56" i="2"/>
  <c r="N56" i="2" s="1"/>
  <c r="G56" i="8"/>
  <c r="I56" i="8"/>
  <c r="K56" i="8"/>
  <c r="G56" i="7"/>
  <c r="I56" i="7"/>
  <c r="K56" i="7"/>
  <c r="G56" i="16"/>
  <c r="I56" i="16"/>
  <c r="K56" i="16"/>
  <c r="G56" i="15"/>
  <c r="I56" i="15"/>
  <c r="K56" i="15"/>
  <c r="G56" i="14"/>
  <c r="I56" i="14"/>
  <c r="K56" i="14"/>
  <c r="G56" i="13"/>
  <c r="I56" i="13"/>
  <c r="K56" i="13"/>
  <c r="G56" i="12"/>
  <c r="I56" i="12"/>
  <c r="K56" i="12"/>
  <c r="G56" i="3"/>
  <c r="I56" i="3"/>
  <c r="K56" i="3"/>
  <c r="G56" i="5"/>
  <c r="I56" i="5"/>
  <c r="K56" i="5"/>
  <c r="G56" i="17"/>
  <c r="N56" i="17" s="1"/>
  <c r="G56" i="11"/>
  <c r="N56" i="20"/>
  <c r="N56" i="5" l="1"/>
  <c r="N56" i="13"/>
  <c r="N56" i="16"/>
  <c r="N56" i="12"/>
  <c r="N56" i="15"/>
  <c r="N56" i="8"/>
  <c r="N56" i="14"/>
  <c r="N56" i="7"/>
  <c r="N56" i="3"/>
  <c r="G56" i="1"/>
  <c r="N56" i="1" s="1"/>
  <c r="N56" i="11"/>
  <c r="I17" i="5"/>
  <c r="K17" i="5"/>
  <c r="I18" i="5"/>
  <c r="K18" i="5"/>
  <c r="I19" i="5"/>
  <c r="K19" i="5"/>
  <c r="I20" i="5"/>
  <c r="K20" i="5"/>
  <c r="I24" i="5"/>
  <c r="K24" i="5"/>
  <c r="I25" i="5"/>
  <c r="K25" i="5"/>
  <c r="I26" i="5"/>
  <c r="K26" i="5"/>
  <c r="I27" i="5"/>
  <c r="K27" i="5"/>
  <c r="I28" i="5"/>
  <c r="K28" i="5"/>
  <c r="I31" i="5"/>
  <c r="K31" i="5"/>
  <c r="I32" i="5"/>
  <c r="K32" i="5"/>
  <c r="I33" i="5"/>
  <c r="K33" i="5"/>
  <c r="I34" i="5"/>
  <c r="K34" i="5"/>
  <c r="I35" i="5"/>
  <c r="K35" i="5"/>
  <c r="I36" i="5"/>
  <c r="K36" i="5"/>
  <c r="I37" i="5"/>
  <c r="K37" i="5"/>
  <c r="I38" i="5"/>
  <c r="K38" i="5"/>
  <c r="I40" i="5"/>
  <c r="K40" i="5"/>
  <c r="I41" i="5"/>
  <c r="K41" i="5"/>
  <c r="I42" i="5"/>
  <c r="K42" i="5"/>
  <c r="I43" i="5"/>
  <c r="K43" i="5"/>
  <c r="I44" i="5"/>
  <c r="K44" i="5"/>
  <c r="I45" i="5"/>
  <c r="K45" i="5"/>
  <c r="I47" i="5"/>
  <c r="K47" i="5"/>
  <c r="I48" i="5"/>
  <c r="K48" i="5"/>
  <c r="I49" i="5"/>
  <c r="K49" i="5"/>
  <c r="I50" i="5"/>
  <c r="K50" i="5"/>
  <c r="I51" i="5"/>
  <c r="K51" i="5"/>
  <c r="I52" i="5"/>
  <c r="K52" i="5"/>
  <c r="I53" i="5"/>
  <c r="K53" i="5"/>
  <c r="I54" i="5"/>
  <c r="K54" i="5"/>
  <c r="I55" i="5"/>
  <c r="K55" i="5"/>
  <c r="I57" i="5"/>
  <c r="K57" i="5"/>
  <c r="I58" i="5"/>
  <c r="K58" i="5"/>
  <c r="I59" i="5"/>
  <c r="K59" i="5"/>
  <c r="I60" i="5"/>
  <c r="K60" i="5"/>
  <c r="I61" i="5"/>
  <c r="K61" i="5"/>
  <c r="I62" i="5"/>
  <c r="K62" i="5"/>
  <c r="I63" i="5"/>
  <c r="K63" i="5"/>
  <c r="I64" i="5"/>
  <c r="K64" i="5"/>
  <c r="I65" i="5"/>
  <c r="K65" i="5"/>
  <c r="I66" i="5"/>
  <c r="K66" i="5"/>
  <c r="I67" i="5"/>
  <c r="K67" i="5"/>
  <c r="I68" i="5"/>
  <c r="K68" i="5"/>
  <c r="I69" i="5"/>
  <c r="K69" i="5"/>
  <c r="I71" i="5"/>
  <c r="K71" i="5"/>
  <c r="I72" i="5"/>
  <c r="K72" i="5"/>
  <c r="I73" i="5"/>
  <c r="K73" i="5"/>
  <c r="I74" i="5"/>
  <c r="K74" i="5"/>
  <c r="I75" i="5"/>
  <c r="K75" i="5"/>
  <c r="I76" i="5"/>
  <c r="K76" i="5"/>
  <c r="I77" i="5"/>
  <c r="K77" i="5"/>
  <c r="I78" i="5"/>
  <c r="K78" i="5"/>
  <c r="I79" i="5"/>
  <c r="K79" i="5"/>
  <c r="I80" i="5"/>
  <c r="K80" i="5"/>
  <c r="I81" i="5"/>
  <c r="K81" i="5"/>
  <c r="I82" i="5"/>
  <c r="K82" i="5"/>
  <c r="I83" i="5"/>
  <c r="K83" i="5"/>
  <c r="I84" i="5"/>
  <c r="K84" i="5"/>
  <c r="I85" i="5"/>
  <c r="K85" i="5"/>
  <c r="I86" i="5"/>
  <c r="K86" i="5"/>
  <c r="I87" i="5"/>
  <c r="K87" i="5"/>
  <c r="I88" i="5"/>
  <c r="K88" i="5"/>
  <c r="I89" i="5"/>
  <c r="K89" i="5"/>
  <c r="I90" i="5"/>
  <c r="K90" i="5"/>
  <c r="I91" i="5"/>
  <c r="K91" i="5"/>
  <c r="I92" i="5"/>
  <c r="K92" i="5"/>
  <c r="I93" i="5"/>
  <c r="K93" i="5"/>
  <c r="I94" i="5"/>
  <c r="K94" i="5"/>
  <c r="I95" i="5"/>
  <c r="K95" i="5"/>
  <c r="I96" i="5"/>
  <c r="K96" i="5"/>
  <c r="I97" i="5"/>
  <c r="K97" i="5"/>
  <c r="I98" i="5"/>
  <c r="K98" i="5"/>
  <c r="I99" i="5"/>
  <c r="K99" i="5"/>
  <c r="I100" i="5"/>
  <c r="K100" i="5"/>
  <c r="I101" i="5"/>
  <c r="K101" i="5"/>
  <c r="I102" i="5"/>
  <c r="K102" i="5"/>
  <c r="I103" i="5"/>
  <c r="K103" i="5"/>
  <c r="I104" i="5"/>
  <c r="K104" i="5"/>
  <c r="I105" i="5"/>
  <c r="K105" i="5"/>
  <c r="I106" i="5"/>
  <c r="K106" i="5"/>
  <c r="I107" i="5"/>
  <c r="K107" i="5"/>
  <c r="I108" i="5"/>
  <c r="K108" i="5"/>
  <c r="I109" i="5"/>
  <c r="K109" i="5"/>
  <c r="I110" i="5"/>
  <c r="K110" i="5"/>
  <c r="I111" i="5"/>
  <c r="K111" i="5"/>
  <c r="I112" i="5"/>
  <c r="K112" i="5"/>
  <c r="I113" i="5"/>
  <c r="K113" i="5"/>
  <c r="N32" i="5" l="1"/>
  <c r="N28" i="5"/>
  <c r="N26" i="5"/>
  <c r="N24" i="5"/>
  <c r="N19" i="5"/>
  <c r="N17" i="5"/>
  <c r="N31" i="5"/>
  <c r="N33" i="5"/>
  <c r="N27" i="5"/>
  <c r="N25" i="5"/>
  <c r="N20" i="5"/>
  <c r="N18" i="5"/>
  <c r="I11" i="12"/>
  <c r="K11" i="12"/>
  <c r="I13" i="12"/>
  <c r="K13" i="12"/>
  <c r="I14" i="12"/>
  <c r="K14" i="12"/>
  <c r="I15" i="12"/>
  <c r="K15" i="12"/>
  <c r="I16" i="12"/>
  <c r="K16" i="12"/>
  <c r="I17" i="12"/>
  <c r="K17" i="12"/>
  <c r="I18" i="12"/>
  <c r="K18" i="12"/>
  <c r="I19" i="12"/>
  <c r="K19" i="12"/>
  <c r="I20" i="12"/>
  <c r="K20" i="12"/>
  <c r="I24" i="12"/>
  <c r="K24" i="12"/>
  <c r="I25" i="12"/>
  <c r="K25" i="12"/>
  <c r="I26" i="12"/>
  <c r="K26" i="12"/>
  <c r="I27" i="12"/>
  <c r="K27" i="12"/>
  <c r="I28" i="12"/>
  <c r="K28" i="12"/>
  <c r="I31" i="12"/>
  <c r="K31" i="12"/>
  <c r="I32" i="12"/>
  <c r="K32" i="12"/>
  <c r="I33" i="12"/>
  <c r="K33" i="12"/>
  <c r="I34" i="12"/>
  <c r="K34" i="12"/>
  <c r="I35" i="12"/>
  <c r="K35" i="12"/>
  <c r="I36" i="12"/>
  <c r="K36" i="12"/>
  <c r="I37" i="12"/>
  <c r="K37" i="12"/>
  <c r="I38" i="12"/>
  <c r="K38" i="12"/>
  <c r="I40" i="12"/>
  <c r="K40" i="12"/>
  <c r="I41" i="12"/>
  <c r="K41" i="12"/>
  <c r="I42" i="12"/>
  <c r="K42" i="12"/>
  <c r="I43" i="12"/>
  <c r="K43" i="12"/>
  <c r="I44" i="12"/>
  <c r="K44" i="12"/>
  <c r="I45" i="12"/>
  <c r="K45" i="12"/>
  <c r="I47" i="12"/>
  <c r="K47" i="12"/>
  <c r="I48" i="12"/>
  <c r="K48" i="12"/>
  <c r="I49" i="12"/>
  <c r="K49" i="12"/>
  <c r="I50" i="12"/>
  <c r="K50" i="12"/>
  <c r="I51" i="12"/>
  <c r="K51" i="12"/>
  <c r="I52" i="12"/>
  <c r="K52" i="12"/>
  <c r="I53" i="12"/>
  <c r="K53" i="12"/>
  <c r="I54" i="12"/>
  <c r="K54" i="12"/>
  <c r="I55" i="12"/>
  <c r="K55" i="12"/>
  <c r="I57" i="12"/>
  <c r="K57" i="12"/>
  <c r="I58" i="12"/>
  <c r="K58" i="12"/>
  <c r="I59" i="12"/>
  <c r="K59" i="12"/>
  <c r="I60" i="12"/>
  <c r="K60" i="12"/>
  <c r="I61" i="12"/>
  <c r="K61" i="12"/>
  <c r="I62" i="12"/>
  <c r="K62" i="12"/>
  <c r="I63" i="12"/>
  <c r="K63" i="12"/>
  <c r="I64" i="12"/>
  <c r="K64" i="12"/>
  <c r="I65" i="12"/>
  <c r="K65" i="12"/>
  <c r="I66" i="12"/>
  <c r="K66" i="12"/>
  <c r="I67" i="12"/>
  <c r="K67" i="12"/>
  <c r="I68" i="12"/>
  <c r="K68" i="12"/>
  <c r="I69" i="12"/>
  <c r="K69" i="12"/>
  <c r="I71" i="12"/>
  <c r="K71" i="12"/>
  <c r="I72" i="12"/>
  <c r="K72" i="12"/>
  <c r="I73" i="12"/>
  <c r="K73" i="12"/>
  <c r="I74" i="12"/>
  <c r="K74" i="12"/>
  <c r="I75" i="12"/>
  <c r="K75" i="12"/>
  <c r="I76" i="12"/>
  <c r="K76" i="12"/>
  <c r="I77" i="12"/>
  <c r="K77" i="12"/>
  <c r="I78" i="12"/>
  <c r="K78" i="12"/>
  <c r="I79" i="12"/>
  <c r="K79" i="12"/>
  <c r="I80" i="12"/>
  <c r="K80" i="12"/>
  <c r="I81" i="12"/>
  <c r="K81" i="12"/>
  <c r="I82" i="12"/>
  <c r="K82" i="12"/>
  <c r="I83" i="12"/>
  <c r="K83" i="12"/>
  <c r="I84" i="12"/>
  <c r="K84" i="12"/>
  <c r="I85" i="12"/>
  <c r="K85" i="12"/>
  <c r="I86" i="12"/>
  <c r="K86" i="12"/>
  <c r="I87" i="12"/>
  <c r="K87" i="12"/>
  <c r="I88" i="12"/>
  <c r="K88" i="12"/>
  <c r="I89" i="12"/>
  <c r="K89" i="12"/>
  <c r="I90" i="12"/>
  <c r="K90" i="12"/>
  <c r="I91" i="12"/>
  <c r="K91" i="12"/>
  <c r="I92" i="12"/>
  <c r="K92" i="12"/>
  <c r="I93" i="12"/>
  <c r="K93" i="12"/>
  <c r="I94" i="12"/>
  <c r="K94" i="12"/>
  <c r="I95" i="12"/>
  <c r="K95" i="12"/>
  <c r="I96" i="12"/>
  <c r="K96" i="12"/>
  <c r="I97" i="12"/>
  <c r="K97" i="12"/>
  <c r="I98" i="12"/>
  <c r="K98" i="12"/>
  <c r="I99" i="12"/>
  <c r="K99" i="12"/>
  <c r="I100" i="12"/>
  <c r="K100" i="12"/>
  <c r="I101" i="12"/>
  <c r="K101" i="12"/>
  <c r="I102" i="12"/>
  <c r="K102" i="12"/>
  <c r="I103" i="12"/>
  <c r="K103" i="12"/>
  <c r="I104" i="12"/>
  <c r="K104" i="12"/>
  <c r="I105" i="12"/>
  <c r="K105" i="12"/>
  <c r="I106" i="12"/>
  <c r="K106" i="12"/>
  <c r="I107" i="12"/>
  <c r="K107" i="12"/>
  <c r="I108" i="12"/>
  <c r="K108" i="12"/>
  <c r="I109" i="12"/>
  <c r="K109" i="12"/>
  <c r="I110" i="12"/>
  <c r="K110" i="12"/>
  <c r="N33" i="12" l="1"/>
  <c r="N31" i="12"/>
  <c r="N27" i="12"/>
  <c r="N25" i="12"/>
  <c r="N20" i="12"/>
  <c r="N18" i="12"/>
  <c r="N16" i="12"/>
  <c r="N14" i="12"/>
  <c r="N11" i="12"/>
  <c r="N32" i="12"/>
  <c r="N28" i="12"/>
  <c r="N26" i="12"/>
  <c r="N24" i="12"/>
  <c r="N19" i="12"/>
  <c r="N17" i="12"/>
  <c r="N15" i="12"/>
  <c r="N13" i="12"/>
  <c r="I10" i="13"/>
  <c r="K10" i="13"/>
  <c r="I11" i="13"/>
  <c r="K11" i="13"/>
  <c r="I13" i="13"/>
  <c r="K13" i="13"/>
  <c r="I14" i="13"/>
  <c r="K14" i="13"/>
  <c r="I15" i="13"/>
  <c r="K15" i="13"/>
  <c r="I16" i="13"/>
  <c r="K16" i="13"/>
  <c r="I17" i="13"/>
  <c r="K17" i="13"/>
  <c r="I18" i="13"/>
  <c r="K18" i="13"/>
  <c r="I19" i="13"/>
  <c r="K19" i="13"/>
  <c r="I20" i="13"/>
  <c r="K20" i="13"/>
  <c r="I24" i="13"/>
  <c r="K24" i="13"/>
  <c r="I25" i="13"/>
  <c r="K25" i="13"/>
  <c r="I26" i="13"/>
  <c r="K26" i="13"/>
  <c r="I27" i="13"/>
  <c r="K27" i="13"/>
  <c r="I28" i="13"/>
  <c r="K28" i="13"/>
  <c r="I31" i="13"/>
  <c r="K31" i="13"/>
  <c r="I32" i="13"/>
  <c r="K32" i="13"/>
  <c r="I33" i="13"/>
  <c r="K33" i="13"/>
  <c r="I34" i="13"/>
  <c r="K34" i="13"/>
  <c r="I35" i="13"/>
  <c r="K35" i="13"/>
  <c r="I36" i="13"/>
  <c r="K36" i="13"/>
  <c r="I37" i="13"/>
  <c r="K37" i="13"/>
  <c r="I38" i="13"/>
  <c r="K38" i="13"/>
  <c r="I40" i="13"/>
  <c r="K40" i="13"/>
  <c r="I41" i="13"/>
  <c r="K41" i="13"/>
  <c r="I42" i="13"/>
  <c r="K42" i="13"/>
  <c r="I43" i="13"/>
  <c r="K43" i="13"/>
  <c r="I44" i="13"/>
  <c r="K44" i="13"/>
  <c r="I45" i="13"/>
  <c r="K45" i="13"/>
  <c r="I47" i="13"/>
  <c r="K47" i="13"/>
  <c r="I48" i="13"/>
  <c r="K48" i="13"/>
  <c r="I49" i="13"/>
  <c r="K49" i="13"/>
  <c r="I50" i="13"/>
  <c r="K50" i="13"/>
  <c r="I51" i="13"/>
  <c r="K51" i="13"/>
  <c r="I52" i="13"/>
  <c r="K52" i="13"/>
  <c r="I53" i="13"/>
  <c r="K53" i="13"/>
  <c r="I54" i="13"/>
  <c r="K54" i="13"/>
  <c r="I55" i="13"/>
  <c r="K55" i="13"/>
  <c r="I57" i="13"/>
  <c r="K57" i="13"/>
  <c r="I58" i="13"/>
  <c r="K58" i="13"/>
  <c r="I59" i="13"/>
  <c r="K59" i="13"/>
  <c r="I60" i="13"/>
  <c r="K60" i="13"/>
  <c r="I61" i="13"/>
  <c r="K61" i="13"/>
  <c r="I62" i="13"/>
  <c r="K62" i="13"/>
  <c r="I63" i="13"/>
  <c r="K63" i="13"/>
  <c r="I64" i="13"/>
  <c r="K64" i="13"/>
  <c r="I65" i="13"/>
  <c r="K65" i="13"/>
  <c r="I66" i="13"/>
  <c r="K66" i="13"/>
  <c r="I67" i="13"/>
  <c r="K67" i="13"/>
  <c r="I68" i="13"/>
  <c r="K68" i="13"/>
  <c r="I69" i="13"/>
  <c r="K69" i="13"/>
  <c r="I71" i="13"/>
  <c r="K71" i="13"/>
  <c r="I72" i="13"/>
  <c r="K72" i="13"/>
  <c r="I73" i="13"/>
  <c r="K73" i="13"/>
  <c r="I74" i="13"/>
  <c r="K74" i="13"/>
  <c r="I75" i="13"/>
  <c r="K75" i="13"/>
  <c r="I76" i="13"/>
  <c r="K76" i="13"/>
  <c r="I77" i="13"/>
  <c r="K77" i="13"/>
  <c r="I78" i="13"/>
  <c r="K78" i="13"/>
  <c r="I79" i="13"/>
  <c r="K79" i="13"/>
  <c r="I80" i="13"/>
  <c r="K80" i="13"/>
  <c r="I81" i="13"/>
  <c r="K81" i="13"/>
  <c r="I82" i="13"/>
  <c r="K82" i="13"/>
  <c r="I83" i="13"/>
  <c r="K83" i="13"/>
  <c r="I84" i="13"/>
  <c r="K84" i="13"/>
  <c r="I85" i="13"/>
  <c r="K85" i="13"/>
  <c r="I86" i="13"/>
  <c r="K86" i="13"/>
  <c r="I87" i="13"/>
  <c r="K87" i="13"/>
  <c r="I88" i="13"/>
  <c r="K88" i="13"/>
  <c r="I89" i="13"/>
  <c r="K89" i="13"/>
  <c r="I90" i="13"/>
  <c r="K90" i="13"/>
  <c r="I91" i="13"/>
  <c r="K91" i="13"/>
  <c r="I92" i="13"/>
  <c r="K92" i="13"/>
  <c r="I93" i="13"/>
  <c r="K93" i="13"/>
  <c r="I94" i="13"/>
  <c r="K94" i="13"/>
  <c r="I95" i="13"/>
  <c r="K95" i="13"/>
  <c r="I96" i="13"/>
  <c r="K96" i="13"/>
  <c r="I97" i="13"/>
  <c r="K97" i="13"/>
  <c r="I98" i="13"/>
  <c r="K98" i="13"/>
  <c r="I99" i="13"/>
  <c r="K99" i="13"/>
  <c r="I100" i="13"/>
  <c r="K100" i="13"/>
  <c r="I101" i="13"/>
  <c r="K101" i="13"/>
  <c r="I102" i="13"/>
  <c r="K102" i="13"/>
  <c r="I103" i="13"/>
  <c r="K103" i="13"/>
  <c r="I104" i="13"/>
  <c r="K104" i="13"/>
  <c r="I105" i="13"/>
  <c r="K105" i="13"/>
  <c r="I106" i="13"/>
  <c r="K106" i="13"/>
  <c r="I107" i="13"/>
  <c r="K107" i="13"/>
  <c r="I108" i="13"/>
  <c r="K108" i="13"/>
  <c r="I109" i="13"/>
  <c r="K109" i="13"/>
  <c r="I110" i="13"/>
  <c r="K110" i="13"/>
  <c r="I111" i="13"/>
  <c r="K111" i="13"/>
  <c r="I112" i="13"/>
  <c r="K112" i="13"/>
  <c r="I113" i="13"/>
  <c r="K113" i="13"/>
  <c r="N33" i="13" l="1"/>
  <c r="N31" i="13"/>
  <c r="N27" i="13"/>
  <c r="N25" i="13"/>
  <c r="N20" i="13"/>
  <c r="N18" i="13"/>
  <c r="N16" i="13"/>
  <c r="N14" i="13"/>
  <c r="N11" i="13"/>
  <c r="N32" i="13"/>
  <c r="N28" i="13"/>
  <c r="N26" i="13"/>
  <c r="N24" i="13"/>
  <c r="N19" i="13"/>
  <c r="N17" i="13"/>
  <c r="N15" i="13"/>
  <c r="N13" i="13"/>
  <c r="N10" i="13"/>
  <c r="I73" i="14"/>
  <c r="K73" i="14"/>
  <c r="I74" i="14"/>
  <c r="K74" i="14"/>
  <c r="I75" i="14"/>
  <c r="K75" i="14"/>
  <c r="I76" i="14"/>
  <c r="K76" i="14"/>
  <c r="I77" i="14"/>
  <c r="K77" i="14"/>
  <c r="I78" i="14"/>
  <c r="K78" i="14"/>
  <c r="I79" i="14"/>
  <c r="K79" i="14"/>
  <c r="I80" i="14"/>
  <c r="K80" i="14"/>
  <c r="I81" i="14"/>
  <c r="K81" i="14"/>
  <c r="I82" i="14"/>
  <c r="K82" i="14"/>
  <c r="I83" i="14"/>
  <c r="K83" i="14"/>
  <c r="I84" i="14"/>
  <c r="K84" i="14"/>
  <c r="I85" i="14"/>
  <c r="K85" i="14"/>
  <c r="I86" i="14"/>
  <c r="K86" i="14"/>
  <c r="I87" i="14"/>
  <c r="K87" i="14"/>
  <c r="I88" i="14"/>
  <c r="K88" i="14"/>
  <c r="I89" i="14"/>
  <c r="K89" i="14"/>
  <c r="I90" i="14"/>
  <c r="K90" i="14"/>
  <c r="I91" i="14"/>
  <c r="K91" i="14"/>
  <c r="I92" i="14"/>
  <c r="K92" i="14"/>
  <c r="I93" i="14"/>
  <c r="K93" i="14"/>
  <c r="I94" i="14"/>
  <c r="K94" i="14"/>
  <c r="I95" i="14"/>
  <c r="K95" i="14"/>
  <c r="I96" i="14"/>
  <c r="K96" i="14"/>
  <c r="I97" i="14"/>
  <c r="K97" i="14"/>
  <c r="I98" i="14"/>
  <c r="K98" i="14"/>
  <c r="I99" i="14"/>
  <c r="K99" i="14"/>
  <c r="I100" i="14"/>
  <c r="K100" i="14"/>
  <c r="I101" i="14"/>
  <c r="K101" i="14"/>
  <c r="I102" i="14"/>
  <c r="K102" i="14"/>
  <c r="I103" i="14"/>
  <c r="K103" i="14"/>
  <c r="I104" i="14"/>
  <c r="K104" i="14"/>
  <c r="I105" i="14"/>
  <c r="K105" i="14"/>
  <c r="I106" i="14"/>
  <c r="K106" i="14"/>
  <c r="I107" i="14"/>
  <c r="K107" i="14"/>
  <c r="I108" i="14"/>
  <c r="K108" i="14"/>
  <c r="I109" i="14"/>
  <c r="K109" i="14"/>
  <c r="I110" i="14"/>
  <c r="K110" i="14"/>
  <c r="I10" i="14"/>
  <c r="K10" i="14"/>
  <c r="I11" i="14"/>
  <c r="K11" i="14"/>
  <c r="I13" i="14"/>
  <c r="K13" i="14"/>
  <c r="I14" i="14"/>
  <c r="K14" i="14"/>
  <c r="I15" i="14"/>
  <c r="K15" i="14"/>
  <c r="I16" i="14"/>
  <c r="K16" i="14"/>
  <c r="I17" i="14"/>
  <c r="K17" i="14"/>
  <c r="I18" i="14"/>
  <c r="K18" i="14"/>
  <c r="I19" i="14"/>
  <c r="K19" i="14"/>
  <c r="I20" i="14"/>
  <c r="K20" i="14"/>
  <c r="I24" i="14"/>
  <c r="K24" i="14"/>
  <c r="I25" i="14"/>
  <c r="K25" i="14"/>
  <c r="I26" i="14"/>
  <c r="K26" i="14"/>
  <c r="I27" i="14"/>
  <c r="K27" i="14"/>
  <c r="I28" i="14"/>
  <c r="K28" i="14"/>
  <c r="I31" i="14"/>
  <c r="K31" i="14"/>
  <c r="I32" i="14"/>
  <c r="K32" i="14"/>
  <c r="I33" i="14"/>
  <c r="K33" i="14"/>
  <c r="I34" i="14"/>
  <c r="K34" i="14"/>
  <c r="I35" i="14"/>
  <c r="K35" i="14"/>
  <c r="I36" i="14"/>
  <c r="K36" i="14"/>
  <c r="I37" i="14"/>
  <c r="K37" i="14"/>
  <c r="I38" i="14"/>
  <c r="K38" i="14"/>
  <c r="I40" i="14"/>
  <c r="K40" i="14"/>
  <c r="I41" i="14"/>
  <c r="K41" i="14"/>
  <c r="I42" i="14"/>
  <c r="K42" i="14"/>
  <c r="I43" i="14"/>
  <c r="K43" i="14"/>
  <c r="I44" i="14"/>
  <c r="K44" i="14"/>
  <c r="I45" i="14"/>
  <c r="K45" i="14"/>
  <c r="I47" i="14"/>
  <c r="K47" i="14"/>
  <c r="I48" i="14"/>
  <c r="K48" i="14"/>
  <c r="I49" i="14"/>
  <c r="K49" i="14"/>
  <c r="I50" i="14"/>
  <c r="K50" i="14"/>
  <c r="I51" i="14"/>
  <c r="K51" i="14"/>
  <c r="I52" i="14"/>
  <c r="K52" i="14"/>
  <c r="I53" i="14"/>
  <c r="K53" i="14"/>
  <c r="I54" i="14"/>
  <c r="K54" i="14"/>
  <c r="I55" i="14"/>
  <c r="K55" i="14"/>
  <c r="I57" i="14"/>
  <c r="K57" i="14"/>
  <c r="I58" i="14"/>
  <c r="K58" i="14"/>
  <c r="I59" i="14"/>
  <c r="K59" i="14"/>
  <c r="I60" i="14"/>
  <c r="K60" i="14"/>
  <c r="I61" i="14"/>
  <c r="K61" i="14"/>
  <c r="I62" i="14"/>
  <c r="K62" i="14"/>
  <c r="I63" i="14"/>
  <c r="K63" i="14"/>
  <c r="I64" i="14"/>
  <c r="K64" i="14"/>
  <c r="I65" i="14"/>
  <c r="K65" i="14"/>
  <c r="I66" i="14"/>
  <c r="K66" i="14"/>
  <c r="I67" i="14"/>
  <c r="K67" i="14"/>
  <c r="I68" i="14"/>
  <c r="K68" i="14"/>
  <c r="I69" i="14"/>
  <c r="K69" i="14"/>
  <c r="I71" i="14"/>
  <c r="K71" i="14"/>
  <c r="I72" i="14"/>
  <c r="K72" i="14"/>
  <c r="N32" i="14" l="1"/>
  <c r="N28" i="14"/>
  <c r="N26" i="14"/>
  <c r="N24" i="14"/>
  <c r="N19" i="14"/>
  <c r="N17" i="14"/>
  <c r="N15" i="14"/>
  <c r="N13" i="14"/>
  <c r="N10" i="14"/>
  <c r="N33" i="14"/>
  <c r="N31" i="14"/>
  <c r="N27" i="14"/>
  <c r="N25" i="14"/>
  <c r="N20" i="14"/>
  <c r="N18" i="14"/>
  <c r="N16" i="14"/>
  <c r="N14" i="14"/>
  <c r="N11" i="14"/>
  <c r="I10" i="15"/>
  <c r="K10" i="15"/>
  <c r="I11" i="15"/>
  <c r="K11" i="15"/>
  <c r="I13" i="15"/>
  <c r="K13" i="15"/>
  <c r="I14" i="15"/>
  <c r="K14" i="15"/>
  <c r="I15" i="15"/>
  <c r="K15" i="15"/>
  <c r="I16" i="15"/>
  <c r="K16" i="15"/>
  <c r="I17" i="15"/>
  <c r="K17" i="15"/>
  <c r="I18" i="15"/>
  <c r="K18" i="15"/>
  <c r="I19" i="15"/>
  <c r="K19" i="15"/>
  <c r="I20" i="15"/>
  <c r="K20" i="15"/>
  <c r="I24" i="15"/>
  <c r="K24" i="15"/>
  <c r="I25" i="15"/>
  <c r="K25" i="15"/>
  <c r="I26" i="15"/>
  <c r="K26" i="15"/>
  <c r="I27" i="15"/>
  <c r="K27" i="15"/>
  <c r="I28" i="15"/>
  <c r="K28" i="15"/>
  <c r="I31" i="15"/>
  <c r="K31" i="15"/>
  <c r="I32" i="15"/>
  <c r="K32" i="15"/>
  <c r="I33" i="15"/>
  <c r="K33" i="15"/>
  <c r="I34" i="15"/>
  <c r="K34" i="15"/>
  <c r="I35" i="15"/>
  <c r="K35" i="15"/>
  <c r="I36" i="15"/>
  <c r="K36" i="15"/>
  <c r="I37" i="15"/>
  <c r="K37" i="15"/>
  <c r="I38" i="15"/>
  <c r="K38" i="15"/>
  <c r="I40" i="15"/>
  <c r="K40" i="15"/>
  <c r="I41" i="15"/>
  <c r="K41" i="15"/>
  <c r="I42" i="15"/>
  <c r="K42" i="15"/>
  <c r="I43" i="15"/>
  <c r="K43" i="15"/>
  <c r="I44" i="15"/>
  <c r="K44" i="15"/>
  <c r="I45" i="15"/>
  <c r="K45" i="15"/>
  <c r="I47" i="15"/>
  <c r="K47" i="15"/>
  <c r="I48" i="15"/>
  <c r="K48" i="15"/>
  <c r="I49" i="15"/>
  <c r="K49" i="15"/>
  <c r="I50" i="15"/>
  <c r="K50" i="15"/>
  <c r="I51" i="15"/>
  <c r="K51" i="15"/>
  <c r="I52" i="15"/>
  <c r="K52" i="15"/>
  <c r="I53" i="15"/>
  <c r="K53" i="15"/>
  <c r="I54" i="15"/>
  <c r="K54" i="15"/>
  <c r="I55" i="15"/>
  <c r="K55" i="15"/>
  <c r="I57" i="15"/>
  <c r="K57" i="15"/>
  <c r="I58" i="15"/>
  <c r="K58" i="15"/>
  <c r="I59" i="15"/>
  <c r="K59" i="15"/>
  <c r="I60" i="15"/>
  <c r="K60" i="15"/>
  <c r="I61" i="15"/>
  <c r="K61" i="15"/>
  <c r="I62" i="15"/>
  <c r="K62" i="15"/>
  <c r="I63" i="15"/>
  <c r="K63" i="15"/>
  <c r="I64" i="15"/>
  <c r="K64" i="15"/>
  <c r="I65" i="15"/>
  <c r="K65" i="15"/>
  <c r="I66" i="15"/>
  <c r="K66" i="15"/>
  <c r="I67" i="15"/>
  <c r="K67" i="15"/>
  <c r="I68" i="15"/>
  <c r="K68" i="15"/>
  <c r="I69" i="15"/>
  <c r="K69" i="15"/>
  <c r="I71" i="15"/>
  <c r="K71" i="15"/>
  <c r="I72" i="15"/>
  <c r="K72" i="15"/>
  <c r="I73" i="15"/>
  <c r="K73" i="15"/>
  <c r="I74" i="15"/>
  <c r="K74" i="15"/>
  <c r="I75" i="15"/>
  <c r="K75" i="15"/>
  <c r="I76" i="15"/>
  <c r="K76" i="15"/>
  <c r="I77" i="15"/>
  <c r="K77" i="15"/>
  <c r="I78" i="15"/>
  <c r="K78" i="15"/>
  <c r="I79" i="15"/>
  <c r="K79" i="15"/>
  <c r="I80" i="15"/>
  <c r="K80" i="15"/>
  <c r="I81" i="15"/>
  <c r="K81" i="15"/>
  <c r="I82" i="15"/>
  <c r="K82" i="15"/>
  <c r="I83" i="15"/>
  <c r="K83" i="15"/>
  <c r="I84" i="15"/>
  <c r="K84" i="15"/>
  <c r="I85" i="15"/>
  <c r="K85" i="15"/>
  <c r="I86" i="15"/>
  <c r="K86" i="15"/>
  <c r="I87" i="15"/>
  <c r="K87" i="15"/>
  <c r="I88" i="15"/>
  <c r="K88" i="15"/>
  <c r="I89" i="15"/>
  <c r="K89" i="15"/>
  <c r="I90" i="15"/>
  <c r="K90" i="15"/>
  <c r="I91" i="15"/>
  <c r="K91" i="15"/>
  <c r="I92" i="15"/>
  <c r="K92" i="15"/>
  <c r="I93" i="15"/>
  <c r="K93" i="15"/>
  <c r="I94" i="15"/>
  <c r="K94" i="15"/>
  <c r="I95" i="15"/>
  <c r="K95" i="15"/>
  <c r="I96" i="15"/>
  <c r="K96" i="15"/>
  <c r="I97" i="15"/>
  <c r="K97" i="15"/>
  <c r="I98" i="15"/>
  <c r="K98" i="15"/>
  <c r="I99" i="15"/>
  <c r="K99" i="15"/>
  <c r="I100" i="15"/>
  <c r="K100" i="15"/>
  <c r="I101" i="15"/>
  <c r="K101" i="15"/>
  <c r="I102" i="15"/>
  <c r="K102" i="15"/>
  <c r="I103" i="15"/>
  <c r="K103" i="15"/>
  <c r="I104" i="15"/>
  <c r="K104" i="15"/>
  <c r="I105" i="15"/>
  <c r="K105" i="15"/>
  <c r="I106" i="15"/>
  <c r="K106" i="15"/>
  <c r="I107" i="15"/>
  <c r="K107" i="15"/>
  <c r="I108" i="15"/>
  <c r="K108" i="15"/>
  <c r="I109" i="15"/>
  <c r="K109" i="15"/>
  <c r="I110" i="15"/>
  <c r="K110" i="15"/>
  <c r="I111" i="15"/>
  <c r="K111" i="15"/>
  <c r="I112" i="15"/>
  <c r="K112" i="15"/>
  <c r="I113" i="15"/>
  <c r="K113" i="15"/>
  <c r="N32" i="15" l="1"/>
  <c r="N28" i="15"/>
  <c r="N26" i="15"/>
  <c r="N24" i="15"/>
  <c r="N19" i="15"/>
  <c r="N17" i="15"/>
  <c r="N15" i="15"/>
  <c r="N13" i="15"/>
  <c r="N10" i="15"/>
  <c r="N33" i="15"/>
  <c r="N31" i="15"/>
  <c r="N27" i="15"/>
  <c r="N25" i="15"/>
  <c r="N20" i="15"/>
  <c r="N18" i="15"/>
  <c r="N16" i="15"/>
  <c r="N14" i="15"/>
  <c r="N11" i="15"/>
  <c r="G9" i="16"/>
  <c r="I9" i="16"/>
  <c r="K9" i="16"/>
  <c r="I10" i="16"/>
  <c r="K10" i="16"/>
  <c r="I11" i="16"/>
  <c r="K11" i="16"/>
  <c r="I13" i="16"/>
  <c r="K13" i="16"/>
  <c r="I14" i="16"/>
  <c r="K14" i="16"/>
  <c r="I15" i="16"/>
  <c r="K15" i="16"/>
  <c r="I16" i="16"/>
  <c r="K16" i="16"/>
  <c r="I17" i="16"/>
  <c r="K17" i="16"/>
  <c r="I18" i="16"/>
  <c r="K18" i="16"/>
  <c r="I19" i="16"/>
  <c r="K19" i="16"/>
  <c r="I20" i="16"/>
  <c r="K20" i="16"/>
  <c r="I24" i="16"/>
  <c r="K24" i="16"/>
  <c r="I25" i="16"/>
  <c r="K25" i="16"/>
  <c r="I26" i="16"/>
  <c r="K26" i="16"/>
  <c r="I27" i="16"/>
  <c r="K27" i="16"/>
  <c r="I28" i="16"/>
  <c r="K28" i="16"/>
  <c r="I31" i="16"/>
  <c r="K31" i="16"/>
  <c r="I32" i="16"/>
  <c r="K32" i="16"/>
  <c r="I33" i="16"/>
  <c r="K33" i="16"/>
  <c r="G34" i="16"/>
  <c r="I34" i="16"/>
  <c r="K34" i="16"/>
  <c r="G35" i="16"/>
  <c r="I35" i="16"/>
  <c r="K35" i="16"/>
  <c r="G36" i="16"/>
  <c r="I36" i="16"/>
  <c r="K36" i="16"/>
  <c r="G37" i="16"/>
  <c r="I37" i="16"/>
  <c r="K37" i="16"/>
  <c r="G38" i="16"/>
  <c r="I38" i="16"/>
  <c r="K38" i="16"/>
  <c r="G40" i="16"/>
  <c r="I40" i="16"/>
  <c r="K40" i="16"/>
  <c r="G41" i="16"/>
  <c r="I41" i="16"/>
  <c r="K41" i="16"/>
  <c r="G42" i="16"/>
  <c r="I42" i="16"/>
  <c r="K42" i="16"/>
  <c r="G43" i="16"/>
  <c r="I43" i="16"/>
  <c r="K43" i="16"/>
  <c r="G44" i="16"/>
  <c r="I44" i="16"/>
  <c r="K44" i="16"/>
  <c r="G45" i="16"/>
  <c r="I45" i="16"/>
  <c r="K45" i="16"/>
  <c r="G47" i="16"/>
  <c r="I47" i="16"/>
  <c r="K47" i="16"/>
  <c r="G48" i="16"/>
  <c r="I48" i="16"/>
  <c r="K48" i="16"/>
  <c r="G49" i="16"/>
  <c r="I49" i="16"/>
  <c r="K49" i="16"/>
  <c r="G50" i="16"/>
  <c r="I50" i="16"/>
  <c r="K50" i="16"/>
  <c r="G51" i="16"/>
  <c r="I51" i="16"/>
  <c r="K51" i="16"/>
  <c r="G52" i="16"/>
  <c r="I52" i="16"/>
  <c r="K52" i="16"/>
  <c r="G53" i="16"/>
  <c r="I53" i="16"/>
  <c r="K53" i="16"/>
  <c r="G54" i="16"/>
  <c r="I54" i="16"/>
  <c r="K54" i="16"/>
  <c r="G55" i="16"/>
  <c r="I55" i="16"/>
  <c r="K55" i="16"/>
  <c r="G57" i="16"/>
  <c r="I57" i="16"/>
  <c r="K57" i="16"/>
  <c r="G58" i="16"/>
  <c r="I58" i="16"/>
  <c r="K58" i="16"/>
  <c r="G59" i="16"/>
  <c r="I59" i="16"/>
  <c r="K59" i="16"/>
  <c r="G60" i="16"/>
  <c r="I60" i="16"/>
  <c r="K60" i="16"/>
  <c r="G61" i="16"/>
  <c r="I61" i="16"/>
  <c r="K61" i="16"/>
  <c r="G62" i="16"/>
  <c r="I62" i="16"/>
  <c r="K62" i="16"/>
  <c r="G63" i="16"/>
  <c r="I63" i="16"/>
  <c r="K63" i="16"/>
  <c r="G64" i="16"/>
  <c r="I64" i="16"/>
  <c r="K64" i="16"/>
  <c r="G65" i="16"/>
  <c r="I65" i="16"/>
  <c r="K65" i="16"/>
  <c r="G66" i="16"/>
  <c r="I66" i="16"/>
  <c r="K66" i="16"/>
  <c r="G67" i="16"/>
  <c r="I67" i="16"/>
  <c r="K67" i="16"/>
  <c r="G68" i="16"/>
  <c r="I68" i="16"/>
  <c r="K68" i="16"/>
  <c r="G69" i="16"/>
  <c r="I69" i="16"/>
  <c r="K69" i="16"/>
  <c r="G71" i="16"/>
  <c r="I71" i="16"/>
  <c r="K71" i="16"/>
  <c r="G72" i="16"/>
  <c r="I72" i="16"/>
  <c r="K72" i="16"/>
  <c r="G73" i="16"/>
  <c r="I73" i="16"/>
  <c r="K73" i="16"/>
  <c r="G74" i="16"/>
  <c r="I74" i="16"/>
  <c r="K74" i="16"/>
  <c r="G75" i="16"/>
  <c r="I75" i="16"/>
  <c r="K75" i="16"/>
  <c r="G76" i="16"/>
  <c r="I76" i="16"/>
  <c r="K76" i="16"/>
  <c r="G77" i="16"/>
  <c r="I77" i="16"/>
  <c r="K77" i="16"/>
  <c r="G78" i="16"/>
  <c r="I78" i="16"/>
  <c r="K78" i="16"/>
  <c r="G79" i="16"/>
  <c r="I79" i="16"/>
  <c r="K79" i="16"/>
  <c r="G80" i="16"/>
  <c r="I80" i="16"/>
  <c r="K80" i="16"/>
  <c r="G81" i="16"/>
  <c r="I81" i="16"/>
  <c r="K81" i="16"/>
  <c r="G82" i="16"/>
  <c r="I82" i="16"/>
  <c r="K82" i="16"/>
  <c r="G83" i="16"/>
  <c r="I83" i="16"/>
  <c r="K83" i="16"/>
  <c r="G84" i="16"/>
  <c r="I84" i="16"/>
  <c r="K84" i="16"/>
  <c r="G85" i="16"/>
  <c r="I85" i="16"/>
  <c r="K85" i="16"/>
  <c r="G86" i="16"/>
  <c r="I86" i="16"/>
  <c r="K86" i="16"/>
  <c r="G87" i="16"/>
  <c r="I87" i="16"/>
  <c r="K87" i="16"/>
  <c r="G88" i="16"/>
  <c r="I88" i="16"/>
  <c r="K88" i="16"/>
  <c r="G89" i="16"/>
  <c r="I89" i="16"/>
  <c r="K89" i="16"/>
  <c r="G90" i="16"/>
  <c r="I90" i="16"/>
  <c r="K90" i="16"/>
  <c r="G91" i="16"/>
  <c r="I91" i="16"/>
  <c r="K91" i="16"/>
  <c r="G92" i="16"/>
  <c r="I92" i="16"/>
  <c r="K92" i="16"/>
  <c r="G93" i="16"/>
  <c r="I93" i="16"/>
  <c r="K93" i="16"/>
  <c r="G94" i="16"/>
  <c r="I94" i="16"/>
  <c r="K94" i="16"/>
  <c r="G95" i="16"/>
  <c r="I95" i="16"/>
  <c r="K95" i="16"/>
  <c r="G96" i="16"/>
  <c r="I96" i="16"/>
  <c r="K96" i="16"/>
  <c r="G97" i="16"/>
  <c r="I97" i="16"/>
  <c r="K97" i="16"/>
  <c r="G98" i="16"/>
  <c r="I98" i="16"/>
  <c r="K98" i="16"/>
  <c r="G99" i="16"/>
  <c r="I99" i="16"/>
  <c r="K99" i="16"/>
  <c r="G100" i="16"/>
  <c r="I100" i="16"/>
  <c r="K100" i="16"/>
  <c r="G101" i="16"/>
  <c r="I101" i="16"/>
  <c r="K101" i="16"/>
  <c r="G102" i="16"/>
  <c r="I102" i="16"/>
  <c r="K102" i="16"/>
  <c r="G103" i="16"/>
  <c r="I103" i="16"/>
  <c r="K103" i="16"/>
  <c r="G104" i="16"/>
  <c r="I104" i="16"/>
  <c r="K104" i="16"/>
  <c r="G105" i="16"/>
  <c r="I105" i="16"/>
  <c r="K105" i="16"/>
  <c r="G106" i="16"/>
  <c r="I106" i="16"/>
  <c r="K106" i="16"/>
  <c r="G107" i="16"/>
  <c r="I107" i="16"/>
  <c r="K107" i="16"/>
  <c r="G108" i="16"/>
  <c r="I108" i="16"/>
  <c r="K108" i="16"/>
  <c r="G109" i="16"/>
  <c r="I109" i="16"/>
  <c r="K109" i="16"/>
  <c r="G110" i="16"/>
  <c r="I110" i="16"/>
  <c r="K110" i="16"/>
  <c r="G111" i="16"/>
  <c r="I111" i="16"/>
  <c r="K111" i="16"/>
  <c r="G112" i="16"/>
  <c r="I112" i="16"/>
  <c r="K112" i="16"/>
  <c r="G113" i="16"/>
  <c r="I113" i="16"/>
  <c r="K113" i="16"/>
  <c r="N32" i="16" l="1"/>
  <c r="N28" i="16"/>
  <c r="N26" i="16"/>
  <c r="N24" i="16"/>
  <c r="N19" i="16"/>
  <c r="N17" i="16"/>
  <c r="N15" i="16"/>
  <c r="N13" i="16"/>
  <c r="N10" i="16"/>
  <c r="N33" i="16"/>
  <c r="N31" i="16"/>
  <c r="N27" i="16"/>
  <c r="N25" i="16"/>
  <c r="N20" i="16"/>
  <c r="N18" i="16"/>
  <c r="N16" i="16"/>
  <c r="N14" i="16"/>
  <c r="N11" i="16"/>
  <c r="K24" i="7"/>
  <c r="K25" i="7"/>
  <c r="K26" i="7"/>
  <c r="K27" i="7"/>
  <c r="K28" i="7"/>
  <c r="K31" i="7"/>
  <c r="K32" i="7"/>
  <c r="K33" i="7"/>
  <c r="K34" i="7"/>
  <c r="K35" i="7"/>
  <c r="K36" i="7"/>
  <c r="K37" i="7"/>
  <c r="K38" i="7"/>
  <c r="K40" i="7"/>
  <c r="K41" i="7"/>
  <c r="K42" i="7"/>
  <c r="K43" i="7"/>
  <c r="K44" i="7"/>
  <c r="K45" i="7"/>
  <c r="K47" i="7"/>
  <c r="K48" i="7"/>
  <c r="K49" i="7"/>
  <c r="K50" i="7"/>
  <c r="K51" i="7"/>
  <c r="K52" i="7"/>
  <c r="K53" i="7"/>
  <c r="K54" i="7"/>
  <c r="K55" i="7"/>
  <c r="K57" i="7"/>
  <c r="K58" i="7"/>
  <c r="K59" i="7"/>
  <c r="K60" i="7"/>
  <c r="K61" i="7"/>
  <c r="K62" i="7"/>
  <c r="K63" i="7"/>
  <c r="K64" i="7"/>
  <c r="K65" i="7"/>
  <c r="K66" i="7"/>
  <c r="I24" i="7"/>
  <c r="I25" i="7"/>
  <c r="I26" i="7"/>
  <c r="N26" i="7" s="1"/>
  <c r="I27" i="7"/>
  <c r="I28" i="7"/>
  <c r="I31" i="7"/>
  <c r="I32" i="7"/>
  <c r="N32" i="7" s="1"/>
  <c r="I33" i="7"/>
  <c r="I34" i="7"/>
  <c r="I35" i="7"/>
  <c r="I36" i="7"/>
  <c r="I37" i="7"/>
  <c r="I38" i="7"/>
  <c r="I40" i="7"/>
  <c r="I41" i="7"/>
  <c r="I42" i="7"/>
  <c r="I43" i="7"/>
  <c r="I44" i="7"/>
  <c r="I45" i="7"/>
  <c r="I47" i="7"/>
  <c r="I48" i="7"/>
  <c r="I49" i="7"/>
  <c r="I50" i="7"/>
  <c r="I51" i="7"/>
  <c r="I52" i="7"/>
  <c r="I53" i="7"/>
  <c r="I54" i="7"/>
  <c r="I55" i="7"/>
  <c r="I57" i="7"/>
  <c r="I58" i="7"/>
  <c r="I59" i="7"/>
  <c r="I60" i="7"/>
  <c r="I61" i="7"/>
  <c r="I62" i="7"/>
  <c r="I63" i="7"/>
  <c r="I64" i="7"/>
  <c r="I65" i="7"/>
  <c r="I66" i="7"/>
  <c r="N28" i="7" l="1"/>
  <c r="N24" i="7"/>
  <c r="N25" i="7"/>
  <c r="N31" i="7"/>
  <c r="N33" i="7"/>
  <c r="N27" i="7"/>
  <c r="K113" i="8"/>
  <c r="I113" i="8"/>
  <c r="K112" i="8"/>
  <c r="I112" i="8"/>
  <c r="K111" i="8"/>
  <c r="I111" i="8"/>
  <c r="K110" i="8"/>
  <c r="I110" i="8"/>
  <c r="K109" i="8"/>
  <c r="I109" i="8"/>
  <c r="K108" i="8"/>
  <c r="I108" i="8"/>
  <c r="K107" i="8"/>
  <c r="I107" i="8"/>
  <c r="K106" i="8"/>
  <c r="I106" i="8"/>
  <c r="K105" i="8"/>
  <c r="I105" i="8"/>
  <c r="K104" i="8"/>
  <c r="I104" i="8"/>
  <c r="K103" i="8"/>
  <c r="I103" i="8"/>
  <c r="K102" i="8"/>
  <c r="I102" i="8"/>
  <c r="K101" i="8"/>
  <c r="I101" i="8"/>
  <c r="K100" i="8"/>
  <c r="I100" i="8"/>
  <c r="K99" i="8"/>
  <c r="I99" i="8"/>
  <c r="K98" i="8"/>
  <c r="I98" i="8"/>
  <c r="K97" i="8"/>
  <c r="I97" i="8"/>
  <c r="K96" i="8"/>
  <c r="I96" i="8"/>
  <c r="K95" i="8"/>
  <c r="I95" i="8"/>
  <c r="K94" i="8"/>
  <c r="I94" i="8"/>
  <c r="K93" i="8"/>
  <c r="I93" i="8"/>
  <c r="K92" i="8"/>
  <c r="I92" i="8"/>
  <c r="K91" i="8"/>
  <c r="I91" i="8"/>
  <c r="K90" i="8"/>
  <c r="I90" i="8"/>
  <c r="K89" i="8"/>
  <c r="I89" i="8"/>
  <c r="K88" i="8"/>
  <c r="I88" i="8"/>
  <c r="K87" i="8"/>
  <c r="I87" i="8"/>
  <c r="K86" i="8"/>
  <c r="I86" i="8"/>
  <c r="K85" i="8"/>
  <c r="I85" i="8"/>
  <c r="K84" i="8"/>
  <c r="I84" i="8"/>
  <c r="K83" i="8"/>
  <c r="I83" i="8"/>
  <c r="K82" i="8"/>
  <c r="I82" i="8"/>
  <c r="K81" i="8"/>
  <c r="I81" i="8"/>
  <c r="K80" i="8"/>
  <c r="I80" i="8"/>
  <c r="K79" i="8"/>
  <c r="I79" i="8"/>
  <c r="K78" i="8"/>
  <c r="I78" i="8"/>
  <c r="K77" i="8"/>
  <c r="I77" i="8"/>
  <c r="K76" i="8"/>
  <c r="I76" i="8"/>
  <c r="K75" i="8"/>
  <c r="I75" i="8"/>
  <c r="K74" i="8"/>
  <c r="I74" i="8"/>
  <c r="K73" i="8"/>
  <c r="I73" i="8"/>
  <c r="K72" i="8"/>
  <c r="I72" i="8"/>
  <c r="K71" i="8"/>
  <c r="I71" i="8"/>
  <c r="K69" i="8"/>
  <c r="I69" i="8"/>
  <c r="K68" i="8"/>
  <c r="I68" i="8"/>
  <c r="K67" i="8"/>
  <c r="I67" i="8"/>
  <c r="K66" i="8"/>
  <c r="I66" i="8"/>
  <c r="K65" i="8"/>
  <c r="I65" i="8"/>
  <c r="K64" i="8"/>
  <c r="I64" i="8"/>
  <c r="K63" i="8"/>
  <c r="I63" i="8"/>
  <c r="K62" i="8"/>
  <c r="I62" i="8"/>
  <c r="K61" i="8"/>
  <c r="I61" i="8"/>
  <c r="K60" i="8"/>
  <c r="I60" i="8"/>
  <c r="K59" i="8"/>
  <c r="I59" i="8"/>
  <c r="K58" i="8"/>
  <c r="I58" i="8"/>
  <c r="K57" i="8"/>
  <c r="I57" i="8"/>
  <c r="K55" i="8"/>
  <c r="I55" i="8"/>
  <c r="K54" i="8"/>
  <c r="I54" i="8"/>
  <c r="K53" i="8"/>
  <c r="I53" i="8"/>
  <c r="K52" i="8"/>
  <c r="I52" i="8"/>
  <c r="K51" i="8"/>
  <c r="I51" i="8"/>
  <c r="K50" i="8"/>
  <c r="I50" i="8"/>
  <c r="K49" i="8"/>
  <c r="I49" i="8"/>
  <c r="K48" i="8"/>
  <c r="I48" i="8"/>
  <c r="K47" i="8"/>
  <c r="I47" i="8"/>
  <c r="K45" i="8"/>
  <c r="I45" i="8"/>
  <c r="K44" i="8"/>
  <c r="I44" i="8"/>
  <c r="K43" i="8"/>
  <c r="I43" i="8"/>
  <c r="K42" i="8"/>
  <c r="I42" i="8"/>
  <c r="K41" i="8"/>
  <c r="I41" i="8"/>
  <c r="K40" i="8"/>
  <c r="I40" i="8"/>
  <c r="K38" i="8"/>
  <c r="I38" i="8"/>
  <c r="K37" i="8"/>
  <c r="I37" i="8"/>
  <c r="K36" i="8"/>
  <c r="I36" i="8"/>
  <c r="K35" i="8"/>
  <c r="I35" i="8"/>
  <c r="K34" i="8"/>
  <c r="I34" i="8"/>
  <c r="K33" i="8"/>
  <c r="I33" i="8"/>
  <c r="N33" i="8" s="1"/>
  <c r="K32" i="8"/>
  <c r="I32" i="8"/>
  <c r="K31" i="8"/>
  <c r="I31" i="8"/>
  <c r="N31" i="8" s="1"/>
  <c r="K28" i="8"/>
  <c r="I28" i="8"/>
  <c r="K27" i="8"/>
  <c r="I27" i="8"/>
  <c r="N27" i="8" s="1"/>
  <c r="K26" i="8"/>
  <c r="I26" i="8"/>
  <c r="K25" i="8"/>
  <c r="I25" i="8"/>
  <c r="N25" i="8" s="1"/>
  <c r="K24" i="8"/>
  <c r="I24" i="8"/>
  <c r="K20" i="8"/>
  <c r="I20" i="8"/>
  <c r="N20" i="8" s="1"/>
  <c r="K19" i="8"/>
  <c r="I19" i="8"/>
  <c r="K18" i="8"/>
  <c r="I18" i="8"/>
  <c r="N18" i="8" s="1"/>
  <c r="K17" i="8"/>
  <c r="I17" i="8"/>
  <c r="K16" i="8"/>
  <c r="I16" i="8"/>
  <c r="N16" i="8" s="1"/>
  <c r="K15" i="8"/>
  <c r="I15" i="8"/>
  <c r="K14" i="8"/>
  <c r="I14" i="8"/>
  <c r="N14" i="8" s="1"/>
  <c r="K13" i="8"/>
  <c r="I13" i="8"/>
  <c r="K11" i="8"/>
  <c r="I11" i="8"/>
  <c r="N11" i="8" s="1"/>
  <c r="K10" i="8"/>
  <c r="I10" i="8"/>
  <c r="K9" i="8"/>
  <c r="I9" i="8"/>
  <c r="N10" i="8" l="1"/>
  <c r="N13" i="8"/>
  <c r="N15" i="8"/>
  <c r="N17" i="8"/>
  <c r="N19" i="8"/>
  <c r="N24" i="8"/>
  <c r="N26" i="8"/>
  <c r="N28" i="8"/>
  <c r="N32" i="8"/>
  <c r="A3" i="19"/>
  <c r="A4" i="20" l="1"/>
  <c r="B9" i="1" l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D62" i="1"/>
  <c r="E62" i="1"/>
  <c r="F62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83" i="1"/>
  <c r="C83" i="1"/>
  <c r="D83" i="1"/>
  <c r="E83" i="1"/>
  <c r="F83" i="1"/>
  <c r="B84" i="1"/>
  <c r="C84" i="1"/>
  <c r="D84" i="1"/>
  <c r="E84" i="1"/>
  <c r="F84" i="1"/>
  <c r="B85" i="1"/>
  <c r="C85" i="1"/>
  <c r="D85" i="1"/>
  <c r="E85" i="1"/>
  <c r="F85" i="1"/>
  <c r="B86" i="1"/>
  <c r="C86" i="1"/>
  <c r="D86" i="1"/>
  <c r="E86" i="1"/>
  <c r="F86" i="1"/>
  <c r="B87" i="1"/>
  <c r="C87" i="1"/>
  <c r="D87" i="1"/>
  <c r="E87" i="1"/>
  <c r="F87" i="1"/>
  <c r="B88" i="1"/>
  <c r="C88" i="1"/>
  <c r="D88" i="1"/>
  <c r="E88" i="1"/>
  <c r="F88" i="1"/>
  <c r="B89" i="1"/>
  <c r="C89" i="1"/>
  <c r="D89" i="1"/>
  <c r="E89" i="1"/>
  <c r="F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D93" i="1"/>
  <c r="E93" i="1"/>
  <c r="F93" i="1"/>
  <c r="B94" i="1"/>
  <c r="C94" i="1"/>
  <c r="D94" i="1"/>
  <c r="E94" i="1"/>
  <c r="F94" i="1"/>
  <c r="B95" i="1"/>
  <c r="C95" i="1"/>
  <c r="D95" i="1"/>
  <c r="E95" i="1"/>
  <c r="F95" i="1"/>
  <c r="B96" i="1"/>
  <c r="C96" i="1"/>
  <c r="D96" i="1"/>
  <c r="E96" i="1"/>
  <c r="F96" i="1"/>
  <c r="B97" i="1"/>
  <c r="C97" i="1"/>
  <c r="D97" i="1"/>
  <c r="E97" i="1"/>
  <c r="F97" i="1"/>
  <c r="B98" i="1"/>
  <c r="C98" i="1"/>
  <c r="D98" i="1"/>
  <c r="E98" i="1"/>
  <c r="F98" i="1"/>
  <c r="B99" i="1"/>
  <c r="C99" i="1"/>
  <c r="D99" i="1"/>
  <c r="E99" i="1"/>
  <c r="F99" i="1"/>
  <c r="B100" i="1"/>
  <c r="C100" i="1"/>
  <c r="D100" i="1"/>
  <c r="E100" i="1"/>
  <c r="F100" i="1"/>
  <c r="B101" i="1"/>
  <c r="C101" i="1"/>
  <c r="D101" i="1"/>
  <c r="E101" i="1"/>
  <c r="F101" i="1"/>
  <c r="B102" i="1"/>
  <c r="C102" i="1"/>
  <c r="D102" i="1"/>
  <c r="E102" i="1"/>
  <c r="F102" i="1"/>
  <c r="B103" i="1"/>
  <c r="C103" i="1"/>
  <c r="D103" i="1"/>
  <c r="E103" i="1"/>
  <c r="F103" i="1"/>
  <c r="B104" i="1"/>
  <c r="C104" i="1"/>
  <c r="D104" i="1"/>
  <c r="E104" i="1"/>
  <c r="F104" i="1"/>
  <c r="B105" i="1"/>
  <c r="C105" i="1"/>
  <c r="D105" i="1"/>
  <c r="E105" i="1"/>
  <c r="F105" i="1"/>
  <c r="B106" i="1"/>
  <c r="C106" i="1"/>
  <c r="D106" i="1"/>
  <c r="E106" i="1"/>
  <c r="F106" i="1"/>
  <c r="B107" i="1"/>
  <c r="C107" i="1"/>
  <c r="D107" i="1"/>
  <c r="E107" i="1"/>
  <c r="F107" i="1"/>
  <c r="B108" i="1"/>
  <c r="C108" i="1"/>
  <c r="D108" i="1"/>
  <c r="E108" i="1"/>
  <c r="F108" i="1"/>
  <c r="B109" i="1"/>
  <c r="C109" i="1"/>
  <c r="D109" i="1"/>
  <c r="E109" i="1"/>
  <c r="F109" i="1"/>
  <c r="B110" i="1"/>
  <c r="C110" i="1"/>
  <c r="D110" i="1"/>
  <c r="E110" i="1"/>
  <c r="F110" i="1"/>
  <c r="B111" i="1"/>
  <c r="C111" i="1"/>
  <c r="D111" i="1"/>
  <c r="E111" i="1"/>
  <c r="F111" i="1"/>
  <c r="B112" i="1"/>
  <c r="C112" i="1"/>
  <c r="D112" i="1"/>
  <c r="E112" i="1"/>
  <c r="F112" i="1"/>
  <c r="B113" i="1"/>
  <c r="C113" i="1"/>
  <c r="D113" i="1"/>
  <c r="E113" i="1"/>
  <c r="F113" i="1"/>
  <c r="F8" i="1"/>
  <c r="E8" i="1"/>
  <c r="D8" i="1"/>
  <c r="C8" i="1"/>
  <c r="G9" i="8"/>
  <c r="G34" i="8"/>
  <c r="G35" i="8"/>
  <c r="G36" i="8"/>
  <c r="G37" i="8"/>
  <c r="G38" i="8"/>
  <c r="G40" i="8"/>
  <c r="G41" i="8"/>
  <c r="G42" i="8"/>
  <c r="G43" i="8"/>
  <c r="G44" i="8"/>
  <c r="G45" i="8"/>
  <c r="G47" i="8"/>
  <c r="G48" i="8"/>
  <c r="G49" i="8"/>
  <c r="G50" i="8"/>
  <c r="G51" i="8"/>
  <c r="G52" i="8"/>
  <c r="G53" i="8"/>
  <c r="G54" i="8"/>
  <c r="G55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9" i="7"/>
  <c r="G34" i="7"/>
  <c r="G35" i="7"/>
  <c r="G36" i="7"/>
  <c r="G37" i="7"/>
  <c r="G38" i="7"/>
  <c r="G40" i="7"/>
  <c r="G41" i="7"/>
  <c r="G42" i="7"/>
  <c r="G43" i="7"/>
  <c r="G44" i="7"/>
  <c r="G45" i="7"/>
  <c r="G47" i="7"/>
  <c r="G48" i="7"/>
  <c r="G49" i="7"/>
  <c r="G50" i="7"/>
  <c r="G51" i="7"/>
  <c r="G52" i="7"/>
  <c r="G53" i="7"/>
  <c r="G54" i="7"/>
  <c r="G55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9" i="15"/>
  <c r="G34" i="15"/>
  <c r="G35" i="15"/>
  <c r="G36" i="15"/>
  <c r="G37" i="15"/>
  <c r="G38" i="15"/>
  <c r="G40" i="15"/>
  <c r="G41" i="15"/>
  <c r="G42" i="15"/>
  <c r="G43" i="15"/>
  <c r="G44" i="15"/>
  <c r="G45" i="15"/>
  <c r="G47" i="15"/>
  <c r="G48" i="15"/>
  <c r="G49" i="15"/>
  <c r="G50" i="15"/>
  <c r="G51" i="15"/>
  <c r="G52" i="15"/>
  <c r="G53" i="15"/>
  <c r="G54" i="15"/>
  <c r="G55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9" i="14"/>
  <c r="G34" i="14"/>
  <c r="G35" i="14"/>
  <c r="G36" i="14"/>
  <c r="G37" i="14"/>
  <c r="G38" i="14"/>
  <c r="G40" i="14"/>
  <c r="G41" i="14"/>
  <c r="G42" i="14"/>
  <c r="G43" i="14"/>
  <c r="G44" i="14"/>
  <c r="G45" i="14"/>
  <c r="G47" i="14"/>
  <c r="G48" i="14"/>
  <c r="G49" i="14"/>
  <c r="G50" i="14"/>
  <c r="G51" i="14"/>
  <c r="G52" i="14"/>
  <c r="G53" i="14"/>
  <c r="G54" i="14"/>
  <c r="G55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9" i="13"/>
  <c r="G34" i="13"/>
  <c r="G35" i="13"/>
  <c r="G36" i="13"/>
  <c r="G37" i="13"/>
  <c r="G38" i="13"/>
  <c r="G40" i="13"/>
  <c r="G41" i="13"/>
  <c r="G42" i="13"/>
  <c r="G43" i="13"/>
  <c r="G44" i="13"/>
  <c r="G45" i="13"/>
  <c r="G47" i="13"/>
  <c r="G48" i="13"/>
  <c r="G49" i="13"/>
  <c r="G50" i="13"/>
  <c r="G51" i="13"/>
  <c r="G52" i="13"/>
  <c r="G53" i="13"/>
  <c r="G54" i="13"/>
  <c r="G55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9" i="12"/>
  <c r="G34" i="12"/>
  <c r="G35" i="12"/>
  <c r="G36" i="12"/>
  <c r="G37" i="12"/>
  <c r="G38" i="12"/>
  <c r="G40" i="12"/>
  <c r="G41" i="12"/>
  <c r="G42" i="12"/>
  <c r="G43" i="12"/>
  <c r="G44" i="12"/>
  <c r="G45" i="12"/>
  <c r="G47" i="12"/>
  <c r="G48" i="12"/>
  <c r="G49" i="12"/>
  <c r="G50" i="12"/>
  <c r="G51" i="12"/>
  <c r="G52" i="12"/>
  <c r="G53" i="12"/>
  <c r="G54" i="12"/>
  <c r="G55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9" i="3"/>
  <c r="G34" i="3"/>
  <c r="G35" i="3"/>
  <c r="G36" i="3"/>
  <c r="G37" i="3"/>
  <c r="G38" i="3"/>
  <c r="G40" i="3"/>
  <c r="G41" i="3"/>
  <c r="G42" i="3"/>
  <c r="G43" i="3"/>
  <c r="G44" i="3"/>
  <c r="G45" i="3"/>
  <c r="G47" i="3"/>
  <c r="G48" i="3"/>
  <c r="G49" i="3"/>
  <c r="G50" i="3"/>
  <c r="G51" i="3"/>
  <c r="G52" i="3"/>
  <c r="G53" i="3"/>
  <c r="G54" i="3"/>
  <c r="G55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9" i="5"/>
  <c r="G34" i="5"/>
  <c r="G35" i="5"/>
  <c r="G36" i="5"/>
  <c r="G37" i="5"/>
  <c r="G38" i="5"/>
  <c r="G40" i="5"/>
  <c r="G41" i="5"/>
  <c r="G42" i="5"/>
  <c r="G43" i="5"/>
  <c r="G44" i="5"/>
  <c r="G45" i="5"/>
  <c r="G47" i="5"/>
  <c r="G48" i="5"/>
  <c r="G49" i="5"/>
  <c r="G50" i="5"/>
  <c r="G51" i="5"/>
  <c r="G52" i="5"/>
  <c r="G53" i="5"/>
  <c r="G54" i="5"/>
  <c r="G55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9" i="17"/>
  <c r="G34" i="17"/>
  <c r="G35" i="17"/>
  <c r="G36" i="17"/>
  <c r="G37" i="17"/>
  <c r="G38" i="17"/>
  <c r="G40" i="17"/>
  <c r="G41" i="17"/>
  <c r="G42" i="17"/>
  <c r="G43" i="17"/>
  <c r="G44" i="17"/>
  <c r="G45" i="17"/>
  <c r="G47" i="17"/>
  <c r="G48" i="17"/>
  <c r="G49" i="17"/>
  <c r="G50" i="17"/>
  <c r="G51" i="17"/>
  <c r="G52" i="17"/>
  <c r="G53" i="17"/>
  <c r="G54" i="17"/>
  <c r="G55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9" i="11"/>
  <c r="G34" i="11"/>
  <c r="G35" i="11"/>
  <c r="G36" i="11"/>
  <c r="G37" i="11"/>
  <c r="G38" i="11"/>
  <c r="G40" i="11"/>
  <c r="G41" i="11"/>
  <c r="G42" i="11"/>
  <c r="G43" i="11"/>
  <c r="G44" i="11"/>
  <c r="G45" i="11"/>
  <c r="G47" i="11"/>
  <c r="G48" i="11"/>
  <c r="G49" i="11"/>
  <c r="G50" i="11"/>
  <c r="G51" i="11"/>
  <c r="G52" i="11"/>
  <c r="G53" i="11"/>
  <c r="G54" i="11"/>
  <c r="G55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9" i="2"/>
  <c r="G34" i="2"/>
  <c r="G35" i="2"/>
  <c r="G36" i="2"/>
  <c r="G37" i="2"/>
  <c r="G38" i="2"/>
  <c r="G40" i="2"/>
  <c r="G41" i="2"/>
  <c r="G42" i="2"/>
  <c r="G43" i="2"/>
  <c r="G44" i="2"/>
  <c r="G45" i="2"/>
  <c r="G47" i="2"/>
  <c r="G48" i="2"/>
  <c r="G49" i="2"/>
  <c r="G50" i="2"/>
  <c r="G51" i="2"/>
  <c r="G52" i="2"/>
  <c r="G53" i="2"/>
  <c r="G54" i="2"/>
  <c r="G55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8" i="8"/>
  <c r="G8" i="7"/>
  <c r="G8" i="16"/>
  <c r="G8" i="15"/>
  <c r="G8" i="14"/>
  <c r="G8" i="13"/>
  <c r="G8" i="12"/>
  <c r="G8" i="3"/>
  <c r="G8" i="5"/>
  <c r="G8" i="17"/>
  <c r="G8" i="11"/>
  <c r="G8" i="2"/>
  <c r="G18" i="1" l="1"/>
  <c r="G14" i="1"/>
  <c r="G9" i="1"/>
  <c r="G112" i="1"/>
  <c r="G108" i="1"/>
  <c r="G104" i="1"/>
  <c r="G100" i="1"/>
  <c r="G96" i="1"/>
  <c r="G92" i="1"/>
  <c r="G88" i="1"/>
  <c r="G84" i="1"/>
  <c r="G80" i="1"/>
  <c r="G76" i="1"/>
  <c r="G72" i="1"/>
  <c r="G67" i="1"/>
  <c r="G63" i="1"/>
  <c r="G59" i="1"/>
  <c r="G54" i="1"/>
  <c r="G50" i="1"/>
  <c r="G45" i="1"/>
  <c r="G41" i="1"/>
  <c r="G36" i="1"/>
  <c r="G32" i="1"/>
  <c r="G21" i="1"/>
  <c r="G17" i="1"/>
  <c r="G111" i="1"/>
  <c r="G107" i="1"/>
  <c r="G103" i="1"/>
  <c r="G99" i="1"/>
  <c r="G95" i="1"/>
  <c r="G91" i="1"/>
  <c r="G87" i="1"/>
  <c r="G83" i="1"/>
  <c r="G79" i="1"/>
  <c r="G75" i="1"/>
  <c r="G71" i="1"/>
  <c r="G66" i="1"/>
  <c r="G62" i="1"/>
  <c r="G58" i="1"/>
  <c r="G53" i="1"/>
  <c r="G49" i="1"/>
  <c r="G44" i="1"/>
  <c r="G40" i="1"/>
  <c r="G35" i="1"/>
  <c r="G31" i="1"/>
  <c r="G20" i="1"/>
  <c r="G16" i="1"/>
  <c r="G11" i="1"/>
  <c r="G110" i="1"/>
  <c r="G106" i="1"/>
  <c r="G102" i="1"/>
  <c r="G98" i="1"/>
  <c r="G94" i="1"/>
  <c r="G90" i="1"/>
  <c r="G86" i="1"/>
  <c r="G82" i="1"/>
  <c r="G78" i="1"/>
  <c r="G74" i="1"/>
  <c r="G69" i="1"/>
  <c r="G65" i="1"/>
  <c r="G61" i="1"/>
  <c r="G57" i="1"/>
  <c r="G52" i="1"/>
  <c r="G48" i="1"/>
  <c r="G43" i="1"/>
  <c r="G38" i="1"/>
  <c r="G34" i="1"/>
  <c r="G19" i="1"/>
  <c r="G15" i="1"/>
  <c r="G10" i="1"/>
  <c r="G113" i="1"/>
  <c r="G109" i="1"/>
  <c r="G105" i="1"/>
  <c r="G101" i="1"/>
  <c r="G97" i="1"/>
  <c r="G93" i="1"/>
  <c r="G89" i="1"/>
  <c r="G85" i="1"/>
  <c r="G81" i="1"/>
  <c r="G77" i="1"/>
  <c r="G73" i="1"/>
  <c r="G68" i="1"/>
  <c r="G64" i="1"/>
  <c r="G60" i="1"/>
  <c r="G55" i="1"/>
  <c r="G51" i="1"/>
  <c r="G47" i="1"/>
  <c r="G42" i="1"/>
  <c r="G37" i="1"/>
  <c r="G33" i="1"/>
  <c r="C115" i="11" l="1"/>
  <c r="D115" i="11"/>
  <c r="E115" i="11"/>
  <c r="H44" i="1" l="1"/>
  <c r="I44" i="1"/>
  <c r="J44" i="1"/>
  <c r="K44" i="1"/>
  <c r="L44" i="1"/>
  <c r="M44" i="1"/>
  <c r="P44" i="1"/>
  <c r="Q44" i="1"/>
  <c r="N44" i="20"/>
  <c r="N44" i="7"/>
  <c r="N44" i="16"/>
  <c r="N44" i="15"/>
  <c r="N44" i="14"/>
  <c r="N44" i="13"/>
  <c r="N44" i="12"/>
  <c r="N44" i="3"/>
  <c r="N44" i="5"/>
  <c r="N44" i="2"/>
  <c r="N45" i="2"/>
  <c r="N44" i="8"/>
  <c r="N44" i="17"/>
  <c r="N44" i="11"/>
  <c r="N44" i="1" l="1"/>
  <c r="N27" i="20" l="1"/>
  <c r="H47" i="1" l="1"/>
  <c r="I47" i="1"/>
  <c r="J47" i="1"/>
  <c r="K47" i="1"/>
  <c r="L47" i="1"/>
  <c r="M47" i="1"/>
  <c r="P47" i="1"/>
  <c r="Q47" i="1"/>
  <c r="H48" i="1"/>
  <c r="I48" i="1"/>
  <c r="J48" i="1"/>
  <c r="K48" i="1"/>
  <c r="L48" i="1"/>
  <c r="M48" i="1"/>
  <c r="P48" i="1"/>
  <c r="Q48" i="1"/>
  <c r="H36" i="1"/>
  <c r="I36" i="1"/>
  <c r="J36" i="1"/>
  <c r="K36" i="1"/>
  <c r="L36" i="1"/>
  <c r="M36" i="1"/>
  <c r="P36" i="1"/>
  <c r="Q36" i="1"/>
  <c r="A36" i="1"/>
  <c r="N36" i="8"/>
  <c r="N36" i="7"/>
  <c r="N36" i="16"/>
  <c r="N36" i="15"/>
  <c r="N36" i="14"/>
  <c r="N36" i="13"/>
  <c r="N36" i="12"/>
  <c r="N36" i="3"/>
  <c r="N36" i="5"/>
  <c r="N36" i="17"/>
  <c r="N36" i="11"/>
  <c r="N36" i="2"/>
  <c r="N37" i="2"/>
  <c r="N47" i="20"/>
  <c r="N48" i="20"/>
  <c r="N45" i="20"/>
  <c r="N47" i="8"/>
  <c r="N48" i="8"/>
  <c r="N47" i="7"/>
  <c r="N48" i="7"/>
  <c r="N47" i="16"/>
  <c r="N48" i="16"/>
  <c r="N47" i="15"/>
  <c r="N48" i="15"/>
  <c r="N47" i="14"/>
  <c r="N48" i="14"/>
  <c r="N47" i="13"/>
  <c r="N48" i="13"/>
  <c r="N47" i="12"/>
  <c r="N48" i="12"/>
  <c r="N47" i="3"/>
  <c r="N48" i="3"/>
  <c r="N47" i="5"/>
  <c r="N48" i="5"/>
  <c r="N47" i="17"/>
  <c r="N48" i="17"/>
  <c r="N47" i="11"/>
  <c r="N48" i="11"/>
  <c r="N47" i="2"/>
  <c r="N48" i="2"/>
  <c r="N49" i="2"/>
  <c r="N36" i="1" l="1"/>
  <c r="N47" i="1"/>
  <c r="N48" i="1"/>
  <c r="B115" i="14" l="1"/>
  <c r="N9" i="19" l="1"/>
  <c r="N10" i="19"/>
  <c r="H31" i="1" l="1"/>
  <c r="I31" i="1"/>
  <c r="J31" i="1"/>
  <c r="K31" i="1"/>
  <c r="L31" i="1"/>
  <c r="M31" i="1"/>
  <c r="P31" i="1"/>
  <c r="H32" i="1"/>
  <c r="I32" i="1"/>
  <c r="J32" i="1"/>
  <c r="K32" i="1"/>
  <c r="L32" i="1"/>
  <c r="M32" i="1"/>
  <c r="P32" i="1"/>
  <c r="Q32" i="1"/>
  <c r="N28" i="20"/>
  <c r="N31" i="20"/>
  <c r="N32" i="1" l="1"/>
  <c r="N31" i="1"/>
  <c r="N36" i="20" l="1"/>
  <c r="F115" i="1" l="1"/>
  <c r="F115" i="8"/>
  <c r="F115" i="7"/>
  <c r="F115" i="16"/>
  <c r="F115" i="15"/>
  <c r="F115" i="14"/>
  <c r="F115" i="13"/>
  <c r="F115" i="12"/>
  <c r="F115" i="3"/>
  <c r="F115" i="5"/>
  <c r="F115" i="11"/>
  <c r="F115" i="2"/>
  <c r="F115" i="17" l="1"/>
  <c r="O114" i="17" l="1"/>
  <c r="N96" i="5" l="1"/>
  <c r="I15" i="5"/>
  <c r="I16" i="5"/>
  <c r="N92" i="5" l="1"/>
  <c r="N88" i="5"/>
  <c r="N84" i="5"/>
  <c r="N100" i="5"/>
  <c r="N103" i="5"/>
  <c r="N99" i="5"/>
  <c r="N95" i="5"/>
  <c r="N91" i="5"/>
  <c r="N87" i="5"/>
  <c r="N83" i="5"/>
  <c r="N101" i="5"/>
  <c r="N97" i="5"/>
  <c r="N93" i="5"/>
  <c r="N89" i="5"/>
  <c r="N85" i="5"/>
  <c r="N102" i="5"/>
  <c r="N98" i="5"/>
  <c r="N94" i="5"/>
  <c r="N90" i="5"/>
  <c r="N86" i="5"/>
  <c r="N82" i="5"/>
  <c r="I15" i="3" l="1"/>
  <c r="I16" i="3"/>
  <c r="I17" i="3"/>
  <c r="I18" i="3"/>
  <c r="I19" i="3"/>
  <c r="N19" i="3" s="1"/>
  <c r="I20" i="3"/>
  <c r="I24" i="3"/>
  <c r="I25" i="3"/>
  <c r="I26" i="3"/>
  <c r="I31" i="3"/>
  <c r="I32" i="3"/>
  <c r="I33" i="3"/>
  <c r="I34" i="3"/>
  <c r="I35" i="3"/>
  <c r="I37" i="3"/>
  <c r="I38" i="3"/>
  <c r="I40" i="3"/>
  <c r="I41" i="3"/>
  <c r="I42" i="3"/>
  <c r="I43" i="3"/>
  <c r="I45" i="3"/>
  <c r="I49" i="3"/>
  <c r="I50" i="3"/>
  <c r="I51" i="3"/>
  <c r="I52" i="3"/>
  <c r="I53" i="3"/>
  <c r="I54" i="3"/>
  <c r="I55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O114" i="12" l="1"/>
  <c r="O114" i="13" l="1"/>
  <c r="O114" i="15" l="1"/>
  <c r="O114" i="8" l="1"/>
  <c r="H19" i="1" l="1"/>
  <c r="I19" i="1"/>
  <c r="J19" i="1"/>
  <c r="K19" i="1"/>
  <c r="L19" i="1"/>
  <c r="M19" i="1"/>
  <c r="P19" i="1"/>
  <c r="Q19" i="1"/>
  <c r="H20" i="1"/>
  <c r="I20" i="1"/>
  <c r="J20" i="1"/>
  <c r="K20" i="1"/>
  <c r="L20" i="1"/>
  <c r="M20" i="1"/>
  <c r="P20" i="1"/>
  <c r="Q20" i="1"/>
  <c r="N18" i="20"/>
  <c r="N19" i="20"/>
  <c r="N20" i="20"/>
  <c r="N21" i="20"/>
  <c r="N20" i="1" l="1"/>
  <c r="N19" i="1"/>
  <c r="Q10" i="1"/>
  <c r="Q11" i="1"/>
  <c r="Q14" i="1"/>
  <c r="Q15" i="1"/>
  <c r="Q16" i="1"/>
  <c r="Q17" i="1"/>
  <c r="Q18" i="1"/>
  <c r="Q21" i="1"/>
  <c r="Q33" i="1"/>
  <c r="Q34" i="1"/>
  <c r="Q35" i="1"/>
  <c r="Q37" i="1"/>
  <c r="Q38" i="1"/>
  <c r="Q40" i="1"/>
  <c r="Q43" i="1"/>
  <c r="Q45" i="1"/>
  <c r="Q49" i="1"/>
  <c r="Q50" i="1"/>
  <c r="Q51" i="1"/>
  <c r="Q52" i="1"/>
  <c r="Q53" i="1"/>
  <c r="Q54" i="1"/>
  <c r="Q55" i="1"/>
  <c r="Q57" i="1"/>
  <c r="Q58" i="1"/>
  <c r="Q59" i="1"/>
  <c r="Q60" i="1"/>
  <c r="Q62" i="1"/>
  <c r="Q63" i="1"/>
  <c r="Q65" i="1"/>
  <c r="Q66" i="1"/>
  <c r="Q69" i="1"/>
  <c r="Q73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5" i="1"/>
  <c r="P54" i="1"/>
  <c r="P53" i="1"/>
  <c r="P52" i="1"/>
  <c r="P51" i="1"/>
  <c r="P50" i="1"/>
  <c r="P49" i="1"/>
  <c r="P45" i="1"/>
  <c r="P43" i="1"/>
  <c r="P42" i="1"/>
  <c r="P41" i="1"/>
  <c r="P40" i="1"/>
  <c r="P38" i="1"/>
  <c r="P37" i="1"/>
  <c r="P35" i="1"/>
  <c r="P34" i="1"/>
  <c r="P33" i="1"/>
  <c r="P21" i="1"/>
  <c r="P18" i="1"/>
  <c r="P17" i="1"/>
  <c r="P16" i="1"/>
  <c r="P15" i="1"/>
  <c r="P14" i="1"/>
  <c r="P11" i="1"/>
  <c r="P10" i="1"/>
  <c r="P9" i="1"/>
  <c r="P8" i="1"/>
  <c r="H9" i="1"/>
  <c r="H10" i="1"/>
  <c r="H11" i="1"/>
  <c r="H14" i="1"/>
  <c r="H15" i="1"/>
  <c r="H16" i="1"/>
  <c r="H17" i="1"/>
  <c r="H18" i="1"/>
  <c r="H21" i="1"/>
  <c r="H33" i="1"/>
  <c r="H34" i="1"/>
  <c r="H35" i="1"/>
  <c r="H37" i="1"/>
  <c r="H38" i="1"/>
  <c r="H40" i="1"/>
  <c r="H41" i="1"/>
  <c r="H42" i="1"/>
  <c r="H43" i="1"/>
  <c r="H45" i="1"/>
  <c r="H49" i="1"/>
  <c r="H50" i="1"/>
  <c r="H51" i="1"/>
  <c r="H52" i="1"/>
  <c r="H53" i="1"/>
  <c r="H54" i="1"/>
  <c r="H55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8" i="1"/>
  <c r="B8" i="1"/>
  <c r="G8" i="1" s="1"/>
  <c r="D115" i="8" l="1"/>
  <c r="C115" i="7"/>
  <c r="C115" i="16"/>
  <c r="C115" i="15"/>
  <c r="C115" i="14"/>
  <c r="C115" i="13"/>
  <c r="C115" i="12"/>
  <c r="C115" i="3"/>
  <c r="C115" i="2"/>
  <c r="C115" i="17"/>
  <c r="C115" i="1" l="1"/>
  <c r="I101" i="1" l="1"/>
  <c r="J101" i="1"/>
  <c r="K101" i="1"/>
  <c r="L101" i="1"/>
  <c r="M101" i="1"/>
  <c r="N101" i="20"/>
  <c r="N102" i="20"/>
  <c r="N103" i="20"/>
  <c r="I99" i="7"/>
  <c r="I100" i="7"/>
  <c r="N100" i="7" s="1"/>
  <c r="I101" i="7"/>
  <c r="N101" i="7" s="1"/>
  <c r="I102" i="7"/>
  <c r="I103" i="7"/>
  <c r="I104" i="7"/>
  <c r="I105" i="7"/>
  <c r="N100" i="16"/>
  <c r="N101" i="16"/>
  <c r="N100" i="15"/>
  <c r="N101" i="15"/>
  <c r="N100" i="14"/>
  <c r="N101" i="14"/>
  <c r="N100" i="13"/>
  <c r="N101" i="13"/>
  <c r="N100" i="12"/>
  <c r="N101" i="12"/>
  <c r="N100" i="3"/>
  <c r="N101" i="3"/>
  <c r="N100" i="17"/>
  <c r="N101" i="17"/>
  <c r="N100" i="8"/>
  <c r="N101" i="8"/>
  <c r="N100" i="2"/>
  <c r="N101" i="2"/>
  <c r="N102" i="2"/>
  <c r="N103" i="2"/>
  <c r="N104" i="2"/>
  <c r="N105" i="2"/>
  <c r="I108" i="17"/>
  <c r="N101" i="1" l="1"/>
  <c r="N100" i="11"/>
  <c r="N101" i="11"/>
  <c r="I9" i="5"/>
  <c r="I10" i="5"/>
  <c r="N10" i="5" s="1"/>
  <c r="I11" i="5"/>
  <c r="N11" i="5" s="1"/>
  <c r="I14" i="5"/>
  <c r="O114" i="5" l="1"/>
  <c r="C115" i="5" l="1"/>
  <c r="I100" i="1"/>
  <c r="J100" i="1"/>
  <c r="K100" i="1"/>
  <c r="L100" i="1"/>
  <c r="M100" i="1"/>
  <c r="N100" i="20"/>
  <c r="I94" i="1"/>
  <c r="J94" i="1"/>
  <c r="K94" i="1"/>
  <c r="L94" i="1"/>
  <c r="M94" i="1"/>
  <c r="N94" i="20"/>
  <c r="N95" i="20"/>
  <c r="N96" i="20"/>
  <c r="N94" i="8"/>
  <c r="N94" i="7"/>
  <c r="N94" i="16"/>
  <c r="N94" i="15"/>
  <c r="N94" i="14"/>
  <c r="N94" i="13"/>
  <c r="N94" i="12"/>
  <c r="N94" i="3"/>
  <c r="N94" i="17"/>
  <c r="N94" i="11"/>
  <c r="N93" i="2"/>
  <c r="N94" i="2"/>
  <c r="N95" i="2"/>
  <c r="N96" i="2"/>
  <c r="N97" i="2"/>
  <c r="N100" i="1" l="1"/>
  <c r="N94" i="1"/>
  <c r="N102" i="12" l="1"/>
  <c r="N103" i="12"/>
  <c r="N104" i="12"/>
  <c r="N99" i="13"/>
  <c r="N102" i="11"/>
  <c r="N103" i="11"/>
  <c r="N104" i="11"/>
  <c r="I99" i="1"/>
  <c r="J99" i="1"/>
  <c r="K99" i="1"/>
  <c r="L99" i="1"/>
  <c r="M99" i="1"/>
  <c r="N99" i="20"/>
  <c r="N99" i="16"/>
  <c r="N98" i="2"/>
  <c r="N99" i="2"/>
  <c r="N99" i="15"/>
  <c r="N99" i="14"/>
  <c r="N99" i="17"/>
  <c r="I90" i="1"/>
  <c r="J90" i="1"/>
  <c r="K90" i="1"/>
  <c r="L90" i="1"/>
  <c r="M90" i="1"/>
  <c r="I91" i="1"/>
  <c r="J91" i="1"/>
  <c r="K91" i="1"/>
  <c r="L91" i="1"/>
  <c r="M91" i="1"/>
  <c r="I92" i="1"/>
  <c r="J92" i="1"/>
  <c r="K92" i="1"/>
  <c r="L92" i="1"/>
  <c r="M92" i="1"/>
  <c r="I93" i="1"/>
  <c r="J93" i="1"/>
  <c r="K93" i="1"/>
  <c r="L93" i="1"/>
  <c r="M93" i="1"/>
  <c r="N91" i="20"/>
  <c r="N92" i="20"/>
  <c r="N93" i="20"/>
  <c r="N97" i="20"/>
  <c r="K9" i="12"/>
  <c r="K10" i="12"/>
  <c r="I92" i="7"/>
  <c r="I93" i="7"/>
  <c r="N93" i="7" s="1"/>
  <c r="I95" i="7"/>
  <c r="I96" i="7"/>
  <c r="I97" i="7"/>
  <c r="N93" i="16"/>
  <c r="N93" i="15"/>
  <c r="N93" i="14"/>
  <c r="N93" i="13"/>
  <c r="N97" i="12"/>
  <c r="N93" i="3"/>
  <c r="N93" i="17"/>
  <c r="N93" i="8"/>
  <c r="N92" i="2"/>
  <c r="N96" i="12" l="1"/>
  <c r="N95" i="12"/>
  <c r="N98" i="11"/>
  <c r="N99" i="1"/>
  <c r="N91" i="1"/>
  <c r="N90" i="1"/>
  <c r="N93" i="1"/>
  <c r="N92" i="1"/>
  <c r="N92" i="11"/>
  <c r="N99" i="11"/>
  <c r="N93" i="12"/>
  <c r="N97" i="11"/>
  <c r="N95" i="11"/>
  <c r="N92" i="12"/>
  <c r="N93" i="11"/>
  <c r="N96" i="11"/>
  <c r="N99" i="12"/>
  <c r="N99" i="8"/>
  <c r="N99" i="7"/>
  <c r="N99" i="3"/>
  <c r="I11" i="1" l="1"/>
  <c r="J11" i="1"/>
  <c r="K11" i="1"/>
  <c r="L11" i="1"/>
  <c r="M11" i="1"/>
  <c r="I14" i="1"/>
  <c r="J14" i="1"/>
  <c r="K14" i="1"/>
  <c r="L14" i="1"/>
  <c r="M14" i="1"/>
  <c r="I16" i="7"/>
  <c r="I15" i="7"/>
  <c r="I14" i="7"/>
  <c r="I11" i="7"/>
  <c r="N11" i="7" s="1"/>
  <c r="I10" i="7"/>
  <c r="N10" i="7" s="1"/>
  <c r="I10" i="12"/>
  <c r="N10" i="12" s="1"/>
  <c r="I14" i="3"/>
  <c r="I11" i="3"/>
  <c r="N11" i="3" s="1"/>
  <c r="I10" i="3"/>
  <c r="N10" i="3" s="1"/>
  <c r="K14" i="5"/>
  <c r="N14" i="5" s="1"/>
  <c r="K15" i="5"/>
  <c r="N15" i="5" s="1"/>
  <c r="K16" i="5"/>
  <c r="N16" i="5" s="1"/>
  <c r="K14" i="3"/>
  <c r="K15" i="3"/>
  <c r="N15" i="3" s="1"/>
  <c r="K16" i="3"/>
  <c r="N16" i="3" s="1"/>
  <c r="K14" i="7"/>
  <c r="K15" i="7"/>
  <c r="K16" i="7"/>
  <c r="N11" i="20"/>
  <c r="N14" i="20"/>
  <c r="I10" i="1"/>
  <c r="J10" i="1"/>
  <c r="K10" i="1"/>
  <c r="L10" i="1"/>
  <c r="M10" i="1"/>
  <c r="N10" i="20"/>
  <c r="N14" i="3" l="1"/>
  <c r="N15" i="7"/>
  <c r="N16" i="7"/>
  <c r="N14" i="7"/>
  <c r="N10" i="1"/>
  <c r="N14" i="1"/>
  <c r="N11" i="1"/>
  <c r="N26" i="20" l="1"/>
  <c r="K26" i="3"/>
  <c r="N26" i="3" s="1"/>
  <c r="N9" i="20" l="1"/>
  <c r="N73" i="20"/>
  <c r="N32" i="20"/>
  <c r="N75" i="20"/>
  <c r="N16" i="19"/>
  <c r="N57" i="20"/>
  <c r="N34" i="2"/>
  <c r="H115" i="11"/>
  <c r="N7" i="19"/>
  <c r="N8" i="19"/>
  <c r="N11" i="19"/>
  <c r="N12" i="19"/>
  <c r="N13" i="19"/>
  <c r="N14" i="19"/>
  <c r="N15" i="19"/>
  <c r="N17" i="19"/>
  <c r="N18" i="19"/>
  <c r="N19" i="19"/>
  <c r="O7" i="19"/>
  <c r="N8" i="20"/>
  <c r="N15" i="20"/>
  <c r="N16" i="20"/>
  <c r="N17" i="20"/>
  <c r="N24" i="20"/>
  <c r="N25" i="20"/>
  <c r="N33" i="20"/>
  <c r="N34" i="20"/>
  <c r="N35" i="20"/>
  <c r="N37" i="20"/>
  <c r="N38" i="20"/>
  <c r="N40" i="20"/>
  <c r="N41" i="20"/>
  <c r="N42" i="20"/>
  <c r="N43" i="20"/>
  <c r="N58" i="20"/>
  <c r="N59" i="20"/>
  <c r="N60" i="20"/>
  <c r="N122" i="20" s="1"/>
  <c r="N61" i="20"/>
  <c r="N62" i="20"/>
  <c r="N63" i="20"/>
  <c r="N64" i="20"/>
  <c r="N65" i="20"/>
  <c r="N66" i="20"/>
  <c r="N67" i="20"/>
  <c r="N125" i="20" s="1"/>
  <c r="N68" i="20"/>
  <c r="N69" i="20"/>
  <c r="N72" i="20"/>
  <c r="N74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N90" i="20"/>
  <c r="N98" i="20"/>
  <c r="N104" i="20"/>
  <c r="N105" i="20"/>
  <c r="N106" i="20"/>
  <c r="N107" i="20"/>
  <c r="N108" i="20"/>
  <c r="N109" i="20"/>
  <c r="N110" i="20"/>
  <c r="N111" i="20"/>
  <c r="N112" i="20"/>
  <c r="N113" i="20"/>
  <c r="M41" i="1"/>
  <c r="J41" i="1"/>
  <c r="L41" i="1"/>
  <c r="I41" i="1"/>
  <c r="K41" i="1"/>
  <c r="K34" i="3"/>
  <c r="N34" i="5"/>
  <c r="N92" i="8"/>
  <c r="N95" i="8"/>
  <c r="N96" i="8"/>
  <c r="N97" i="8"/>
  <c r="N102" i="8"/>
  <c r="N103" i="8"/>
  <c r="N104" i="8"/>
  <c r="N114" i="8"/>
  <c r="R114" i="8" s="1"/>
  <c r="I67" i="7"/>
  <c r="K67" i="7"/>
  <c r="I68" i="7"/>
  <c r="K68" i="7"/>
  <c r="I69" i="7"/>
  <c r="K69" i="7"/>
  <c r="I71" i="7"/>
  <c r="K71" i="7"/>
  <c r="I72" i="7"/>
  <c r="K72" i="7"/>
  <c r="I73" i="7"/>
  <c r="K73" i="7"/>
  <c r="I74" i="7"/>
  <c r="K74" i="7"/>
  <c r="I75" i="7"/>
  <c r="K75" i="7"/>
  <c r="I76" i="7"/>
  <c r="K76" i="7"/>
  <c r="I77" i="7"/>
  <c r="K77" i="7"/>
  <c r="I78" i="7"/>
  <c r="K78" i="7"/>
  <c r="I79" i="7"/>
  <c r="K79" i="7"/>
  <c r="I80" i="7"/>
  <c r="K80" i="7"/>
  <c r="I81" i="7"/>
  <c r="K81" i="7"/>
  <c r="I82" i="7"/>
  <c r="K82" i="7"/>
  <c r="I83" i="7"/>
  <c r="K83" i="7"/>
  <c r="I84" i="7"/>
  <c r="K84" i="7"/>
  <c r="I85" i="7"/>
  <c r="K85" i="7"/>
  <c r="I86" i="7"/>
  <c r="K86" i="7"/>
  <c r="I87" i="7"/>
  <c r="K87" i="7"/>
  <c r="I88" i="7"/>
  <c r="K88" i="7"/>
  <c r="I89" i="7"/>
  <c r="K89" i="7"/>
  <c r="I90" i="7"/>
  <c r="K90" i="7"/>
  <c r="I91" i="7"/>
  <c r="K91" i="7"/>
  <c r="K92" i="7"/>
  <c r="N92" i="7" s="1"/>
  <c r="K95" i="7"/>
  <c r="N95" i="7" s="1"/>
  <c r="K96" i="7"/>
  <c r="N96" i="7" s="1"/>
  <c r="K97" i="7"/>
  <c r="N97" i="7" s="1"/>
  <c r="I98" i="7"/>
  <c r="K98" i="7"/>
  <c r="K102" i="7"/>
  <c r="N102" i="7" s="1"/>
  <c r="K103" i="7"/>
  <c r="N103" i="7" s="1"/>
  <c r="K104" i="7"/>
  <c r="N104" i="7" s="1"/>
  <c r="K105" i="7"/>
  <c r="I106" i="7"/>
  <c r="K106" i="7"/>
  <c r="I107" i="7"/>
  <c r="K107" i="7"/>
  <c r="I108" i="7"/>
  <c r="K108" i="7"/>
  <c r="I109" i="7"/>
  <c r="K109" i="7"/>
  <c r="I110" i="7"/>
  <c r="K110" i="7"/>
  <c r="I111" i="7"/>
  <c r="K111" i="7"/>
  <c r="I112" i="7"/>
  <c r="K112" i="7"/>
  <c r="I113" i="7"/>
  <c r="K113" i="7"/>
  <c r="N114" i="7"/>
  <c r="N45" i="16"/>
  <c r="N90" i="16"/>
  <c r="N92" i="16"/>
  <c r="N95" i="16"/>
  <c r="N96" i="16"/>
  <c r="N97" i="16"/>
  <c r="N102" i="16"/>
  <c r="N103" i="16"/>
  <c r="N104" i="16"/>
  <c r="N114" i="16"/>
  <c r="N45" i="15"/>
  <c r="N92" i="15"/>
  <c r="N95" i="15"/>
  <c r="N96" i="15"/>
  <c r="N97" i="15"/>
  <c r="N102" i="15"/>
  <c r="N103" i="15"/>
  <c r="N104" i="15"/>
  <c r="N114" i="15"/>
  <c r="R114" i="15" s="1"/>
  <c r="N92" i="14"/>
  <c r="N95" i="14"/>
  <c r="N96" i="14"/>
  <c r="N97" i="14"/>
  <c r="N102" i="14"/>
  <c r="N103" i="14"/>
  <c r="N104" i="14"/>
  <c r="I111" i="14"/>
  <c r="K111" i="14"/>
  <c r="I112" i="14"/>
  <c r="K112" i="14"/>
  <c r="I113" i="14"/>
  <c r="K113" i="14"/>
  <c r="N114" i="14"/>
  <c r="N42" i="13"/>
  <c r="N53" i="13"/>
  <c r="N55" i="13"/>
  <c r="N58" i="13"/>
  <c r="N92" i="13"/>
  <c r="N95" i="13"/>
  <c r="N96" i="13"/>
  <c r="N97" i="13"/>
  <c r="N102" i="13"/>
  <c r="N103" i="13"/>
  <c r="N104" i="13"/>
  <c r="N114" i="13"/>
  <c r="R114" i="13" s="1"/>
  <c r="N49" i="12"/>
  <c r="N98" i="12"/>
  <c r="N106" i="12"/>
  <c r="N107" i="12"/>
  <c r="N109" i="12"/>
  <c r="I111" i="12"/>
  <c r="K111" i="12"/>
  <c r="I112" i="12"/>
  <c r="K112" i="12"/>
  <c r="I113" i="12"/>
  <c r="K113" i="12"/>
  <c r="I114" i="12"/>
  <c r="K114" i="12"/>
  <c r="G114" i="12"/>
  <c r="K42" i="3"/>
  <c r="K43" i="3"/>
  <c r="K45" i="3"/>
  <c r="N45" i="3" s="1"/>
  <c r="K49" i="3"/>
  <c r="N49" i="3" s="1"/>
  <c r="K50" i="3"/>
  <c r="K51" i="3"/>
  <c r="K52" i="3"/>
  <c r="K53" i="3"/>
  <c r="K54" i="3"/>
  <c r="N54" i="3" s="1"/>
  <c r="K55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1" i="3"/>
  <c r="K72" i="3"/>
  <c r="N72" i="3" s="1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N88" i="3" s="1"/>
  <c r="K89" i="3"/>
  <c r="K90" i="3"/>
  <c r="K91" i="3"/>
  <c r="K92" i="3"/>
  <c r="N92" i="3" s="1"/>
  <c r="K95" i="3"/>
  <c r="N95" i="3" s="1"/>
  <c r="K96" i="3"/>
  <c r="N96" i="3" s="1"/>
  <c r="K97" i="3"/>
  <c r="N97" i="3" s="1"/>
  <c r="K98" i="3"/>
  <c r="K102" i="3"/>
  <c r="N102" i="3" s="1"/>
  <c r="K103" i="3"/>
  <c r="N103" i="3" s="1"/>
  <c r="K104" i="3"/>
  <c r="N104" i="3" s="1"/>
  <c r="K105" i="3"/>
  <c r="N105" i="3" s="1"/>
  <c r="K106" i="3"/>
  <c r="K107" i="3"/>
  <c r="K108" i="3"/>
  <c r="K109" i="3"/>
  <c r="I110" i="3"/>
  <c r="K110" i="3"/>
  <c r="I111" i="3"/>
  <c r="K111" i="3"/>
  <c r="I112" i="3"/>
  <c r="K112" i="3"/>
  <c r="I113" i="3"/>
  <c r="K113" i="3"/>
  <c r="I114" i="3"/>
  <c r="K114" i="3"/>
  <c r="G114" i="3"/>
  <c r="N45" i="5"/>
  <c r="N49" i="5"/>
  <c r="N104" i="5"/>
  <c r="N109" i="5"/>
  <c r="N113" i="5"/>
  <c r="N114" i="5"/>
  <c r="R114" i="5" s="1"/>
  <c r="N45" i="17"/>
  <c r="N49" i="17"/>
  <c r="N92" i="17"/>
  <c r="N95" i="17"/>
  <c r="N96" i="17"/>
  <c r="N97" i="17"/>
  <c r="N102" i="17"/>
  <c r="N103" i="17"/>
  <c r="N104" i="17"/>
  <c r="K108" i="17"/>
  <c r="I109" i="17"/>
  <c r="K109" i="17"/>
  <c r="I110" i="17"/>
  <c r="K110" i="17"/>
  <c r="I111" i="17"/>
  <c r="K111" i="17"/>
  <c r="I112" i="17"/>
  <c r="K112" i="17"/>
  <c r="I113" i="17"/>
  <c r="K113" i="17"/>
  <c r="N114" i="17"/>
  <c r="R114" i="17" s="1"/>
  <c r="N114" i="11"/>
  <c r="N42" i="2"/>
  <c r="N43" i="2"/>
  <c r="N50" i="2"/>
  <c r="N51" i="2"/>
  <c r="N52" i="2"/>
  <c r="N53" i="2"/>
  <c r="N54" i="2"/>
  <c r="N55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1" i="2"/>
  <c r="N72" i="2"/>
  <c r="N73" i="2"/>
  <c r="N74" i="2"/>
  <c r="N75" i="2"/>
  <c r="N76" i="2"/>
  <c r="N77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106" i="2"/>
  <c r="N107" i="2"/>
  <c r="N108" i="2"/>
  <c r="N109" i="2"/>
  <c r="N110" i="2"/>
  <c r="N111" i="2"/>
  <c r="N112" i="2"/>
  <c r="N113" i="2"/>
  <c r="N114" i="2"/>
  <c r="I9" i="7"/>
  <c r="K9" i="7"/>
  <c r="I17" i="7"/>
  <c r="N17" i="7" s="1"/>
  <c r="K17" i="7"/>
  <c r="I18" i="7"/>
  <c r="K18" i="7"/>
  <c r="I20" i="7"/>
  <c r="N20" i="7" s="1"/>
  <c r="K20" i="7"/>
  <c r="I9" i="15"/>
  <c r="K9" i="15"/>
  <c r="I9" i="14"/>
  <c r="K9" i="14"/>
  <c r="I9" i="13"/>
  <c r="K9" i="13"/>
  <c r="I9" i="12"/>
  <c r="I9" i="3"/>
  <c r="K9" i="3"/>
  <c r="K17" i="3"/>
  <c r="N17" i="3" s="1"/>
  <c r="K18" i="3"/>
  <c r="N18" i="3" s="1"/>
  <c r="K20" i="3"/>
  <c r="N20" i="3" s="1"/>
  <c r="K24" i="3"/>
  <c r="N24" i="3" s="1"/>
  <c r="K25" i="3"/>
  <c r="N25" i="3" s="1"/>
  <c r="K31" i="3"/>
  <c r="N31" i="3" s="1"/>
  <c r="K32" i="3"/>
  <c r="N32" i="3" s="1"/>
  <c r="K33" i="3"/>
  <c r="N33" i="3" s="1"/>
  <c r="K35" i="3"/>
  <c r="K37" i="3"/>
  <c r="N37" i="3" s="1"/>
  <c r="K38" i="3"/>
  <c r="K40" i="3"/>
  <c r="K41" i="3"/>
  <c r="K9" i="5"/>
  <c r="N37" i="5"/>
  <c r="N38" i="5"/>
  <c r="N37" i="17"/>
  <c r="N41" i="17"/>
  <c r="I9" i="11"/>
  <c r="K9" i="11"/>
  <c r="N9" i="2"/>
  <c r="N35" i="2"/>
  <c r="N38" i="2"/>
  <c r="N40" i="2"/>
  <c r="N41" i="2"/>
  <c r="I8" i="8"/>
  <c r="K8" i="8"/>
  <c r="I8" i="7"/>
  <c r="K8" i="7"/>
  <c r="I8" i="16"/>
  <c r="K8" i="16"/>
  <c r="I8" i="15"/>
  <c r="K8" i="15"/>
  <c r="I8" i="14"/>
  <c r="N8" i="14" s="1"/>
  <c r="K8" i="14"/>
  <c r="I8" i="13"/>
  <c r="K8" i="13"/>
  <c r="I8" i="12"/>
  <c r="K8" i="12"/>
  <c r="I8" i="3"/>
  <c r="K8" i="3"/>
  <c r="I8" i="5"/>
  <c r="I115" i="5" s="1"/>
  <c r="K8" i="5"/>
  <c r="I8" i="17"/>
  <c r="K8" i="17"/>
  <c r="I8" i="11"/>
  <c r="K8" i="11"/>
  <c r="N8" i="2"/>
  <c r="B116" i="20"/>
  <c r="C116" i="20"/>
  <c r="D116" i="20"/>
  <c r="Q30" i="20" s="1"/>
  <c r="E116" i="20"/>
  <c r="R30" i="20" s="1"/>
  <c r="F116" i="20"/>
  <c r="G116" i="20"/>
  <c r="H116" i="20"/>
  <c r="U30" i="20" s="1"/>
  <c r="I116" i="20"/>
  <c r="V30" i="20" s="1"/>
  <c r="J116" i="20"/>
  <c r="W30" i="20" s="1"/>
  <c r="K116" i="20"/>
  <c r="X30" i="20" s="1"/>
  <c r="L116" i="20"/>
  <c r="M116" i="20"/>
  <c r="Z38" i="20" s="1"/>
  <c r="R19" i="19"/>
  <c r="T17" i="19"/>
  <c r="V16" i="19"/>
  <c r="X10" i="19"/>
  <c r="Z13" i="19"/>
  <c r="I57" i="1"/>
  <c r="K57" i="1"/>
  <c r="M57" i="1"/>
  <c r="J57" i="1"/>
  <c r="L57" i="1"/>
  <c r="I58" i="1"/>
  <c r="K58" i="1"/>
  <c r="M58" i="1"/>
  <c r="J58" i="1"/>
  <c r="L58" i="1"/>
  <c r="I59" i="1"/>
  <c r="K59" i="1"/>
  <c r="M59" i="1"/>
  <c r="J59" i="1"/>
  <c r="L59" i="1"/>
  <c r="I60" i="1"/>
  <c r="K60" i="1"/>
  <c r="M60" i="1"/>
  <c r="J60" i="1"/>
  <c r="L60" i="1"/>
  <c r="I61" i="1"/>
  <c r="K61" i="1"/>
  <c r="M61" i="1"/>
  <c r="J61" i="1"/>
  <c r="L61" i="1"/>
  <c r="I64" i="1"/>
  <c r="J64" i="1"/>
  <c r="K64" i="1"/>
  <c r="L64" i="1"/>
  <c r="M64" i="1"/>
  <c r="I67" i="1"/>
  <c r="J67" i="1"/>
  <c r="K67" i="1"/>
  <c r="L67" i="1"/>
  <c r="M67" i="1"/>
  <c r="I68" i="1"/>
  <c r="J68" i="1"/>
  <c r="K68" i="1"/>
  <c r="L68" i="1"/>
  <c r="M68" i="1"/>
  <c r="I71" i="1"/>
  <c r="J71" i="1"/>
  <c r="K71" i="1"/>
  <c r="L71" i="1"/>
  <c r="M71" i="1"/>
  <c r="I74" i="1"/>
  <c r="J74" i="1"/>
  <c r="K74" i="1"/>
  <c r="L74" i="1"/>
  <c r="M74" i="1"/>
  <c r="I75" i="1"/>
  <c r="J75" i="1"/>
  <c r="K75" i="1"/>
  <c r="L75" i="1"/>
  <c r="M75" i="1"/>
  <c r="J95" i="1"/>
  <c r="L95" i="1"/>
  <c r="M95" i="1"/>
  <c r="I95" i="1"/>
  <c r="K95" i="1"/>
  <c r="I76" i="1"/>
  <c r="J76" i="1"/>
  <c r="K76" i="1"/>
  <c r="L76" i="1"/>
  <c r="M76" i="1"/>
  <c r="I86" i="1"/>
  <c r="J86" i="1"/>
  <c r="K86" i="1"/>
  <c r="L86" i="1"/>
  <c r="M86" i="1"/>
  <c r="I110" i="1"/>
  <c r="J110" i="1"/>
  <c r="K110" i="1"/>
  <c r="L110" i="1"/>
  <c r="M110" i="1"/>
  <c r="I103" i="1"/>
  <c r="J103" i="1"/>
  <c r="K103" i="1"/>
  <c r="L103" i="1"/>
  <c r="M103" i="1"/>
  <c r="J77" i="1"/>
  <c r="L77" i="1"/>
  <c r="M77" i="1"/>
  <c r="I77" i="1"/>
  <c r="K77" i="1"/>
  <c r="J78" i="1"/>
  <c r="L78" i="1"/>
  <c r="M78" i="1"/>
  <c r="I78" i="1"/>
  <c r="K78" i="1"/>
  <c r="J79" i="1"/>
  <c r="L79" i="1"/>
  <c r="M79" i="1"/>
  <c r="I79" i="1"/>
  <c r="K79" i="1"/>
  <c r="J82" i="1"/>
  <c r="L82" i="1"/>
  <c r="M82" i="1"/>
  <c r="I82" i="1"/>
  <c r="K82" i="1"/>
  <c r="J83" i="1"/>
  <c r="L83" i="1"/>
  <c r="M83" i="1"/>
  <c r="I83" i="1"/>
  <c r="K83" i="1"/>
  <c r="J84" i="1"/>
  <c r="L84" i="1"/>
  <c r="M84" i="1"/>
  <c r="I84" i="1"/>
  <c r="K84" i="1"/>
  <c r="J85" i="1"/>
  <c r="L85" i="1"/>
  <c r="M85" i="1"/>
  <c r="I85" i="1"/>
  <c r="K85" i="1"/>
  <c r="J88" i="1"/>
  <c r="L88" i="1"/>
  <c r="M88" i="1"/>
  <c r="I88" i="1"/>
  <c r="K88" i="1"/>
  <c r="J97" i="1"/>
  <c r="L97" i="1"/>
  <c r="M97" i="1"/>
  <c r="I97" i="1"/>
  <c r="K97" i="1"/>
  <c r="J98" i="1"/>
  <c r="L98" i="1"/>
  <c r="M98" i="1"/>
  <c r="I98" i="1"/>
  <c r="K98" i="1"/>
  <c r="J102" i="1"/>
  <c r="L102" i="1"/>
  <c r="M102" i="1"/>
  <c r="I102" i="1"/>
  <c r="K102" i="1"/>
  <c r="J104" i="1"/>
  <c r="L104" i="1"/>
  <c r="M104" i="1"/>
  <c r="I104" i="1"/>
  <c r="K104" i="1"/>
  <c r="J105" i="1"/>
  <c r="L105" i="1"/>
  <c r="M105" i="1"/>
  <c r="I105" i="1"/>
  <c r="K105" i="1"/>
  <c r="J106" i="1"/>
  <c r="L106" i="1"/>
  <c r="M106" i="1"/>
  <c r="I106" i="1"/>
  <c r="K106" i="1"/>
  <c r="J107" i="1"/>
  <c r="L107" i="1"/>
  <c r="M107" i="1"/>
  <c r="I107" i="1"/>
  <c r="K107" i="1"/>
  <c r="J108" i="1"/>
  <c r="L108" i="1"/>
  <c r="M108" i="1"/>
  <c r="I108" i="1"/>
  <c r="K108" i="1"/>
  <c r="J109" i="1"/>
  <c r="L109" i="1"/>
  <c r="M109" i="1"/>
  <c r="I109" i="1"/>
  <c r="K109" i="1"/>
  <c r="J111" i="1"/>
  <c r="L111" i="1"/>
  <c r="M111" i="1"/>
  <c r="I111" i="1"/>
  <c r="K111" i="1"/>
  <c r="J112" i="1"/>
  <c r="L112" i="1"/>
  <c r="M112" i="1"/>
  <c r="I112" i="1"/>
  <c r="K112" i="1"/>
  <c r="J113" i="1"/>
  <c r="L113" i="1"/>
  <c r="M113" i="1"/>
  <c r="I113" i="1"/>
  <c r="K113" i="1"/>
  <c r="I62" i="1"/>
  <c r="J62" i="1"/>
  <c r="K62" i="1"/>
  <c r="L62" i="1"/>
  <c r="M62" i="1"/>
  <c r="I63" i="1"/>
  <c r="J63" i="1"/>
  <c r="K63" i="1"/>
  <c r="L63" i="1"/>
  <c r="M63" i="1"/>
  <c r="I65" i="1"/>
  <c r="J65" i="1"/>
  <c r="K65" i="1"/>
  <c r="L65" i="1"/>
  <c r="M65" i="1"/>
  <c r="I66" i="1"/>
  <c r="J66" i="1"/>
  <c r="K66" i="1"/>
  <c r="L66" i="1"/>
  <c r="M66" i="1"/>
  <c r="I69" i="1"/>
  <c r="J69" i="1"/>
  <c r="K69" i="1"/>
  <c r="L69" i="1"/>
  <c r="M69" i="1"/>
  <c r="I72" i="1"/>
  <c r="J72" i="1"/>
  <c r="K72" i="1"/>
  <c r="L72" i="1"/>
  <c r="M72" i="1"/>
  <c r="I73" i="1"/>
  <c r="J73" i="1"/>
  <c r="K73" i="1"/>
  <c r="L73" i="1"/>
  <c r="M73" i="1"/>
  <c r="I80" i="1"/>
  <c r="J80" i="1"/>
  <c r="K80" i="1"/>
  <c r="L80" i="1"/>
  <c r="M80" i="1"/>
  <c r="I81" i="1"/>
  <c r="J81" i="1"/>
  <c r="K81" i="1"/>
  <c r="L81" i="1"/>
  <c r="M81" i="1"/>
  <c r="I87" i="1"/>
  <c r="J87" i="1"/>
  <c r="K87" i="1"/>
  <c r="L87" i="1"/>
  <c r="M87" i="1"/>
  <c r="I89" i="1"/>
  <c r="J89" i="1"/>
  <c r="K89" i="1"/>
  <c r="L89" i="1"/>
  <c r="M89" i="1"/>
  <c r="I96" i="1"/>
  <c r="J96" i="1"/>
  <c r="K96" i="1"/>
  <c r="L96" i="1"/>
  <c r="M96" i="1"/>
  <c r="I15" i="1"/>
  <c r="J15" i="1"/>
  <c r="K15" i="1"/>
  <c r="L15" i="1"/>
  <c r="M15" i="1"/>
  <c r="I16" i="1"/>
  <c r="J16" i="1"/>
  <c r="K16" i="1"/>
  <c r="L16" i="1"/>
  <c r="M16" i="1"/>
  <c r="O114" i="7"/>
  <c r="O114" i="16"/>
  <c r="R114" i="16" s="1"/>
  <c r="O114" i="14"/>
  <c r="O114" i="3"/>
  <c r="O114" i="11"/>
  <c r="I9" i="1"/>
  <c r="J9" i="1"/>
  <c r="K9" i="1"/>
  <c r="L9" i="1"/>
  <c r="M9" i="1"/>
  <c r="I17" i="1"/>
  <c r="J17" i="1"/>
  <c r="K17" i="1"/>
  <c r="L17" i="1"/>
  <c r="M17" i="1"/>
  <c r="I18" i="1"/>
  <c r="J18" i="1"/>
  <c r="K18" i="1"/>
  <c r="L18" i="1"/>
  <c r="M18" i="1"/>
  <c r="I21" i="1"/>
  <c r="J21" i="1"/>
  <c r="K21" i="1"/>
  <c r="L21" i="1"/>
  <c r="M21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7" i="1"/>
  <c r="J37" i="1"/>
  <c r="K37" i="1"/>
  <c r="L37" i="1"/>
  <c r="M37" i="1"/>
  <c r="I38" i="1"/>
  <c r="J38" i="1"/>
  <c r="K38" i="1"/>
  <c r="L38" i="1"/>
  <c r="M38" i="1"/>
  <c r="I40" i="1"/>
  <c r="J40" i="1"/>
  <c r="K40" i="1"/>
  <c r="L40" i="1"/>
  <c r="M40" i="1"/>
  <c r="I42" i="1"/>
  <c r="J42" i="1"/>
  <c r="K42" i="1"/>
  <c r="L42" i="1"/>
  <c r="M42" i="1"/>
  <c r="I43" i="1"/>
  <c r="J43" i="1"/>
  <c r="K43" i="1"/>
  <c r="L43" i="1"/>
  <c r="M43" i="1"/>
  <c r="I45" i="1"/>
  <c r="J45" i="1"/>
  <c r="K45" i="1"/>
  <c r="L45" i="1"/>
  <c r="M45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55" i="1"/>
  <c r="J55" i="1"/>
  <c r="K55" i="1"/>
  <c r="L55" i="1"/>
  <c r="M55" i="1"/>
  <c r="I8" i="1"/>
  <c r="J8" i="1"/>
  <c r="K8" i="1"/>
  <c r="L8" i="1"/>
  <c r="M8" i="1"/>
  <c r="J5" i="8"/>
  <c r="J5" i="7" s="1"/>
  <c r="J5" i="16" s="1"/>
  <c r="J5" i="15" s="1"/>
  <c r="J5" i="14" s="1"/>
  <c r="J5" i="13" s="1"/>
  <c r="J5" i="12" s="1"/>
  <c r="J5" i="3" s="1"/>
  <c r="J5" i="5" s="1"/>
  <c r="J5" i="17" s="1"/>
  <c r="J5" i="11" s="1"/>
  <c r="K5" i="8"/>
  <c r="K5" i="7" s="1"/>
  <c r="K5" i="16" s="1"/>
  <c r="K5" i="15" s="1"/>
  <c r="K5" i="14" s="1"/>
  <c r="K5" i="13" s="1"/>
  <c r="K5" i="12" s="1"/>
  <c r="K5" i="3" s="1"/>
  <c r="K5" i="5" s="1"/>
  <c r="K5" i="17" s="1"/>
  <c r="K5" i="11" s="1"/>
  <c r="L5" i="8"/>
  <c r="L5" i="7" s="1"/>
  <c r="L5" i="16" s="1"/>
  <c r="L5" i="15" s="1"/>
  <c r="L5" i="14" s="1"/>
  <c r="L5" i="13" s="1"/>
  <c r="L5" i="12" s="1"/>
  <c r="L5" i="3" s="1"/>
  <c r="L5" i="5" s="1"/>
  <c r="L5" i="17" s="1"/>
  <c r="L5" i="11" s="1"/>
  <c r="I5" i="8"/>
  <c r="I5" i="7" s="1"/>
  <c r="I5" i="16" s="1"/>
  <c r="I5" i="15" s="1"/>
  <c r="I5" i="14" s="1"/>
  <c r="I5" i="13" s="1"/>
  <c r="I5" i="12" s="1"/>
  <c r="I5" i="3" s="1"/>
  <c r="I5" i="5" s="1"/>
  <c r="I5" i="17" s="1"/>
  <c r="I5" i="11" s="1"/>
  <c r="M115" i="2"/>
  <c r="I115" i="2"/>
  <c r="J115" i="2"/>
  <c r="K115" i="2"/>
  <c r="L115" i="2"/>
  <c r="A42" i="1"/>
  <c r="A45" i="1"/>
  <c r="A49" i="1"/>
  <c r="A50" i="1"/>
  <c r="A51" i="1"/>
  <c r="A52" i="1"/>
  <c r="A53" i="1"/>
  <c r="A54" i="1"/>
  <c r="A55" i="1"/>
  <c r="H115" i="8"/>
  <c r="H115" i="7"/>
  <c r="H115" i="16"/>
  <c r="H115" i="15"/>
  <c r="H115" i="14"/>
  <c r="H115" i="13"/>
  <c r="H115" i="12"/>
  <c r="H115" i="3"/>
  <c r="H115" i="5"/>
  <c r="H115" i="17"/>
  <c r="N49" i="20"/>
  <c r="N50" i="20"/>
  <c r="N51" i="20"/>
  <c r="N52" i="20"/>
  <c r="N53" i="20"/>
  <c r="N54" i="20"/>
  <c r="N55" i="20"/>
  <c r="R6" i="11"/>
  <c r="R6" i="17"/>
  <c r="R6" i="5"/>
  <c r="R6" i="3"/>
  <c r="R6" i="12"/>
  <c r="R6" i="13"/>
  <c r="R6" i="14"/>
  <c r="R6" i="15"/>
  <c r="R6" i="8"/>
  <c r="R6" i="16"/>
  <c r="R6" i="7"/>
  <c r="E115" i="13"/>
  <c r="D115" i="13"/>
  <c r="B115" i="13"/>
  <c r="P115" i="14"/>
  <c r="E115" i="2"/>
  <c r="B115" i="8"/>
  <c r="C115" i="8"/>
  <c r="E115" i="8"/>
  <c r="D115" i="2"/>
  <c r="A32" i="1"/>
  <c r="A33" i="1"/>
  <c r="A34" i="1"/>
  <c r="A35" i="1"/>
  <c r="A37" i="1"/>
  <c r="A32" i="3"/>
  <c r="P115" i="11"/>
  <c r="M115" i="11"/>
  <c r="L115" i="11"/>
  <c r="J115" i="11"/>
  <c r="B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98" i="11"/>
  <c r="A97" i="11"/>
  <c r="A96" i="11"/>
  <c r="A95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69" i="11"/>
  <c r="A68" i="11"/>
  <c r="A67" i="11"/>
  <c r="A66" i="11"/>
  <c r="A65" i="11"/>
  <c r="A64" i="11"/>
  <c r="A61" i="11"/>
  <c r="A60" i="11"/>
  <c r="A59" i="11"/>
  <c r="A58" i="11"/>
  <c r="A57" i="11"/>
  <c r="A55" i="11"/>
  <c r="A54" i="11"/>
  <c r="A53" i="11"/>
  <c r="A52" i="11"/>
  <c r="A51" i="11"/>
  <c r="A50" i="11"/>
  <c r="A49" i="11"/>
  <c r="A45" i="11"/>
  <c r="A41" i="11"/>
  <c r="A40" i="11"/>
  <c r="A38" i="11"/>
  <c r="A37" i="11"/>
  <c r="A35" i="11"/>
  <c r="A34" i="11"/>
  <c r="A33" i="11"/>
  <c r="A32" i="11"/>
  <c r="A24" i="11"/>
  <c r="A23" i="11"/>
  <c r="A21" i="11"/>
  <c r="A20" i="11"/>
  <c r="A18" i="11"/>
  <c r="A17" i="11"/>
  <c r="A16" i="11"/>
  <c r="A14" i="11"/>
  <c r="A9" i="11"/>
  <c r="A8" i="11"/>
  <c r="P115" i="17"/>
  <c r="M115" i="17"/>
  <c r="L115" i="17"/>
  <c r="J115" i="17"/>
  <c r="E115" i="17"/>
  <c r="D115" i="17"/>
  <c r="B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98" i="17"/>
  <c r="A97" i="17"/>
  <c r="A96" i="17"/>
  <c r="A95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69" i="17"/>
  <c r="A68" i="17"/>
  <c r="A67" i="17"/>
  <c r="A66" i="17"/>
  <c r="A65" i="17"/>
  <c r="A64" i="17"/>
  <c r="A61" i="17"/>
  <c r="A60" i="17"/>
  <c r="A59" i="17"/>
  <c r="A58" i="17"/>
  <c r="A57" i="17"/>
  <c r="A55" i="17"/>
  <c r="A54" i="17"/>
  <c r="A53" i="17"/>
  <c r="A52" i="17"/>
  <c r="A51" i="17"/>
  <c r="A50" i="17"/>
  <c r="A49" i="17"/>
  <c r="A45" i="17"/>
  <c r="A41" i="17"/>
  <c r="A40" i="17"/>
  <c r="A38" i="17"/>
  <c r="A37" i="17"/>
  <c r="A35" i="17"/>
  <c r="A34" i="17"/>
  <c r="A33" i="17"/>
  <c r="A32" i="17"/>
  <c r="A24" i="17"/>
  <c r="A23" i="17"/>
  <c r="A21" i="17"/>
  <c r="A20" i="17"/>
  <c r="A18" i="17"/>
  <c r="A17" i="17"/>
  <c r="A16" i="17"/>
  <c r="A14" i="17"/>
  <c r="A9" i="17"/>
  <c r="A8" i="17"/>
  <c r="P115" i="5"/>
  <c r="M115" i="5"/>
  <c r="L115" i="5"/>
  <c r="J115" i="5"/>
  <c r="E115" i="5"/>
  <c r="D115" i="5"/>
  <c r="B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98" i="5"/>
  <c r="A97" i="5"/>
  <c r="A96" i="5"/>
  <c r="A95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69" i="5"/>
  <c r="A68" i="5"/>
  <c r="A67" i="5"/>
  <c r="A66" i="5"/>
  <c r="A65" i="5"/>
  <c r="A64" i="5"/>
  <c r="A61" i="5"/>
  <c r="A60" i="5"/>
  <c r="A59" i="5"/>
  <c r="A58" i="5"/>
  <c r="A57" i="5"/>
  <c r="A55" i="5"/>
  <c r="A54" i="5"/>
  <c r="A53" i="5"/>
  <c r="A52" i="5"/>
  <c r="A51" i="5"/>
  <c r="A50" i="5"/>
  <c r="A49" i="5"/>
  <c r="A45" i="5"/>
  <c r="A41" i="5"/>
  <c r="A40" i="5"/>
  <c r="A38" i="5"/>
  <c r="A37" i="5"/>
  <c r="A35" i="5"/>
  <c r="A34" i="5"/>
  <c r="A33" i="5"/>
  <c r="A32" i="5"/>
  <c r="A24" i="5"/>
  <c r="A23" i="5"/>
  <c r="A21" i="5"/>
  <c r="A20" i="5"/>
  <c r="A18" i="5"/>
  <c r="A17" i="5"/>
  <c r="A16" i="5"/>
  <c r="A14" i="5"/>
  <c r="A9" i="5"/>
  <c r="A8" i="5"/>
  <c r="P115" i="3"/>
  <c r="M115" i="3"/>
  <c r="L115" i="3"/>
  <c r="J115" i="3"/>
  <c r="E115" i="3"/>
  <c r="D115" i="3"/>
  <c r="B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98" i="3"/>
  <c r="A97" i="3"/>
  <c r="A96" i="3"/>
  <c r="A95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69" i="3"/>
  <c r="A68" i="3"/>
  <c r="A67" i="3"/>
  <c r="A66" i="3"/>
  <c r="A65" i="3"/>
  <c r="A64" i="3"/>
  <c r="A61" i="3"/>
  <c r="A60" i="3"/>
  <c r="A59" i="3"/>
  <c r="A58" i="3"/>
  <c r="A57" i="3"/>
  <c r="A55" i="3"/>
  <c r="A54" i="3"/>
  <c r="A53" i="3"/>
  <c r="A52" i="3"/>
  <c r="A51" i="3"/>
  <c r="A50" i="3"/>
  <c r="A49" i="3"/>
  <c r="A45" i="3"/>
  <c r="A41" i="3"/>
  <c r="A40" i="3"/>
  <c r="A38" i="3"/>
  <c r="A37" i="3"/>
  <c r="A35" i="3"/>
  <c r="A34" i="3"/>
  <c r="A33" i="3"/>
  <c r="A24" i="3"/>
  <c r="A23" i="3"/>
  <c r="A21" i="3"/>
  <c r="A20" i="3"/>
  <c r="A18" i="3"/>
  <c r="A17" i="3"/>
  <c r="A16" i="3"/>
  <c r="A14" i="3"/>
  <c r="A9" i="3"/>
  <c r="A8" i="3"/>
  <c r="P115" i="12"/>
  <c r="M115" i="12"/>
  <c r="L115" i="12"/>
  <c r="J115" i="12"/>
  <c r="E115" i="12"/>
  <c r="D115" i="12"/>
  <c r="B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98" i="12"/>
  <c r="A97" i="12"/>
  <c r="A96" i="12"/>
  <c r="A95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69" i="12"/>
  <c r="A68" i="12"/>
  <c r="A67" i="12"/>
  <c r="A66" i="12"/>
  <c r="A65" i="12"/>
  <c r="A64" i="12"/>
  <c r="A61" i="12"/>
  <c r="A60" i="12"/>
  <c r="A59" i="12"/>
  <c r="A58" i="12"/>
  <c r="A57" i="12"/>
  <c r="A55" i="12"/>
  <c r="A54" i="12"/>
  <c r="A53" i="12"/>
  <c r="A52" i="12"/>
  <c r="A51" i="12"/>
  <c r="A50" i="12"/>
  <c r="A49" i="12"/>
  <c r="A45" i="12"/>
  <c r="A41" i="12"/>
  <c r="A40" i="12"/>
  <c r="A38" i="12"/>
  <c r="A37" i="12"/>
  <c r="A35" i="12"/>
  <c r="A34" i="12"/>
  <c r="A33" i="12"/>
  <c r="A32" i="12"/>
  <c r="A24" i="12"/>
  <c r="A23" i="12"/>
  <c r="A21" i="12"/>
  <c r="A20" i="12"/>
  <c r="A18" i="12"/>
  <c r="A17" i="12"/>
  <c r="A16" i="12"/>
  <c r="A14" i="12"/>
  <c r="A9" i="12"/>
  <c r="A8" i="12"/>
  <c r="P115" i="13"/>
  <c r="M115" i="13"/>
  <c r="L115" i="13"/>
  <c r="J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98" i="13"/>
  <c r="A97" i="13"/>
  <c r="A96" i="13"/>
  <c r="A95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69" i="13"/>
  <c r="A68" i="13"/>
  <c r="A67" i="13"/>
  <c r="A66" i="13"/>
  <c r="A65" i="13"/>
  <c r="A64" i="13"/>
  <c r="A61" i="13"/>
  <c r="A60" i="13"/>
  <c r="A59" i="13"/>
  <c r="A58" i="13"/>
  <c r="A57" i="13"/>
  <c r="A55" i="13"/>
  <c r="A54" i="13"/>
  <c r="A53" i="13"/>
  <c r="A52" i="13"/>
  <c r="A51" i="13"/>
  <c r="A50" i="13"/>
  <c r="A49" i="13"/>
  <c r="A45" i="13"/>
  <c r="A41" i="13"/>
  <c r="A40" i="13"/>
  <c r="A38" i="13"/>
  <c r="A37" i="13"/>
  <c r="A35" i="13"/>
  <c r="A34" i="13"/>
  <c r="A33" i="13"/>
  <c r="A32" i="13"/>
  <c r="A24" i="13"/>
  <c r="A23" i="13"/>
  <c r="A21" i="13"/>
  <c r="A20" i="13"/>
  <c r="A18" i="13"/>
  <c r="A17" i="13"/>
  <c r="A16" i="13"/>
  <c r="A14" i="13"/>
  <c r="A9" i="13"/>
  <c r="A8" i="13"/>
  <c r="M115" i="14"/>
  <c r="L115" i="14"/>
  <c r="J115" i="14"/>
  <c r="E115" i="14"/>
  <c r="D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98" i="14"/>
  <c r="A97" i="14"/>
  <c r="A96" i="14"/>
  <c r="A95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69" i="14"/>
  <c r="A68" i="14"/>
  <c r="A67" i="14"/>
  <c r="A66" i="14"/>
  <c r="A65" i="14"/>
  <c r="A64" i="14"/>
  <c r="A61" i="14"/>
  <c r="A60" i="14"/>
  <c r="A59" i="14"/>
  <c r="A58" i="14"/>
  <c r="A57" i="14"/>
  <c r="A55" i="14"/>
  <c r="A54" i="14"/>
  <c r="A53" i="14"/>
  <c r="A52" i="14"/>
  <c r="A51" i="14"/>
  <c r="A50" i="14"/>
  <c r="A49" i="14"/>
  <c r="A45" i="14"/>
  <c r="A41" i="14"/>
  <c r="A40" i="14"/>
  <c r="A38" i="14"/>
  <c r="A37" i="14"/>
  <c r="A35" i="14"/>
  <c r="A34" i="14"/>
  <c r="A33" i="14"/>
  <c r="A32" i="14"/>
  <c r="A24" i="14"/>
  <c r="A23" i="14"/>
  <c r="A21" i="14"/>
  <c r="A20" i="14"/>
  <c r="A18" i="14"/>
  <c r="A17" i="14"/>
  <c r="A16" i="14"/>
  <c r="A14" i="14"/>
  <c r="A9" i="14"/>
  <c r="A8" i="14"/>
  <c r="P115" i="15"/>
  <c r="M115" i="15"/>
  <c r="L115" i="15"/>
  <c r="J115" i="15"/>
  <c r="E115" i="15"/>
  <c r="D115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98" i="15"/>
  <c r="A97" i="15"/>
  <c r="A96" i="15"/>
  <c r="A95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69" i="15"/>
  <c r="A68" i="15"/>
  <c r="A67" i="15"/>
  <c r="A66" i="15"/>
  <c r="A65" i="15"/>
  <c r="A64" i="15"/>
  <c r="A61" i="15"/>
  <c r="A60" i="15"/>
  <c r="A59" i="15"/>
  <c r="A58" i="15"/>
  <c r="A57" i="15"/>
  <c r="A55" i="15"/>
  <c r="A54" i="15"/>
  <c r="A53" i="15"/>
  <c r="A52" i="15"/>
  <c r="A51" i="15"/>
  <c r="A50" i="15"/>
  <c r="A49" i="15"/>
  <c r="A45" i="15"/>
  <c r="A41" i="15"/>
  <c r="A40" i="15"/>
  <c r="A38" i="15"/>
  <c r="A37" i="15"/>
  <c r="A35" i="15"/>
  <c r="A34" i="15"/>
  <c r="A33" i="15"/>
  <c r="A32" i="15"/>
  <c r="A24" i="15"/>
  <c r="A23" i="15"/>
  <c r="A21" i="15"/>
  <c r="A20" i="15"/>
  <c r="A18" i="15"/>
  <c r="A17" i="15"/>
  <c r="A16" i="15"/>
  <c r="A14" i="15"/>
  <c r="A9" i="15"/>
  <c r="A8" i="15"/>
  <c r="P115" i="16"/>
  <c r="M115" i="16"/>
  <c r="L115" i="16"/>
  <c r="J115" i="16"/>
  <c r="E115" i="16"/>
  <c r="D115" i="16"/>
  <c r="B115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98" i="16"/>
  <c r="A97" i="16"/>
  <c r="A96" i="16"/>
  <c r="A95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69" i="16"/>
  <c r="A68" i="16"/>
  <c r="A67" i="16"/>
  <c r="A66" i="16"/>
  <c r="A65" i="16"/>
  <c r="A64" i="16"/>
  <c r="A61" i="16"/>
  <c r="A60" i="16"/>
  <c r="A59" i="16"/>
  <c r="A58" i="16"/>
  <c r="A57" i="16"/>
  <c r="A55" i="16"/>
  <c r="A54" i="16"/>
  <c r="A53" i="16"/>
  <c r="A52" i="16"/>
  <c r="A51" i="16"/>
  <c r="A50" i="16"/>
  <c r="A49" i="16"/>
  <c r="A45" i="16"/>
  <c r="A41" i="16"/>
  <c r="A40" i="16"/>
  <c r="A38" i="16"/>
  <c r="A37" i="16"/>
  <c r="A35" i="16"/>
  <c r="A34" i="16"/>
  <c r="A33" i="16"/>
  <c r="A32" i="16"/>
  <c r="A24" i="16"/>
  <c r="A23" i="16"/>
  <c r="A21" i="16"/>
  <c r="A20" i="16"/>
  <c r="A18" i="16"/>
  <c r="A17" i="16"/>
  <c r="A16" i="16"/>
  <c r="A14" i="16"/>
  <c r="A9" i="16"/>
  <c r="A8" i="16"/>
  <c r="P115" i="7"/>
  <c r="M115" i="7"/>
  <c r="L115" i="7"/>
  <c r="J115" i="7"/>
  <c r="E115" i="7"/>
  <c r="D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98" i="7"/>
  <c r="A97" i="7"/>
  <c r="A96" i="7"/>
  <c r="A95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69" i="7"/>
  <c r="A68" i="7"/>
  <c r="A67" i="7"/>
  <c r="A66" i="7"/>
  <c r="A65" i="7"/>
  <c r="A64" i="7"/>
  <c r="A61" i="7"/>
  <c r="A60" i="7"/>
  <c r="A59" i="7"/>
  <c r="A58" i="7"/>
  <c r="A57" i="7"/>
  <c r="A55" i="7"/>
  <c r="A54" i="7"/>
  <c r="A53" i="7"/>
  <c r="A52" i="7"/>
  <c r="A51" i="7"/>
  <c r="A50" i="7"/>
  <c r="A49" i="7"/>
  <c r="A45" i="7"/>
  <c r="A41" i="7"/>
  <c r="A40" i="7"/>
  <c r="A38" i="7"/>
  <c r="A37" i="7"/>
  <c r="A35" i="7"/>
  <c r="A34" i="7"/>
  <c r="A33" i="7"/>
  <c r="A32" i="7"/>
  <c r="A24" i="7"/>
  <c r="A23" i="7"/>
  <c r="A21" i="7"/>
  <c r="A20" i="7"/>
  <c r="A18" i="7"/>
  <c r="A17" i="7"/>
  <c r="A16" i="7"/>
  <c r="A14" i="7"/>
  <c r="A9" i="7"/>
  <c r="A8" i="7"/>
  <c r="A9" i="1"/>
  <c r="A14" i="1"/>
  <c r="A16" i="1"/>
  <c r="A17" i="1"/>
  <c r="A18" i="1"/>
  <c r="A20" i="1"/>
  <c r="A21" i="1"/>
  <c r="A23" i="1"/>
  <c r="A24" i="1"/>
  <c r="A38" i="1"/>
  <c r="A40" i="1"/>
  <c r="A41" i="1"/>
  <c r="A57" i="1"/>
  <c r="A58" i="1"/>
  <c r="A59" i="1"/>
  <c r="A60" i="1"/>
  <c r="A61" i="1"/>
  <c r="A64" i="1"/>
  <c r="A65" i="1"/>
  <c r="A66" i="1"/>
  <c r="A67" i="1"/>
  <c r="A68" i="1"/>
  <c r="A69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5" i="1"/>
  <c r="A96" i="1"/>
  <c r="A97" i="1"/>
  <c r="A98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8" i="1"/>
  <c r="A9" i="8"/>
  <c r="A14" i="8"/>
  <c r="A16" i="8"/>
  <c r="A17" i="8"/>
  <c r="A18" i="8"/>
  <c r="A20" i="8"/>
  <c r="A21" i="8"/>
  <c r="A23" i="8"/>
  <c r="A24" i="8"/>
  <c r="A32" i="8"/>
  <c r="A33" i="8"/>
  <c r="A34" i="8"/>
  <c r="A35" i="8"/>
  <c r="A37" i="8"/>
  <c r="A38" i="8"/>
  <c r="A40" i="8"/>
  <c r="A41" i="8"/>
  <c r="A45" i="8"/>
  <c r="A49" i="8"/>
  <c r="A50" i="8"/>
  <c r="A51" i="8"/>
  <c r="A52" i="8"/>
  <c r="A53" i="8"/>
  <c r="A54" i="8"/>
  <c r="A55" i="8"/>
  <c r="A57" i="8"/>
  <c r="A58" i="8"/>
  <c r="A59" i="8"/>
  <c r="A60" i="8"/>
  <c r="A61" i="8"/>
  <c r="A64" i="8"/>
  <c r="A65" i="8"/>
  <c r="A66" i="8"/>
  <c r="A67" i="8"/>
  <c r="A68" i="8"/>
  <c r="A69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5" i="8"/>
  <c r="A96" i="8"/>
  <c r="A97" i="8"/>
  <c r="A98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8" i="8"/>
  <c r="P115" i="2"/>
  <c r="P115" i="8"/>
  <c r="M115" i="8"/>
  <c r="L115" i="8"/>
  <c r="J115" i="8"/>
  <c r="G115" i="8"/>
  <c r="B115" i="2"/>
  <c r="N108" i="13"/>
  <c r="N105" i="13"/>
  <c r="N84" i="13"/>
  <c r="N85" i="13"/>
  <c r="N9" i="13"/>
  <c r="O15" i="20"/>
  <c r="Z41" i="20"/>
  <c r="N57" i="5"/>
  <c r="N52" i="5"/>
  <c r="N86" i="12"/>
  <c r="N69" i="12"/>
  <c r="N52" i="12"/>
  <c r="N54" i="5"/>
  <c r="N50" i="5"/>
  <c r="N42" i="5"/>
  <c r="N90" i="3"/>
  <c r="N74" i="3"/>
  <c r="N57" i="3"/>
  <c r="N105" i="12"/>
  <c r="N80" i="12"/>
  <c r="N59" i="12"/>
  <c r="N74" i="16"/>
  <c r="N57" i="16"/>
  <c r="N107" i="7"/>
  <c r="N78" i="7"/>
  <c r="N61" i="7"/>
  <c r="N113" i="8"/>
  <c r="N109" i="8"/>
  <c r="N105" i="8"/>
  <c r="N88" i="8"/>
  <c r="N84" i="8"/>
  <c r="N80" i="8"/>
  <c r="N76" i="8"/>
  <c r="N72" i="8"/>
  <c r="N63" i="8"/>
  <c r="N59" i="8"/>
  <c r="N50" i="8"/>
  <c r="N42" i="8"/>
  <c r="N71" i="20"/>
  <c r="N43" i="12"/>
  <c r="N60" i="13"/>
  <c r="N110" i="16"/>
  <c r="N106" i="16"/>
  <c r="N89" i="16"/>
  <c r="N85" i="16"/>
  <c r="N81" i="16"/>
  <c r="N77" i="16"/>
  <c r="N73" i="16"/>
  <c r="N68" i="16"/>
  <c r="N64" i="16"/>
  <c r="N60" i="16"/>
  <c r="N43" i="16"/>
  <c r="N87" i="8"/>
  <c r="N71" i="8"/>
  <c r="N53" i="8"/>
  <c r="O14" i="19"/>
  <c r="O17" i="19"/>
  <c r="O12" i="19"/>
  <c r="O18" i="19"/>
  <c r="O11" i="19"/>
  <c r="O15" i="19"/>
  <c r="H115" i="2"/>
  <c r="N91" i="13"/>
  <c r="N67" i="13"/>
  <c r="N110" i="13"/>
  <c r="N87" i="13"/>
  <c r="N81" i="13"/>
  <c r="N75" i="13"/>
  <c r="N64" i="13"/>
  <c r="G115" i="14"/>
  <c r="N108" i="12"/>
  <c r="N34" i="12"/>
  <c r="N79" i="12"/>
  <c r="N38" i="12"/>
  <c r="N73" i="12"/>
  <c r="N38" i="3"/>
  <c r="X19" i="19"/>
  <c r="X14" i="19"/>
  <c r="W19" i="19"/>
  <c r="U19" i="19"/>
  <c r="U14" i="19"/>
  <c r="S19" i="19"/>
  <c r="S14" i="19"/>
  <c r="Q19" i="19"/>
  <c r="Q13" i="19"/>
  <c r="U10" i="19"/>
  <c r="U8" i="19"/>
  <c r="Q8" i="19"/>
  <c r="O13" i="19"/>
  <c r="X7" i="19"/>
  <c r="O19" i="19"/>
  <c r="N112" i="3"/>
  <c r="N43" i="5"/>
  <c r="N111" i="5"/>
  <c r="N112" i="5"/>
  <c r="N108" i="5"/>
  <c r="N105" i="5"/>
  <c r="N79" i="5"/>
  <c r="N77" i="5"/>
  <c r="N68" i="5"/>
  <c r="N51" i="5"/>
  <c r="Y7" i="19"/>
  <c r="Y63" i="20"/>
  <c r="Y62" i="20"/>
  <c r="Y43" i="20"/>
  <c r="G115" i="11"/>
  <c r="Z32" i="20" l="1"/>
  <c r="Z9" i="20"/>
  <c r="U32" i="20"/>
  <c r="U43" i="20"/>
  <c r="U54" i="20"/>
  <c r="S46" i="20"/>
  <c r="S30" i="20"/>
  <c r="T46" i="20"/>
  <c r="T30" i="20"/>
  <c r="Z46" i="20"/>
  <c r="Z30" i="20"/>
  <c r="Y46" i="20"/>
  <c r="Y30" i="20"/>
  <c r="P46" i="20"/>
  <c r="P30" i="20"/>
  <c r="O46" i="20"/>
  <c r="O30" i="20"/>
  <c r="W70" i="20"/>
  <c r="W46" i="20"/>
  <c r="X34" i="20"/>
  <c r="X46" i="20"/>
  <c r="V70" i="20"/>
  <c r="V46" i="20"/>
  <c r="R70" i="20"/>
  <c r="R46" i="20"/>
  <c r="U70" i="20"/>
  <c r="U46" i="20"/>
  <c r="Q70" i="20"/>
  <c r="Q46" i="20"/>
  <c r="T57" i="20"/>
  <c r="T70" i="20"/>
  <c r="X9" i="20"/>
  <c r="X16" i="20"/>
  <c r="S42" i="20"/>
  <c r="S70" i="20"/>
  <c r="O70" i="20"/>
  <c r="O39" i="20"/>
  <c r="O29" i="20"/>
  <c r="P29" i="20"/>
  <c r="P70" i="20"/>
  <c r="P39" i="20"/>
  <c r="R114" i="7"/>
  <c r="N119" i="20"/>
  <c r="Y98" i="20"/>
  <c r="Y70" i="20"/>
  <c r="Y39" i="20"/>
  <c r="Y29" i="20"/>
  <c r="X70" i="20"/>
  <c r="X39" i="20"/>
  <c r="X29" i="20"/>
  <c r="N120" i="20"/>
  <c r="N121" i="20"/>
  <c r="X17" i="20"/>
  <c r="X35" i="20"/>
  <c r="X8" i="20"/>
  <c r="X24" i="20"/>
  <c r="X15" i="20"/>
  <c r="X25" i="20"/>
  <c r="N123" i="20"/>
  <c r="Z70" i="20"/>
  <c r="Z39" i="20"/>
  <c r="Z29" i="20"/>
  <c r="V39" i="20"/>
  <c r="V29" i="20"/>
  <c r="U113" i="20"/>
  <c r="U39" i="20"/>
  <c r="U29" i="20"/>
  <c r="W39" i="20"/>
  <c r="W29" i="20"/>
  <c r="T59" i="20"/>
  <c r="T81" i="20"/>
  <c r="T89" i="20"/>
  <c r="T39" i="20"/>
  <c r="T29" i="20"/>
  <c r="T41" i="20"/>
  <c r="T74" i="20"/>
  <c r="T76" i="20"/>
  <c r="T24" i="20"/>
  <c r="T90" i="20"/>
  <c r="T98" i="20"/>
  <c r="T33" i="20"/>
  <c r="T38" i="20"/>
  <c r="T55" i="20"/>
  <c r="T8" i="20"/>
  <c r="S39" i="20"/>
  <c r="S29" i="20"/>
  <c r="R39" i="20"/>
  <c r="R29" i="20"/>
  <c r="Q39" i="20"/>
  <c r="Q29" i="20"/>
  <c r="N18" i="7"/>
  <c r="N21" i="19"/>
  <c r="Z7" i="19"/>
  <c r="Z19" i="19"/>
  <c r="Y80" i="20"/>
  <c r="U72" i="20"/>
  <c r="Y9" i="20"/>
  <c r="Y79" i="20"/>
  <c r="U55" i="20"/>
  <c r="U61" i="20"/>
  <c r="Y15" i="20"/>
  <c r="Y82" i="20"/>
  <c r="Y108" i="20"/>
  <c r="Y105" i="20"/>
  <c r="U9" i="20"/>
  <c r="U73" i="20"/>
  <c r="U78" i="20"/>
  <c r="U88" i="20"/>
  <c r="Y65" i="20"/>
  <c r="Y34" i="20"/>
  <c r="Y111" i="20"/>
  <c r="Y40" i="20"/>
  <c r="U15" i="20"/>
  <c r="U89" i="20"/>
  <c r="U107" i="20"/>
  <c r="Y41" i="20"/>
  <c r="Y16" i="20"/>
  <c r="Y35" i="20"/>
  <c r="Y52" i="20"/>
  <c r="Y69" i="20"/>
  <c r="Y86" i="20"/>
  <c r="Y49" i="20"/>
  <c r="Y66" i="20"/>
  <c r="Y83" i="20"/>
  <c r="Y112" i="20"/>
  <c r="Y50" i="20"/>
  <c r="Y67" i="20"/>
  <c r="Y84" i="20"/>
  <c r="Y109" i="20"/>
  <c r="Y42" i="20"/>
  <c r="Y25" i="20"/>
  <c r="Y37" i="20"/>
  <c r="Y57" i="20"/>
  <c r="Y74" i="20"/>
  <c r="Y90" i="20"/>
  <c r="Y53" i="20"/>
  <c r="Y71" i="20"/>
  <c r="Y87" i="20"/>
  <c r="Y32" i="20"/>
  <c r="Y54" i="20"/>
  <c r="Y72" i="20"/>
  <c r="Y88" i="20"/>
  <c r="Y113" i="20"/>
  <c r="Y17" i="20"/>
  <c r="Y24" i="20"/>
  <c r="Y38" i="20"/>
  <c r="Y61" i="20"/>
  <c r="Y78" i="20"/>
  <c r="Y107" i="20"/>
  <c r="Y58" i="20"/>
  <c r="Y75" i="20"/>
  <c r="Y104" i="20"/>
  <c r="Y33" i="20"/>
  <c r="Y59" i="20"/>
  <c r="Y76" i="20"/>
  <c r="Y23" i="20"/>
  <c r="Y22" i="20"/>
  <c r="X22" i="20"/>
  <c r="X23" i="20"/>
  <c r="W23" i="20"/>
  <c r="W22" i="20"/>
  <c r="O23" i="20"/>
  <c r="O22" i="20"/>
  <c r="Z23" i="20"/>
  <c r="Z22" i="20"/>
  <c r="V22" i="20"/>
  <c r="V23" i="20"/>
  <c r="U23" i="20"/>
  <c r="U22" i="20"/>
  <c r="T42" i="20"/>
  <c r="T34" i="20"/>
  <c r="T52" i="20"/>
  <c r="T69" i="20"/>
  <c r="T86" i="20"/>
  <c r="T35" i="20"/>
  <c r="T54" i="20"/>
  <c r="T72" i="20"/>
  <c r="T88" i="20"/>
  <c r="T51" i="20"/>
  <c r="T73" i="20"/>
  <c r="T110" i="20"/>
  <c r="T9" i="20"/>
  <c r="T17" i="20"/>
  <c r="T37" i="20"/>
  <c r="T61" i="20"/>
  <c r="T78" i="20"/>
  <c r="T107" i="20"/>
  <c r="T43" i="20"/>
  <c r="T63" i="20"/>
  <c r="T80" i="20"/>
  <c r="T105" i="20"/>
  <c r="T64" i="20"/>
  <c r="T85" i="20"/>
  <c r="T15" i="20"/>
  <c r="T32" i="20"/>
  <c r="T40" i="20"/>
  <c r="T65" i="20"/>
  <c r="T82" i="20"/>
  <c r="T111" i="20"/>
  <c r="T50" i="20"/>
  <c r="T67" i="20"/>
  <c r="T84" i="20"/>
  <c r="T113" i="20"/>
  <c r="T68" i="20"/>
  <c r="T22" i="20"/>
  <c r="T23" i="20"/>
  <c r="S23" i="20"/>
  <c r="S22" i="20"/>
  <c r="R22" i="20"/>
  <c r="R23" i="20"/>
  <c r="Q23" i="20"/>
  <c r="Q22" i="20"/>
  <c r="P22" i="20"/>
  <c r="P23" i="20"/>
  <c r="O8" i="19"/>
  <c r="O10" i="19"/>
  <c r="V12" i="20"/>
  <c r="V13" i="20"/>
  <c r="V56" i="20"/>
  <c r="R12" i="20"/>
  <c r="R13" i="20"/>
  <c r="R56" i="20"/>
  <c r="Y56" i="20"/>
  <c r="Y12" i="20"/>
  <c r="Y13" i="20"/>
  <c r="U12" i="20"/>
  <c r="U13" i="20"/>
  <c r="U56" i="20"/>
  <c r="Q32" i="20"/>
  <c r="Q12" i="20"/>
  <c r="Q13" i="20"/>
  <c r="Q56" i="20"/>
  <c r="X56" i="20"/>
  <c r="X12" i="20"/>
  <c r="X13" i="20"/>
  <c r="T66" i="20"/>
  <c r="T12" i="20"/>
  <c r="T13" i="20"/>
  <c r="T56" i="20"/>
  <c r="P50" i="20"/>
  <c r="P12" i="20"/>
  <c r="P13" i="20"/>
  <c r="P56" i="20"/>
  <c r="W12" i="20"/>
  <c r="W13" i="20"/>
  <c r="W56" i="20"/>
  <c r="S12" i="20"/>
  <c r="S13" i="20"/>
  <c r="S56" i="20"/>
  <c r="O12" i="20"/>
  <c r="O13" i="20"/>
  <c r="O56" i="20"/>
  <c r="Z24" i="20"/>
  <c r="Z12" i="20"/>
  <c r="Z13" i="20"/>
  <c r="Z56" i="20"/>
  <c r="N120" i="2"/>
  <c r="Y64" i="20"/>
  <c r="N64" i="11"/>
  <c r="N43" i="11"/>
  <c r="N69" i="11"/>
  <c r="N88" i="11"/>
  <c r="N84" i="11"/>
  <c r="N42" i="11"/>
  <c r="N33" i="19"/>
  <c r="N49" i="11"/>
  <c r="Z25" i="20"/>
  <c r="Z37" i="20"/>
  <c r="Z43" i="20"/>
  <c r="Z33" i="20"/>
  <c r="Z42" i="20"/>
  <c r="Z15" i="20"/>
  <c r="R14" i="19"/>
  <c r="Z16" i="20"/>
  <c r="Z17" i="20"/>
  <c r="Z35" i="20"/>
  <c r="Z14" i="19"/>
  <c r="R114" i="14"/>
  <c r="N49" i="14"/>
  <c r="Q9" i="20"/>
  <c r="Q17" i="20"/>
  <c r="Q8" i="20"/>
  <c r="N49" i="7"/>
  <c r="R7" i="19"/>
  <c r="R9" i="19"/>
  <c r="U44" i="20"/>
  <c r="U27" i="20"/>
  <c r="Q44" i="20"/>
  <c r="Q27" i="20"/>
  <c r="X27" i="20"/>
  <c r="X44" i="20"/>
  <c r="T44" i="20"/>
  <c r="T27" i="20"/>
  <c r="P44" i="20"/>
  <c r="P27" i="20"/>
  <c r="S44" i="20"/>
  <c r="S27" i="20"/>
  <c r="O44" i="20"/>
  <c r="O27" i="20"/>
  <c r="V44" i="20"/>
  <c r="V27" i="20"/>
  <c r="R44" i="20"/>
  <c r="R27" i="20"/>
  <c r="N49" i="13"/>
  <c r="N8" i="1"/>
  <c r="N37" i="12"/>
  <c r="N45" i="13"/>
  <c r="N45" i="14"/>
  <c r="N117" i="2"/>
  <c r="N45" i="12"/>
  <c r="N45" i="8"/>
  <c r="N45" i="7"/>
  <c r="N32" i="19"/>
  <c r="N34" i="19" s="1"/>
  <c r="Z16" i="19"/>
  <c r="Z9" i="19"/>
  <c r="W27" i="20"/>
  <c r="W44" i="20"/>
  <c r="Z44" i="20"/>
  <c r="Z27" i="20"/>
  <c r="N45" i="11"/>
  <c r="Y16" i="19"/>
  <c r="Y9" i="19"/>
  <c r="Y44" i="20"/>
  <c r="Y27" i="20"/>
  <c r="N37" i="11"/>
  <c r="N49" i="8"/>
  <c r="N54" i="17"/>
  <c r="N50" i="17"/>
  <c r="X16" i="19"/>
  <c r="X9" i="19"/>
  <c r="X18" i="19"/>
  <c r="X12" i="19"/>
  <c r="X11" i="19"/>
  <c r="W16" i="19"/>
  <c r="W9" i="19"/>
  <c r="AJ2" i="20"/>
  <c r="AJ30" i="20" s="1"/>
  <c r="O30" i="5" s="1"/>
  <c r="R30" i="5" s="1"/>
  <c r="AA2" i="20"/>
  <c r="AA30" i="20" s="1"/>
  <c r="O30" i="2" s="1"/>
  <c r="N119" i="2"/>
  <c r="N37" i="13"/>
  <c r="N37" i="14"/>
  <c r="N37" i="15"/>
  <c r="N37" i="16"/>
  <c r="N37" i="7"/>
  <c r="N37" i="8"/>
  <c r="V7" i="19"/>
  <c r="V9" i="19"/>
  <c r="X45" i="20"/>
  <c r="X47" i="20"/>
  <c r="X48" i="20"/>
  <c r="T45" i="20"/>
  <c r="T47" i="20"/>
  <c r="T48" i="20"/>
  <c r="P45" i="20"/>
  <c r="P48" i="20"/>
  <c r="P47" i="20"/>
  <c r="W45" i="20"/>
  <c r="W47" i="20"/>
  <c r="W48" i="20"/>
  <c r="S48" i="20"/>
  <c r="S45" i="20"/>
  <c r="S47" i="20"/>
  <c r="O47" i="20"/>
  <c r="O45" i="20"/>
  <c r="O48" i="20"/>
  <c r="Z47" i="20"/>
  <c r="Z48" i="20"/>
  <c r="Z45" i="20"/>
  <c r="V47" i="20"/>
  <c r="V48" i="20"/>
  <c r="V45" i="20"/>
  <c r="R47" i="20"/>
  <c r="R48" i="20"/>
  <c r="R45" i="20"/>
  <c r="Y48" i="20"/>
  <c r="Y45" i="20"/>
  <c r="Y47" i="20"/>
  <c r="U48" i="20"/>
  <c r="U47" i="20"/>
  <c r="U45" i="20"/>
  <c r="Q48" i="20"/>
  <c r="Q45" i="20"/>
  <c r="Q47" i="20"/>
  <c r="N40" i="13"/>
  <c r="N49" i="16"/>
  <c r="N49" i="15"/>
  <c r="N89" i="11"/>
  <c r="N85" i="11"/>
  <c r="N81" i="11"/>
  <c r="N79" i="11"/>
  <c r="N73" i="11"/>
  <c r="N111" i="16"/>
  <c r="N107" i="16"/>
  <c r="N86" i="16"/>
  <c r="N82" i="16"/>
  <c r="N78" i="16"/>
  <c r="N69" i="16"/>
  <c r="N65" i="16"/>
  <c r="N61" i="16"/>
  <c r="N112" i="8"/>
  <c r="N91" i="8"/>
  <c r="N83" i="8"/>
  <c r="N79" i="8"/>
  <c r="N75" i="8"/>
  <c r="N66" i="8"/>
  <c r="N62" i="8"/>
  <c r="U7" i="19"/>
  <c r="U9" i="19"/>
  <c r="U42" i="20"/>
  <c r="U33" i="20"/>
  <c r="U51" i="20"/>
  <c r="U68" i="20"/>
  <c r="U85" i="20"/>
  <c r="U35" i="20"/>
  <c r="U57" i="20"/>
  <c r="U74" i="20"/>
  <c r="U90" i="20"/>
  <c r="U50" i="20"/>
  <c r="U67" i="20"/>
  <c r="U84" i="20"/>
  <c r="U109" i="20"/>
  <c r="U16" i="20"/>
  <c r="U24" i="20"/>
  <c r="U34" i="20"/>
  <c r="U60" i="20"/>
  <c r="U77" i="20"/>
  <c r="U106" i="20"/>
  <c r="U65" i="20"/>
  <c r="U82" i="20"/>
  <c r="U111" i="20"/>
  <c r="U59" i="20"/>
  <c r="U76" i="20"/>
  <c r="U98" i="20"/>
  <c r="U37" i="20"/>
  <c r="U8" i="20"/>
  <c r="U25" i="20"/>
  <c r="U40" i="20"/>
  <c r="U64" i="20"/>
  <c r="U81" i="20"/>
  <c r="U110" i="20"/>
  <c r="U52" i="20"/>
  <c r="U69" i="20"/>
  <c r="U86" i="20"/>
  <c r="U38" i="20"/>
  <c r="U63" i="20"/>
  <c r="U80" i="20"/>
  <c r="U105" i="20"/>
  <c r="N86" i="13"/>
  <c r="N110" i="12"/>
  <c r="N112" i="12"/>
  <c r="T16" i="19"/>
  <c r="T9" i="19"/>
  <c r="T19" i="19"/>
  <c r="T109" i="20"/>
  <c r="T60" i="20"/>
  <c r="T77" i="20"/>
  <c r="T106" i="20"/>
  <c r="T16" i="20"/>
  <c r="N112" i="13"/>
  <c r="Q7" i="19"/>
  <c r="Q9" i="19"/>
  <c r="P16" i="19"/>
  <c r="P9" i="19"/>
  <c r="O16" i="19"/>
  <c r="O29" i="19" s="1"/>
  <c r="O9" i="19"/>
  <c r="S7" i="19"/>
  <c r="S9" i="19"/>
  <c r="V19" i="19"/>
  <c r="V18" i="19"/>
  <c r="U15" i="19"/>
  <c r="Y10" i="19"/>
  <c r="S34" i="20"/>
  <c r="S28" i="20"/>
  <c r="S31" i="20"/>
  <c r="S36" i="20"/>
  <c r="O28" i="20"/>
  <c r="O31" i="20"/>
  <c r="O36" i="20"/>
  <c r="Z28" i="20"/>
  <c r="Z31" i="20"/>
  <c r="Z36" i="20"/>
  <c r="V43" i="20"/>
  <c r="V31" i="20"/>
  <c r="V28" i="20"/>
  <c r="V36" i="20"/>
  <c r="N80" i="13"/>
  <c r="Y28" i="20"/>
  <c r="Y31" i="20"/>
  <c r="Y36" i="20"/>
  <c r="U31" i="20"/>
  <c r="U28" i="20"/>
  <c r="U36" i="20"/>
  <c r="V17" i="19"/>
  <c r="S17" i="19"/>
  <c r="Y8" i="19"/>
  <c r="X28" i="20"/>
  <c r="X31" i="20"/>
  <c r="X36" i="20"/>
  <c r="T31" i="20"/>
  <c r="T28" i="20"/>
  <c r="T36" i="20"/>
  <c r="P28" i="20"/>
  <c r="P31" i="20"/>
  <c r="R10" i="19"/>
  <c r="R8" i="19"/>
  <c r="W31" i="20"/>
  <c r="W28" i="20"/>
  <c r="W36" i="20"/>
  <c r="R31" i="20"/>
  <c r="R28" i="20"/>
  <c r="R36" i="20"/>
  <c r="Q12" i="19"/>
  <c r="Q28" i="20"/>
  <c r="Q31" i="20"/>
  <c r="Q36" i="20"/>
  <c r="N91" i="12"/>
  <c r="N89" i="12"/>
  <c r="N81" i="12"/>
  <c r="N77" i="12"/>
  <c r="P11" i="19"/>
  <c r="P89" i="20"/>
  <c r="P36" i="20"/>
  <c r="N58" i="8"/>
  <c r="N108" i="8"/>
  <c r="N54" i="8"/>
  <c r="Z50" i="20"/>
  <c r="Z18" i="20"/>
  <c r="Z20" i="20"/>
  <c r="Z21" i="20"/>
  <c r="Z19" i="20"/>
  <c r="N74" i="13"/>
  <c r="N61" i="13"/>
  <c r="N59" i="13"/>
  <c r="N41" i="12"/>
  <c r="N41" i="13"/>
  <c r="L115" i="1"/>
  <c r="N8" i="12"/>
  <c r="N68" i="12"/>
  <c r="N64" i="12"/>
  <c r="N62" i="12"/>
  <c r="N60" i="12"/>
  <c r="N55" i="12"/>
  <c r="N51" i="12"/>
  <c r="N55" i="16"/>
  <c r="N86" i="11"/>
  <c r="N54" i="11"/>
  <c r="N62" i="17"/>
  <c r="N53" i="17"/>
  <c r="N51" i="17"/>
  <c r="N60" i="11"/>
  <c r="N55" i="11"/>
  <c r="N51" i="11"/>
  <c r="Y19" i="19"/>
  <c r="Y18" i="19"/>
  <c r="Y14" i="19"/>
  <c r="Y17" i="19"/>
  <c r="Y15" i="19"/>
  <c r="Y11" i="19"/>
  <c r="Y13" i="19"/>
  <c r="Y12" i="19"/>
  <c r="Y8" i="20"/>
  <c r="Y19" i="20"/>
  <c r="Y18" i="20"/>
  <c r="Y21" i="20"/>
  <c r="Y20" i="20"/>
  <c r="N90" i="11"/>
  <c r="N68" i="11"/>
  <c r="N40" i="11"/>
  <c r="N61" i="11"/>
  <c r="X17" i="19"/>
  <c r="X15" i="19"/>
  <c r="X8" i="19"/>
  <c r="X13" i="19"/>
  <c r="X18" i="20"/>
  <c r="X19" i="20"/>
  <c r="X20" i="20"/>
  <c r="X21" i="20"/>
  <c r="AJ21" i="20" s="1"/>
  <c r="O21" i="5" s="1"/>
  <c r="R21" i="5" s="1"/>
  <c r="W7" i="19"/>
  <c r="W14" i="19"/>
  <c r="W17" i="19"/>
  <c r="W18" i="19"/>
  <c r="W12" i="19"/>
  <c r="W15" i="19"/>
  <c r="W11" i="19"/>
  <c r="W10" i="19"/>
  <c r="W8" i="19"/>
  <c r="W13" i="19"/>
  <c r="N83" i="3"/>
  <c r="N55" i="3"/>
  <c r="V15" i="19"/>
  <c r="V14" i="19"/>
  <c r="V13" i="19"/>
  <c r="V12" i="19"/>
  <c r="V11" i="19"/>
  <c r="V8" i="19"/>
  <c r="V10" i="19"/>
  <c r="V15" i="20"/>
  <c r="V32" i="20"/>
  <c r="V37" i="20"/>
  <c r="V33" i="20"/>
  <c r="V16" i="20"/>
  <c r="V17" i="20"/>
  <c r="V34" i="20"/>
  <c r="V24" i="20"/>
  <c r="V9" i="20"/>
  <c r="V25" i="20"/>
  <c r="V38" i="20"/>
  <c r="V41" i="20"/>
  <c r="V42" i="20"/>
  <c r="V35" i="20"/>
  <c r="N113" i="3"/>
  <c r="N111" i="3"/>
  <c r="N109" i="3"/>
  <c r="N107" i="3"/>
  <c r="N86" i="3"/>
  <c r="N84" i="3"/>
  <c r="N82" i="3"/>
  <c r="N80" i="3"/>
  <c r="N78" i="3"/>
  <c r="N76" i="3"/>
  <c r="N69" i="3"/>
  <c r="N67" i="3"/>
  <c r="N65" i="3"/>
  <c r="N63" i="3"/>
  <c r="N61" i="3"/>
  <c r="N59" i="3"/>
  <c r="N52" i="3"/>
  <c r="N50" i="3"/>
  <c r="N42" i="3"/>
  <c r="N35" i="12"/>
  <c r="N53" i="12"/>
  <c r="N113" i="12"/>
  <c r="N90" i="12"/>
  <c r="N88" i="12"/>
  <c r="N82" i="12"/>
  <c r="N78" i="12"/>
  <c r="N76" i="12"/>
  <c r="N74" i="12"/>
  <c r="N72" i="12"/>
  <c r="N65" i="12"/>
  <c r="N63" i="12"/>
  <c r="N61" i="12"/>
  <c r="N57" i="12"/>
  <c r="N54" i="12"/>
  <c r="N50" i="12"/>
  <c r="U12" i="19"/>
  <c r="U18" i="19"/>
  <c r="U17" i="19"/>
  <c r="U11" i="19"/>
  <c r="U13" i="19"/>
  <c r="N84" i="12"/>
  <c r="N78" i="13"/>
  <c r="N57" i="13"/>
  <c r="N54" i="13"/>
  <c r="N68" i="13"/>
  <c r="T12" i="19"/>
  <c r="T11" i="19"/>
  <c r="T18" i="19"/>
  <c r="T10" i="19"/>
  <c r="T15" i="19"/>
  <c r="T14" i="19"/>
  <c r="T13" i="19"/>
  <c r="T8" i="19"/>
  <c r="T21" i="20"/>
  <c r="T18" i="20"/>
  <c r="T19" i="20"/>
  <c r="T20" i="20"/>
  <c r="T112" i="20"/>
  <c r="T104" i="20"/>
  <c r="T83" i="20"/>
  <c r="N109" i="13"/>
  <c r="N38" i="13"/>
  <c r="N35" i="13"/>
  <c r="N52" i="13"/>
  <c r="N50" i="13"/>
  <c r="S15" i="19"/>
  <c r="S11" i="19"/>
  <c r="S10" i="19"/>
  <c r="S8" i="19"/>
  <c r="S13" i="19"/>
  <c r="S18" i="19"/>
  <c r="S12" i="19"/>
  <c r="U19" i="20"/>
  <c r="U21" i="20"/>
  <c r="U18" i="20"/>
  <c r="U20" i="20"/>
  <c r="S24" i="20"/>
  <c r="S19" i="20"/>
  <c r="S18" i="20"/>
  <c r="S21" i="20"/>
  <c r="S20" i="20"/>
  <c r="R17" i="19"/>
  <c r="R18" i="19"/>
  <c r="R13" i="19"/>
  <c r="R15" i="19"/>
  <c r="R11" i="19"/>
  <c r="R12" i="19"/>
  <c r="W42" i="20"/>
  <c r="W18" i="20"/>
  <c r="W19" i="20"/>
  <c r="W20" i="20"/>
  <c r="W21" i="20"/>
  <c r="W37" i="20"/>
  <c r="R21" i="20"/>
  <c r="R18" i="20"/>
  <c r="R19" i="20"/>
  <c r="R20" i="20"/>
  <c r="N86" i="1"/>
  <c r="N8" i="3"/>
  <c r="K115" i="13"/>
  <c r="N98" i="14"/>
  <c r="I115" i="13"/>
  <c r="R114" i="11"/>
  <c r="I115" i="14"/>
  <c r="N51" i="16"/>
  <c r="N52" i="16"/>
  <c r="Q18" i="19"/>
  <c r="Q17" i="19"/>
  <c r="Q11" i="19"/>
  <c r="Q10" i="19"/>
  <c r="Q15" i="19"/>
  <c r="Q14" i="19"/>
  <c r="Q18" i="20"/>
  <c r="Q20" i="20"/>
  <c r="Q19" i="20"/>
  <c r="Q21" i="20"/>
  <c r="V20" i="20"/>
  <c r="V21" i="20"/>
  <c r="V18" i="20"/>
  <c r="V19" i="20"/>
  <c r="P17" i="19"/>
  <c r="P21" i="20"/>
  <c r="P18" i="20"/>
  <c r="P19" i="20"/>
  <c r="P20" i="20"/>
  <c r="P110" i="20"/>
  <c r="P81" i="20"/>
  <c r="N111" i="7"/>
  <c r="N90" i="7"/>
  <c r="N86" i="7"/>
  <c r="N82" i="7"/>
  <c r="N74" i="7"/>
  <c r="N69" i="7"/>
  <c r="N65" i="7"/>
  <c r="N57" i="7"/>
  <c r="I115" i="7"/>
  <c r="O18" i="20"/>
  <c r="O19" i="20"/>
  <c r="O20" i="20"/>
  <c r="O21" i="20"/>
  <c r="N118" i="2"/>
  <c r="I115" i="3"/>
  <c r="N116" i="20"/>
  <c r="N67" i="8"/>
  <c r="W32" i="20"/>
  <c r="W8" i="20"/>
  <c r="W24" i="20"/>
  <c r="W38" i="20"/>
  <c r="S15" i="20"/>
  <c r="W15" i="20"/>
  <c r="W16" i="20"/>
  <c r="X41" i="20"/>
  <c r="X103" i="20"/>
  <c r="X102" i="20"/>
  <c r="X101" i="20"/>
  <c r="T49" i="20"/>
  <c r="T103" i="20"/>
  <c r="T102" i="20"/>
  <c r="T101" i="20"/>
  <c r="T94" i="20"/>
  <c r="T96" i="20"/>
  <c r="T100" i="20"/>
  <c r="T95" i="20"/>
  <c r="T91" i="20"/>
  <c r="T99" i="20"/>
  <c r="T92" i="20"/>
  <c r="T93" i="20"/>
  <c r="T97" i="20"/>
  <c r="P42" i="20"/>
  <c r="P103" i="20"/>
  <c r="P102" i="20"/>
  <c r="P101" i="20"/>
  <c r="P94" i="20"/>
  <c r="P96" i="20"/>
  <c r="P100" i="20"/>
  <c r="P95" i="20"/>
  <c r="P93" i="20"/>
  <c r="P97" i="20"/>
  <c r="P99" i="20"/>
  <c r="P91" i="20"/>
  <c r="P92" i="20"/>
  <c r="P11" i="20"/>
  <c r="P14" i="20"/>
  <c r="P10" i="20"/>
  <c r="P26" i="20"/>
  <c r="W35" i="20"/>
  <c r="W103" i="20"/>
  <c r="W102" i="20"/>
  <c r="W101" i="20"/>
  <c r="W100" i="20"/>
  <c r="W95" i="20"/>
  <c r="W94" i="20"/>
  <c r="W96" i="20"/>
  <c r="S60" i="20"/>
  <c r="S103" i="20"/>
  <c r="S102" i="20"/>
  <c r="S101" i="20"/>
  <c r="S100" i="20"/>
  <c r="S95" i="20"/>
  <c r="S94" i="20"/>
  <c r="S96" i="20"/>
  <c r="S93" i="20"/>
  <c r="S97" i="20"/>
  <c r="S99" i="20"/>
  <c r="S91" i="20"/>
  <c r="S92" i="20"/>
  <c r="O8" i="20"/>
  <c r="O103" i="20"/>
  <c r="O102" i="20"/>
  <c r="O101" i="20"/>
  <c r="O100" i="20"/>
  <c r="O95" i="20"/>
  <c r="O94" i="20"/>
  <c r="O96" i="20"/>
  <c r="O91" i="20"/>
  <c r="O92" i="20"/>
  <c r="O99" i="20"/>
  <c r="O93" i="20"/>
  <c r="O97" i="20"/>
  <c r="O11" i="20"/>
  <c r="O14" i="20"/>
  <c r="O10" i="20"/>
  <c r="O26" i="20"/>
  <c r="W34" i="20"/>
  <c r="S25" i="20"/>
  <c r="W25" i="20"/>
  <c r="O34" i="20"/>
  <c r="O42" i="20"/>
  <c r="V102" i="20"/>
  <c r="V101" i="20"/>
  <c r="V103" i="20"/>
  <c r="V95" i="20"/>
  <c r="V94" i="20"/>
  <c r="V96" i="20"/>
  <c r="V100" i="20"/>
  <c r="R102" i="20"/>
  <c r="R101" i="20"/>
  <c r="R103" i="20"/>
  <c r="R95" i="20"/>
  <c r="R94" i="20"/>
  <c r="R96" i="20"/>
  <c r="R100" i="20"/>
  <c r="R91" i="20"/>
  <c r="R92" i="20"/>
  <c r="R93" i="20"/>
  <c r="R97" i="20"/>
  <c r="R99" i="20"/>
  <c r="R10" i="20"/>
  <c r="R11" i="20"/>
  <c r="R14" i="20"/>
  <c r="N128" i="20"/>
  <c r="W41" i="20"/>
  <c r="W17" i="20"/>
  <c r="W33" i="20"/>
  <c r="O25" i="20"/>
  <c r="U101" i="20"/>
  <c r="U103" i="20"/>
  <c r="U102" i="20"/>
  <c r="U94" i="20"/>
  <c r="U96" i="20"/>
  <c r="U100" i="20"/>
  <c r="U95" i="20"/>
  <c r="U99" i="20"/>
  <c r="U91" i="20"/>
  <c r="U92" i="20"/>
  <c r="U93" i="20"/>
  <c r="U97" i="20"/>
  <c r="Q101" i="20"/>
  <c r="Q103" i="20"/>
  <c r="Q102" i="20"/>
  <c r="Q94" i="20"/>
  <c r="Q96" i="20"/>
  <c r="Q100" i="20"/>
  <c r="Q95" i="20"/>
  <c r="Q99" i="20"/>
  <c r="Q91" i="20"/>
  <c r="Q92" i="20"/>
  <c r="Q93" i="20"/>
  <c r="Q97" i="20"/>
  <c r="Q10" i="20"/>
  <c r="Q11" i="20"/>
  <c r="Q14" i="20"/>
  <c r="Q26" i="20"/>
  <c r="Z17" i="19"/>
  <c r="Z11" i="19"/>
  <c r="Z15" i="19"/>
  <c r="Z8" i="19"/>
  <c r="Z18" i="19"/>
  <c r="Z12" i="19"/>
  <c r="Z10" i="19"/>
  <c r="Z110" i="20"/>
  <c r="Z82" i="20"/>
  <c r="Z65" i="20"/>
  <c r="Z86" i="20"/>
  <c r="Z90" i="20"/>
  <c r="Z72" i="20"/>
  <c r="Z106" i="20"/>
  <c r="Z78" i="20"/>
  <c r="Z112" i="20"/>
  <c r="Z108" i="20"/>
  <c r="Z104" i="20"/>
  <c r="Z88" i="20"/>
  <c r="Z84" i="20"/>
  <c r="Z80" i="20"/>
  <c r="Z75" i="20"/>
  <c r="Z69" i="20"/>
  <c r="Z61" i="20"/>
  <c r="Z111" i="20"/>
  <c r="Z107" i="20"/>
  <c r="Z98" i="20"/>
  <c r="Z87" i="20"/>
  <c r="Z83" i="20"/>
  <c r="Z79" i="20"/>
  <c r="Z74" i="20"/>
  <c r="Z66" i="20"/>
  <c r="Z49" i="20"/>
  <c r="Z113" i="20"/>
  <c r="Z109" i="20"/>
  <c r="Z105" i="20"/>
  <c r="Z89" i="20"/>
  <c r="Z85" i="20"/>
  <c r="Z81" i="20"/>
  <c r="Z76" i="20"/>
  <c r="Z71" i="20"/>
  <c r="Z62" i="20"/>
  <c r="Z57" i="20"/>
  <c r="Z58" i="20"/>
  <c r="Z52" i="20"/>
  <c r="Z53" i="20"/>
  <c r="Z67" i="20"/>
  <c r="Z63" i="20"/>
  <c r="Z59" i="20"/>
  <c r="Z54" i="20"/>
  <c r="Z34" i="20"/>
  <c r="Z101" i="20"/>
  <c r="Z102" i="20"/>
  <c r="Z103" i="20"/>
  <c r="Z96" i="20"/>
  <c r="Z100" i="20"/>
  <c r="Z95" i="20"/>
  <c r="Z94" i="20"/>
  <c r="Z77" i="20"/>
  <c r="Z73" i="20"/>
  <c r="Z68" i="20"/>
  <c r="Z64" i="20"/>
  <c r="Z60" i="20"/>
  <c r="Z55" i="20"/>
  <c r="Z51" i="20"/>
  <c r="N45" i="1"/>
  <c r="N33" i="1"/>
  <c r="N17" i="1"/>
  <c r="N15" i="1"/>
  <c r="N73" i="1"/>
  <c r="N65" i="1"/>
  <c r="N113" i="1"/>
  <c r="N108" i="1"/>
  <c r="N104" i="1"/>
  <c r="N82" i="1"/>
  <c r="N110" i="1"/>
  <c r="N75" i="1"/>
  <c r="N67" i="1"/>
  <c r="N61" i="1"/>
  <c r="N87" i="11"/>
  <c r="N53" i="11"/>
  <c r="N52" i="1"/>
  <c r="N49" i="1"/>
  <c r="N38" i="1"/>
  <c r="N34" i="1"/>
  <c r="N80" i="1"/>
  <c r="N66" i="1"/>
  <c r="N109" i="1"/>
  <c r="N105" i="1"/>
  <c r="N83" i="1"/>
  <c r="N77" i="1"/>
  <c r="N103" i="1"/>
  <c r="N68" i="1"/>
  <c r="N43" i="1"/>
  <c r="N21" i="1"/>
  <c r="N72" i="1"/>
  <c r="N63" i="1"/>
  <c r="N112" i="1"/>
  <c r="N107" i="1"/>
  <c r="N102" i="1"/>
  <c r="N85" i="1"/>
  <c r="N79" i="1"/>
  <c r="N74" i="1"/>
  <c r="N64" i="1"/>
  <c r="N60" i="1"/>
  <c r="N41" i="1"/>
  <c r="N42" i="1"/>
  <c r="N9" i="1"/>
  <c r="N81" i="1"/>
  <c r="N69" i="1"/>
  <c r="N62" i="1"/>
  <c r="N111" i="1"/>
  <c r="N106" i="1"/>
  <c r="N84" i="1"/>
  <c r="N78" i="1"/>
  <c r="N76" i="1"/>
  <c r="N71" i="1"/>
  <c r="N59" i="1"/>
  <c r="N18" i="1"/>
  <c r="N16" i="1"/>
  <c r="N37" i="1"/>
  <c r="N35" i="1"/>
  <c r="N40" i="1"/>
  <c r="N95" i="1"/>
  <c r="N98" i="1"/>
  <c r="N96" i="1"/>
  <c r="N97" i="1"/>
  <c r="N89" i="1"/>
  <c r="N88" i="1"/>
  <c r="N87" i="1"/>
  <c r="N57" i="1"/>
  <c r="N55" i="1"/>
  <c r="N51" i="1"/>
  <c r="N54" i="1"/>
  <c r="N50" i="1"/>
  <c r="N53" i="1"/>
  <c r="N58" i="1"/>
  <c r="K115" i="7"/>
  <c r="I115" i="1"/>
  <c r="J115" i="1"/>
  <c r="N82" i="11"/>
  <c r="N55" i="17"/>
  <c r="K115" i="11"/>
  <c r="N52" i="11"/>
  <c r="I115" i="11"/>
  <c r="Y110" i="20"/>
  <c r="Y81" i="20"/>
  <c r="Y106" i="20"/>
  <c r="Y77" i="20"/>
  <c r="Y60" i="20"/>
  <c r="Y89" i="20"/>
  <c r="Y73" i="20"/>
  <c r="Y55" i="20"/>
  <c r="Y85" i="20"/>
  <c r="Y68" i="20"/>
  <c r="Y51" i="20"/>
  <c r="Y103" i="20"/>
  <c r="Y101" i="20"/>
  <c r="Y102" i="20"/>
  <c r="Y94" i="20"/>
  <c r="Y95" i="20"/>
  <c r="Y96" i="20"/>
  <c r="Y100" i="20"/>
  <c r="Y91" i="20"/>
  <c r="Y99" i="20"/>
  <c r="Y92" i="20"/>
  <c r="Y93" i="20"/>
  <c r="Y97" i="20"/>
  <c r="Y11" i="20"/>
  <c r="Y10" i="20"/>
  <c r="Y14" i="20"/>
  <c r="Y26" i="20"/>
  <c r="G115" i="17"/>
  <c r="N98" i="16"/>
  <c r="K115" i="17"/>
  <c r="I115" i="17"/>
  <c r="X111" i="20"/>
  <c r="X104" i="20"/>
  <c r="X113" i="20"/>
  <c r="X109" i="20"/>
  <c r="X112" i="20"/>
  <c r="X108" i="20"/>
  <c r="X110" i="20"/>
  <c r="X89" i="20"/>
  <c r="X107" i="20"/>
  <c r="X82" i="20"/>
  <c r="X106" i="20"/>
  <c r="X98" i="20"/>
  <c r="X86" i="20"/>
  <c r="X105" i="20"/>
  <c r="X90" i="20"/>
  <c r="X85" i="20"/>
  <c r="X87" i="20"/>
  <c r="X78" i="20"/>
  <c r="X88" i="20"/>
  <c r="X84" i="20"/>
  <c r="X80" i="20"/>
  <c r="X83" i="20"/>
  <c r="X79" i="20"/>
  <c r="X81" i="20"/>
  <c r="X74" i="20"/>
  <c r="X76" i="20"/>
  <c r="X75" i="20"/>
  <c r="X67" i="20"/>
  <c r="X77" i="20"/>
  <c r="X72" i="20"/>
  <c r="X71" i="20"/>
  <c r="X63" i="20"/>
  <c r="X69" i="20"/>
  <c r="X65" i="20"/>
  <c r="X73" i="20"/>
  <c r="X68" i="20"/>
  <c r="X64" i="20"/>
  <c r="X66" i="20"/>
  <c r="X59" i="20"/>
  <c r="X62" i="20"/>
  <c r="X61" i="20"/>
  <c r="X57" i="20"/>
  <c r="X60" i="20"/>
  <c r="X52" i="20"/>
  <c r="X50" i="20"/>
  <c r="X37" i="20"/>
  <c r="X54" i="20"/>
  <c r="X43" i="20"/>
  <c r="X40" i="20"/>
  <c r="X32" i="20"/>
  <c r="X55" i="20"/>
  <c r="X51" i="20"/>
  <c r="X38" i="20"/>
  <c r="X42" i="20"/>
  <c r="X95" i="20"/>
  <c r="X96" i="20"/>
  <c r="X100" i="20"/>
  <c r="X94" i="20"/>
  <c r="X91" i="20"/>
  <c r="X99" i="20"/>
  <c r="X92" i="20"/>
  <c r="X97" i="20"/>
  <c r="X93" i="20"/>
  <c r="X14" i="20"/>
  <c r="X11" i="20"/>
  <c r="X10" i="20"/>
  <c r="X26" i="20"/>
  <c r="X58" i="20"/>
  <c r="X53" i="20"/>
  <c r="X49" i="20"/>
  <c r="X33" i="20"/>
  <c r="N98" i="7"/>
  <c r="N98" i="13"/>
  <c r="N98" i="17"/>
  <c r="N127" i="20"/>
  <c r="N126" i="20"/>
  <c r="N124" i="20"/>
  <c r="N40" i="5"/>
  <c r="N67" i="12"/>
  <c r="N42" i="12"/>
  <c r="N98" i="15"/>
  <c r="N98" i="8"/>
  <c r="G115" i="5"/>
  <c r="K115" i="5"/>
  <c r="G115" i="3"/>
  <c r="Z40" i="20"/>
  <c r="Z8" i="20"/>
  <c r="Z93" i="20"/>
  <c r="Z92" i="20"/>
  <c r="Z97" i="20"/>
  <c r="Z91" i="20"/>
  <c r="Z99" i="20"/>
  <c r="Z10" i="20"/>
  <c r="Z14" i="20"/>
  <c r="Z11" i="20"/>
  <c r="Z26" i="20"/>
  <c r="W113" i="20"/>
  <c r="W108" i="20"/>
  <c r="W104" i="20"/>
  <c r="W112" i="20"/>
  <c r="W110" i="20"/>
  <c r="W106" i="20"/>
  <c r="W98" i="20"/>
  <c r="W109" i="20"/>
  <c r="W105" i="20"/>
  <c r="W87" i="20"/>
  <c r="W111" i="20"/>
  <c r="W107" i="20"/>
  <c r="W89" i="20"/>
  <c r="W83" i="20"/>
  <c r="W88" i="20"/>
  <c r="W82" i="20"/>
  <c r="W90" i="20"/>
  <c r="W86" i="20"/>
  <c r="W84" i="20"/>
  <c r="W76" i="20"/>
  <c r="W72" i="20"/>
  <c r="W85" i="20"/>
  <c r="W80" i="20"/>
  <c r="W78" i="20"/>
  <c r="W74" i="20"/>
  <c r="W69" i="20"/>
  <c r="W81" i="20"/>
  <c r="W77" i="20"/>
  <c r="W73" i="20"/>
  <c r="W68" i="20"/>
  <c r="W79" i="20"/>
  <c r="W75" i="20"/>
  <c r="W71" i="20"/>
  <c r="W66" i="20"/>
  <c r="W62" i="20"/>
  <c r="W67" i="20"/>
  <c r="W64" i="20"/>
  <c r="W60" i="20"/>
  <c r="W63" i="20"/>
  <c r="W59" i="20"/>
  <c r="W65" i="20"/>
  <c r="W61" i="20"/>
  <c r="W57" i="20"/>
  <c r="W54" i="20"/>
  <c r="W58" i="20"/>
  <c r="W52" i="20"/>
  <c r="W55" i="20"/>
  <c r="W51" i="20"/>
  <c r="W53" i="20"/>
  <c r="W49" i="20"/>
  <c r="W43" i="20"/>
  <c r="W99" i="20"/>
  <c r="W91" i="20"/>
  <c r="W92" i="20"/>
  <c r="W93" i="20"/>
  <c r="W97" i="20"/>
  <c r="W14" i="20"/>
  <c r="W10" i="20"/>
  <c r="W11" i="20"/>
  <c r="W26" i="20"/>
  <c r="W50" i="20"/>
  <c r="N40" i="3"/>
  <c r="N98" i="3"/>
  <c r="G115" i="12"/>
  <c r="V99" i="20"/>
  <c r="V51" i="20"/>
  <c r="V91" i="20"/>
  <c r="V97" i="20"/>
  <c r="V93" i="20"/>
  <c r="V92" i="20"/>
  <c r="V107" i="20"/>
  <c r="V113" i="20"/>
  <c r="V111" i="20"/>
  <c r="V112" i="20"/>
  <c r="V108" i="20"/>
  <c r="V110" i="20"/>
  <c r="V106" i="20"/>
  <c r="V109" i="20"/>
  <c r="V88" i="20"/>
  <c r="V105" i="20"/>
  <c r="V98" i="20"/>
  <c r="V104" i="20"/>
  <c r="V90" i="20"/>
  <c r="V89" i="20"/>
  <c r="V82" i="20"/>
  <c r="V87" i="20"/>
  <c r="V86" i="20"/>
  <c r="V83" i="20"/>
  <c r="V79" i="20"/>
  <c r="V85" i="20"/>
  <c r="V81" i="20"/>
  <c r="V84" i="20"/>
  <c r="V80" i="20"/>
  <c r="V73" i="20"/>
  <c r="V78" i="20"/>
  <c r="V77" i="20"/>
  <c r="V74" i="20"/>
  <c r="V69" i="20"/>
  <c r="V76" i="20"/>
  <c r="V72" i="20"/>
  <c r="V75" i="20"/>
  <c r="V71" i="20"/>
  <c r="V66" i="20"/>
  <c r="V68" i="20"/>
  <c r="V67" i="20"/>
  <c r="V63" i="20"/>
  <c r="V65" i="20"/>
  <c r="V64" i="20"/>
  <c r="V60" i="20"/>
  <c r="V62" i="20"/>
  <c r="V61" i="20"/>
  <c r="V57" i="20"/>
  <c r="V59" i="20"/>
  <c r="V58" i="20"/>
  <c r="V53" i="20"/>
  <c r="V55" i="20"/>
  <c r="V54" i="20"/>
  <c r="V50" i="20"/>
  <c r="V52" i="20"/>
  <c r="U108" i="20"/>
  <c r="U83" i="20"/>
  <c r="U62" i="20"/>
  <c r="U104" i="20"/>
  <c r="U71" i="20"/>
  <c r="U49" i="20"/>
  <c r="U87" i="20"/>
  <c r="U66" i="20"/>
  <c r="U17" i="20"/>
  <c r="U14" i="20"/>
  <c r="U11" i="20"/>
  <c r="U10" i="20"/>
  <c r="U26" i="20"/>
  <c r="U79" i="20"/>
  <c r="U53" i="20"/>
  <c r="K115" i="12"/>
  <c r="I115" i="12"/>
  <c r="G115" i="13"/>
  <c r="N111" i="12"/>
  <c r="T62" i="20"/>
  <c r="T79" i="20"/>
  <c r="T58" i="20"/>
  <c r="T75" i="20"/>
  <c r="T53" i="20"/>
  <c r="T14" i="20"/>
  <c r="T11" i="20"/>
  <c r="T10" i="20"/>
  <c r="T26" i="20"/>
  <c r="V11" i="20"/>
  <c r="V14" i="20"/>
  <c r="V10" i="20"/>
  <c r="V26" i="20"/>
  <c r="V49" i="20"/>
  <c r="S110" i="20"/>
  <c r="S109" i="20"/>
  <c r="S113" i="20"/>
  <c r="S106" i="20"/>
  <c r="S112" i="20"/>
  <c r="S105" i="20"/>
  <c r="S108" i="20"/>
  <c r="S104" i="20"/>
  <c r="S98" i="20"/>
  <c r="S89" i="20"/>
  <c r="S87" i="20"/>
  <c r="S84" i="20"/>
  <c r="S77" i="20"/>
  <c r="S88" i="20"/>
  <c r="S83" i="20"/>
  <c r="S76" i="20"/>
  <c r="S81" i="20"/>
  <c r="S72" i="20"/>
  <c r="S85" i="20"/>
  <c r="S80" i="20"/>
  <c r="S71" i="20"/>
  <c r="S66" i="20"/>
  <c r="S75" i="20"/>
  <c r="S58" i="20"/>
  <c r="S53" i="20"/>
  <c r="S68" i="20"/>
  <c r="S16" i="20"/>
  <c r="S64" i="20"/>
  <c r="S8" i="20"/>
  <c r="S11" i="20"/>
  <c r="S10" i="20"/>
  <c r="S14" i="20"/>
  <c r="S26" i="20"/>
  <c r="S59" i="20"/>
  <c r="S51" i="20"/>
  <c r="S37" i="20"/>
  <c r="S49" i="20"/>
  <c r="S63" i="20"/>
  <c r="S54" i="20"/>
  <c r="S41" i="20"/>
  <c r="K115" i="14"/>
  <c r="G115" i="15"/>
  <c r="N38" i="11"/>
  <c r="N73" i="13"/>
  <c r="N34" i="13"/>
  <c r="N72" i="13"/>
  <c r="R16" i="19"/>
  <c r="R111" i="20"/>
  <c r="R112" i="20"/>
  <c r="R104" i="20"/>
  <c r="R109" i="20"/>
  <c r="R107" i="20"/>
  <c r="R105" i="20"/>
  <c r="R90" i="20"/>
  <c r="R113" i="20"/>
  <c r="R108" i="20"/>
  <c r="R98" i="20"/>
  <c r="R82" i="20"/>
  <c r="R88" i="20"/>
  <c r="R87" i="20"/>
  <c r="R83" i="20"/>
  <c r="R78" i="20"/>
  <c r="R86" i="20"/>
  <c r="R80" i="20"/>
  <c r="R84" i="20"/>
  <c r="R79" i="20"/>
  <c r="R76" i="20"/>
  <c r="R71" i="20"/>
  <c r="R75" i="20"/>
  <c r="R74" i="20"/>
  <c r="R72" i="20"/>
  <c r="R65" i="20"/>
  <c r="R69" i="20"/>
  <c r="R66" i="20"/>
  <c r="R49" i="20"/>
  <c r="R61" i="20"/>
  <c r="R58" i="20"/>
  <c r="R59" i="20"/>
  <c r="R16" i="20"/>
  <c r="R52" i="20"/>
  <c r="R35" i="20"/>
  <c r="R33" i="20"/>
  <c r="R50" i="20"/>
  <c r="R26" i="20"/>
  <c r="R63" i="20"/>
  <c r="R54" i="20"/>
  <c r="R34" i="20"/>
  <c r="R53" i="20"/>
  <c r="R40" i="20"/>
  <c r="R17" i="20"/>
  <c r="I115" i="15"/>
  <c r="G115" i="16"/>
  <c r="N35" i="15"/>
  <c r="K115" i="15"/>
  <c r="N73" i="3"/>
  <c r="N71" i="13"/>
  <c r="N84" i="17"/>
  <c r="N69" i="13"/>
  <c r="N111" i="14"/>
  <c r="N107" i="14"/>
  <c r="N90" i="14"/>
  <c r="N86" i="14"/>
  <c r="N82" i="14"/>
  <c r="N78" i="14"/>
  <c r="N74" i="14"/>
  <c r="N69" i="14"/>
  <c r="N65" i="14"/>
  <c r="N61" i="14"/>
  <c r="N57" i="14"/>
  <c r="N52" i="14"/>
  <c r="N83" i="15"/>
  <c r="N79" i="15"/>
  <c r="N75" i="15"/>
  <c r="N71" i="15"/>
  <c r="N66" i="15"/>
  <c r="N62" i="15"/>
  <c r="N58" i="15"/>
  <c r="N53" i="15"/>
  <c r="Q16" i="19"/>
  <c r="Q112" i="20"/>
  <c r="Q110" i="20"/>
  <c r="Q108" i="20"/>
  <c r="Q107" i="20"/>
  <c r="Q104" i="20"/>
  <c r="Q89" i="20"/>
  <c r="Q86" i="20"/>
  <c r="Q83" i="20"/>
  <c r="Q82" i="20"/>
  <c r="Q87" i="20"/>
  <c r="Q81" i="20"/>
  <c r="Q78" i="20"/>
  <c r="Q77" i="20"/>
  <c r="Q75" i="20"/>
  <c r="Q73" i="20"/>
  <c r="Q71" i="20"/>
  <c r="Q69" i="20"/>
  <c r="Q66" i="20"/>
  <c r="Q65" i="20"/>
  <c r="Q64" i="20"/>
  <c r="Q61" i="20"/>
  <c r="Q60" i="20"/>
  <c r="Q55" i="20"/>
  <c r="Q53" i="20"/>
  <c r="Q43" i="20"/>
  <c r="Q49" i="20"/>
  <c r="Q58" i="20"/>
  <c r="Q52" i="20"/>
  <c r="Q15" i="20"/>
  <c r="Q38" i="20"/>
  <c r="Q42" i="20"/>
  <c r="Q25" i="20"/>
  <c r="Q41" i="20"/>
  <c r="K115" i="16"/>
  <c r="M115" i="1"/>
  <c r="G115" i="7"/>
  <c r="N112" i="16"/>
  <c r="N108" i="16"/>
  <c r="I115" i="16"/>
  <c r="P7" i="19"/>
  <c r="P13" i="19"/>
  <c r="P15" i="19"/>
  <c r="P10" i="19"/>
  <c r="P8" i="19"/>
  <c r="P18" i="19"/>
  <c r="P14" i="19"/>
  <c r="P19" i="19"/>
  <c r="P12" i="19"/>
  <c r="P60" i="20"/>
  <c r="P9" i="20"/>
  <c r="P69" i="20"/>
  <c r="N133" i="20"/>
  <c r="N129" i="20"/>
  <c r="P16" i="20"/>
  <c r="P113" i="20"/>
  <c r="P105" i="20"/>
  <c r="P82" i="20"/>
  <c r="P73" i="20"/>
  <c r="P61" i="20"/>
  <c r="P52" i="20"/>
  <c r="P40" i="20"/>
  <c r="P24" i="20"/>
  <c r="P41" i="20"/>
  <c r="P109" i="20"/>
  <c r="P88" i="20"/>
  <c r="P77" i="20"/>
  <c r="P67" i="20"/>
  <c r="P59" i="20"/>
  <c r="P107" i="20"/>
  <c r="P84" i="20"/>
  <c r="P76" i="20"/>
  <c r="P65" i="20"/>
  <c r="P54" i="20"/>
  <c r="P25" i="20"/>
  <c r="D115" i="1"/>
  <c r="H115" i="1"/>
  <c r="P115" i="1"/>
  <c r="O83" i="20"/>
  <c r="O105" i="20"/>
  <c r="O109" i="20"/>
  <c r="O84" i="20"/>
  <c r="O76" i="20"/>
  <c r="O113" i="20"/>
  <c r="O104" i="20"/>
  <c r="O89" i="20"/>
  <c r="O79" i="20"/>
  <c r="O110" i="20"/>
  <c r="O87" i="20"/>
  <c r="O77" i="20"/>
  <c r="O67" i="20"/>
  <c r="O72" i="20"/>
  <c r="O71" i="20"/>
  <c r="O49" i="20"/>
  <c r="O64" i="20"/>
  <c r="O60" i="20"/>
  <c r="O62" i="20"/>
  <c r="O53" i="20"/>
  <c r="O37" i="20"/>
  <c r="O54" i="20"/>
  <c r="O32" i="20"/>
  <c r="O55" i="20"/>
  <c r="O33" i="20"/>
  <c r="O9" i="20"/>
  <c r="U16" i="19"/>
  <c r="W9" i="20"/>
  <c r="N111" i="11"/>
  <c r="N107" i="11"/>
  <c r="N65" i="11"/>
  <c r="N57" i="11"/>
  <c r="N82" i="17"/>
  <c r="N80" i="5"/>
  <c r="N76" i="5"/>
  <c r="N72" i="5"/>
  <c r="N67" i="5"/>
  <c r="N63" i="5"/>
  <c r="N59" i="5"/>
  <c r="N64" i="3"/>
  <c r="N79" i="13"/>
  <c r="N112" i="14"/>
  <c r="N108" i="14"/>
  <c r="N91" i="14"/>
  <c r="N87" i="14"/>
  <c r="N83" i="14"/>
  <c r="N79" i="14"/>
  <c r="N75" i="14"/>
  <c r="N71" i="14"/>
  <c r="N66" i="14"/>
  <c r="N62" i="14"/>
  <c r="N58" i="14"/>
  <c r="N53" i="14"/>
  <c r="N112" i="15"/>
  <c r="N108" i="15"/>
  <c r="N84" i="15"/>
  <c r="N80" i="15"/>
  <c r="N76" i="15"/>
  <c r="N72" i="15"/>
  <c r="N67" i="15"/>
  <c r="N63" i="15"/>
  <c r="N59" i="15"/>
  <c r="N54" i="15"/>
  <c r="N50" i="15"/>
  <c r="N42" i="15"/>
  <c r="N113" i="7"/>
  <c r="N105" i="7"/>
  <c r="N82" i="8"/>
  <c r="N65" i="8"/>
  <c r="N130" i="20"/>
  <c r="N41" i="5"/>
  <c r="N119" i="5" s="1"/>
  <c r="N35" i="5"/>
  <c r="K115" i="3"/>
  <c r="N38" i="14"/>
  <c r="N9" i="14"/>
  <c r="N40" i="15"/>
  <c r="N77" i="11"/>
  <c r="N83" i="17"/>
  <c r="N43" i="17"/>
  <c r="N110" i="5"/>
  <c r="N106" i="7"/>
  <c r="N85" i="7"/>
  <c r="N68" i="7"/>
  <c r="N34" i="14"/>
  <c r="S79" i="20"/>
  <c r="S73" i="20"/>
  <c r="S67" i="20"/>
  <c r="S62" i="20"/>
  <c r="S55" i="20"/>
  <c r="S50" i="20"/>
  <c r="P86" i="20"/>
  <c r="P78" i="20"/>
  <c r="P72" i="20"/>
  <c r="P64" i="20"/>
  <c r="P55" i="20"/>
  <c r="O108" i="20"/>
  <c r="O88" i="20"/>
  <c r="O81" i="20"/>
  <c r="O73" i="20"/>
  <c r="O66" i="20"/>
  <c r="O59" i="20"/>
  <c r="O50" i="20"/>
  <c r="R43" i="20"/>
  <c r="W40" i="20"/>
  <c r="R38" i="20"/>
  <c r="R37" i="20"/>
  <c r="P35" i="20"/>
  <c r="S33" i="20"/>
  <c r="R32" i="20"/>
  <c r="R25" i="20"/>
  <c r="O24" i="20"/>
  <c r="S17" i="20"/>
  <c r="R15" i="20"/>
  <c r="S16" i="19"/>
  <c r="O41" i="20"/>
  <c r="N85" i="17"/>
  <c r="N106" i="5"/>
  <c r="N87" i="3"/>
  <c r="N81" i="3"/>
  <c r="N77" i="3"/>
  <c r="N88" i="13"/>
  <c r="N77" i="13"/>
  <c r="N63" i="13"/>
  <c r="N105" i="15"/>
  <c r="N88" i="15"/>
  <c r="N91" i="16"/>
  <c r="N87" i="16"/>
  <c r="N83" i="16"/>
  <c r="N79" i="16"/>
  <c r="N75" i="16"/>
  <c r="N71" i="16"/>
  <c r="N51" i="7"/>
  <c r="N43" i="7"/>
  <c r="N110" i="8"/>
  <c r="N106" i="8"/>
  <c r="N73" i="8"/>
  <c r="N69" i="8"/>
  <c r="N60" i="8"/>
  <c r="N55" i="8"/>
  <c r="N9" i="8"/>
  <c r="N68" i="8"/>
  <c r="N111" i="8"/>
  <c r="N107" i="8"/>
  <c r="N61" i="8"/>
  <c r="K115" i="8"/>
  <c r="G115" i="2"/>
  <c r="E115" i="1"/>
  <c r="B115" i="1"/>
  <c r="I115" i="8"/>
  <c r="N78" i="2"/>
  <c r="N121" i="2" s="1"/>
  <c r="N78" i="8"/>
  <c r="N77" i="8"/>
  <c r="K115" i="1"/>
  <c r="N38" i="8"/>
  <c r="N9" i="3"/>
  <c r="N38" i="15"/>
  <c r="N110" i="11"/>
  <c r="N106" i="11"/>
  <c r="N86" i="17"/>
  <c r="N78" i="17"/>
  <c r="N65" i="17"/>
  <c r="N61" i="17"/>
  <c r="N57" i="17"/>
  <c r="N114" i="12"/>
  <c r="R114" i="12" s="1"/>
  <c r="N91" i="15"/>
  <c r="N87" i="15"/>
  <c r="N90" i="8"/>
  <c r="N86" i="8"/>
  <c r="N34" i="11"/>
  <c r="N66" i="16"/>
  <c r="N62" i="16"/>
  <c r="N58" i="16"/>
  <c r="N53" i="16"/>
  <c r="N52" i="7"/>
  <c r="N8" i="5"/>
  <c r="N8" i="13"/>
  <c r="N40" i="14"/>
  <c r="N112" i="11"/>
  <c r="N108" i="11"/>
  <c r="N91" i="11"/>
  <c r="N80" i="11"/>
  <c r="N66" i="11"/>
  <c r="N58" i="11"/>
  <c r="N50" i="11"/>
  <c r="N88" i="17"/>
  <c r="N80" i="17"/>
  <c r="N67" i="17"/>
  <c r="N59" i="17"/>
  <c r="N114" i="3"/>
  <c r="R114" i="3" s="1"/>
  <c r="N82" i="13"/>
  <c r="N89" i="15"/>
  <c r="N86" i="15"/>
  <c r="N64" i="7"/>
  <c r="N60" i="7"/>
  <c r="N55" i="7"/>
  <c r="N9" i="11"/>
  <c r="N41" i="14"/>
  <c r="N35" i="14"/>
  <c r="N113" i="11"/>
  <c r="N109" i="11"/>
  <c r="N105" i="11"/>
  <c r="N67" i="11"/>
  <c r="N63" i="11"/>
  <c r="N59" i="11"/>
  <c r="N110" i="17"/>
  <c r="N107" i="17"/>
  <c r="N90" i="17"/>
  <c r="N89" i="17"/>
  <c r="N77" i="17"/>
  <c r="N73" i="17"/>
  <c r="N60" i="17"/>
  <c r="N81" i="5"/>
  <c r="N91" i="3"/>
  <c r="N111" i="13"/>
  <c r="N90" i="13"/>
  <c r="N83" i="13"/>
  <c r="N66" i="13"/>
  <c r="N90" i="15"/>
  <c r="N110" i="7"/>
  <c r="N50" i="7"/>
  <c r="N42" i="7"/>
  <c r="N89" i="8"/>
  <c r="N85" i="8"/>
  <c r="N34" i="3"/>
  <c r="T7" i="19"/>
  <c r="U112" i="20"/>
  <c r="U75" i="20"/>
  <c r="U58" i="20"/>
  <c r="T108" i="20"/>
  <c r="T87" i="20"/>
  <c r="T71" i="20"/>
  <c r="S111" i="20"/>
  <c r="S107" i="20"/>
  <c r="S90" i="20"/>
  <c r="S86" i="20"/>
  <c r="S82" i="20"/>
  <c r="S78" i="20"/>
  <c r="S74" i="20"/>
  <c r="S69" i="20"/>
  <c r="S65" i="20"/>
  <c r="S61" i="20"/>
  <c r="S57" i="20"/>
  <c r="S52" i="20"/>
  <c r="R110" i="20"/>
  <c r="R106" i="20"/>
  <c r="R89" i="20"/>
  <c r="R85" i="20"/>
  <c r="R81" i="20"/>
  <c r="R77" i="20"/>
  <c r="R73" i="20"/>
  <c r="R67" i="20"/>
  <c r="R62" i="20"/>
  <c r="R57" i="20"/>
  <c r="Q111" i="20"/>
  <c r="Q106" i="20"/>
  <c r="Q90" i="20"/>
  <c r="Q85" i="20"/>
  <c r="Q79" i="20"/>
  <c r="Q74" i="20"/>
  <c r="Q68" i="20"/>
  <c r="Q62" i="20"/>
  <c r="Q57" i="20"/>
  <c r="Q51" i="20"/>
  <c r="P111" i="20"/>
  <c r="P106" i="20"/>
  <c r="P98" i="20"/>
  <c r="P90" i="20"/>
  <c r="P85" i="20"/>
  <c r="P80" i="20"/>
  <c r="P74" i="20"/>
  <c r="P68" i="20"/>
  <c r="P63" i="20"/>
  <c r="P57" i="20"/>
  <c r="P51" i="20"/>
  <c r="O112" i="20"/>
  <c r="O106" i="20"/>
  <c r="O98" i="20"/>
  <c r="O85" i="20"/>
  <c r="O80" i="20"/>
  <c r="O75" i="20"/>
  <c r="O68" i="20"/>
  <c r="O63" i="20"/>
  <c r="O58" i="20"/>
  <c r="O51" i="20"/>
  <c r="P43" i="20"/>
  <c r="S40" i="20"/>
  <c r="O40" i="20"/>
  <c r="P38" i="20"/>
  <c r="P37" i="20"/>
  <c r="Q35" i="20"/>
  <c r="Q34" i="20"/>
  <c r="P33" i="20"/>
  <c r="P32" i="20"/>
  <c r="Q24" i="20"/>
  <c r="P17" i="20"/>
  <c r="O16" i="20"/>
  <c r="S9" i="20"/>
  <c r="V8" i="20"/>
  <c r="V40" i="20"/>
  <c r="U41" i="20"/>
  <c r="S32" i="20"/>
  <c r="S35" i="20"/>
  <c r="S38" i="20"/>
  <c r="S43" i="20"/>
  <c r="P8" i="20"/>
  <c r="P15" i="20"/>
  <c r="P34" i="20"/>
  <c r="P49" i="20"/>
  <c r="P53" i="20"/>
  <c r="P58" i="20"/>
  <c r="P62" i="20"/>
  <c r="P66" i="20"/>
  <c r="P71" i="20"/>
  <c r="P75" i="20"/>
  <c r="P79" i="20"/>
  <c r="P83" i="20"/>
  <c r="P87" i="20"/>
  <c r="P104" i="20"/>
  <c r="P108" i="20"/>
  <c r="P112" i="20"/>
  <c r="R8" i="20"/>
  <c r="R41" i="20"/>
  <c r="R42" i="20"/>
  <c r="R9" i="20"/>
  <c r="R24" i="20"/>
  <c r="R51" i="20"/>
  <c r="R55" i="20"/>
  <c r="R60" i="20"/>
  <c r="R64" i="20"/>
  <c r="R68" i="20"/>
  <c r="T25" i="20"/>
  <c r="Q16" i="20"/>
  <c r="Q33" i="20"/>
  <c r="Q37" i="20"/>
  <c r="Q40" i="20"/>
  <c r="Q50" i="20"/>
  <c r="Q54" i="20"/>
  <c r="Q59" i="20"/>
  <c r="Q63" i="20"/>
  <c r="Q67" i="20"/>
  <c r="Q72" i="20"/>
  <c r="Q76" i="20"/>
  <c r="Q80" i="20"/>
  <c r="Q84" i="20"/>
  <c r="Q88" i="20"/>
  <c r="Q98" i="20"/>
  <c r="Q105" i="20"/>
  <c r="Q109" i="20"/>
  <c r="Q113" i="20"/>
  <c r="O17" i="20"/>
  <c r="O35" i="20"/>
  <c r="O38" i="20"/>
  <c r="O43" i="20"/>
  <c r="O52" i="20"/>
  <c r="O57" i="20"/>
  <c r="O61" i="20"/>
  <c r="O65" i="20"/>
  <c r="O69" i="20"/>
  <c r="O74" i="20"/>
  <c r="O78" i="20"/>
  <c r="O82" i="20"/>
  <c r="O86" i="20"/>
  <c r="O90" i="20"/>
  <c r="O107" i="20"/>
  <c r="O111" i="20"/>
  <c r="N81" i="8"/>
  <c r="N64" i="8"/>
  <c r="N40" i="8"/>
  <c r="N51" i="8"/>
  <c r="N41" i="8"/>
  <c r="N35" i="8"/>
  <c r="N74" i="8"/>
  <c r="N57" i="8"/>
  <c r="N52" i="8"/>
  <c r="N40" i="17"/>
  <c r="N41" i="16"/>
  <c r="N35" i="16"/>
  <c r="N40" i="7"/>
  <c r="N91" i="17"/>
  <c r="N79" i="17"/>
  <c r="N75" i="17"/>
  <c r="N71" i="17"/>
  <c r="N63" i="17"/>
  <c r="N58" i="17"/>
  <c r="N110" i="3"/>
  <c r="N62" i="3"/>
  <c r="N58" i="3"/>
  <c r="N53" i="3"/>
  <c r="N58" i="12"/>
  <c r="N113" i="13"/>
  <c r="N89" i="13"/>
  <c r="N43" i="13"/>
  <c r="N110" i="14"/>
  <c r="N106" i="14"/>
  <c r="N89" i="14"/>
  <c r="N85" i="14"/>
  <c r="N81" i="14"/>
  <c r="N77" i="14"/>
  <c r="N73" i="14"/>
  <c r="N68" i="14"/>
  <c r="N64" i="14"/>
  <c r="N60" i="14"/>
  <c r="N55" i="14"/>
  <c r="N51" i="14"/>
  <c r="N82" i="15"/>
  <c r="N78" i="15"/>
  <c r="N74" i="15"/>
  <c r="N69" i="15"/>
  <c r="N65" i="15"/>
  <c r="N61" i="15"/>
  <c r="N57" i="15"/>
  <c r="N52" i="15"/>
  <c r="N91" i="7"/>
  <c r="N87" i="7"/>
  <c r="N83" i="7"/>
  <c r="N66" i="7"/>
  <c r="N34" i="16"/>
  <c r="N112" i="7"/>
  <c r="N84" i="7"/>
  <c r="N80" i="7"/>
  <c r="N76" i="7"/>
  <c r="N72" i="7"/>
  <c r="N67" i="7"/>
  <c r="N34" i="15"/>
  <c r="N40" i="16"/>
  <c r="N38" i="7"/>
  <c r="N9" i="7"/>
  <c r="N83" i="11"/>
  <c r="N112" i="17"/>
  <c r="N68" i="17"/>
  <c r="N83" i="12"/>
  <c r="N113" i="14"/>
  <c r="N109" i="14"/>
  <c r="N105" i="14"/>
  <c r="N88" i="14"/>
  <c r="N84" i="14"/>
  <c r="N80" i="14"/>
  <c r="N76" i="14"/>
  <c r="N72" i="14"/>
  <c r="N67" i="14"/>
  <c r="N63" i="14"/>
  <c r="N59" i="14"/>
  <c r="N54" i="14"/>
  <c r="N50" i="14"/>
  <c r="N85" i="15"/>
  <c r="N81" i="15"/>
  <c r="N77" i="15"/>
  <c r="N73" i="15"/>
  <c r="N68" i="15"/>
  <c r="N64" i="15"/>
  <c r="N60" i="15"/>
  <c r="N55" i="15"/>
  <c r="N51" i="15"/>
  <c r="N43" i="15"/>
  <c r="N34" i="7"/>
  <c r="N8" i="11"/>
  <c r="N8" i="15"/>
  <c r="N9" i="17"/>
  <c r="N40" i="12"/>
  <c r="N8" i="17"/>
  <c r="N8" i="7"/>
  <c r="N8" i="8"/>
  <c r="N35" i="17"/>
  <c r="N8" i="16"/>
  <c r="N41" i="11"/>
  <c r="N35" i="11"/>
  <c r="N38" i="17"/>
  <c r="N9" i="5"/>
  <c r="N38" i="16"/>
  <c r="N9" i="16"/>
  <c r="N76" i="11"/>
  <c r="N72" i="11"/>
  <c r="N111" i="17"/>
  <c r="N106" i="17"/>
  <c r="N87" i="17"/>
  <c r="N76" i="17"/>
  <c r="N72" i="17"/>
  <c r="N66" i="17"/>
  <c r="N52" i="17"/>
  <c r="N75" i="5"/>
  <c r="N71" i="5"/>
  <c r="N66" i="5"/>
  <c r="N62" i="5"/>
  <c r="N58" i="5"/>
  <c r="N53" i="5"/>
  <c r="N78" i="11"/>
  <c r="N74" i="11"/>
  <c r="N113" i="17"/>
  <c r="N108" i="17"/>
  <c r="N81" i="17"/>
  <c r="N74" i="17"/>
  <c r="N69" i="17"/>
  <c r="N64" i="17"/>
  <c r="N42" i="17"/>
  <c r="N119" i="17" s="1"/>
  <c r="N107" i="5"/>
  <c r="N55" i="5"/>
  <c r="N41" i="3"/>
  <c r="N35" i="3"/>
  <c r="N9" i="12"/>
  <c r="N41" i="15"/>
  <c r="N9" i="15"/>
  <c r="N41" i="7"/>
  <c r="N35" i="7"/>
  <c r="N75" i="11"/>
  <c r="N71" i="11"/>
  <c r="N62" i="11"/>
  <c r="N109" i="17"/>
  <c r="N105" i="17"/>
  <c r="N78" i="5"/>
  <c r="N74" i="5"/>
  <c r="N69" i="5"/>
  <c r="N65" i="5"/>
  <c r="N61" i="5"/>
  <c r="N73" i="5"/>
  <c r="N64" i="5"/>
  <c r="N60" i="5"/>
  <c r="N108" i="3"/>
  <c r="N85" i="3"/>
  <c r="N71" i="3"/>
  <c r="N66" i="3"/>
  <c r="N43" i="3"/>
  <c r="N85" i="12"/>
  <c r="N107" i="13"/>
  <c r="N65" i="13"/>
  <c r="N42" i="14"/>
  <c r="N113" i="15"/>
  <c r="N109" i="15"/>
  <c r="N113" i="16"/>
  <c r="N109" i="16"/>
  <c r="N105" i="16"/>
  <c r="N88" i="16"/>
  <c r="N84" i="16"/>
  <c r="N80" i="16"/>
  <c r="N76" i="16"/>
  <c r="N72" i="16"/>
  <c r="N67" i="16"/>
  <c r="N63" i="16"/>
  <c r="N59" i="16"/>
  <c r="N54" i="16"/>
  <c r="N50" i="16"/>
  <c r="N42" i="16"/>
  <c r="N88" i="7"/>
  <c r="N81" i="7"/>
  <c r="N77" i="7"/>
  <c r="N73" i="7"/>
  <c r="N43" i="14"/>
  <c r="N110" i="15"/>
  <c r="N106" i="15"/>
  <c r="N108" i="7"/>
  <c r="N89" i="7"/>
  <c r="N62" i="7"/>
  <c r="N58" i="7"/>
  <c r="N53" i="7"/>
  <c r="N43" i="8"/>
  <c r="N34" i="17"/>
  <c r="N106" i="3"/>
  <c r="N68" i="3"/>
  <c r="N87" i="12"/>
  <c r="N76" i="13"/>
  <c r="N62" i="13"/>
  <c r="N51" i="13"/>
  <c r="N111" i="15"/>
  <c r="N107" i="15"/>
  <c r="N109" i="7"/>
  <c r="N79" i="7"/>
  <c r="N75" i="7"/>
  <c r="N71" i="7"/>
  <c r="N63" i="7"/>
  <c r="N59" i="7"/>
  <c r="N54" i="7"/>
  <c r="N34" i="8"/>
  <c r="N89" i="3"/>
  <c r="N79" i="3"/>
  <c r="N75" i="3"/>
  <c r="N60" i="3"/>
  <c r="N51" i="3"/>
  <c r="N75" i="12"/>
  <c r="N71" i="12"/>
  <c r="N66" i="12"/>
  <c r="N106" i="13"/>
  <c r="AJ101" i="20" l="1"/>
  <c r="O101" i="5" s="1"/>
  <c r="R101" i="5" s="1"/>
  <c r="AJ69" i="20"/>
  <c r="O69" i="5" s="1"/>
  <c r="R30" i="2"/>
  <c r="AJ70" i="20"/>
  <c r="O70" i="5" s="1"/>
  <c r="R70" i="5" s="1"/>
  <c r="AJ46" i="20"/>
  <c r="O46" i="5" s="1"/>
  <c r="R46" i="5" s="1"/>
  <c r="AA115" i="20"/>
  <c r="AA46" i="20"/>
  <c r="O46" i="2" s="1"/>
  <c r="AJ58" i="20"/>
  <c r="O58" i="5" s="1"/>
  <c r="R58" i="5" s="1"/>
  <c r="AJ14" i="20"/>
  <c r="O14" i="5" s="1"/>
  <c r="R14" i="5" s="1"/>
  <c r="AJ99" i="20"/>
  <c r="O99" i="5" s="1"/>
  <c r="R99" i="5" s="1"/>
  <c r="AJ96" i="20"/>
  <c r="O96" i="5" s="1"/>
  <c r="R96" i="5" s="1"/>
  <c r="AJ51" i="20"/>
  <c r="O51" i="5" s="1"/>
  <c r="R51" i="5" s="1"/>
  <c r="AJ43" i="20"/>
  <c r="O43" i="5" s="1"/>
  <c r="R43" i="5" s="1"/>
  <c r="AJ52" i="20"/>
  <c r="O52" i="5" s="1"/>
  <c r="R52" i="5" s="1"/>
  <c r="AJ62" i="20"/>
  <c r="O62" i="5" s="1"/>
  <c r="R62" i="5" s="1"/>
  <c r="AJ68" i="20"/>
  <c r="O68" i="5" s="1"/>
  <c r="AJ63" i="20"/>
  <c r="O63" i="5" s="1"/>
  <c r="R63" i="5" s="1"/>
  <c r="AJ67" i="20"/>
  <c r="O67" i="5" s="1"/>
  <c r="AJ81" i="20"/>
  <c r="O81" i="5" s="1"/>
  <c r="R81" i="5" s="1"/>
  <c r="AJ84" i="20"/>
  <c r="O84" i="5" s="1"/>
  <c r="R84" i="5" s="1"/>
  <c r="AJ85" i="20"/>
  <c r="O85" i="5" s="1"/>
  <c r="R85" i="5" s="1"/>
  <c r="AJ98" i="20"/>
  <c r="O98" i="5" s="1"/>
  <c r="R98" i="5" s="1"/>
  <c r="AJ89" i="20"/>
  <c r="O89" i="5" s="1"/>
  <c r="R89" i="5" s="1"/>
  <c r="AJ109" i="20"/>
  <c r="O109" i="5" s="1"/>
  <c r="R109" i="5" s="1"/>
  <c r="AA62" i="20"/>
  <c r="O62" i="2" s="1"/>
  <c r="R62" i="2" s="1"/>
  <c r="AJ16" i="20"/>
  <c r="O16" i="5" s="1"/>
  <c r="R16" i="5" s="1"/>
  <c r="AJ9" i="20"/>
  <c r="O9" i="5" s="1"/>
  <c r="AA25" i="20"/>
  <c r="O25" i="2" s="1"/>
  <c r="AA26" i="20"/>
  <c r="O26" i="2" s="1"/>
  <c r="AA97" i="20"/>
  <c r="O97" i="2" s="1"/>
  <c r="R97" i="2" s="1"/>
  <c r="AA91" i="20"/>
  <c r="O91" i="2" s="1"/>
  <c r="R91" i="2" s="1"/>
  <c r="AA100" i="20"/>
  <c r="O100" i="2" s="1"/>
  <c r="R100" i="2" s="1"/>
  <c r="AA8" i="20"/>
  <c r="O8" i="2" s="1"/>
  <c r="AA70" i="20"/>
  <c r="O70" i="2" s="1"/>
  <c r="R70" i="2" s="1"/>
  <c r="X21" i="19"/>
  <c r="AJ29" i="20"/>
  <c r="O29" i="5" s="1"/>
  <c r="R29" i="5" s="1"/>
  <c r="AJ39" i="20"/>
  <c r="O39" i="5" s="1"/>
  <c r="R39" i="5" s="1"/>
  <c r="AJ8" i="20"/>
  <c r="O8" i="5" s="1"/>
  <c r="AJ41" i="20"/>
  <c r="O41" i="5" s="1"/>
  <c r="AJ2" i="19" s="1"/>
  <c r="AJ86" i="20"/>
  <c r="O86" i="5" s="1"/>
  <c r="R86" i="5" s="1"/>
  <c r="AJ17" i="20"/>
  <c r="O17" i="5" s="1"/>
  <c r="R17" i="5" s="1"/>
  <c r="AJ33" i="20"/>
  <c r="O33" i="5" s="1"/>
  <c r="R33" i="5" s="1"/>
  <c r="AJ26" i="20"/>
  <c r="O26" i="5" s="1"/>
  <c r="R26" i="5" s="1"/>
  <c r="AJ93" i="20"/>
  <c r="O93" i="5" s="1"/>
  <c r="R93" i="5" s="1"/>
  <c r="AJ91" i="20"/>
  <c r="O91" i="5" s="1"/>
  <c r="R91" i="5" s="1"/>
  <c r="AJ95" i="20"/>
  <c r="O95" i="5" s="1"/>
  <c r="R95" i="5" s="1"/>
  <c r="AJ55" i="20"/>
  <c r="O55" i="5" s="1"/>
  <c r="R55" i="5" s="1"/>
  <c r="AJ54" i="20"/>
  <c r="O54" i="5" s="1"/>
  <c r="R54" i="5" s="1"/>
  <c r="AJ60" i="20"/>
  <c r="O60" i="5" s="1"/>
  <c r="R60" i="5" s="1"/>
  <c r="AJ59" i="20"/>
  <c r="O59" i="5" s="1"/>
  <c r="R59" i="5" s="1"/>
  <c r="AJ73" i="20"/>
  <c r="O73" i="5" s="1"/>
  <c r="AJ71" i="20"/>
  <c r="O71" i="5" s="1"/>
  <c r="AJ75" i="20"/>
  <c r="O75" i="5" s="1"/>
  <c r="AJ79" i="20"/>
  <c r="O79" i="5" s="1"/>
  <c r="R79" i="5" s="1"/>
  <c r="AJ88" i="20"/>
  <c r="O88" i="5" s="1"/>
  <c r="R88" i="5" s="1"/>
  <c r="AJ90" i="20"/>
  <c r="O90" i="5" s="1"/>
  <c r="R90" i="5" s="1"/>
  <c r="AJ106" i="20"/>
  <c r="O106" i="5" s="1"/>
  <c r="R106" i="5" s="1"/>
  <c r="AJ110" i="20"/>
  <c r="O110" i="5" s="1"/>
  <c r="R110" i="5" s="1"/>
  <c r="AJ113" i="20"/>
  <c r="O113" i="5" s="1"/>
  <c r="R113" i="5" s="1"/>
  <c r="AJ102" i="20"/>
  <c r="O102" i="5" s="1"/>
  <c r="R102" i="5" s="1"/>
  <c r="AJ20" i="20"/>
  <c r="O20" i="5" s="1"/>
  <c r="R20" i="5" s="1"/>
  <c r="N120" i="17"/>
  <c r="AJ64" i="20"/>
  <c r="O64" i="5" s="1"/>
  <c r="AJ25" i="20"/>
  <c r="O25" i="5" s="1"/>
  <c r="R25" i="5" s="1"/>
  <c r="AJ34" i="20"/>
  <c r="O34" i="5" s="1"/>
  <c r="R34" i="5" s="1"/>
  <c r="AJ24" i="20"/>
  <c r="O24" i="5" s="1"/>
  <c r="R24" i="5" s="1"/>
  <c r="AJ49" i="20"/>
  <c r="O49" i="5" s="1"/>
  <c r="R49" i="5" s="1"/>
  <c r="AJ10" i="20"/>
  <c r="O10" i="5" s="1"/>
  <c r="R10" i="5" s="1"/>
  <c r="AJ97" i="20"/>
  <c r="O97" i="5" s="1"/>
  <c r="R97" i="5" s="1"/>
  <c r="AJ94" i="20"/>
  <c r="O94" i="5" s="1"/>
  <c r="R94" i="5" s="1"/>
  <c r="AJ42" i="20"/>
  <c r="O42" i="5" s="1"/>
  <c r="AJ25" i="19" s="1"/>
  <c r="AJ80" i="20"/>
  <c r="O80" i="5" s="1"/>
  <c r="R80" i="5" s="1"/>
  <c r="AJ15" i="20"/>
  <c r="O15" i="5" s="1"/>
  <c r="R15" i="5" s="1"/>
  <c r="AJ35" i="20"/>
  <c r="O35" i="5" s="1"/>
  <c r="R35" i="5" s="1"/>
  <c r="AJ53" i="20"/>
  <c r="O53" i="5" s="1"/>
  <c r="R53" i="5" s="1"/>
  <c r="AJ11" i="20"/>
  <c r="O11" i="5" s="1"/>
  <c r="R11" i="5" s="1"/>
  <c r="AA29" i="20"/>
  <c r="O29" i="2" s="1"/>
  <c r="AA39" i="20"/>
  <c r="O39" i="2" s="1"/>
  <c r="R39" i="2" s="1"/>
  <c r="N119" i="1"/>
  <c r="AA106" i="20"/>
  <c r="AA9" i="20"/>
  <c r="O9" i="2" s="1"/>
  <c r="AA54" i="20"/>
  <c r="O54" i="2" s="1"/>
  <c r="R54" i="2" s="1"/>
  <c r="AA60" i="20"/>
  <c r="O60" i="2" s="1"/>
  <c r="R60" i="2" s="1"/>
  <c r="AA72" i="20"/>
  <c r="O72" i="2" s="1"/>
  <c r="AA110" i="20"/>
  <c r="O110" i="2" s="1"/>
  <c r="R110" i="2" s="1"/>
  <c r="AA113" i="20"/>
  <c r="O113" i="2" s="1"/>
  <c r="R113" i="2" s="1"/>
  <c r="AA105" i="20"/>
  <c r="O105" i="2" s="1"/>
  <c r="R105" i="2" s="1"/>
  <c r="AA88" i="20"/>
  <c r="O88" i="2" s="1"/>
  <c r="R88" i="2" s="1"/>
  <c r="AA34" i="20"/>
  <c r="O34" i="2" s="1"/>
  <c r="R34" i="2" s="1"/>
  <c r="AA111" i="20"/>
  <c r="O111" i="2" s="1"/>
  <c r="R111" i="2" s="1"/>
  <c r="AA82" i="20"/>
  <c r="O82" i="2" s="1"/>
  <c r="R82" i="2" s="1"/>
  <c r="AA65" i="20"/>
  <c r="O65" i="2" s="1"/>
  <c r="R65" i="2" s="1"/>
  <c r="AA43" i="20"/>
  <c r="O43" i="2" s="1"/>
  <c r="R43" i="2" s="1"/>
  <c r="AA68" i="20"/>
  <c r="O68" i="2" s="1"/>
  <c r="AA50" i="20"/>
  <c r="O50" i="2" s="1"/>
  <c r="R50" i="2" s="1"/>
  <c r="AA81" i="20"/>
  <c r="O81" i="2" s="1"/>
  <c r="R81" i="2" s="1"/>
  <c r="AJ32" i="20"/>
  <c r="O32" i="5" s="1"/>
  <c r="R32" i="5" s="1"/>
  <c r="AJ37" i="20"/>
  <c r="O37" i="5" s="1"/>
  <c r="R37" i="5" s="1"/>
  <c r="AJ57" i="20"/>
  <c r="O57" i="5" s="1"/>
  <c r="R57" i="5" s="1"/>
  <c r="AJ66" i="20"/>
  <c r="O66" i="5" s="1"/>
  <c r="R66" i="5" s="1"/>
  <c r="AJ65" i="20"/>
  <c r="O65" i="5" s="1"/>
  <c r="R65" i="5" s="1"/>
  <c r="AJ72" i="20"/>
  <c r="O72" i="5" s="1"/>
  <c r="AJ76" i="20"/>
  <c r="O76" i="5" s="1"/>
  <c r="R76" i="5" s="1"/>
  <c r="AJ83" i="20"/>
  <c r="O83" i="5" s="1"/>
  <c r="R83" i="5" s="1"/>
  <c r="AJ78" i="20"/>
  <c r="O78" i="5" s="1"/>
  <c r="R78" i="5" s="1"/>
  <c r="AJ105" i="20"/>
  <c r="O105" i="5" s="1"/>
  <c r="R105" i="5" s="1"/>
  <c r="AJ82" i="20"/>
  <c r="O82" i="5" s="1"/>
  <c r="R82" i="5" s="1"/>
  <c r="AJ108" i="20"/>
  <c r="O108" i="5" s="1"/>
  <c r="R108" i="5" s="1"/>
  <c r="AJ104" i="20"/>
  <c r="O104" i="5" s="1"/>
  <c r="R104" i="5" s="1"/>
  <c r="AJ103" i="20"/>
  <c r="O103" i="5" s="1"/>
  <c r="R103" i="5" s="1"/>
  <c r="AJ19" i="20"/>
  <c r="O19" i="5" s="1"/>
  <c r="R19" i="5" s="1"/>
  <c r="AJ92" i="20"/>
  <c r="O92" i="5" s="1"/>
  <c r="R92" i="5" s="1"/>
  <c r="AJ100" i="20"/>
  <c r="O100" i="5" s="1"/>
  <c r="R100" i="5" s="1"/>
  <c r="AJ38" i="20"/>
  <c r="O38" i="5" s="1"/>
  <c r="R38" i="5" s="1"/>
  <c r="AJ40" i="20"/>
  <c r="O40" i="5" s="1"/>
  <c r="R40" i="5" s="1"/>
  <c r="AJ50" i="20"/>
  <c r="O50" i="5" s="1"/>
  <c r="R50" i="5" s="1"/>
  <c r="AJ61" i="20"/>
  <c r="O61" i="5" s="1"/>
  <c r="AJ77" i="20"/>
  <c r="O77" i="5" s="1"/>
  <c r="R77" i="5" s="1"/>
  <c r="AJ74" i="20"/>
  <c r="O74" i="5" s="1"/>
  <c r="AJ87" i="20"/>
  <c r="O87" i="5" s="1"/>
  <c r="R87" i="5" s="1"/>
  <c r="AJ107" i="20"/>
  <c r="O107" i="5" s="1"/>
  <c r="R107" i="5" s="1"/>
  <c r="AJ112" i="20"/>
  <c r="O112" i="5" s="1"/>
  <c r="R112" i="5" s="1"/>
  <c r="AJ111" i="20"/>
  <c r="O111" i="5" s="1"/>
  <c r="R111" i="5" s="1"/>
  <c r="AA22" i="20"/>
  <c r="O22" i="2" s="1"/>
  <c r="R22" i="2" s="1"/>
  <c r="AJ23" i="20"/>
  <c r="O23" i="5" s="1"/>
  <c r="R23" i="5" s="1"/>
  <c r="AA23" i="20"/>
  <c r="O23" i="2" s="1"/>
  <c r="AJ22" i="20"/>
  <c r="O22" i="5" s="1"/>
  <c r="R22" i="5" s="1"/>
  <c r="AA20" i="20"/>
  <c r="O20" i="2" s="1"/>
  <c r="R20" i="2" s="1"/>
  <c r="N120" i="5"/>
  <c r="N121" i="8"/>
  <c r="AA56" i="20"/>
  <c r="O56" i="2" s="1"/>
  <c r="R56" i="2" s="1"/>
  <c r="AA12" i="20"/>
  <c r="O12" i="2" s="1"/>
  <c r="R12" i="2" s="1"/>
  <c r="AA13" i="20"/>
  <c r="O13" i="2" s="1"/>
  <c r="R13" i="2" s="1"/>
  <c r="N121" i="16"/>
  <c r="N120" i="12"/>
  <c r="N120" i="3"/>
  <c r="AA28" i="20"/>
  <c r="O28" i="2" s="1"/>
  <c r="AJ56" i="20"/>
  <c r="O56" i="5" s="1"/>
  <c r="R56" i="5" s="1"/>
  <c r="AJ13" i="20"/>
  <c r="O13" i="5" s="1"/>
  <c r="R13" i="5" s="1"/>
  <c r="AJ12" i="20"/>
  <c r="O12" i="5" s="1"/>
  <c r="R12" i="5" s="1"/>
  <c r="N121" i="3"/>
  <c r="AA45" i="20"/>
  <c r="N118" i="13"/>
  <c r="N120" i="7"/>
  <c r="V21" i="19"/>
  <c r="N121" i="14"/>
  <c r="N120" i="14"/>
  <c r="N119" i="8"/>
  <c r="N121" i="7"/>
  <c r="N121" i="12"/>
  <c r="N121" i="15"/>
  <c r="Q21" i="19"/>
  <c r="R21" i="19"/>
  <c r="N120" i="15"/>
  <c r="S21" i="19"/>
  <c r="N121" i="13"/>
  <c r="O21" i="19"/>
  <c r="N120" i="16"/>
  <c r="N120" i="8"/>
  <c r="N120" i="13"/>
  <c r="N121" i="11"/>
  <c r="N120" i="11"/>
  <c r="R73" i="5"/>
  <c r="M32" i="19"/>
  <c r="N121" i="5"/>
  <c r="N122" i="1"/>
  <c r="N121" i="17"/>
  <c r="AA49" i="20"/>
  <c r="O49" i="2" s="1"/>
  <c r="R49" i="2" s="1"/>
  <c r="AA114" i="20"/>
  <c r="AA89" i="20"/>
  <c r="O89" i="2" s="1"/>
  <c r="R89" i="2" s="1"/>
  <c r="AA84" i="20"/>
  <c r="O84" i="2" s="1"/>
  <c r="R84" i="2" s="1"/>
  <c r="AA42" i="20"/>
  <c r="O42" i="2" s="1"/>
  <c r="AA25" i="19" s="1"/>
  <c r="AA34" i="19" s="1"/>
  <c r="AA107" i="20"/>
  <c r="O107" i="2" s="1"/>
  <c r="R107" i="2" s="1"/>
  <c r="AA78" i="20"/>
  <c r="O78" i="2" s="1"/>
  <c r="R78" i="2" s="1"/>
  <c r="AA61" i="20"/>
  <c r="O61" i="2" s="1"/>
  <c r="AA38" i="20"/>
  <c r="O38" i="2" s="1"/>
  <c r="R38" i="2" s="1"/>
  <c r="AA16" i="20"/>
  <c r="O16" i="2" s="1"/>
  <c r="R16" i="2" s="1"/>
  <c r="AA51" i="20"/>
  <c r="O51" i="2" s="1"/>
  <c r="R51" i="2" s="1"/>
  <c r="AA75" i="20"/>
  <c r="O75" i="2" s="1"/>
  <c r="AA98" i="20"/>
  <c r="O98" i="2" s="1"/>
  <c r="R98" i="2" s="1"/>
  <c r="T21" i="19"/>
  <c r="AA59" i="20"/>
  <c r="O59" i="2" s="1"/>
  <c r="R59" i="2" s="1"/>
  <c r="AA33" i="20"/>
  <c r="O33" i="2" s="1"/>
  <c r="R33" i="2" s="1"/>
  <c r="AA37" i="20"/>
  <c r="O37" i="2" s="1"/>
  <c r="R37" i="2" s="1"/>
  <c r="AA64" i="20"/>
  <c r="O64" i="2" s="1"/>
  <c r="AA67" i="20"/>
  <c r="O67" i="2" s="1"/>
  <c r="AA79" i="20"/>
  <c r="O79" i="2" s="1"/>
  <c r="R79" i="2" s="1"/>
  <c r="AA76" i="20"/>
  <c r="O76" i="2" s="1"/>
  <c r="R76" i="2" s="1"/>
  <c r="AA83" i="20"/>
  <c r="O83" i="2" s="1"/>
  <c r="R83" i="2" s="1"/>
  <c r="AA10" i="20"/>
  <c r="O10" i="2" s="1"/>
  <c r="R10" i="2" s="1"/>
  <c r="AA93" i="20"/>
  <c r="O93" i="2" s="1"/>
  <c r="R93" i="2" s="1"/>
  <c r="AA96" i="20"/>
  <c r="O96" i="2" s="1"/>
  <c r="R96" i="2" s="1"/>
  <c r="AA101" i="20"/>
  <c r="O101" i="2" s="1"/>
  <c r="R101" i="2" s="1"/>
  <c r="AA19" i="20"/>
  <c r="O19" i="2" s="1"/>
  <c r="R19" i="2" s="1"/>
  <c r="AA77" i="20"/>
  <c r="O77" i="2" s="1"/>
  <c r="R77" i="2" s="1"/>
  <c r="AA90" i="20"/>
  <c r="O90" i="2" s="1"/>
  <c r="R90" i="2" s="1"/>
  <c r="AA74" i="20"/>
  <c r="O74" i="2" s="1"/>
  <c r="AA57" i="20"/>
  <c r="O57" i="2" s="1"/>
  <c r="R57" i="2" s="1"/>
  <c r="AA35" i="20"/>
  <c r="O35" i="2" s="1"/>
  <c r="R35" i="2" s="1"/>
  <c r="AA40" i="20"/>
  <c r="O40" i="2" s="1"/>
  <c r="R40" i="2" s="1"/>
  <c r="AA80" i="20"/>
  <c r="O80" i="2" s="1"/>
  <c r="R80" i="2" s="1"/>
  <c r="AA66" i="20"/>
  <c r="O66" i="2" s="1"/>
  <c r="R66" i="2" s="1"/>
  <c r="AA108" i="20"/>
  <c r="O108" i="2" s="1"/>
  <c r="R108" i="2" s="1"/>
  <c r="AA55" i="20"/>
  <c r="O55" i="2" s="1"/>
  <c r="R55" i="2" s="1"/>
  <c r="AA53" i="20"/>
  <c r="O53" i="2" s="1"/>
  <c r="R53" i="2" s="1"/>
  <c r="AA14" i="20"/>
  <c r="O14" i="2" s="1"/>
  <c r="R14" i="2" s="1"/>
  <c r="AA99" i="20"/>
  <c r="O99" i="2" s="1"/>
  <c r="R99" i="2" s="1"/>
  <c r="AA94" i="20"/>
  <c r="O94" i="2" s="1"/>
  <c r="R94" i="2" s="1"/>
  <c r="AA102" i="20"/>
  <c r="O102" i="2" s="1"/>
  <c r="R102" i="2" s="1"/>
  <c r="AA18" i="20"/>
  <c r="O18" i="2" s="1"/>
  <c r="R18" i="2" s="1"/>
  <c r="AA15" i="20"/>
  <c r="O15" i="2" s="1"/>
  <c r="R15" i="2" s="1"/>
  <c r="AA58" i="20"/>
  <c r="O58" i="2" s="1"/>
  <c r="R58" i="2" s="1"/>
  <c r="AA71" i="20"/>
  <c r="O71" i="2" s="1"/>
  <c r="N117" i="17"/>
  <c r="AA86" i="20"/>
  <c r="O86" i="2" s="1"/>
  <c r="R86" i="2" s="1"/>
  <c r="AA69" i="20"/>
  <c r="O69" i="2" s="1"/>
  <c r="R69" i="2" s="1"/>
  <c r="AA52" i="20"/>
  <c r="O52" i="2" s="1"/>
  <c r="R52" i="2" s="1"/>
  <c r="AA17" i="20"/>
  <c r="O17" i="2" s="1"/>
  <c r="R17" i="2" s="1"/>
  <c r="AA63" i="20"/>
  <c r="O63" i="2" s="1"/>
  <c r="R63" i="2" s="1"/>
  <c r="AA85" i="20"/>
  <c r="O85" i="2" s="1"/>
  <c r="R85" i="2" s="1"/>
  <c r="AA112" i="20"/>
  <c r="O112" i="2" s="1"/>
  <c r="R112" i="2" s="1"/>
  <c r="AA41" i="20"/>
  <c r="O41" i="2" s="1"/>
  <c r="AA2" i="19" s="1"/>
  <c r="AA19" i="19" s="1"/>
  <c r="AA24" i="20"/>
  <c r="O24" i="2" s="1"/>
  <c r="AA73" i="20"/>
  <c r="O73" i="2" s="1"/>
  <c r="R73" i="2" s="1"/>
  <c r="U21" i="19"/>
  <c r="AA32" i="20"/>
  <c r="O32" i="2" s="1"/>
  <c r="R32" i="2" s="1"/>
  <c r="AA87" i="20"/>
  <c r="O87" i="2" s="1"/>
  <c r="R87" i="2" s="1"/>
  <c r="AA104" i="20"/>
  <c r="O104" i="2" s="1"/>
  <c r="R104" i="2" s="1"/>
  <c r="AA109" i="20"/>
  <c r="O109" i="2" s="1"/>
  <c r="R109" i="2" s="1"/>
  <c r="AA11" i="20"/>
  <c r="O11" i="2" s="1"/>
  <c r="R11" i="2" s="1"/>
  <c r="AA92" i="20"/>
  <c r="O92" i="2" s="1"/>
  <c r="R92" i="2" s="1"/>
  <c r="AA95" i="20"/>
  <c r="O95" i="2" s="1"/>
  <c r="AA103" i="20"/>
  <c r="O103" i="2" s="1"/>
  <c r="R103" i="2" s="1"/>
  <c r="AA21" i="20"/>
  <c r="O21" i="2" s="1"/>
  <c r="R21" i="2" s="1"/>
  <c r="N118" i="3"/>
  <c r="AA36" i="20"/>
  <c r="O36" i="2" s="1"/>
  <c r="R36" i="2" s="1"/>
  <c r="AA31" i="20"/>
  <c r="O31" i="2" s="1"/>
  <c r="AA48" i="20"/>
  <c r="O48" i="2" s="1"/>
  <c r="R48" i="2" s="1"/>
  <c r="AJ28" i="20"/>
  <c r="O28" i="5" s="1"/>
  <c r="R28" i="5" s="1"/>
  <c r="AJ48" i="20"/>
  <c r="O48" i="5" s="1"/>
  <c r="R48" i="5" s="1"/>
  <c r="N117" i="14"/>
  <c r="N117" i="5"/>
  <c r="N117" i="12"/>
  <c r="AA27" i="20"/>
  <c r="O27" i="2" s="1"/>
  <c r="AA44" i="20"/>
  <c r="O44" i="2" s="1"/>
  <c r="R44" i="2" s="1"/>
  <c r="AA47" i="20"/>
  <c r="O47" i="2" s="1"/>
  <c r="R47" i="2" s="1"/>
  <c r="AJ27" i="20"/>
  <c r="O27" i="5" s="1"/>
  <c r="R27" i="5" s="1"/>
  <c r="AJ44" i="20"/>
  <c r="O44" i="5" s="1"/>
  <c r="R44" i="5" s="1"/>
  <c r="N117" i="15"/>
  <c r="N117" i="3"/>
  <c r="N118" i="17"/>
  <c r="N117" i="16"/>
  <c r="N117" i="13"/>
  <c r="N117" i="8"/>
  <c r="N117" i="7"/>
  <c r="N117" i="11"/>
  <c r="N118" i="1"/>
  <c r="Y21" i="19"/>
  <c r="AJ47" i="20"/>
  <c r="O47" i="5" s="1"/>
  <c r="R47" i="5" s="1"/>
  <c r="AJ18" i="20"/>
  <c r="O18" i="5" s="1"/>
  <c r="R18" i="5" s="1"/>
  <c r="AJ36" i="20"/>
  <c r="O36" i="5" s="1"/>
  <c r="R36" i="5" s="1"/>
  <c r="AJ45" i="20"/>
  <c r="AJ31" i="20"/>
  <c r="O31" i="5" s="1"/>
  <c r="AF2" i="20"/>
  <c r="AF30" i="20" s="1"/>
  <c r="O30" i="14" s="1"/>
  <c r="R30" i="14" s="1"/>
  <c r="N119" i="14"/>
  <c r="AE2" i="20"/>
  <c r="AE30" i="20" s="1"/>
  <c r="O30" i="15" s="1"/>
  <c r="R30" i="15" s="1"/>
  <c r="N119" i="15"/>
  <c r="AC2" i="20"/>
  <c r="AC43" i="20" s="1"/>
  <c r="O43" i="7" s="1"/>
  <c r="R43" i="7" s="1"/>
  <c r="N119" i="7"/>
  <c r="AH2" i="20"/>
  <c r="N119" i="12"/>
  <c r="AL2" i="20"/>
  <c r="AL30" i="20" s="1"/>
  <c r="O30" i="11" s="1"/>
  <c r="R30" i="11" s="1"/>
  <c r="N119" i="11"/>
  <c r="AI2" i="20"/>
  <c r="N119" i="3"/>
  <c r="AG2" i="20"/>
  <c r="AG30" i="20" s="1"/>
  <c r="O30" i="13" s="1"/>
  <c r="R30" i="13" s="1"/>
  <c r="N119" i="13"/>
  <c r="AK2" i="20"/>
  <c r="AK30" i="20" s="1"/>
  <c r="O30" i="17" s="1"/>
  <c r="R30" i="17" s="1"/>
  <c r="N121" i="1"/>
  <c r="AD2" i="20"/>
  <c r="AD30" i="20" s="1"/>
  <c r="O30" i="16" s="1"/>
  <c r="R30" i="16" s="1"/>
  <c r="N119" i="16"/>
  <c r="R69" i="5"/>
  <c r="O106" i="2"/>
  <c r="R106" i="2" s="1"/>
  <c r="W21" i="19"/>
  <c r="N118" i="12"/>
  <c r="Z21" i="19"/>
  <c r="Z116" i="20"/>
  <c r="AF103" i="20"/>
  <c r="Y116" i="20"/>
  <c r="X116" i="20"/>
  <c r="W116" i="20"/>
  <c r="N120" i="1"/>
  <c r="V116" i="20"/>
  <c r="U116" i="20"/>
  <c r="T116" i="20"/>
  <c r="N118" i="14"/>
  <c r="S116" i="20"/>
  <c r="N118" i="5"/>
  <c r="R116" i="20"/>
  <c r="N118" i="15"/>
  <c r="Q116" i="20"/>
  <c r="N118" i="16"/>
  <c r="N115" i="16"/>
  <c r="P21" i="19"/>
  <c r="P116" i="20"/>
  <c r="N131" i="20"/>
  <c r="M127" i="20" s="1"/>
  <c r="O116" i="20"/>
  <c r="N122" i="2"/>
  <c r="N115" i="3"/>
  <c r="N115" i="2"/>
  <c r="N118" i="8"/>
  <c r="N115" i="8"/>
  <c r="G115" i="1"/>
  <c r="N118" i="7"/>
  <c r="N115" i="17"/>
  <c r="N118" i="11"/>
  <c r="N115" i="14"/>
  <c r="N115" i="5"/>
  <c r="N115" i="7"/>
  <c r="N115" i="13"/>
  <c r="N115" i="15"/>
  <c r="AF61" i="20"/>
  <c r="O61" i="14" s="1"/>
  <c r="AF107" i="20"/>
  <c r="O107" i="14" s="1"/>
  <c r="R107" i="14" s="1"/>
  <c r="N115" i="12"/>
  <c r="N115" i="11"/>
  <c r="N115" i="1"/>
  <c r="AB2" i="20"/>
  <c r="AB30" i="20" s="1"/>
  <c r="O30" i="8" s="1"/>
  <c r="R30" i="8" s="1"/>
  <c r="AF37" i="20" l="1"/>
  <c r="AF58" i="20"/>
  <c r="O58" i="14" s="1"/>
  <c r="R58" i="14" s="1"/>
  <c r="AF65" i="20"/>
  <c r="O65" i="14" s="1"/>
  <c r="R65" i="14" s="1"/>
  <c r="AF54" i="20"/>
  <c r="O54" i="14" s="1"/>
  <c r="R54" i="14" s="1"/>
  <c r="AK77" i="20"/>
  <c r="O77" i="17" s="1"/>
  <c r="R77" i="17" s="1"/>
  <c r="AK75" i="20"/>
  <c r="O75" i="17" s="1"/>
  <c r="AK53" i="20"/>
  <c r="O53" i="17" s="1"/>
  <c r="R53" i="17" s="1"/>
  <c r="AH46" i="20"/>
  <c r="O46" i="12" s="1"/>
  <c r="R46" i="12" s="1"/>
  <c r="AH30" i="20"/>
  <c r="O30" i="12" s="1"/>
  <c r="R30" i="12" s="1"/>
  <c r="AK67" i="20"/>
  <c r="O67" i="17" s="1"/>
  <c r="AK65" i="20"/>
  <c r="O65" i="17" s="1"/>
  <c r="R65" i="17" s="1"/>
  <c r="AK71" i="20"/>
  <c r="O71" i="17" s="1"/>
  <c r="AI46" i="20"/>
  <c r="O46" i="3" s="1"/>
  <c r="R46" i="3" s="1"/>
  <c r="AI30" i="20"/>
  <c r="O30" i="3" s="1"/>
  <c r="R30" i="3" s="1"/>
  <c r="AK78" i="20"/>
  <c r="O78" i="17" s="1"/>
  <c r="R78" i="17" s="1"/>
  <c r="AK51" i="20"/>
  <c r="O51" i="17" s="1"/>
  <c r="R51" i="17" s="1"/>
  <c r="AK57" i="20"/>
  <c r="O57" i="17" s="1"/>
  <c r="R57" i="17" s="1"/>
  <c r="AK54" i="20"/>
  <c r="O54" i="17" s="1"/>
  <c r="R54" i="17" s="1"/>
  <c r="AK68" i="20"/>
  <c r="O68" i="17" s="1"/>
  <c r="AK32" i="20"/>
  <c r="O32" i="17" s="1"/>
  <c r="R32" i="17" s="1"/>
  <c r="AC46" i="20"/>
  <c r="O46" i="7" s="1"/>
  <c r="R46" i="7" s="1"/>
  <c r="AC30" i="20"/>
  <c r="O30" i="7" s="1"/>
  <c r="R30" i="7" s="1"/>
  <c r="AK80" i="20"/>
  <c r="O80" i="17" s="1"/>
  <c r="R80" i="17" s="1"/>
  <c r="AK46" i="20"/>
  <c r="O46" i="17" s="1"/>
  <c r="R46" i="17" s="1"/>
  <c r="AE39" i="20"/>
  <c r="O39" i="15" s="1"/>
  <c r="R39" i="15" s="1"/>
  <c r="AE46" i="20"/>
  <c r="O46" i="15" s="1"/>
  <c r="R46" i="15" s="1"/>
  <c r="AB70" i="20"/>
  <c r="O70" i="8" s="1"/>
  <c r="R70" i="8" s="1"/>
  <c r="AB46" i="20"/>
  <c r="O46" i="8" s="1"/>
  <c r="R46" i="8" s="1"/>
  <c r="AD70" i="20"/>
  <c r="O70" i="16" s="1"/>
  <c r="R70" i="16" s="1"/>
  <c r="AD46" i="20"/>
  <c r="O46" i="16" s="1"/>
  <c r="R46" i="16" s="1"/>
  <c r="AG70" i="20"/>
  <c r="O70" i="13" s="1"/>
  <c r="R70" i="13" s="1"/>
  <c r="AG46" i="20"/>
  <c r="O46" i="13" s="1"/>
  <c r="R46" i="13" s="1"/>
  <c r="AF39" i="20"/>
  <c r="O39" i="14" s="1"/>
  <c r="R39" i="14" s="1"/>
  <c r="AF46" i="20"/>
  <c r="O46" i="14" s="1"/>
  <c r="R46" i="14" s="1"/>
  <c r="R28" i="2"/>
  <c r="R29" i="2"/>
  <c r="R26" i="2"/>
  <c r="R27" i="2"/>
  <c r="R25" i="2"/>
  <c r="R24" i="2"/>
  <c r="R46" i="2"/>
  <c r="R23" i="2"/>
  <c r="AL39" i="20"/>
  <c r="O39" i="11" s="1"/>
  <c r="R39" i="11" s="1"/>
  <c r="AL46" i="20"/>
  <c r="O46" i="11" s="1"/>
  <c r="R46" i="11" s="1"/>
  <c r="AK16" i="20"/>
  <c r="O16" i="17" s="1"/>
  <c r="R16" i="17" s="1"/>
  <c r="AK81" i="20"/>
  <c r="O81" i="17" s="1"/>
  <c r="R81" i="17" s="1"/>
  <c r="AK87" i="20"/>
  <c r="O87" i="17" s="1"/>
  <c r="R87" i="17" s="1"/>
  <c r="AK112" i="20"/>
  <c r="O112" i="17" s="1"/>
  <c r="R112" i="17" s="1"/>
  <c r="AK89" i="20"/>
  <c r="O89" i="17" s="1"/>
  <c r="R89" i="17" s="1"/>
  <c r="AK86" i="20"/>
  <c r="O86" i="17" s="1"/>
  <c r="R86" i="17" s="1"/>
  <c r="AK9" i="20"/>
  <c r="O9" i="17" s="1"/>
  <c r="AK85" i="20"/>
  <c r="O85" i="17" s="1"/>
  <c r="R85" i="17" s="1"/>
  <c r="AK72" i="20"/>
  <c r="O72" i="17" s="1"/>
  <c r="AK82" i="20"/>
  <c r="O82" i="17" s="1"/>
  <c r="R82" i="17" s="1"/>
  <c r="AK88" i="20"/>
  <c r="O88" i="17" s="1"/>
  <c r="R88" i="17" s="1"/>
  <c r="AK113" i="20"/>
  <c r="O113" i="17" s="1"/>
  <c r="R113" i="17" s="1"/>
  <c r="AK107" i="20"/>
  <c r="AK17" i="20"/>
  <c r="O17" i="17" s="1"/>
  <c r="R17" i="17" s="1"/>
  <c r="AK24" i="20"/>
  <c r="O24" i="17" s="1"/>
  <c r="R24" i="17" s="1"/>
  <c r="AK55" i="20"/>
  <c r="O55" i="17" s="1"/>
  <c r="R55" i="17" s="1"/>
  <c r="AK109" i="20"/>
  <c r="AK79" i="20"/>
  <c r="O79" i="17" s="1"/>
  <c r="R79" i="17" s="1"/>
  <c r="AK49" i="20"/>
  <c r="O49" i="17" s="1"/>
  <c r="AK110" i="20"/>
  <c r="O110" i="17" s="1"/>
  <c r="R110" i="17" s="1"/>
  <c r="AK105" i="20"/>
  <c r="AK34" i="20"/>
  <c r="O34" i="17" s="1"/>
  <c r="R34" i="17" s="1"/>
  <c r="AK50" i="20"/>
  <c r="O50" i="17" s="1"/>
  <c r="R50" i="17" s="1"/>
  <c r="AK104" i="20"/>
  <c r="O104" i="17" s="1"/>
  <c r="R104" i="17" s="1"/>
  <c r="AK84" i="20"/>
  <c r="O84" i="17" s="1"/>
  <c r="R84" i="17" s="1"/>
  <c r="AK40" i="20"/>
  <c r="O40" i="17" s="1"/>
  <c r="R40" i="17" s="1"/>
  <c r="AF104" i="20"/>
  <c r="O104" i="14" s="1"/>
  <c r="R104" i="14" s="1"/>
  <c r="AF24" i="20"/>
  <c r="O24" i="14" s="1"/>
  <c r="R24" i="14" s="1"/>
  <c r="AK64" i="20"/>
  <c r="O64" i="17" s="1"/>
  <c r="AK35" i="20"/>
  <c r="O35" i="17" s="1"/>
  <c r="R35" i="17" s="1"/>
  <c r="AK8" i="20"/>
  <c r="O8" i="17" s="1"/>
  <c r="AK43" i="20"/>
  <c r="O43" i="17" s="1"/>
  <c r="R43" i="17" s="1"/>
  <c r="AK59" i="20"/>
  <c r="O59" i="17" s="1"/>
  <c r="R59" i="17" s="1"/>
  <c r="AK83" i="20"/>
  <c r="O83" i="17" s="1"/>
  <c r="R83" i="17" s="1"/>
  <c r="AK25" i="20"/>
  <c r="O25" i="17" s="1"/>
  <c r="R25" i="17" s="1"/>
  <c r="AK98" i="20"/>
  <c r="O98" i="17" s="1"/>
  <c r="R98" i="17" s="1"/>
  <c r="AK62" i="20"/>
  <c r="O62" i="17" s="1"/>
  <c r="R62" i="17" s="1"/>
  <c r="AK73" i="20"/>
  <c r="O73" i="17" s="1"/>
  <c r="R73" i="17" s="1"/>
  <c r="AK61" i="20"/>
  <c r="O61" i="17" s="1"/>
  <c r="AF55" i="20"/>
  <c r="O55" i="14" s="1"/>
  <c r="R55" i="14" s="1"/>
  <c r="AF68" i="20"/>
  <c r="O68" i="14" s="1"/>
  <c r="AF67" i="20"/>
  <c r="O67" i="14" s="1"/>
  <c r="AF110" i="20"/>
  <c r="O110" i="14" s="1"/>
  <c r="R110" i="14" s="1"/>
  <c r="AF106" i="20"/>
  <c r="O106" i="14" s="1"/>
  <c r="R106" i="14" s="1"/>
  <c r="AF16" i="20"/>
  <c r="O16" i="14" s="1"/>
  <c r="R16" i="14" s="1"/>
  <c r="AF73" i="20"/>
  <c r="O73" i="14" s="1"/>
  <c r="R73" i="14" s="1"/>
  <c r="AF70" i="20"/>
  <c r="O70" i="14" s="1"/>
  <c r="R70" i="14" s="1"/>
  <c r="AC39" i="20"/>
  <c r="O39" i="7" s="1"/>
  <c r="R39" i="7" s="1"/>
  <c r="AC70" i="20"/>
  <c r="O70" i="7" s="1"/>
  <c r="R70" i="7" s="1"/>
  <c r="AE70" i="20"/>
  <c r="O70" i="15" s="1"/>
  <c r="R70" i="15" s="1"/>
  <c r="AL70" i="20"/>
  <c r="O70" i="11" s="1"/>
  <c r="R70" i="11" s="1"/>
  <c r="AH10" i="20"/>
  <c r="O10" i="12" s="1"/>
  <c r="R10" i="12" s="1"/>
  <c r="AH70" i="20"/>
  <c r="O70" i="12" s="1"/>
  <c r="R70" i="12" s="1"/>
  <c r="AK39" i="20"/>
  <c r="O39" i="17" s="1"/>
  <c r="R39" i="17" s="1"/>
  <c r="AK70" i="20"/>
  <c r="O70" i="17" s="1"/>
  <c r="R70" i="17" s="1"/>
  <c r="AI29" i="20"/>
  <c r="O29" i="3" s="1"/>
  <c r="R29" i="3" s="1"/>
  <c r="AI70" i="20"/>
  <c r="O70" i="3" s="1"/>
  <c r="AB29" i="20"/>
  <c r="O29" i="8" s="1"/>
  <c r="R29" i="8" s="1"/>
  <c r="AB39" i="20"/>
  <c r="O39" i="8" s="1"/>
  <c r="R39" i="8" s="1"/>
  <c r="AI39" i="20"/>
  <c r="O39" i="3" s="1"/>
  <c r="R39" i="3" s="1"/>
  <c r="AH29" i="20"/>
  <c r="O29" i="12" s="1"/>
  <c r="R29" i="12" s="1"/>
  <c r="AH39" i="20"/>
  <c r="O39" i="12" s="1"/>
  <c r="R39" i="12" s="1"/>
  <c r="AG29" i="20"/>
  <c r="O29" i="13" s="1"/>
  <c r="R29" i="13" s="1"/>
  <c r="AG39" i="20"/>
  <c r="O39" i="13" s="1"/>
  <c r="R39" i="13" s="1"/>
  <c r="AE111" i="20"/>
  <c r="AE35" i="20"/>
  <c r="O35" i="15" s="1"/>
  <c r="R35" i="15" s="1"/>
  <c r="AE42" i="20"/>
  <c r="O42" i="15" s="1"/>
  <c r="AE25" i="19" s="1"/>
  <c r="AE85" i="20"/>
  <c r="O85" i="15" s="1"/>
  <c r="R85" i="15" s="1"/>
  <c r="AE106" i="20"/>
  <c r="O106" i="15" s="1"/>
  <c r="R106" i="15" s="1"/>
  <c r="AE72" i="20"/>
  <c r="O72" i="15" s="1"/>
  <c r="AD29" i="20"/>
  <c r="O29" i="16" s="1"/>
  <c r="R29" i="16" s="1"/>
  <c r="AD39" i="20"/>
  <c r="O39" i="16" s="1"/>
  <c r="R39" i="16" s="1"/>
  <c r="AK22" i="20"/>
  <c r="O22" i="17" s="1"/>
  <c r="R22" i="17" s="1"/>
  <c r="AK29" i="20"/>
  <c r="O29" i="17" s="1"/>
  <c r="R29" i="17" s="1"/>
  <c r="AE55" i="20"/>
  <c r="O55" i="15" s="1"/>
  <c r="R55" i="15" s="1"/>
  <c r="AE29" i="20"/>
  <c r="O29" i="15" s="1"/>
  <c r="R29" i="15" s="1"/>
  <c r="AL87" i="20"/>
  <c r="O87" i="11" s="1"/>
  <c r="R87" i="11" s="1"/>
  <c r="AL29" i="20"/>
  <c r="O29" i="11" s="1"/>
  <c r="R29" i="11" s="1"/>
  <c r="AF14" i="20"/>
  <c r="O14" i="14" s="1"/>
  <c r="R14" i="14" s="1"/>
  <c r="AF29" i="20"/>
  <c r="O29" i="14" s="1"/>
  <c r="R29" i="14" s="1"/>
  <c r="AC32" i="20"/>
  <c r="O32" i="7" s="1"/>
  <c r="R32" i="7" s="1"/>
  <c r="AC29" i="20"/>
  <c r="O29" i="7" s="1"/>
  <c r="R29" i="7" s="1"/>
  <c r="AC106" i="20"/>
  <c r="O106" i="7" s="1"/>
  <c r="R106" i="7" s="1"/>
  <c r="AC71" i="20"/>
  <c r="O71" i="7" s="1"/>
  <c r="AA33" i="19"/>
  <c r="AA12" i="19"/>
  <c r="AA35" i="19"/>
  <c r="AA14" i="19"/>
  <c r="AA16" i="19"/>
  <c r="AA38" i="19"/>
  <c r="AA15" i="19"/>
  <c r="AK76" i="20"/>
  <c r="O76" i="17" s="1"/>
  <c r="R76" i="17" s="1"/>
  <c r="AK41" i="20"/>
  <c r="O41" i="17" s="1"/>
  <c r="AK2" i="19" s="1"/>
  <c r="AK19" i="19" s="1"/>
  <c r="AK63" i="20"/>
  <c r="O63" i="17" s="1"/>
  <c r="R63" i="17" s="1"/>
  <c r="AK74" i="20"/>
  <c r="O74" i="17" s="1"/>
  <c r="AK52" i="20"/>
  <c r="O52" i="17" s="1"/>
  <c r="R52" i="17" s="1"/>
  <c r="AK66" i="20"/>
  <c r="O66" i="17" s="1"/>
  <c r="R66" i="17" s="1"/>
  <c r="AK106" i="20"/>
  <c r="O106" i="17" s="1"/>
  <c r="R106" i="17" s="1"/>
  <c r="AK90" i="20"/>
  <c r="O90" i="17" s="1"/>
  <c r="R90" i="17" s="1"/>
  <c r="AK37" i="20"/>
  <c r="O37" i="17" s="1"/>
  <c r="R37" i="17" s="1"/>
  <c r="AK33" i="20"/>
  <c r="O33" i="17" s="1"/>
  <c r="R33" i="17" s="1"/>
  <c r="AK42" i="20"/>
  <c r="O42" i="17" s="1"/>
  <c r="AK25" i="19" s="1"/>
  <c r="AK41" i="19" s="1"/>
  <c r="AK58" i="20"/>
  <c r="O58" i="17" s="1"/>
  <c r="R58" i="17" s="1"/>
  <c r="AK38" i="20"/>
  <c r="O38" i="17" s="1"/>
  <c r="R38" i="17" s="1"/>
  <c r="AK15" i="20"/>
  <c r="O15" i="17" s="1"/>
  <c r="R15" i="17" s="1"/>
  <c r="AK108" i="20"/>
  <c r="O108" i="17" s="1"/>
  <c r="R108" i="17" s="1"/>
  <c r="AK111" i="20"/>
  <c r="O111" i="17" s="1"/>
  <c r="R111" i="17" s="1"/>
  <c r="AK23" i="20"/>
  <c r="O23" i="17" s="1"/>
  <c r="R23" i="17" s="1"/>
  <c r="AL40" i="20"/>
  <c r="O40" i="11" s="1"/>
  <c r="R40" i="11" s="1"/>
  <c r="AL23" i="20"/>
  <c r="O23" i="11" s="1"/>
  <c r="R23" i="11" s="1"/>
  <c r="AL22" i="20"/>
  <c r="O22" i="11" s="1"/>
  <c r="R22" i="11" s="1"/>
  <c r="AI22" i="20"/>
  <c r="O22" i="3" s="1"/>
  <c r="R22" i="3" s="1"/>
  <c r="AI23" i="20"/>
  <c r="O23" i="3" s="1"/>
  <c r="R23" i="3" s="1"/>
  <c r="AH22" i="20"/>
  <c r="O22" i="12" s="1"/>
  <c r="R22" i="12" s="1"/>
  <c r="AH23" i="20"/>
  <c r="O23" i="12" s="1"/>
  <c r="R23" i="12" s="1"/>
  <c r="AG22" i="20"/>
  <c r="O22" i="13" s="1"/>
  <c r="R22" i="13" s="1"/>
  <c r="AG23" i="20"/>
  <c r="O23" i="13" s="1"/>
  <c r="R23" i="13" s="1"/>
  <c r="AF98" i="20"/>
  <c r="O98" i="14" s="1"/>
  <c r="R98" i="14" s="1"/>
  <c r="AF80" i="20"/>
  <c r="O80" i="14" s="1"/>
  <c r="R80" i="14" s="1"/>
  <c r="AF57" i="20"/>
  <c r="O57" i="14" s="1"/>
  <c r="R57" i="14" s="1"/>
  <c r="AF113" i="20"/>
  <c r="O113" i="14" s="1"/>
  <c r="R113" i="14" s="1"/>
  <c r="AF9" i="20"/>
  <c r="O9" i="14" s="1"/>
  <c r="AF59" i="20"/>
  <c r="O59" i="14" s="1"/>
  <c r="R59" i="14" s="1"/>
  <c r="AF25" i="20"/>
  <c r="O25" i="14" s="1"/>
  <c r="R25" i="14" s="1"/>
  <c r="AF76" i="20"/>
  <c r="O76" i="14" s="1"/>
  <c r="R76" i="14" s="1"/>
  <c r="AF71" i="20"/>
  <c r="O71" i="14" s="1"/>
  <c r="AF92" i="20"/>
  <c r="O92" i="14" s="1"/>
  <c r="R92" i="14" s="1"/>
  <c r="AF84" i="20"/>
  <c r="O84" i="14" s="1"/>
  <c r="R84" i="14" s="1"/>
  <c r="AF53" i="20"/>
  <c r="O53" i="14" s="1"/>
  <c r="R53" i="14" s="1"/>
  <c r="AF26" i="20"/>
  <c r="O26" i="14" s="1"/>
  <c r="R26" i="14" s="1"/>
  <c r="AF23" i="20"/>
  <c r="O23" i="14" s="1"/>
  <c r="R23" i="14" s="1"/>
  <c r="AF22" i="20"/>
  <c r="O22" i="14" s="1"/>
  <c r="R22" i="14" s="1"/>
  <c r="AF88" i="20"/>
  <c r="O88" i="14" s="1"/>
  <c r="R88" i="14" s="1"/>
  <c r="AF75" i="20"/>
  <c r="O75" i="14" s="1"/>
  <c r="AF63" i="20"/>
  <c r="O63" i="14" s="1"/>
  <c r="R63" i="14" s="1"/>
  <c r="AF108" i="20"/>
  <c r="O108" i="14" s="1"/>
  <c r="R108" i="14" s="1"/>
  <c r="AF111" i="20"/>
  <c r="O111" i="14" s="1"/>
  <c r="R111" i="14" s="1"/>
  <c r="AF81" i="20"/>
  <c r="O81" i="14" s="1"/>
  <c r="R81" i="14" s="1"/>
  <c r="AF69" i="20"/>
  <c r="O69" i="14" s="1"/>
  <c r="R69" i="14" s="1"/>
  <c r="AF112" i="20"/>
  <c r="O112" i="14" s="1"/>
  <c r="R112" i="14" s="1"/>
  <c r="AF93" i="20"/>
  <c r="O93" i="14" s="1"/>
  <c r="R93" i="14" s="1"/>
  <c r="AE79" i="20"/>
  <c r="O79" i="15" s="1"/>
  <c r="R79" i="15" s="1"/>
  <c r="AE40" i="20"/>
  <c r="O40" i="15" s="1"/>
  <c r="R40" i="15" s="1"/>
  <c r="AE8" i="20"/>
  <c r="AE59" i="20"/>
  <c r="O59" i="15" s="1"/>
  <c r="R59" i="15" s="1"/>
  <c r="AE22" i="20"/>
  <c r="O22" i="15" s="1"/>
  <c r="R22" i="15" s="1"/>
  <c r="AE23" i="20"/>
  <c r="O23" i="15" s="1"/>
  <c r="R23" i="15" s="1"/>
  <c r="AE71" i="20"/>
  <c r="O71" i="15" s="1"/>
  <c r="AE86" i="20"/>
  <c r="AE110" i="20"/>
  <c r="O110" i="15" s="1"/>
  <c r="R110" i="15" s="1"/>
  <c r="AE75" i="20"/>
  <c r="O75" i="15" s="1"/>
  <c r="AE52" i="20"/>
  <c r="O52" i="15" s="1"/>
  <c r="R52" i="15" s="1"/>
  <c r="AE91" i="20"/>
  <c r="O91" i="15" s="1"/>
  <c r="R91" i="15" s="1"/>
  <c r="AE53" i="20"/>
  <c r="O53" i="15" s="1"/>
  <c r="R53" i="15" s="1"/>
  <c r="AE80" i="20"/>
  <c r="O80" i="15" s="1"/>
  <c r="R80" i="15" s="1"/>
  <c r="AE83" i="20"/>
  <c r="O83" i="15" s="1"/>
  <c r="R83" i="15" s="1"/>
  <c r="AE76" i="20"/>
  <c r="O76" i="15" s="1"/>
  <c r="R76" i="15" s="1"/>
  <c r="AE54" i="20"/>
  <c r="O54" i="15" s="1"/>
  <c r="R54" i="15" s="1"/>
  <c r="AD22" i="20"/>
  <c r="O22" i="16" s="1"/>
  <c r="R22" i="16" s="1"/>
  <c r="AD23" i="20"/>
  <c r="O23" i="16" s="1"/>
  <c r="R23" i="16" s="1"/>
  <c r="AC8" i="20"/>
  <c r="O8" i="7" s="1"/>
  <c r="AC23" i="20"/>
  <c r="O23" i="7" s="1"/>
  <c r="R23" i="7" s="1"/>
  <c r="AC22" i="20"/>
  <c r="O22" i="7" s="1"/>
  <c r="R22" i="7" s="1"/>
  <c r="AB23" i="20"/>
  <c r="O23" i="8" s="1"/>
  <c r="R23" i="8" s="1"/>
  <c r="AB22" i="20"/>
  <c r="O22" i="8" s="1"/>
  <c r="R22" i="8" s="1"/>
  <c r="AA40" i="19"/>
  <c r="AA18" i="19"/>
  <c r="AF33" i="20"/>
  <c r="O33" i="14" s="1"/>
  <c r="R33" i="14" s="1"/>
  <c r="AF62" i="20"/>
  <c r="O62" i="14" s="1"/>
  <c r="R62" i="14" s="1"/>
  <c r="AF42" i="20"/>
  <c r="O42" i="14" s="1"/>
  <c r="AF25" i="19" s="1"/>
  <c r="AF34" i="19" s="1"/>
  <c r="AF83" i="20"/>
  <c r="O83" i="14" s="1"/>
  <c r="R83" i="14" s="1"/>
  <c r="AF41" i="20"/>
  <c r="O41" i="14" s="1"/>
  <c r="AF2" i="19" s="1"/>
  <c r="AF10" i="19" s="1"/>
  <c r="AF35" i="20"/>
  <c r="O35" i="14" s="1"/>
  <c r="R35" i="14" s="1"/>
  <c r="AF72" i="20"/>
  <c r="O72" i="14" s="1"/>
  <c r="AF77" i="20"/>
  <c r="O77" i="14" s="1"/>
  <c r="R77" i="14" s="1"/>
  <c r="AF66" i="20"/>
  <c r="O66" i="14" s="1"/>
  <c r="R66" i="14" s="1"/>
  <c r="AF40" i="20"/>
  <c r="O40" i="14" s="1"/>
  <c r="R40" i="14" s="1"/>
  <c r="AF38" i="20"/>
  <c r="O38" i="14" s="1"/>
  <c r="R38" i="14" s="1"/>
  <c r="AF109" i="20"/>
  <c r="O109" i="14" s="1"/>
  <c r="R109" i="14" s="1"/>
  <c r="AF89" i="20"/>
  <c r="O89" i="14" s="1"/>
  <c r="R89" i="14" s="1"/>
  <c r="AF17" i="20"/>
  <c r="O17" i="14" s="1"/>
  <c r="R17" i="14" s="1"/>
  <c r="AF78" i="20"/>
  <c r="O78" i="14" s="1"/>
  <c r="R78" i="14" s="1"/>
  <c r="AF51" i="20"/>
  <c r="O51" i="14" s="1"/>
  <c r="R51" i="14" s="1"/>
  <c r="AF87" i="20"/>
  <c r="O87" i="14" s="1"/>
  <c r="R87" i="14" s="1"/>
  <c r="AC9" i="20"/>
  <c r="O9" i="7" s="1"/>
  <c r="AC16" i="20"/>
  <c r="O16" i="7" s="1"/>
  <c r="R16" i="7" s="1"/>
  <c r="AA41" i="19"/>
  <c r="AC40" i="20"/>
  <c r="O40" i="7" s="1"/>
  <c r="R40" i="7" s="1"/>
  <c r="AC84" i="20"/>
  <c r="O84" i="7" s="1"/>
  <c r="R84" i="7" s="1"/>
  <c r="AC24" i="20"/>
  <c r="O24" i="7" s="1"/>
  <c r="R24" i="7" s="1"/>
  <c r="AF10" i="20"/>
  <c r="O10" i="14" s="1"/>
  <c r="R10" i="14" s="1"/>
  <c r="AF96" i="20"/>
  <c r="O96" i="14" s="1"/>
  <c r="R96" i="14" s="1"/>
  <c r="AA8" i="19"/>
  <c r="AA7" i="19"/>
  <c r="AA32" i="19"/>
  <c r="AA17" i="19"/>
  <c r="AF74" i="20"/>
  <c r="O74" i="14" s="1"/>
  <c r="AF32" i="20"/>
  <c r="O32" i="14" s="1"/>
  <c r="R32" i="14" s="1"/>
  <c r="AF90" i="20"/>
  <c r="O90" i="14" s="1"/>
  <c r="R90" i="14" s="1"/>
  <c r="AF82" i="20"/>
  <c r="O82" i="14" s="1"/>
  <c r="R82" i="14" s="1"/>
  <c r="AF15" i="20"/>
  <c r="O15" i="14" s="1"/>
  <c r="R15" i="14" s="1"/>
  <c r="AF43" i="20"/>
  <c r="O43" i="14" s="1"/>
  <c r="R43" i="14" s="1"/>
  <c r="AF105" i="20"/>
  <c r="O105" i="14" s="1"/>
  <c r="R105" i="14" s="1"/>
  <c r="AF85" i="20"/>
  <c r="O85" i="14" s="1"/>
  <c r="R85" i="14" s="1"/>
  <c r="AF49" i="20"/>
  <c r="O49" i="14" s="1"/>
  <c r="R49" i="14" s="1"/>
  <c r="AF52" i="20"/>
  <c r="O52" i="14" s="1"/>
  <c r="R52" i="14" s="1"/>
  <c r="AF50" i="20"/>
  <c r="O50" i="14" s="1"/>
  <c r="R50" i="14" s="1"/>
  <c r="AF64" i="20"/>
  <c r="O64" i="14" s="1"/>
  <c r="AF8" i="20"/>
  <c r="O8" i="14" s="1"/>
  <c r="AF34" i="20"/>
  <c r="O34" i="14" s="1"/>
  <c r="R34" i="14" s="1"/>
  <c r="AF86" i="20"/>
  <c r="O86" i="14" s="1"/>
  <c r="R86" i="14" s="1"/>
  <c r="AF60" i="20"/>
  <c r="O60" i="14" s="1"/>
  <c r="R60" i="14" s="1"/>
  <c r="AF79" i="20"/>
  <c r="O79" i="14" s="1"/>
  <c r="R79" i="14" s="1"/>
  <c r="AC41" i="20"/>
  <c r="O41" i="7" s="1"/>
  <c r="AC2" i="19" s="1"/>
  <c r="AC10" i="19" s="1"/>
  <c r="AA13" i="19"/>
  <c r="AA9" i="19"/>
  <c r="AA11" i="19"/>
  <c r="Q61" i="2" s="1"/>
  <c r="R61" i="2" s="1"/>
  <c r="AA10" i="19"/>
  <c r="AK13" i="20"/>
  <c r="O13" i="17" s="1"/>
  <c r="R13" i="17" s="1"/>
  <c r="AK12" i="20"/>
  <c r="O12" i="17" s="1"/>
  <c r="R12" i="17" s="1"/>
  <c r="AI12" i="20"/>
  <c r="O12" i="3" s="1"/>
  <c r="R12" i="3" s="1"/>
  <c r="AI13" i="20"/>
  <c r="O13" i="3" s="1"/>
  <c r="R13" i="3" s="1"/>
  <c r="AH55" i="20"/>
  <c r="O55" i="12" s="1"/>
  <c r="R55" i="12" s="1"/>
  <c r="AH13" i="20"/>
  <c r="O13" i="12" s="1"/>
  <c r="R13" i="12" s="1"/>
  <c r="AH12" i="20"/>
  <c r="O12" i="12" s="1"/>
  <c r="R12" i="12" s="1"/>
  <c r="AE98" i="20"/>
  <c r="O98" i="15" s="1"/>
  <c r="R98" i="15" s="1"/>
  <c r="AE12" i="20"/>
  <c r="O12" i="15" s="1"/>
  <c r="R12" i="15" s="1"/>
  <c r="AE13" i="20"/>
  <c r="O13" i="15" s="1"/>
  <c r="R13" i="15" s="1"/>
  <c r="AB56" i="20"/>
  <c r="O56" i="8" s="1"/>
  <c r="R56" i="8" s="1"/>
  <c r="AB13" i="20"/>
  <c r="O13" i="8" s="1"/>
  <c r="R13" i="8" s="1"/>
  <c r="AB12" i="20"/>
  <c r="O12" i="8" s="1"/>
  <c r="R12" i="8" s="1"/>
  <c r="AD13" i="20"/>
  <c r="O13" i="16" s="1"/>
  <c r="R13" i="16" s="1"/>
  <c r="AD12" i="20"/>
  <c r="O12" i="16" s="1"/>
  <c r="R12" i="16" s="1"/>
  <c r="AG13" i="20"/>
  <c r="O13" i="13" s="1"/>
  <c r="R13" i="13" s="1"/>
  <c r="AG12" i="20"/>
  <c r="O12" i="13" s="1"/>
  <c r="R12" i="13" s="1"/>
  <c r="AC13" i="20"/>
  <c r="O13" i="7" s="1"/>
  <c r="R13" i="7" s="1"/>
  <c r="AC12" i="20"/>
  <c r="O12" i="7" s="1"/>
  <c r="R12" i="7" s="1"/>
  <c r="AF13" i="20"/>
  <c r="O13" i="14" s="1"/>
  <c r="R13" i="14" s="1"/>
  <c r="AF12" i="20"/>
  <c r="O12" i="14" s="1"/>
  <c r="R12" i="14" s="1"/>
  <c r="AL50" i="20"/>
  <c r="O50" i="11" s="1"/>
  <c r="R50" i="11" s="1"/>
  <c r="AL13" i="20"/>
  <c r="O13" i="11" s="1"/>
  <c r="R13" i="11" s="1"/>
  <c r="AL12" i="20"/>
  <c r="O12" i="11" s="1"/>
  <c r="R12" i="11" s="1"/>
  <c r="AA42" i="19"/>
  <c r="Q95" i="2" s="1"/>
  <c r="R95" i="2" s="1"/>
  <c r="AA31" i="19"/>
  <c r="AA36" i="19"/>
  <c r="AA37" i="19"/>
  <c r="AA39" i="19"/>
  <c r="AG38" i="20"/>
  <c r="O38" i="13" s="1"/>
  <c r="R38" i="13" s="1"/>
  <c r="AG56" i="20"/>
  <c r="O56" i="13" s="1"/>
  <c r="R56" i="13" s="1"/>
  <c r="AE104" i="20"/>
  <c r="O104" i="15" s="1"/>
  <c r="R104" i="15" s="1"/>
  <c r="AE62" i="20"/>
  <c r="O62" i="15" s="1"/>
  <c r="R62" i="15" s="1"/>
  <c r="AE113" i="20"/>
  <c r="O113" i="15" s="1"/>
  <c r="R113" i="15" s="1"/>
  <c r="AE50" i="20"/>
  <c r="O50" i="15" s="1"/>
  <c r="R50" i="15" s="1"/>
  <c r="AE68" i="20"/>
  <c r="O68" i="15" s="1"/>
  <c r="AE41" i="20"/>
  <c r="O41" i="15" s="1"/>
  <c r="AE2" i="19" s="1"/>
  <c r="AH15" i="20"/>
  <c r="O15" i="12" s="1"/>
  <c r="R15" i="12" s="1"/>
  <c r="AC49" i="20"/>
  <c r="O49" i="7" s="1"/>
  <c r="R49" i="7" s="1"/>
  <c r="AC56" i="20"/>
  <c r="O56" i="7" s="1"/>
  <c r="R56" i="7" s="1"/>
  <c r="AF21" i="20"/>
  <c r="O21" i="14" s="1"/>
  <c r="R21" i="14" s="1"/>
  <c r="AF56" i="20"/>
  <c r="O56" i="14" s="1"/>
  <c r="R56" i="14" s="1"/>
  <c r="AG101" i="20"/>
  <c r="O101" i="13" s="1"/>
  <c r="R101" i="13" s="1"/>
  <c r="AI89" i="20"/>
  <c r="O89" i="3" s="1"/>
  <c r="R89" i="3" s="1"/>
  <c r="AI56" i="20"/>
  <c r="O56" i="3" s="1"/>
  <c r="R56" i="3" s="1"/>
  <c r="AD56" i="20"/>
  <c r="O56" i="16" s="1"/>
  <c r="R56" i="16" s="1"/>
  <c r="AH69" i="20"/>
  <c r="O69" i="12" s="1"/>
  <c r="R69" i="12" s="1"/>
  <c r="AH56" i="20"/>
  <c r="O56" i="12" s="1"/>
  <c r="R56" i="12" s="1"/>
  <c r="AE19" i="20"/>
  <c r="O19" i="15" s="1"/>
  <c r="R19" i="15" s="1"/>
  <c r="AE56" i="20"/>
  <c r="O56" i="15" s="1"/>
  <c r="R56" i="15" s="1"/>
  <c r="AL90" i="20"/>
  <c r="O90" i="11" s="1"/>
  <c r="R90" i="11" s="1"/>
  <c r="AL25" i="20"/>
  <c r="O25" i="11" s="1"/>
  <c r="R25" i="11" s="1"/>
  <c r="AL107" i="20"/>
  <c r="O107" i="11" s="1"/>
  <c r="R107" i="11" s="1"/>
  <c r="AL9" i="20"/>
  <c r="O9" i="11" s="1"/>
  <c r="AL86" i="20"/>
  <c r="O86" i="11" s="1"/>
  <c r="R86" i="11" s="1"/>
  <c r="AL84" i="20"/>
  <c r="O84" i="11" s="1"/>
  <c r="R84" i="11" s="1"/>
  <c r="AL51" i="20"/>
  <c r="O51" i="11" s="1"/>
  <c r="R51" i="11" s="1"/>
  <c r="AL73" i="20"/>
  <c r="O73" i="11" s="1"/>
  <c r="R73" i="11" s="1"/>
  <c r="AL55" i="20"/>
  <c r="O55" i="11" s="1"/>
  <c r="R55" i="11" s="1"/>
  <c r="AL68" i="20"/>
  <c r="O68" i="11" s="1"/>
  <c r="AL37" i="20"/>
  <c r="O37" i="11" s="1"/>
  <c r="R37" i="11" s="1"/>
  <c r="AL43" i="20"/>
  <c r="O43" i="11" s="1"/>
  <c r="R43" i="11" s="1"/>
  <c r="AL113" i="20"/>
  <c r="O113" i="11" s="1"/>
  <c r="R113" i="11" s="1"/>
  <c r="AL105" i="20"/>
  <c r="O105" i="11" s="1"/>
  <c r="R105" i="11" s="1"/>
  <c r="AL34" i="20"/>
  <c r="O34" i="11" s="1"/>
  <c r="R34" i="11" s="1"/>
  <c r="AL98" i="20"/>
  <c r="O97" i="11" s="1"/>
  <c r="R97" i="11" s="1"/>
  <c r="AL64" i="20"/>
  <c r="O64" i="11" s="1"/>
  <c r="AL81" i="20"/>
  <c r="O81" i="11" s="1"/>
  <c r="R81" i="11" s="1"/>
  <c r="AL17" i="20"/>
  <c r="O17" i="11" s="1"/>
  <c r="R17" i="11" s="1"/>
  <c r="AL8" i="20"/>
  <c r="O8" i="11" s="1"/>
  <c r="AL69" i="20"/>
  <c r="O69" i="11" s="1"/>
  <c r="R69" i="11" s="1"/>
  <c r="AL62" i="20"/>
  <c r="O62" i="11" s="1"/>
  <c r="R62" i="11" s="1"/>
  <c r="AL104" i="20"/>
  <c r="O104" i="11" s="1"/>
  <c r="R104" i="11" s="1"/>
  <c r="AL66" i="20"/>
  <c r="O66" i="11" s="1"/>
  <c r="R66" i="11" s="1"/>
  <c r="AL71" i="20"/>
  <c r="O71" i="11" s="1"/>
  <c r="AK69" i="20"/>
  <c r="O69" i="17" s="1"/>
  <c r="R69" i="17" s="1"/>
  <c r="AK56" i="20"/>
  <c r="O56" i="17" s="1"/>
  <c r="AL111" i="20"/>
  <c r="O111" i="11" s="1"/>
  <c r="R111" i="11" s="1"/>
  <c r="AL56" i="20"/>
  <c r="O56" i="11" s="1"/>
  <c r="R56" i="11" s="1"/>
  <c r="M33" i="19"/>
  <c r="M34" i="19" s="1"/>
  <c r="AC50" i="20"/>
  <c r="O50" i="7" s="1"/>
  <c r="R50" i="7" s="1"/>
  <c r="AC26" i="20"/>
  <c r="O26" i="7" s="1"/>
  <c r="R26" i="7" s="1"/>
  <c r="AC17" i="20"/>
  <c r="O17" i="7" s="1"/>
  <c r="R17" i="7" s="1"/>
  <c r="AC109" i="20"/>
  <c r="O109" i="7" s="1"/>
  <c r="R109" i="7" s="1"/>
  <c r="AC93" i="20"/>
  <c r="O93" i="7" s="1"/>
  <c r="R93" i="7" s="1"/>
  <c r="AL89" i="20"/>
  <c r="O89" i="11" s="1"/>
  <c r="R89" i="11" s="1"/>
  <c r="AC105" i="20"/>
  <c r="AC53" i="20"/>
  <c r="O53" i="7" s="1"/>
  <c r="R53" i="7" s="1"/>
  <c r="AK99" i="20"/>
  <c r="O99" i="17" s="1"/>
  <c r="R99" i="17" s="1"/>
  <c r="AE18" i="20"/>
  <c r="O18" i="15" s="1"/>
  <c r="R18" i="15" s="1"/>
  <c r="AK60" i="20"/>
  <c r="O60" i="17" s="1"/>
  <c r="R60" i="17" s="1"/>
  <c r="AG21" i="20"/>
  <c r="O21" i="13" s="1"/>
  <c r="R21" i="13" s="1"/>
  <c r="AF18" i="20"/>
  <c r="O18" i="14" s="1"/>
  <c r="R18" i="14" s="1"/>
  <c r="AF47" i="20"/>
  <c r="O47" i="14" s="1"/>
  <c r="R47" i="14" s="1"/>
  <c r="AF102" i="20"/>
  <c r="O102" i="14" s="1"/>
  <c r="R102" i="14" s="1"/>
  <c r="AF19" i="20"/>
  <c r="O19" i="14" s="1"/>
  <c r="R19" i="14" s="1"/>
  <c r="AF97" i="20"/>
  <c r="O97" i="14" s="1"/>
  <c r="R97" i="14" s="1"/>
  <c r="AF94" i="20"/>
  <c r="O94" i="14" s="1"/>
  <c r="R94" i="14" s="1"/>
  <c r="AE11" i="20"/>
  <c r="O11" i="15" s="1"/>
  <c r="R11" i="15" s="1"/>
  <c r="AE94" i="20"/>
  <c r="O94" i="15" s="1"/>
  <c r="R94" i="15" s="1"/>
  <c r="AE51" i="20"/>
  <c r="O51" i="15" s="1"/>
  <c r="R51" i="15" s="1"/>
  <c r="AE78" i="20"/>
  <c r="O78" i="15" s="1"/>
  <c r="R78" i="15" s="1"/>
  <c r="AE108" i="20"/>
  <c r="O108" i="15" s="1"/>
  <c r="R108" i="15" s="1"/>
  <c r="AE58" i="20"/>
  <c r="O58" i="15" s="1"/>
  <c r="R58" i="15" s="1"/>
  <c r="AE90" i="20"/>
  <c r="O90" i="15" s="1"/>
  <c r="R90" i="15" s="1"/>
  <c r="AE57" i="20"/>
  <c r="O57" i="15" s="1"/>
  <c r="R57" i="15" s="1"/>
  <c r="AE73" i="20"/>
  <c r="O73" i="15" s="1"/>
  <c r="R73" i="15" s="1"/>
  <c r="AE9" i="20"/>
  <c r="O9" i="15" s="1"/>
  <c r="AE74" i="20"/>
  <c r="O74" i="15" s="1"/>
  <c r="AE16" i="20"/>
  <c r="O16" i="15" s="1"/>
  <c r="R16" i="15" s="1"/>
  <c r="AE37" i="20"/>
  <c r="O37" i="15" s="1"/>
  <c r="R37" i="15" s="1"/>
  <c r="AE15" i="20"/>
  <c r="O15" i="15" s="1"/>
  <c r="R15" i="15" s="1"/>
  <c r="AE97" i="20"/>
  <c r="O97" i="15" s="1"/>
  <c r="R97" i="15" s="1"/>
  <c r="AE99" i="20"/>
  <c r="O99" i="15" s="1"/>
  <c r="R99" i="15" s="1"/>
  <c r="AE96" i="20"/>
  <c r="O96" i="15" s="1"/>
  <c r="R96" i="15" s="1"/>
  <c r="AE77" i="20"/>
  <c r="O77" i="15" s="1"/>
  <c r="R77" i="15" s="1"/>
  <c r="AE32" i="20"/>
  <c r="O32" i="15" s="1"/>
  <c r="R32" i="15" s="1"/>
  <c r="AE67" i="20"/>
  <c r="O67" i="15" s="1"/>
  <c r="AE81" i="20"/>
  <c r="O81" i="15" s="1"/>
  <c r="R81" i="15" s="1"/>
  <c r="AE49" i="20"/>
  <c r="O49" i="15" s="1"/>
  <c r="R49" i="15" s="1"/>
  <c r="AE82" i="20"/>
  <c r="O82" i="15" s="1"/>
  <c r="R82" i="15" s="1"/>
  <c r="AE112" i="20"/>
  <c r="O112" i="15" s="1"/>
  <c r="R112" i="15" s="1"/>
  <c r="AE64" i="20"/>
  <c r="O64" i="15" s="1"/>
  <c r="AE107" i="20"/>
  <c r="O107" i="15" s="1"/>
  <c r="R107" i="15" s="1"/>
  <c r="AE63" i="20"/>
  <c r="O63" i="15" s="1"/>
  <c r="R63" i="15" s="1"/>
  <c r="AE69" i="20"/>
  <c r="O69" i="15" s="1"/>
  <c r="R69" i="15" s="1"/>
  <c r="AE34" i="20"/>
  <c r="O34" i="15" s="1"/>
  <c r="R34" i="15" s="1"/>
  <c r="AE24" i="20"/>
  <c r="O24" i="15" s="1"/>
  <c r="R24" i="15" s="1"/>
  <c r="AE10" i="20"/>
  <c r="O10" i="15" s="1"/>
  <c r="R10" i="15" s="1"/>
  <c r="AE93" i="20"/>
  <c r="O93" i="15" s="1"/>
  <c r="R93" i="15" s="1"/>
  <c r="AE100" i="20"/>
  <c r="O100" i="15" s="1"/>
  <c r="R100" i="15" s="1"/>
  <c r="AE102" i="20"/>
  <c r="O102" i="15" s="1"/>
  <c r="R102" i="15" s="1"/>
  <c r="AE20" i="20"/>
  <c r="O20" i="15" s="1"/>
  <c r="R20" i="15" s="1"/>
  <c r="AE105" i="20"/>
  <c r="O105" i="15" s="1"/>
  <c r="R105" i="15" s="1"/>
  <c r="AE61" i="20"/>
  <c r="O61" i="15" s="1"/>
  <c r="AE89" i="20"/>
  <c r="O89" i="15" s="1"/>
  <c r="R89" i="15" s="1"/>
  <c r="AE60" i="20"/>
  <c r="O60" i="15" s="1"/>
  <c r="R60" i="15" s="1"/>
  <c r="AE84" i="20"/>
  <c r="O84" i="15" s="1"/>
  <c r="R84" i="15" s="1"/>
  <c r="AE33" i="20"/>
  <c r="O33" i="15" s="1"/>
  <c r="R33" i="15" s="1"/>
  <c r="AE66" i="20"/>
  <c r="O66" i="15" s="1"/>
  <c r="R66" i="15" s="1"/>
  <c r="AE109" i="20"/>
  <c r="O109" i="15" s="1"/>
  <c r="R109" i="15" s="1"/>
  <c r="AE65" i="20"/>
  <c r="O65" i="15" s="1"/>
  <c r="R65" i="15" s="1"/>
  <c r="AE87" i="20"/>
  <c r="O87" i="15" s="1"/>
  <c r="R87" i="15" s="1"/>
  <c r="AE43" i="20"/>
  <c r="O43" i="15" s="1"/>
  <c r="R43" i="15" s="1"/>
  <c r="AE88" i="20"/>
  <c r="O88" i="15" s="1"/>
  <c r="R88" i="15" s="1"/>
  <c r="AE17" i="20"/>
  <c r="O17" i="15" s="1"/>
  <c r="R17" i="15" s="1"/>
  <c r="AE38" i="20"/>
  <c r="O38" i="15" s="1"/>
  <c r="R38" i="15" s="1"/>
  <c r="AE25" i="20"/>
  <c r="O25" i="15" s="1"/>
  <c r="R25" i="15" s="1"/>
  <c r="AE14" i="20"/>
  <c r="O14" i="15" s="1"/>
  <c r="R14" i="15" s="1"/>
  <c r="AE95" i="20"/>
  <c r="O95" i="15" s="1"/>
  <c r="AC18" i="20"/>
  <c r="O18" i="7" s="1"/>
  <c r="R18" i="7" s="1"/>
  <c r="AC68" i="20"/>
  <c r="O68" i="7" s="1"/>
  <c r="AC74" i="20"/>
  <c r="O74" i="7" s="1"/>
  <c r="R118" i="2"/>
  <c r="AA116" i="20"/>
  <c r="O45" i="2" s="1"/>
  <c r="AC92" i="20"/>
  <c r="O92" i="7" s="1"/>
  <c r="R92" i="7" s="1"/>
  <c r="AC94" i="20"/>
  <c r="O94" i="7" s="1"/>
  <c r="R94" i="7" s="1"/>
  <c r="AC79" i="20"/>
  <c r="O79" i="7" s="1"/>
  <c r="R79" i="7" s="1"/>
  <c r="AC34" i="20"/>
  <c r="O34" i="7" s="1"/>
  <c r="R34" i="7" s="1"/>
  <c r="AC14" i="20"/>
  <c r="O14" i="7" s="1"/>
  <c r="R14" i="7" s="1"/>
  <c r="AL99" i="20"/>
  <c r="O99" i="11" s="1"/>
  <c r="R99" i="11" s="1"/>
  <c r="AC51" i="20"/>
  <c r="O51" i="7" s="1"/>
  <c r="R51" i="7" s="1"/>
  <c r="AC82" i="20"/>
  <c r="O82" i="7" s="1"/>
  <c r="R82" i="7" s="1"/>
  <c r="AL26" i="20"/>
  <c r="O26" i="11" s="1"/>
  <c r="R26" i="11" s="1"/>
  <c r="AC33" i="20"/>
  <c r="O33" i="7" s="1"/>
  <c r="R33" i="7" s="1"/>
  <c r="AC11" i="20"/>
  <c r="O11" i="7" s="1"/>
  <c r="R11" i="7" s="1"/>
  <c r="AC99" i="20"/>
  <c r="O99" i="7" s="1"/>
  <c r="R99" i="7" s="1"/>
  <c r="AG19" i="20"/>
  <c r="O19" i="13" s="1"/>
  <c r="R19" i="13" s="1"/>
  <c r="AC42" i="20"/>
  <c r="O42" i="7" s="1"/>
  <c r="AC25" i="19" s="1"/>
  <c r="AC41" i="19" s="1"/>
  <c r="AH80" i="20"/>
  <c r="O80" i="12" s="1"/>
  <c r="R80" i="12" s="1"/>
  <c r="AL35" i="20"/>
  <c r="O35" i="11" s="1"/>
  <c r="R35" i="11" s="1"/>
  <c r="AL24" i="20"/>
  <c r="O24" i="11" s="1"/>
  <c r="R24" i="11" s="1"/>
  <c r="AL77" i="20"/>
  <c r="O77" i="11" s="1"/>
  <c r="R77" i="11" s="1"/>
  <c r="AL11" i="20"/>
  <c r="O11" i="11" s="1"/>
  <c r="R11" i="11" s="1"/>
  <c r="AL94" i="20"/>
  <c r="O94" i="11" s="1"/>
  <c r="R94" i="11" s="1"/>
  <c r="AL100" i="20"/>
  <c r="O100" i="11" s="1"/>
  <c r="R100" i="11" s="1"/>
  <c r="AL106" i="20"/>
  <c r="O106" i="11" s="1"/>
  <c r="R106" i="11" s="1"/>
  <c r="AL33" i="20"/>
  <c r="O33" i="11" s="1"/>
  <c r="R33" i="11" s="1"/>
  <c r="AL53" i="20"/>
  <c r="O53" i="11" s="1"/>
  <c r="R53" i="11" s="1"/>
  <c r="AL54" i="20"/>
  <c r="O54" i="11" s="1"/>
  <c r="R54" i="11" s="1"/>
  <c r="AL88" i="20"/>
  <c r="O88" i="11" s="1"/>
  <c r="R88" i="11" s="1"/>
  <c r="AL108" i="20"/>
  <c r="O108" i="11" s="1"/>
  <c r="R108" i="11" s="1"/>
  <c r="AL58" i="20"/>
  <c r="O58" i="11" s="1"/>
  <c r="R58" i="11" s="1"/>
  <c r="AL83" i="20"/>
  <c r="O83" i="11" s="1"/>
  <c r="R83" i="11" s="1"/>
  <c r="AL109" i="20"/>
  <c r="O109" i="11" s="1"/>
  <c r="R109" i="11" s="1"/>
  <c r="AL80" i="20"/>
  <c r="O80" i="11" s="1"/>
  <c r="R80" i="11" s="1"/>
  <c r="AL15" i="20"/>
  <c r="O15" i="11" s="1"/>
  <c r="R15" i="11" s="1"/>
  <c r="AL49" i="20"/>
  <c r="O49" i="11" s="1"/>
  <c r="R49" i="11" s="1"/>
  <c r="AL74" i="20"/>
  <c r="O74" i="11" s="1"/>
  <c r="AL110" i="20"/>
  <c r="O110" i="11" s="1"/>
  <c r="R110" i="11" s="1"/>
  <c r="AL78" i="20"/>
  <c r="O78" i="11" s="1"/>
  <c r="R78" i="11" s="1"/>
  <c r="AL75" i="20"/>
  <c r="O75" i="11" s="1"/>
  <c r="AL41" i="20"/>
  <c r="O41" i="11" s="1"/>
  <c r="AL2" i="19" s="1"/>
  <c r="AL57" i="20"/>
  <c r="O57" i="11" s="1"/>
  <c r="R57" i="11" s="1"/>
  <c r="AL82" i="20"/>
  <c r="O82" i="11" s="1"/>
  <c r="R82" i="11" s="1"/>
  <c r="AL61" i="20"/>
  <c r="O61" i="11" s="1"/>
  <c r="AL60" i="20"/>
  <c r="O60" i="11" s="1"/>
  <c r="R60" i="11" s="1"/>
  <c r="AL85" i="20"/>
  <c r="O85" i="11" s="1"/>
  <c r="R85" i="11" s="1"/>
  <c r="AL79" i="20"/>
  <c r="O79" i="11" s="1"/>
  <c r="R79" i="11" s="1"/>
  <c r="AL93" i="20"/>
  <c r="O93" i="11" s="1"/>
  <c r="R93" i="11" s="1"/>
  <c r="AL96" i="20"/>
  <c r="O96" i="11" s="1"/>
  <c r="R96" i="11" s="1"/>
  <c r="AL101" i="20"/>
  <c r="O101" i="11" s="1"/>
  <c r="R101" i="11" s="1"/>
  <c r="AL63" i="20"/>
  <c r="O63" i="11" s="1"/>
  <c r="R63" i="11" s="1"/>
  <c r="AL52" i="20"/>
  <c r="O52" i="11" s="1"/>
  <c r="R52" i="11" s="1"/>
  <c r="AL72" i="20"/>
  <c r="O72" i="11" s="1"/>
  <c r="AL10" i="20"/>
  <c r="O10" i="11" s="1"/>
  <c r="R10" i="11" s="1"/>
  <c r="AL91" i="20"/>
  <c r="O91" i="11" s="1"/>
  <c r="R91" i="11" s="1"/>
  <c r="AL59" i="20"/>
  <c r="O59" i="11" s="1"/>
  <c r="R59" i="11" s="1"/>
  <c r="AL18" i="20"/>
  <c r="O18" i="11" s="1"/>
  <c r="R18" i="11" s="1"/>
  <c r="AL16" i="20"/>
  <c r="O16" i="11" s="1"/>
  <c r="R16" i="11" s="1"/>
  <c r="AL65" i="20"/>
  <c r="O65" i="11" s="1"/>
  <c r="R65" i="11" s="1"/>
  <c r="AL38" i="20"/>
  <c r="O38" i="11" s="1"/>
  <c r="R38" i="11" s="1"/>
  <c r="AL67" i="20"/>
  <c r="O67" i="11" s="1"/>
  <c r="AL92" i="20"/>
  <c r="O92" i="11" s="1"/>
  <c r="R92" i="11" s="1"/>
  <c r="AL76" i="20"/>
  <c r="O76" i="11" s="1"/>
  <c r="R76" i="11" s="1"/>
  <c r="AL19" i="20"/>
  <c r="O19" i="11" s="1"/>
  <c r="R19" i="11" s="1"/>
  <c r="AL48" i="20"/>
  <c r="O48" i="11" s="1"/>
  <c r="R48" i="11" s="1"/>
  <c r="AD21" i="20"/>
  <c r="O21" i="16" s="1"/>
  <c r="R21" i="16" s="1"/>
  <c r="AD20" i="20"/>
  <c r="O20" i="16" s="1"/>
  <c r="R20" i="16" s="1"/>
  <c r="AL32" i="20"/>
  <c r="O32" i="11" s="1"/>
  <c r="R32" i="11" s="1"/>
  <c r="AL112" i="20"/>
  <c r="O112" i="11" s="1"/>
  <c r="R112" i="11" s="1"/>
  <c r="AC67" i="20"/>
  <c r="O67" i="7" s="1"/>
  <c r="AC64" i="20"/>
  <c r="O64" i="7" s="1"/>
  <c r="AL42" i="20"/>
  <c r="O42" i="11" s="1"/>
  <c r="AL25" i="19" s="1"/>
  <c r="AL35" i="19" s="1"/>
  <c r="AE26" i="20"/>
  <c r="O26" i="15" s="1"/>
  <c r="R26" i="15" s="1"/>
  <c r="AC10" i="20"/>
  <c r="O10" i="7" s="1"/>
  <c r="R10" i="7" s="1"/>
  <c r="AC72" i="20"/>
  <c r="O72" i="7" s="1"/>
  <c r="AF11" i="20"/>
  <c r="O11" i="14" s="1"/>
  <c r="R11" i="14" s="1"/>
  <c r="AL14" i="20"/>
  <c r="O14" i="11" s="1"/>
  <c r="R14" i="11" s="1"/>
  <c r="AC91" i="20"/>
  <c r="O91" i="7" s="1"/>
  <c r="R91" i="7" s="1"/>
  <c r="AL97" i="20"/>
  <c r="AE92" i="20"/>
  <c r="O92" i="15" s="1"/>
  <c r="R92" i="15" s="1"/>
  <c r="AF91" i="20"/>
  <c r="O91" i="14" s="1"/>
  <c r="R91" i="14" s="1"/>
  <c r="AF99" i="20"/>
  <c r="O99" i="14" s="1"/>
  <c r="R99" i="14" s="1"/>
  <c r="AF95" i="20"/>
  <c r="O95" i="14" s="1"/>
  <c r="AL95" i="20"/>
  <c r="O95" i="11" s="1"/>
  <c r="AF100" i="20"/>
  <c r="O100" i="14" s="1"/>
  <c r="R100" i="14" s="1"/>
  <c r="AL103" i="20"/>
  <c r="O103" i="11" s="1"/>
  <c r="R103" i="11" s="1"/>
  <c r="AF101" i="20"/>
  <c r="O101" i="14" s="1"/>
  <c r="R101" i="14" s="1"/>
  <c r="AF20" i="20"/>
  <c r="O20" i="14" s="1"/>
  <c r="R20" i="14" s="1"/>
  <c r="AE21" i="20"/>
  <c r="O21" i="15" s="1"/>
  <c r="R21" i="15" s="1"/>
  <c r="AG20" i="20"/>
  <c r="O20" i="13" s="1"/>
  <c r="R20" i="13" s="1"/>
  <c r="AC112" i="20"/>
  <c r="O112" i="7" s="1"/>
  <c r="R112" i="7" s="1"/>
  <c r="AF36" i="20"/>
  <c r="O36" i="14" s="1"/>
  <c r="R36" i="14" s="1"/>
  <c r="AL36" i="20"/>
  <c r="O36" i="11" s="1"/>
  <c r="R36" i="11" s="1"/>
  <c r="AH95" i="20"/>
  <c r="O95" i="12" s="1"/>
  <c r="AH101" i="20"/>
  <c r="O101" i="12" s="1"/>
  <c r="R101" i="12" s="1"/>
  <c r="AE103" i="20"/>
  <c r="O103" i="15" s="1"/>
  <c r="R103" i="15" s="1"/>
  <c r="AH18" i="20"/>
  <c r="O18" i="12" s="1"/>
  <c r="R18" i="12" s="1"/>
  <c r="AH45" i="20"/>
  <c r="AH91" i="20"/>
  <c r="O91" i="12" s="1"/>
  <c r="R91" i="12" s="1"/>
  <c r="AG18" i="20"/>
  <c r="O18" i="13" s="1"/>
  <c r="R18" i="13" s="1"/>
  <c r="AG44" i="20"/>
  <c r="O44" i="13" s="1"/>
  <c r="R44" i="13" s="1"/>
  <c r="AH104" i="20"/>
  <c r="O104" i="12" s="1"/>
  <c r="R104" i="12" s="1"/>
  <c r="AI44" i="20"/>
  <c r="O44" i="3" s="1"/>
  <c r="R44" i="3" s="1"/>
  <c r="AH19" i="20"/>
  <c r="O19" i="12" s="1"/>
  <c r="R19" i="12" s="1"/>
  <c r="AD88" i="20"/>
  <c r="O88" i="16" s="1"/>
  <c r="R88" i="16" s="1"/>
  <c r="AD44" i="20"/>
  <c r="O44" i="16" s="1"/>
  <c r="R44" i="16" s="1"/>
  <c r="AH105" i="20"/>
  <c r="O105" i="12" s="1"/>
  <c r="R105" i="12" s="1"/>
  <c r="AH26" i="20"/>
  <c r="O26" i="12" s="1"/>
  <c r="R26" i="12" s="1"/>
  <c r="AH44" i="20"/>
  <c r="O44" i="12" s="1"/>
  <c r="R44" i="12" s="1"/>
  <c r="AH9" i="20"/>
  <c r="O9" i="12" s="1"/>
  <c r="AH40" i="20"/>
  <c r="O40" i="12" s="1"/>
  <c r="R40" i="12" s="1"/>
  <c r="AH54" i="20"/>
  <c r="O54" i="12" s="1"/>
  <c r="R54" i="12" s="1"/>
  <c r="AH112" i="20"/>
  <c r="O112" i="12" s="1"/>
  <c r="R112" i="12" s="1"/>
  <c r="AE48" i="20"/>
  <c r="O48" i="15" s="1"/>
  <c r="R48" i="15" s="1"/>
  <c r="AE44" i="20"/>
  <c r="O44" i="15" s="1"/>
  <c r="R44" i="15" s="1"/>
  <c r="AF28" i="20"/>
  <c r="O28" i="14" s="1"/>
  <c r="R28" i="14" s="1"/>
  <c r="AF44" i="20"/>
  <c r="O44" i="14" s="1"/>
  <c r="R44" i="14" s="1"/>
  <c r="AC100" i="20"/>
  <c r="O100" i="7" s="1"/>
  <c r="R100" i="7" s="1"/>
  <c r="AC101" i="20"/>
  <c r="O101" i="7" s="1"/>
  <c r="R101" i="7" s="1"/>
  <c r="AC83" i="20"/>
  <c r="O83" i="7" s="1"/>
  <c r="R83" i="7" s="1"/>
  <c r="AC113" i="20"/>
  <c r="O113" i="7" s="1"/>
  <c r="R113" i="7" s="1"/>
  <c r="AC36" i="20"/>
  <c r="O36" i="7" s="1"/>
  <c r="R36" i="7" s="1"/>
  <c r="AC48" i="20"/>
  <c r="O48" i="7" s="1"/>
  <c r="R48" i="7" s="1"/>
  <c r="AC44" i="20"/>
  <c r="O44" i="7" s="1"/>
  <c r="R44" i="7" s="1"/>
  <c r="AB27" i="20"/>
  <c r="O27" i="8" s="1"/>
  <c r="R27" i="8" s="1"/>
  <c r="AB44" i="20"/>
  <c r="O44" i="8" s="1"/>
  <c r="R44" i="8" s="1"/>
  <c r="AC35" i="20"/>
  <c r="O35" i="7" s="1"/>
  <c r="R35" i="7" s="1"/>
  <c r="AC95" i="20"/>
  <c r="O95" i="7" s="1"/>
  <c r="AC102" i="20"/>
  <c r="O102" i="7" s="1"/>
  <c r="R102" i="7" s="1"/>
  <c r="AC21" i="20"/>
  <c r="O21" i="7" s="1"/>
  <c r="R21" i="7" s="1"/>
  <c r="AC111" i="20"/>
  <c r="O111" i="7" s="1"/>
  <c r="R111" i="7" s="1"/>
  <c r="AC97" i="20"/>
  <c r="O97" i="7" s="1"/>
  <c r="R97" i="7" s="1"/>
  <c r="AC76" i="20"/>
  <c r="O76" i="7" s="1"/>
  <c r="R76" i="7" s="1"/>
  <c r="AC96" i="20"/>
  <c r="O96" i="7" s="1"/>
  <c r="R96" i="7" s="1"/>
  <c r="AC98" i="20"/>
  <c r="O98" i="7" s="1"/>
  <c r="R98" i="7" s="1"/>
  <c r="AC103" i="20"/>
  <c r="O103" i="7" s="1"/>
  <c r="R103" i="7" s="1"/>
  <c r="AC19" i="20"/>
  <c r="O19" i="7" s="1"/>
  <c r="R19" i="7" s="1"/>
  <c r="AC85" i="20"/>
  <c r="O85" i="7" s="1"/>
  <c r="R85" i="7" s="1"/>
  <c r="AC28" i="20"/>
  <c r="O28" i="7" s="1"/>
  <c r="R28" i="7" s="1"/>
  <c r="AC60" i="20"/>
  <c r="O60" i="7" s="1"/>
  <c r="R60" i="7" s="1"/>
  <c r="AC80" i="20"/>
  <c r="O80" i="7" s="1"/>
  <c r="R80" i="7" s="1"/>
  <c r="AL20" i="20"/>
  <c r="O20" i="11" s="1"/>
  <c r="R20" i="11" s="1"/>
  <c r="AL44" i="20"/>
  <c r="O44" i="11" s="1"/>
  <c r="R44" i="11" s="1"/>
  <c r="AK27" i="20"/>
  <c r="O27" i="17" s="1"/>
  <c r="R27" i="17" s="1"/>
  <c r="AK44" i="20"/>
  <c r="O44" i="17" s="1"/>
  <c r="AD28" i="20"/>
  <c r="O28" i="16" s="1"/>
  <c r="R28" i="16" s="1"/>
  <c r="AD18" i="20"/>
  <c r="O18" i="16" s="1"/>
  <c r="R18" i="16" s="1"/>
  <c r="AD45" i="20"/>
  <c r="AD36" i="20"/>
  <c r="O36" i="16" s="1"/>
  <c r="R36" i="16" s="1"/>
  <c r="AD47" i="20"/>
  <c r="O47" i="16" s="1"/>
  <c r="R47" i="16" s="1"/>
  <c r="AD94" i="20"/>
  <c r="O94" i="16" s="1"/>
  <c r="R94" i="16" s="1"/>
  <c r="AL102" i="20"/>
  <c r="O102" i="11" s="1"/>
  <c r="R102" i="11" s="1"/>
  <c r="AE101" i="20"/>
  <c r="O101" i="15" s="1"/>
  <c r="R101" i="15" s="1"/>
  <c r="AC20" i="20"/>
  <c r="O20" i="7" s="1"/>
  <c r="R20" i="7" s="1"/>
  <c r="AC62" i="20"/>
  <c r="O62" i="7" s="1"/>
  <c r="R62" i="7" s="1"/>
  <c r="AL21" i="20"/>
  <c r="O21" i="11" s="1"/>
  <c r="R21" i="11" s="1"/>
  <c r="AH20" i="20"/>
  <c r="O20" i="12" s="1"/>
  <c r="R20" i="12" s="1"/>
  <c r="AD31" i="20"/>
  <c r="O31" i="16" s="1"/>
  <c r="AC89" i="20"/>
  <c r="O89" i="7" s="1"/>
  <c r="R89" i="7" s="1"/>
  <c r="AE31" i="20"/>
  <c r="O31" i="15" s="1"/>
  <c r="AD48" i="20"/>
  <c r="O48" i="16" s="1"/>
  <c r="R48" i="16" s="1"/>
  <c r="AH47" i="20"/>
  <c r="O47" i="12" s="1"/>
  <c r="R47" i="12" s="1"/>
  <c r="AH72" i="20"/>
  <c r="O72" i="12" s="1"/>
  <c r="AH97" i="20"/>
  <c r="O97" i="12" s="1"/>
  <c r="R97" i="12" s="1"/>
  <c r="AH85" i="20"/>
  <c r="O85" i="12" s="1"/>
  <c r="R85" i="12" s="1"/>
  <c r="AD83" i="20"/>
  <c r="O83" i="16" s="1"/>
  <c r="R83" i="16" s="1"/>
  <c r="AH62" i="20"/>
  <c r="O62" i="12" s="1"/>
  <c r="R62" i="12" s="1"/>
  <c r="AD73" i="20"/>
  <c r="O73" i="16" s="1"/>
  <c r="R73" i="16" s="1"/>
  <c r="AG11" i="20"/>
  <c r="O11" i="13" s="1"/>
  <c r="R11" i="13" s="1"/>
  <c r="AG27" i="20"/>
  <c r="O27" i="13" s="1"/>
  <c r="R27" i="13" s="1"/>
  <c r="AC59" i="20"/>
  <c r="O59" i="7" s="1"/>
  <c r="R59" i="7" s="1"/>
  <c r="AC61" i="20"/>
  <c r="O61" i="7" s="1"/>
  <c r="AC87" i="20"/>
  <c r="O87" i="7" s="1"/>
  <c r="R87" i="7" s="1"/>
  <c r="AC15" i="20"/>
  <c r="O15" i="7" s="1"/>
  <c r="R15" i="7" s="1"/>
  <c r="AC47" i="20"/>
  <c r="O47" i="7" s="1"/>
  <c r="R47" i="7" s="1"/>
  <c r="AG77" i="20"/>
  <c r="O77" i="13" s="1"/>
  <c r="R77" i="13" s="1"/>
  <c r="AG15" i="20"/>
  <c r="O15" i="13" s="1"/>
  <c r="R15" i="13" s="1"/>
  <c r="AC37" i="20"/>
  <c r="O37" i="7" s="1"/>
  <c r="R37" i="7" s="1"/>
  <c r="AC78" i="20"/>
  <c r="O78" i="7" s="1"/>
  <c r="R78" i="7" s="1"/>
  <c r="AF48" i="20"/>
  <c r="O48" i="14" s="1"/>
  <c r="R48" i="14" s="1"/>
  <c r="AF27" i="20"/>
  <c r="O27" i="14" s="1"/>
  <c r="R27" i="14" s="1"/>
  <c r="AC25" i="20"/>
  <c r="O25" i="7" s="1"/>
  <c r="R25" i="7" s="1"/>
  <c r="AC75" i="20"/>
  <c r="O75" i="7" s="1"/>
  <c r="AC63" i="20"/>
  <c r="O63" i="7" s="1"/>
  <c r="R63" i="7" s="1"/>
  <c r="AG103" i="20"/>
  <c r="O103" i="13" s="1"/>
  <c r="R103" i="13" s="1"/>
  <c r="AD64" i="20"/>
  <c r="O64" i="16" s="1"/>
  <c r="AD27" i="20"/>
  <c r="O27" i="16" s="1"/>
  <c r="R27" i="16" s="1"/>
  <c r="AD43" i="20"/>
  <c r="O43" i="16" s="1"/>
  <c r="R43" i="16" s="1"/>
  <c r="AL47" i="20"/>
  <c r="O47" i="11" s="1"/>
  <c r="R47" i="11" s="1"/>
  <c r="AL27" i="20"/>
  <c r="O27" i="11" s="1"/>
  <c r="R27" i="11" s="1"/>
  <c r="AH92" i="20"/>
  <c r="O92" i="12" s="1"/>
  <c r="R92" i="12" s="1"/>
  <c r="AH27" i="20"/>
  <c r="O27" i="12" s="1"/>
  <c r="R27" i="12" s="1"/>
  <c r="AE45" i="20"/>
  <c r="AE27" i="20"/>
  <c r="O27" i="15" s="1"/>
  <c r="R27" i="15" s="1"/>
  <c r="AC52" i="20"/>
  <c r="O52" i="7" s="1"/>
  <c r="R52" i="7" s="1"/>
  <c r="AC27" i="20"/>
  <c r="O27" i="7" s="1"/>
  <c r="R27" i="7" s="1"/>
  <c r="R120" i="2"/>
  <c r="AK91" i="20"/>
  <c r="O91" i="17" s="1"/>
  <c r="R91" i="17" s="1"/>
  <c r="AK101" i="20"/>
  <c r="O101" i="17" s="1"/>
  <c r="R101" i="17" s="1"/>
  <c r="AK96" i="20"/>
  <c r="O96" i="17" s="1"/>
  <c r="R96" i="17" s="1"/>
  <c r="AK20" i="20"/>
  <c r="O20" i="17" s="1"/>
  <c r="R20" i="17" s="1"/>
  <c r="AK47" i="20"/>
  <c r="O47" i="17" s="1"/>
  <c r="R47" i="17" s="1"/>
  <c r="AK10" i="20"/>
  <c r="O10" i="17" s="1"/>
  <c r="R10" i="17" s="1"/>
  <c r="AK93" i="20"/>
  <c r="O93" i="17" s="1"/>
  <c r="R93" i="17" s="1"/>
  <c r="AK100" i="20"/>
  <c r="O100" i="17" s="1"/>
  <c r="R100" i="17" s="1"/>
  <c r="AK19" i="20"/>
  <c r="O19" i="17" s="1"/>
  <c r="R19" i="17" s="1"/>
  <c r="AK18" i="20"/>
  <c r="O18" i="17" s="1"/>
  <c r="R18" i="17" s="1"/>
  <c r="AK36" i="20"/>
  <c r="O36" i="17" s="1"/>
  <c r="R36" i="17" s="1"/>
  <c r="AK26" i="20"/>
  <c r="O26" i="17" s="1"/>
  <c r="R26" i="17" s="1"/>
  <c r="AK14" i="20"/>
  <c r="O14" i="17" s="1"/>
  <c r="R14" i="17" s="1"/>
  <c r="AK97" i="20"/>
  <c r="O97" i="17" s="1"/>
  <c r="R97" i="17" s="1"/>
  <c r="AK95" i="20"/>
  <c r="O95" i="17" s="1"/>
  <c r="AK103" i="20"/>
  <c r="O103" i="17" s="1"/>
  <c r="R103" i="17" s="1"/>
  <c r="AK21" i="20"/>
  <c r="O21" i="17" s="1"/>
  <c r="R21" i="17" s="1"/>
  <c r="AK48" i="20"/>
  <c r="O48" i="17" s="1"/>
  <c r="R48" i="17" s="1"/>
  <c r="AK11" i="20"/>
  <c r="O11" i="17" s="1"/>
  <c r="R11" i="17" s="1"/>
  <c r="AK92" i="20"/>
  <c r="O92" i="17" s="1"/>
  <c r="R92" i="17" s="1"/>
  <c r="AK94" i="20"/>
  <c r="O94" i="17" s="1"/>
  <c r="R94" i="17" s="1"/>
  <c r="AK102" i="20"/>
  <c r="O102" i="17" s="1"/>
  <c r="R102" i="17" s="1"/>
  <c r="AJ116" i="20"/>
  <c r="AI28" i="20"/>
  <c r="O28" i="3" s="1"/>
  <c r="R28" i="3" s="1"/>
  <c r="AI26" i="20"/>
  <c r="O26" i="3" s="1"/>
  <c r="R26" i="3" s="1"/>
  <c r="AI27" i="20"/>
  <c r="O27" i="3" s="1"/>
  <c r="R27" i="3" s="1"/>
  <c r="AG36" i="20"/>
  <c r="O36" i="13" s="1"/>
  <c r="R36" i="13" s="1"/>
  <c r="AG48" i="20"/>
  <c r="AG65" i="20"/>
  <c r="O65" i="13" s="1"/>
  <c r="R65" i="13" s="1"/>
  <c r="AG17" i="20"/>
  <c r="O17" i="13" s="1"/>
  <c r="R17" i="13" s="1"/>
  <c r="AG14" i="20"/>
  <c r="O14" i="13" s="1"/>
  <c r="R14" i="13" s="1"/>
  <c r="AD35" i="20"/>
  <c r="O35" i="16" s="1"/>
  <c r="R35" i="16" s="1"/>
  <c r="AD42" i="20"/>
  <c r="O42" i="16" s="1"/>
  <c r="AD25" i="19" s="1"/>
  <c r="AD39" i="19" s="1"/>
  <c r="AD103" i="20"/>
  <c r="O103" i="16" s="1"/>
  <c r="R103" i="16" s="1"/>
  <c r="AD49" i="20"/>
  <c r="AG24" i="20"/>
  <c r="O24" i="13" s="1"/>
  <c r="R24" i="13" s="1"/>
  <c r="AG112" i="20"/>
  <c r="O112" i="13" s="1"/>
  <c r="R112" i="13" s="1"/>
  <c r="AG84" i="20"/>
  <c r="O84" i="13" s="1"/>
  <c r="R84" i="13" s="1"/>
  <c r="AD25" i="20"/>
  <c r="O25" i="16" s="1"/>
  <c r="R25" i="16" s="1"/>
  <c r="AI21" i="20"/>
  <c r="O21" i="3" s="1"/>
  <c r="R21" i="3" s="1"/>
  <c r="AI60" i="20"/>
  <c r="O60" i="3" s="1"/>
  <c r="R60" i="3" s="1"/>
  <c r="AD59" i="20"/>
  <c r="O59" i="16" s="1"/>
  <c r="R59" i="16" s="1"/>
  <c r="AD32" i="20"/>
  <c r="O32" i="16" s="1"/>
  <c r="R32" i="16" s="1"/>
  <c r="AD67" i="20"/>
  <c r="O67" i="16" s="1"/>
  <c r="AG28" i="20"/>
  <c r="O28" i="13" s="1"/>
  <c r="R28" i="13" s="1"/>
  <c r="AG102" i="20"/>
  <c r="O102" i="13" s="1"/>
  <c r="R102" i="13" s="1"/>
  <c r="AG80" i="20"/>
  <c r="O80" i="13" s="1"/>
  <c r="R80" i="13" s="1"/>
  <c r="AG79" i="20"/>
  <c r="O79" i="13" s="1"/>
  <c r="R79" i="13" s="1"/>
  <c r="AG52" i="20"/>
  <c r="AG33" i="20"/>
  <c r="O33" i="13" s="1"/>
  <c r="R33" i="13" s="1"/>
  <c r="AD105" i="20"/>
  <c r="O105" i="16" s="1"/>
  <c r="R105" i="16" s="1"/>
  <c r="AH103" i="20"/>
  <c r="O103" i="12" s="1"/>
  <c r="R103" i="12" s="1"/>
  <c r="AI20" i="20"/>
  <c r="O20" i="3" s="1"/>
  <c r="R20" i="3" s="1"/>
  <c r="AE28" i="20"/>
  <c r="O28" i="15" s="1"/>
  <c r="R28" i="15" s="1"/>
  <c r="AF31" i="20"/>
  <c r="O31" i="14" s="1"/>
  <c r="AH28" i="20"/>
  <c r="AG99" i="20"/>
  <c r="O99" i="13" s="1"/>
  <c r="R99" i="13" s="1"/>
  <c r="AG93" i="20"/>
  <c r="O93" i="13" s="1"/>
  <c r="R93" i="13" s="1"/>
  <c r="AG111" i="20"/>
  <c r="O111" i="13" s="1"/>
  <c r="R111" i="13" s="1"/>
  <c r="AI36" i="20"/>
  <c r="O36" i="3" s="1"/>
  <c r="R36" i="3" s="1"/>
  <c r="AI47" i="20"/>
  <c r="O47" i="3" s="1"/>
  <c r="R47" i="3" s="1"/>
  <c r="AH21" i="20"/>
  <c r="O21" i="12" s="1"/>
  <c r="R21" i="12" s="1"/>
  <c r="AE47" i="20"/>
  <c r="O47" i="15" s="1"/>
  <c r="R47" i="15" s="1"/>
  <c r="AF45" i="20"/>
  <c r="AG16" i="20"/>
  <c r="O16" i="13" s="1"/>
  <c r="R16" i="13" s="1"/>
  <c r="AG78" i="20"/>
  <c r="O78" i="13" s="1"/>
  <c r="R78" i="13" s="1"/>
  <c r="AG75" i="20"/>
  <c r="O75" i="13" s="1"/>
  <c r="AG100" i="20"/>
  <c r="O100" i="13" s="1"/>
  <c r="R100" i="13" s="1"/>
  <c r="AH42" i="20"/>
  <c r="AD102" i="20"/>
  <c r="O102" i="16" s="1"/>
  <c r="R102" i="16" s="1"/>
  <c r="AI14" i="20"/>
  <c r="O14" i="3" s="1"/>
  <c r="R14" i="3" s="1"/>
  <c r="AH84" i="20"/>
  <c r="O84" i="12" s="1"/>
  <c r="R84" i="12" s="1"/>
  <c r="AH11" i="20"/>
  <c r="AD58" i="20"/>
  <c r="O58" i="16" s="1"/>
  <c r="R58" i="16" s="1"/>
  <c r="AD81" i="20"/>
  <c r="O81" i="16" s="1"/>
  <c r="R81" i="16" s="1"/>
  <c r="AH102" i="20"/>
  <c r="O102" i="12" s="1"/>
  <c r="R102" i="12" s="1"/>
  <c r="AI68" i="20"/>
  <c r="O68" i="3" s="1"/>
  <c r="AH99" i="20"/>
  <c r="O99" i="12" s="1"/>
  <c r="R99" i="12" s="1"/>
  <c r="AH75" i="20"/>
  <c r="O75" i="12" s="1"/>
  <c r="AH96" i="20"/>
  <c r="O96" i="12" s="1"/>
  <c r="R96" i="12" s="1"/>
  <c r="AH93" i="20"/>
  <c r="O93" i="12" s="1"/>
  <c r="R93" i="12" s="1"/>
  <c r="AH87" i="20"/>
  <c r="O87" i="12" s="1"/>
  <c r="R87" i="12" s="1"/>
  <c r="AH71" i="20"/>
  <c r="O71" i="12" s="1"/>
  <c r="AD109" i="20"/>
  <c r="O109" i="16" s="1"/>
  <c r="R109" i="16" s="1"/>
  <c r="AD50" i="20"/>
  <c r="AD60" i="20"/>
  <c r="O60" i="16" s="1"/>
  <c r="R60" i="16" s="1"/>
  <c r="AD19" i="20"/>
  <c r="O19" i="16" s="1"/>
  <c r="R19" i="16" s="1"/>
  <c r="AH78" i="20"/>
  <c r="O78" i="12" s="1"/>
  <c r="R78" i="12" s="1"/>
  <c r="AD8" i="20"/>
  <c r="O8" i="16" s="1"/>
  <c r="R118" i="5"/>
  <c r="AI18" i="20"/>
  <c r="O18" i="3" s="1"/>
  <c r="R18" i="3" s="1"/>
  <c r="AE36" i="20"/>
  <c r="O36" i="15" s="1"/>
  <c r="R36" i="15" s="1"/>
  <c r="AH31" i="20"/>
  <c r="O31" i="12" s="1"/>
  <c r="AI31" i="20"/>
  <c r="O31" i="3" s="1"/>
  <c r="AG73" i="20"/>
  <c r="O73" i="13" s="1"/>
  <c r="R73" i="13" s="1"/>
  <c r="AH36" i="20"/>
  <c r="O36" i="12" s="1"/>
  <c r="R36" i="12" s="1"/>
  <c r="AG57" i="20"/>
  <c r="O57" i="13" s="1"/>
  <c r="R57" i="13" s="1"/>
  <c r="AG47" i="20"/>
  <c r="O47" i="13" s="1"/>
  <c r="R47" i="13" s="1"/>
  <c r="AH48" i="20"/>
  <c r="O48" i="12" s="1"/>
  <c r="R48" i="12" s="1"/>
  <c r="AG40" i="20"/>
  <c r="O40" i="13" s="1"/>
  <c r="R40" i="13" s="1"/>
  <c r="AG104" i="20"/>
  <c r="O104" i="13" s="1"/>
  <c r="R104" i="13" s="1"/>
  <c r="AG76" i="20"/>
  <c r="O76" i="13" s="1"/>
  <c r="R76" i="13" s="1"/>
  <c r="AG83" i="20"/>
  <c r="O83" i="13" s="1"/>
  <c r="R83" i="13" s="1"/>
  <c r="AG58" i="20"/>
  <c r="O58" i="13" s="1"/>
  <c r="R58" i="13" s="1"/>
  <c r="AH16" i="20"/>
  <c r="AD10" i="20"/>
  <c r="O10" i="16" s="1"/>
  <c r="R10" i="16" s="1"/>
  <c r="AI73" i="20"/>
  <c r="O73" i="3" s="1"/>
  <c r="R73" i="3" s="1"/>
  <c r="AH113" i="20"/>
  <c r="O113" i="12" s="1"/>
  <c r="R113" i="12" s="1"/>
  <c r="AH64" i="20"/>
  <c r="O64" i="12" s="1"/>
  <c r="AD98" i="20"/>
  <c r="O98" i="16" s="1"/>
  <c r="R98" i="16" s="1"/>
  <c r="AD40" i="20"/>
  <c r="O40" i="16" s="1"/>
  <c r="R40" i="16" s="1"/>
  <c r="AD51" i="20"/>
  <c r="AI83" i="20"/>
  <c r="O83" i="3" s="1"/>
  <c r="R83" i="3" s="1"/>
  <c r="AI52" i="20"/>
  <c r="AH98" i="20"/>
  <c r="O98" i="12" s="1"/>
  <c r="R98" i="12" s="1"/>
  <c r="AH14" i="20"/>
  <c r="AD77" i="20"/>
  <c r="O77" i="16" s="1"/>
  <c r="R77" i="16" s="1"/>
  <c r="AI15" i="20"/>
  <c r="O15" i="3" s="1"/>
  <c r="R15" i="3" s="1"/>
  <c r="AD97" i="20"/>
  <c r="O97" i="16" s="1"/>
  <c r="R97" i="16" s="1"/>
  <c r="AH109" i="20"/>
  <c r="O109" i="12" s="1"/>
  <c r="R109" i="12" s="1"/>
  <c r="AH73" i="20"/>
  <c r="O73" i="12" s="1"/>
  <c r="R73" i="12" s="1"/>
  <c r="AH50" i="20"/>
  <c r="AD76" i="20"/>
  <c r="O76" i="16" s="1"/>
  <c r="R76" i="16" s="1"/>
  <c r="AD91" i="20"/>
  <c r="O91" i="16" s="1"/>
  <c r="R91" i="16" s="1"/>
  <c r="AI41" i="20"/>
  <c r="O41" i="3" s="1"/>
  <c r="AI2" i="19" s="1"/>
  <c r="AI9" i="19" s="1"/>
  <c r="AI45" i="20"/>
  <c r="AI58" i="20"/>
  <c r="O58" i="3" s="1"/>
  <c r="R58" i="3" s="1"/>
  <c r="AI85" i="20"/>
  <c r="O85" i="3" s="1"/>
  <c r="R85" i="3" s="1"/>
  <c r="AI92" i="20"/>
  <c r="O92" i="3" s="1"/>
  <c r="R92" i="3" s="1"/>
  <c r="AI98" i="20"/>
  <c r="O98" i="3" s="1"/>
  <c r="R98" i="3" s="1"/>
  <c r="AK31" i="20"/>
  <c r="O31" i="17" s="1"/>
  <c r="AK45" i="20"/>
  <c r="AK28" i="20"/>
  <c r="O28" i="17" s="1"/>
  <c r="R28" i="17" s="1"/>
  <c r="AG31" i="20"/>
  <c r="O31" i="13" s="1"/>
  <c r="AG98" i="20"/>
  <c r="O98" i="13" s="1"/>
  <c r="R98" i="13" s="1"/>
  <c r="AG95" i="20"/>
  <c r="O95" i="13" s="1"/>
  <c r="AG106" i="20"/>
  <c r="O106" i="13" s="1"/>
  <c r="R106" i="13" s="1"/>
  <c r="AI48" i="20"/>
  <c r="AG45" i="20"/>
  <c r="AL45" i="20"/>
  <c r="AG41" i="20"/>
  <c r="O41" i="13" s="1"/>
  <c r="AG2" i="19" s="1"/>
  <c r="AG19" i="19" s="1"/>
  <c r="AG74" i="20"/>
  <c r="O74" i="13" s="1"/>
  <c r="AG66" i="20"/>
  <c r="O66" i="13" s="1"/>
  <c r="R66" i="13" s="1"/>
  <c r="AG32" i="20"/>
  <c r="O32" i="13" s="1"/>
  <c r="R32" i="13" s="1"/>
  <c r="AG35" i="20"/>
  <c r="O35" i="13" s="1"/>
  <c r="R35" i="13" s="1"/>
  <c r="AG91" i="20"/>
  <c r="O91" i="13" s="1"/>
  <c r="R91" i="13" s="1"/>
  <c r="AG50" i="20"/>
  <c r="AG92" i="20"/>
  <c r="O92" i="13" s="1"/>
  <c r="R92" i="13" s="1"/>
  <c r="AG49" i="20"/>
  <c r="AI90" i="20"/>
  <c r="O90" i="3" s="1"/>
  <c r="R90" i="3" s="1"/>
  <c r="AI91" i="20"/>
  <c r="O91" i="3" s="1"/>
  <c r="R91" i="3" s="1"/>
  <c r="AD62" i="20"/>
  <c r="O62" i="16" s="1"/>
  <c r="R62" i="16" s="1"/>
  <c r="AD68" i="20"/>
  <c r="O68" i="16" s="1"/>
  <c r="AI42" i="20"/>
  <c r="O42" i="3" s="1"/>
  <c r="AI25" i="19" s="1"/>
  <c r="AI34" i="19" s="1"/>
  <c r="AI86" i="20"/>
  <c r="O86" i="3" s="1"/>
  <c r="R86" i="3" s="1"/>
  <c r="AI66" i="20"/>
  <c r="O66" i="3" s="1"/>
  <c r="R66" i="3" s="1"/>
  <c r="AI49" i="20"/>
  <c r="AC107" i="20"/>
  <c r="O107" i="7" s="1"/>
  <c r="R107" i="7" s="1"/>
  <c r="AD106" i="20"/>
  <c r="O106" i="16" s="1"/>
  <c r="R106" i="16" s="1"/>
  <c r="AD55" i="20"/>
  <c r="O55" i="16" s="1"/>
  <c r="R55" i="16" s="1"/>
  <c r="AG86" i="20"/>
  <c r="O86" i="13" s="1"/>
  <c r="R86" i="13" s="1"/>
  <c r="AI8" i="20"/>
  <c r="O8" i="3" s="1"/>
  <c r="AI25" i="20"/>
  <c r="O25" i="3" s="1"/>
  <c r="R25" i="3" s="1"/>
  <c r="AD100" i="20"/>
  <c r="O100" i="16" s="1"/>
  <c r="R100" i="16" s="1"/>
  <c r="AI104" i="20"/>
  <c r="O104" i="3" s="1"/>
  <c r="R104" i="3" s="1"/>
  <c r="AI80" i="20"/>
  <c r="O80" i="3" s="1"/>
  <c r="R80" i="3" s="1"/>
  <c r="AI57" i="20"/>
  <c r="O57" i="3" s="1"/>
  <c r="R57" i="3" s="1"/>
  <c r="AI11" i="20"/>
  <c r="O11" i="3" s="1"/>
  <c r="R11" i="3" s="1"/>
  <c r="AD86" i="20"/>
  <c r="O86" i="16" s="1"/>
  <c r="R86" i="16" s="1"/>
  <c r="AD16" i="20"/>
  <c r="O16" i="16" s="1"/>
  <c r="R16" i="16" s="1"/>
  <c r="AD9" i="20"/>
  <c r="AH37" i="20"/>
  <c r="AH49" i="20"/>
  <c r="AH24" i="20"/>
  <c r="AH32" i="20"/>
  <c r="AH90" i="20"/>
  <c r="O90" i="12" s="1"/>
  <c r="R90" i="12" s="1"/>
  <c r="AH68" i="20"/>
  <c r="O68" i="12" s="1"/>
  <c r="AH25" i="20"/>
  <c r="AH58" i="20"/>
  <c r="O58" i="12" s="1"/>
  <c r="R58" i="12" s="1"/>
  <c r="AH74" i="20"/>
  <c r="O74" i="12" s="1"/>
  <c r="AH65" i="20"/>
  <c r="O65" i="12" s="1"/>
  <c r="R65" i="12" s="1"/>
  <c r="AH100" i="20"/>
  <c r="O100" i="12" s="1"/>
  <c r="R100" i="12" s="1"/>
  <c r="AH34" i="20"/>
  <c r="AH82" i="20"/>
  <c r="O82" i="12" s="1"/>
  <c r="R82" i="12" s="1"/>
  <c r="AH51" i="20"/>
  <c r="AH86" i="20"/>
  <c r="O86" i="12" s="1"/>
  <c r="R86" i="12" s="1"/>
  <c r="AH88" i="20"/>
  <c r="O88" i="12" s="1"/>
  <c r="R88" i="12" s="1"/>
  <c r="AH41" i="20"/>
  <c r="AH79" i="20"/>
  <c r="O79" i="12" s="1"/>
  <c r="R79" i="12" s="1"/>
  <c r="AH94" i="20"/>
  <c r="O94" i="12" s="1"/>
  <c r="R94" i="12" s="1"/>
  <c r="AH108" i="20"/>
  <c r="O108" i="12" s="1"/>
  <c r="R108" i="12" s="1"/>
  <c r="AH83" i="20"/>
  <c r="O83" i="12" s="1"/>
  <c r="R83" i="12" s="1"/>
  <c r="AH35" i="20"/>
  <c r="AH43" i="20"/>
  <c r="AH111" i="20"/>
  <c r="O111" i="12" s="1"/>
  <c r="R111" i="12" s="1"/>
  <c r="AH66" i="20"/>
  <c r="O66" i="12" s="1"/>
  <c r="R66" i="12" s="1"/>
  <c r="AH53" i="20"/>
  <c r="O53" i="12" s="1"/>
  <c r="R53" i="12" s="1"/>
  <c r="AH17" i="20"/>
  <c r="AH57" i="20"/>
  <c r="O57" i="12" s="1"/>
  <c r="R57" i="12" s="1"/>
  <c r="AH89" i="20"/>
  <c r="O89" i="12" s="1"/>
  <c r="R89" i="12" s="1"/>
  <c r="AH38" i="20"/>
  <c r="AH106" i="20"/>
  <c r="O106" i="12" s="1"/>
  <c r="R106" i="12" s="1"/>
  <c r="AH110" i="20"/>
  <c r="O110" i="12" s="1"/>
  <c r="R110" i="12" s="1"/>
  <c r="AH76" i="20"/>
  <c r="O76" i="12" s="1"/>
  <c r="R76" i="12" s="1"/>
  <c r="AH77" i="20"/>
  <c r="O77" i="12" s="1"/>
  <c r="R77" i="12" s="1"/>
  <c r="AH33" i="20"/>
  <c r="AH59" i="20"/>
  <c r="O59" i="12" s="1"/>
  <c r="R59" i="12" s="1"/>
  <c r="AH67" i="20"/>
  <c r="O67" i="12" s="1"/>
  <c r="AH52" i="20"/>
  <c r="O52" i="12" s="1"/>
  <c r="R52" i="12" s="1"/>
  <c r="AH60" i="20"/>
  <c r="O60" i="12" s="1"/>
  <c r="R60" i="12" s="1"/>
  <c r="AH107" i="20"/>
  <c r="O107" i="12" s="1"/>
  <c r="R107" i="12" s="1"/>
  <c r="AD95" i="20"/>
  <c r="O95" i="16" s="1"/>
  <c r="AI109" i="20"/>
  <c r="O109" i="3" s="1"/>
  <c r="R109" i="3" s="1"/>
  <c r="AI99" i="20"/>
  <c r="O99" i="3" s="1"/>
  <c r="R99" i="3" s="1"/>
  <c r="AH81" i="20"/>
  <c r="O81" i="12" s="1"/>
  <c r="R81" i="12" s="1"/>
  <c r="AD26" i="20"/>
  <c r="O26" i="16" s="1"/>
  <c r="R26" i="16" s="1"/>
  <c r="AD15" i="20"/>
  <c r="O15" i="16" s="1"/>
  <c r="R15" i="16" s="1"/>
  <c r="AD85" i="20"/>
  <c r="O85" i="16" s="1"/>
  <c r="R85" i="16" s="1"/>
  <c r="AI17" i="20"/>
  <c r="O17" i="3" s="1"/>
  <c r="R17" i="3" s="1"/>
  <c r="AG51" i="20"/>
  <c r="AG105" i="20"/>
  <c r="O105" i="13" s="1"/>
  <c r="R105" i="13" s="1"/>
  <c r="AI81" i="20"/>
  <c r="O81" i="3" s="1"/>
  <c r="R81" i="3" s="1"/>
  <c r="AI55" i="20"/>
  <c r="O55" i="3" s="1"/>
  <c r="R55" i="3" s="1"/>
  <c r="AG87" i="20"/>
  <c r="O87" i="13" s="1"/>
  <c r="R87" i="13" s="1"/>
  <c r="AI78" i="20"/>
  <c r="O78" i="3" s="1"/>
  <c r="R78" i="3" s="1"/>
  <c r="AI97" i="20"/>
  <c r="O97" i="3" s="1"/>
  <c r="R97" i="3" s="1"/>
  <c r="AC54" i="20"/>
  <c r="O54" i="7" s="1"/>
  <c r="R54" i="7" s="1"/>
  <c r="AI19" i="20"/>
  <c r="O19" i="3" s="1"/>
  <c r="R19" i="3" s="1"/>
  <c r="AC57" i="20"/>
  <c r="O57" i="7" s="1"/>
  <c r="R57" i="7" s="1"/>
  <c r="AC31" i="20"/>
  <c r="O31" i="7" s="1"/>
  <c r="AC77" i="20"/>
  <c r="O77" i="7" s="1"/>
  <c r="R77" i="7" s="1"/>
  <c r="AC110" i="20"/>
  <c r="O110" i="7" s="1"/>
  <c r="R110" i="7" s="1"/>
  <c r="AC66" i="20"/>
  <c r="O66" i="7" s="1"/>
  <c r="R66" i="7" s="1"/>
  <c r="AL28" i="20"/>
  <c r="O28" i="11" s="1"/>
  <c r="R28" i="11" s="1"/>
  <c r="AL31" i="20"/>
  <c r="O31" i="11" s="1"/>
  <c r="AG97" i="20"/>
  <c r="O97" i="13" s="1"/>
  <c r="R97" i="13" s="1"/>
  <c r="AG94" i="20"/>
  <c r="O94" i="13" s="1"/>
  <c r="R94" i="13" s="1"/>
  <c r="AG67" i="20"/>
  <c r="O67" i="13" s="1"/>
  <c r="AG69" i="20"/>
  <c r="O69" i="13" s="1"/>
  <c r="R69" i="13" s="1"/>
  <c r="AC45" i="20"/>
  <c r="AG10" i="20"/>
  <c r="O10" i="13" s="1"/>
  <c r="R10" i="13" s="1"/>
  <c r="AG68" i="20"/>
  <c r="O68" i="13" s="1"/>
  <c r="AG43" i="20"/>
  <c r="O43" i="13" s="1"/>
  <c r="R43" i="13" s="1"/>
  <c r="AG60" i="20"/>
  <c r="O60" i="13" s="1"/>
  <c r="R60" i="13" s="1"/>
  <c r="AG42" i="20"/>
  <c r="O42" i="13" s="1"/>
  <c r="AG25" i="19" s="1"/>
  <c r="AG37" i="19" s="1"/>
  <c r="AG34" i="20"/>
  <c r="O34" i="13" s="1"/>
  <c r="R34" i="13" s="1"/>
  <c r="AG61" i="20"/>
  <c r="O61" i="13" s="1"/>
  <c r="AG26" i="20"/>
  <c r="O26" i="13" s="1"/>
  <c r="R26" i="13" s="1"/>
  <c r="AG54" i="20"/>
  <c r="O54" i="13" s="1"/>
  <c r="R54" i="13" s="1"/>
  <c r="AG63" i="20"/>
  <c r="O63" i="13" s="1"/>
  <c r="R63" i="13" s="1"/>
  <c r="AG89" i="20"/>
  <c r="O89" i="13" s="1"/>
  <c r="R89" i="13" s="1"/>
  <c r="AG107" i="20"/>
  <c r="O107" i="13" s="1"/>
  <c r="R107" i="13" s="1"/>
  <c r="AG71" i="20"/>
  <c r="O71" i="13" s="1"/>
  <c r="AD101" i="20"/>
  <c r="O101" i="16" s="1"/>
  <c r="R101" i="16" s="1"/>
  <c r="AD96" i="20"/>
  <c r="O96" i="16" s="1"/>
  <c r="R96" i="16" s="1"/>
  <c r="AD93" i="20"/>
  <c r="O93" i="16" s="1"/>
  <c r="R93" i="16" s="1"/>
  <c r="AD11" i="20"/>
  <c r="O11" i="16" s="1"/>
  <c r="R11" i="16" s="1"/>
  <c r="AD52" i="20"/>
  <c r="AD90" i="20"/>
  <c r="O90" i="16" s="1"/>
  <c r="R90" i="16" s="1"/>
  <c r="AD104" i="20"/>
  <c r="O104" i="16" s="1"/>
  <c r="R104" i="16" s="1"/>
  <c r="AD63" i="20"/>
  <c r="O63" i="16" s="1"/>
  <c r="R63" i="16" s="1"/>
  <c r="AD53" i="20"/>
  <c r="O53" i="16" s="1"/>
  <c r="R53" i="16" s="1"/>
  <c r="AD108" i="20"/>
  <c r="O108" i="16" s="1"/>
  <c r="R108" i="16" s="1"/>
  <c r="AD54" i="20"/>
  <c r="O54" i="16" s="1"/>
  <c r="R54" i="16" s="1"/>
  <c r="AD111" i="20"/>
  <c r="O111" i="16" s="1"/>
  <c r="R111" i="16" s="1"/>
  <c r="AD112" i="20"/>
  <c r="O112" i="16" s="1"/>
  <c r="R112" i="16" s="1"/>
  <c r="AD78" i="20"/>
  <c r="O78" i="16" s="1"/>
  <c r="R78" i="16" s="1"/>
  <c r="AD71" i="20"/>
  <c r="O71" i="16" s="1"/>
  <c r="AD107" i="20"/>
  <c r="O107" i="16" s="1"/>
  <c r="R107" i="16" s="1"/>
  <c r="AD17" i="20"/>
  <c r="O17" i="16" s="1"/>
  <c r="R17" i="16" s="1"/>
  <c r="AD65" i="20"/>
  <c r="O65" i="16" s="1"/>
  <c r="R65" i="16" s="1"/>
  <c r="AD80" i="20"/>
  <c r="O80" i="16" s="1"/>
  <c r="R80" i="16" s="1"/>
  <c r="AD33" i="20"/>
  <c r="O33" i="16" s="1"/>
  <c r="R33" i="16" s="1"/>
  <c r="AD69" i="20"/>
  <c r="O69" i="16" s="1"/>
  <c r="R69" i="16" s="1"/>
  <c r="AD66" i="20"/>
  <c r="O66" i="16" s="1"/>
  <c r="R66" i="16" s="1"/>
  <c r="AD61" i="20"/>
  <c r="O61" i="16" s="1"/>
  <c r="AD24" i="20"/>
  <c r="O24" i="16" s="1"/>
  <c r="R24" i="16" s="1"/>
  <c r="AD79" i="20"/>
  <c r="O79" i="16" s="1"/>
  <c r="R79" i="16" s="1"/>
  <c r="AD37" i="20"/>
  <c r="O37" i="16" s="1"/>
  <c r="R37" i="16" s="1"/>
  <c r="AD82" i="20"/>
  <c r="O82" i="16" s="1"/>
  <c r="R82" i="16" s="1"/>
  <c r="AD75" i="20"/>
  <c r="O75" i="16" s="1"/>
  <c r="AD87" i="20"/>
  <c r="O87" i="16" s="1"/>
  <c r="R87" i="16" s="1"/>
  <c r="AD92" i="20"/>
  <c r="O92" i="16" s="1"/>
  <c r="R92" i="16" s="1"/>
  <c r="AI113" i="20"/>
  <c r="O113" i="3" s="1"/>
  <c r="R113" i="3" s="1"/>
  <c r="AI65" i="20"/>
  <c r="O65" i="3" s="1"/>
  <c r="R65" i="3" s="1"/>
  <c r="AI50" i="20"/>
  <c r="AD84" i="20"/>
  <c r="O84" i="16" s="1"/>
  <c r="R84" i="16" s="1"/>
  <c r="AI9" i="20"/>
  <c r="O9" i="3" s="1"/>
  <c r="AD110" i="20"/>
  <c r="O110" i="16" s="1"/>
  <c r="R110" i="16" s="1"/>
  <c r="AD41" i="20"/>
  <c r="O41" i="16" s="1"/>
  <c r="AD2" i="19" s="1"/>
  <c r="AD10" i="19" s="1"/>
  <c r="AI106" i="20"/>
  <c r="O106" i="3" s="1"/>
  <c r="R106" i="3" s="1"/>
  <c r="AI69" i="20"/>
  <c r="O69" i="3" s="1"/>
  <c r="R69" i="3" s="1"/>
  <c r="AI61" i="20"/>
  <c r="O61" i="3" s="1"/>
  <c r="AI10" i="20"/>
  <c r="O10" i="3" s="1"/>
  <c r="R10" i="3" s="1"/>
  <c r="AD74" i="20"/>
  <c r="O74" i="16" s="1"/>
  <c r="AD57" i="20"/>
  <c r="O57" i="16" s="1"/>
  <c r="R57" i="16" s="1"/>
  <c r="AG59" i="20"/>
  <c r="O59" i="13" s="1"/>
  <c r="R59" i="13" s="1"/>
  <c r="AI35" i="20"/>
  <c r="O35" i="3" s="1"/>
  <c r="R35" i="3" s="1"/>
  <c r="AD14" i="20"/>
  <c r="O14" i="16" s="1"/>
  <c r="R14" i="16" s="1"/>
  <c r="AI88" i="20"/>
  <c r="O88" i="3" s="1"/>
  <c r="R88" i="3" s="1"/>
  <c r="AI79" i="20"/>
  <c r="O79" i="3" s="1"/>
  <c r="R79" i="3" s="1"/>
  <c r="AI43" i="20"/>
  <c r="O43" i="3" s="1"/>
  <c r="R43" i="3" s="1"/>
  <c r="AH63" i="20"/>
  <c r="O63" i="12" s="1"/>
  <c r="R63" i="12" s="1"/>
  <c r="AD113" i="20"/>
  <c r="O113" i="16" s="1"/>
  <c r="R113" i="16" s="1"/>
  <c r="AD72" i="20"/>
  <c r="O72" i="16" s="1"/>
  <c r="AD34" i="20"/>
  <c r="O34" i="16" s="1"/>
  <c r="R34" i="16" s="1"/>
  <c r="AD89" i="20"/>
  <c r="O89" i="16" s="1"/>
  <c r="R89" i="16" s="1"/>
  <c r="AI103" i="20"/>
  <c r="O103" i="3" s="1"/>
  <c r="R103" i="3" s="1"/>
  <c r="AD99" i="20"/>
  <c r="O99" i="16" s="1"/>
  <c r="R99" i="16" s="1"/>
  <c r="AI75" i="20"/>
  <c r="O75" i="3" s="1"/>
  <c r="AH61" i="20"/>
  <c r="O61" i="12" s="1"/>
  <c r="AD38" i="20"/>
  <c r="O38" i="16" s="1"/>
  <c r="R38" i="16" s="1"/>
  <c r="AH8" i="20"/>
  <c r="O8" i="12" s="1"/>
  <c r="AG72" i="20"/>
  <c r="O72" i="13" s="1"/>
  <c r="AG85" i="20"/>
  <c r="O85" i="13" s="1"/>
  <c r="R85" i="13" s="1"/>
  <c r="AG9" i="20"/>
  <c r="O9" i="13" s="1"/>
  <c r="AG109" i="20"/>
  <c r="O109" i="13" s="1"/>
  <c r="R109" i="13" s="1"/>
  <c r="AG96" i="20"/>
  <c r="O96" i="13" s="1"/>
  <c r="R96" i="13" s="1"/>
  <c r="AG110" i="20"/>
  <c r="O110" i="13" s="1"/>
  <c r="R110" i="13" s="1"/>
  <c r="AG108" i="20"/>
  <c r="O108" i="13" s="1"/>
  <c r="R108" i="13" s="1"/>
  <c r="AG88" i="20"/>
  <c r="O88" i="13" s="1"/>
  <c r="R88" i="13" s="1"/>
  <c r="AG64" i="20"/>
  <c r="O64" i="13" s="1"/>
  <c r="AG81" i="20"/>
  <c r="O81" i="13" s="1"/>
  <c r="R81" i="13" s="1"/>
  <c r="AG25" i="20"/>
  <c r="O25" i="13" s="1"/>
  <c r="R25" i="13" s="1"/>
  <c r="AG37" i="20"/>
  <c r="O37" i="13" s="1"/>
  <c r="R37" i="13" s="1"/>
  <c r="AG82" i="20"/>
  <c r="O82" i="13" s="1"/>
  <c r="R82" i="13" s="1"/>
  <c r="AG90" i="20"/>
  <c r="O90" i="13" s="1"/>
  <c r="R90" i="13" s="1"/>
  <c r="AG113" i="20"/>
  <c r="O113" i="13" s="1"/>
  <c r="R113" i="13" s="1"/>
  <c r="AG55" i="20"/>
  <c r="O55" i="13" s="1"/>
  <c r="R55" i="13" s="1"/>
  <c r="AG62" i="20"/>
  <c r="O62" i="13" s="1"/>
  <c r="R62" i="13" s="1"/>
  <c r="AG8" i="20"/>
  <c r="O8" i="13" s="1"/>
  <c r="AI96" i="20"/>
  <c r="O96" i="3" s="1"/>
  <c r="R96" i="3" s="1"/>
  <c r="AI16" i="20"/>
  <c r="O16" i="3" s="1"/>
  <c r="R16" i="3" s="1"/>
  <c r="AI76" i="20"/>
  <c r="O76" i="3" s="1"/>
  <c r="R76" i="3" s="1"/>
  <c r="AI71" i="20"/>
  <c r="O71" i="3" s="1"/>
  <c r="AI77" i="20"/>
  <c r="O77" i="3" s="1"/>
  <c r="R77" i="3" s="1"/>
  <c r="AI111" i="20"/>
  <c r="O111" i="3" s="1"/>
  <c r="R111" i="3" s="1"/>
  <c r="AI72" i="20"/>
  <c r="O72" i="3" s="1"/>
  <c r="AI32" i="20"/>
  <c r="O32" i="3" s="1"/>
  <c r="R32" i="3" s="1"/>
  <c r="AI108" i="20"/>
  <c r="O108" i="3" s="1"/>
  <c r="R108" i="3" s="1"/>
  <c r="AI24" i="20"/>
  <c r="O24" i="3" s="1"/>
  <c r="R24" i="3" s="1"/>
  <c r="AI63" i="20"/>
  <c r="O63" i="3" s="1"/>
  <c r="R63" i="3" s="1"/>
  <c r="AI53" i="20"/>
  <c r="O53" i="3" s="1"/>
  <c r="R53" i="3" s="1"/>
  <c r="AI59" i="20"/>
  <c r="O59" i="3" s="1"/>
  <c r="R59" i="3" s="1"/>
  <c r="AI102" i="20"/>
  <c r="O102" i="3" s="1"/>
  <c r="R102" i="3" s="1"/>
  <c r="AI37" i="20"/>
  <c r="O37" i="3" s="1"/>
  <c r="R37" i="3" s="1"/>
  <c r="AI95" i="20"/>
  <c r="O95" i="3" s="1"/>
  <c r="AI110" i="20"/>
  <c r="O110" i="3" s="1"/>
  <c r="R110" i="3" s="1"/>
  <c r="AI64" i="20"/>
  <c r="O64" i="3" s="1"/>
  <c r="AI107" i="20"/>
  <c r="O107" i="3" s="1"/>
  <c r="R107" i="3" s="1"/>
  <c r="AI38" i="20"/>
  <c r="O38" i="3" s="1"/>
  <c r="R38" i="3" s="1"/>
  <c r="AI74" i="20"/>
  <c r="O74" i="3" s="1"/>
  <c r="AI105" i="20"/>
  <c r="O105" i="3" s="1"/>
  <c r="R105" i="3" s="1"/>
  <c r="AI101" i="20"/>
  <c r="O101" i="3" s="1"/>
  <c r="R101" i="3" s="1"/>
  <c r="AI94" i="20"/>
  <c r="O94" i="3" s="1"/>
  <c r="R94" i="3" s="1"/>
  <c r="AI67" i="20"/>
  <c r="O67" i="3" s="1"/>
  <c r="AI87" i="20"/>
  <c r="O87" i="3" s="1"/>
  <c r="R87" i="3" s="1"/>
  <c r="AI34" i="20"/>
  <c r="O34" i="3" s="1"/>
  <c r="R34" i="3" s="1"/>
  <c r="AI82" i="20"/>
  <c r="O82" i="3" s="1"/>
  <c r="R82" i="3" s="1"/>
  <c r="AI51" i="20"/>
  <c r="AI100" i="20"/>
  <c r="O100" i="3" s="1"/>
  <c r="R100" i="3" s="1"/>
  <c r="AI33" i="20"/>
  <c r="O33" i="3" s="1"/>
  <c r="R33" i="3" s="1"/>
  <c r="AI84" i="20"/>
  <c r="O84" i="3" s="1"/>
  <c r="R84" i="3" s="1"/>
  <c r="AI62" i="20"/>
  <c r="O62" i="3" s="1"/>
  <c r="R62" i="3" s="1"/>
  <c r="AI93" i="20"/>
  <c r="O93" i="3" s="1"/>
  <c r="R93" i="3" s="1"/>
  <c r="AG53" i="20"/>
  <c r="O53" i="13" s="1"/>
  <c r="R53" i="13" s="1"/>
  <c r="AI40" i="20"/>
  <c r="O40" i="3" s="1"/>
  <c r="R40" i="3" s="1"/>
  <c r="AI112" i="20"/>
  <c r="O112" i="3" s="1"/>
  <c r="R112" i="3" s="1"/>
  <c r="AI54" i="20"/>
  <c r="O54" i="3" s="1"/>
  <c r="R54" i="3" s="1"/>
  <c r="AC38" i="20"/>
  <c r="O38" i="7" s="1"/>
  <c r="R38" i="7" s="1"/>
  <c r="AC88" i="20"/>
  <c r="O88" i="7" s="1"/>
  <c r="R88" i="7" s="1"/>
  <c r="AC73" i="20"/>
  <c r="O73" i="7" s="1"/>
  <c r="R73" i="7" s="1"/>
  <c r="AC65" i="20"/>
  <c r="O65" i="7" s="1"/>
  <c r="R65" i="7" s="1"/>
  <c r="AC90" i="20"/>
  <c r="O90" i="7" s="1"/>
  <c r="R90" i="7" s="1"/>
  <c r="AC81" i="20"/>
  <c r="O81" i="7" s="1"/>
  <c r="R81" i="7" s="1"/>
  <c r="AC108" i="20"/>
  <c r="O108" i="7" s="1"/>
  <c r="R108" i="7" s="1"/>
  <c r="AC86" i="20"/>
  <c r="O86" i="7" s="1"/>
  <c r="R86" i="7" s="1"/>
  <c r="AC69" i="20"/>
  <c r="O69" i="7" s="1"/>
  <c r="R69" i="7" s="1"/>
  <c r="AC55" i="20"/>
  <c r="O55" i="7" s="1"/>
  <c r="R55" i="7" s="1"/>
  <c r="AC104" i="20"/>
  <c r="O104" i="7" s="1"/>
  <c r="R104" i="7" s="1"/>
  <c r="AC58" i="20"/>
  <c r="O58" i="7" s="1"/>
  <c r="R58" i="7" s="1"/>
  <c r="O37" i="14"/>
  <c r="R37" i="14" s="1"/>
  <c r="AB45" i="20"/>
  <c r="AB47" i="20"/>
  <c r="O47" i="8" s="1"/>
  <c r="R47" i="8" s="1"/>
  <c r="AB48" i="20"/>
  <c r="AJ9" i="19"/>
  <c r="AJ10" i="19"/>
  <c r="AB36" i="20"/>
  <c r="O36" i="8" s="1"/>
  <c r="R36" i="8" s="1"/>
  <c r="AB31" i="20"/>
  <c r="AB28" i="20"/>
  <c r="O28" i="8" s="1"/>
  <c r="R28" i="8" s="1"/>
  <c r="O103" i="14"/>
  <c r="R103" i="14" s="1"/>
  <c r="O109" i="17"/>
  <c r="R109" i="17" s="1"/>
  <c r="O105" i="17"/>
  <c r="R105" i="17" s="1"/>
  <c r="O107" i="17"/>
  <c r="R107" i="17" s="1"/>
  <c r="O86" i="15"/>
  <c r="R86" i="15" s="1"/>
  <c r="O111" i="15"/>
  <c r="R111" i="15" s="1"/>
  <c r="AJ35" i="19"/>
  <c r="AJ39" i="19"/>
  <c r="O105" i="7"/>
  <c r="R105" i="7" s="1"/>
  <c r="AB18" i="20"/>
  <c r="AB21" i="20"/>
  <c r="O21" i="8" s="1"/>
  <c r="R21" i="8" s="1"/>
  <c r="AB20" i="20"/>
  <c r="O20" i="8" s="1"/>
  <c r="R20" i="8" s="1"/>
  <c r="AB19" i="20"/>
  <c r="O19" i="8" s="1"/>
  <c r="R19" i="8" s="1"/>
  <c r="AB101" i="20"/>
  <c r="AB103" i="20"/>
  <c r="AB102" i="20"/>
  <c r="AB100" i="20"/>
  <c r="AJ42" i="19"/>
  <c r="AJ31" i="19"/>
  <c r="AJ37" i="19"/>
  <c r="AJ33" i="19"/>
  <c r="AJ40" i="19"/>
  <c r="AJ32" i="19"/>
  <c r="AJ34" i="19"/>
  <c r="AJ38" i="19"/>
  <c r="AJ36" i="19"/>
  <c r="AJ41" i="19"/>
  <c r="R120" i="5"/>
  <c r="AB96" i="20"/>
  <c r="O96" i="8" s="1"/>
  <c r="AB95" i="20"/>
  <c r="O95" i="8" s="1"/>
  <c r="AB94" i="20"/>
  <c r="O94" i="8" s="1"/>
  <c r="AB99" i="20"/>
  <c r="AB92" i="20"/>
  <c r="AB97" i="20"/>
  <c r="AB91" i="20"/>
  <c r="O91" i="8" s="1"/>
  <c r="AB93" i="20"/>
  <c r="O93" i="8" s="1"/>
  <c r="N122" i="11"/>
  <c r="AB11" i="20"/>
  <c r="AB14" i="20"/>
  <c r="O14" i="8" s="1"/>
  <c r="R14" i="8" s="1"/>
  <c r="N122" i="12"/>
  <c r="N122" i="13"/>
  <c r="N122" i="15"/>
  <c r="N122" i="14"/>
  <c r="AB10" i="20"/>
  <c r="AB107" i="20"/>
  <c r="AB26" i="20"/>
  <c r="N122" i="16"/>
  <c r="AB71" i="20"/>
  <c r="AB112" i="20"/>
  <c r="AB54" i="20"/>
  <c r="AB79" i="20"/>
  <c r="AB73" i="20"/>
  <c r="AB108" i="20"/>
  <c r="O108" i="8" s="1"/>
  <c r="R108" i="8" s="1"/>
  <c r="AB90" i="20"/>
  <c r="AB98" i="20"/>
  <c r="AB83" i="20"/>
  <c r="AB86" i="20"/>
  <c r="AB24" i="20"/>
  <c r="O24" i="8" s="1"/>
  <c r="R24" i="8" s="1"/>
  <c r="AB61" i="20"/>
  <c r="AB87" i="20"/>
  <c r="AB59" i="20"/>
  <c r="O59" i="8" s="1"/>
  <c r="R59" i="8" s="1"/>
  <c r="AB110" i="20"/>
  <c r="N122" i="8"/>
  <c r="N134" i="20"/>
  <c r="N136" i="20" s="1"/>
  <c r="M123" i="20"/>
  <c r="M126" i="20"/>
  <c r="M130" i="20"/>
  <c r="M122" i="20"/>
  <c r="M124" i="20"/>
  <c r="M125" i="20"/>
  <c r="M119" i="20"/>
  <c r="M120" i="20"/>
  <c r="M121" i="20"/>
  <c r="M128" i="20"/>
  <c r="M129" i="20"/>
  <c r="AB8" i="20"/>
  <c r="O8" i="8" s="1"/>
  <c r="AJ12" i="19"/>
  <c r="AJ17" i="19"/>
  <c r="AJ16" i="19"/>
  <c r="AJ18" i="19"/>
  <c r="AJ8" i="19"/>
  <c r="AJ11" i="19"/>
  <c r="AJ7" i="19"/>
  <c r="AJ13" i="19"/>
  <c r="AJ19" i="19"/>
  <c r="AJ14" i="19"/>
  <c r="AJ15" i="19"/>
  <c r="N123" i="1"/>
  <c r="N125" i="1" s="1"/>
  <c r="N122" i="17"/>
  <c r="AB106" i="20"/>
  <c r="AB68" i="20"/>
  <c r="AB57" i="20"/>
  <c r="AB111" i="20"/>
  <c r="O111" i="8" s="1"/>
  <c r="AB75" i="20"/>
  <c r="AB40" i="20"/>
  <c r="AB66" i="20"/>
  <c r="AB62" i="20"/>
  <c r="AB76" i="20"/>
  <c r="AB109" i="20"/>
  <c r="AB89" i="20"/>
  <c r="AB55" i="20"/>
  <c r="AB78" i="20"/>
  <c r="AB9" i="20"/>
  <c r="AB43" i="20"/>
  <c r="AB33" i="20"/>
  <c r="AB37" i="20"/>
  <c r="O37" i="8" s="1"/>
  <c r="AB49" i="20"/>
  <c r="O49" i="8" s="1"/>
  <c r="R49" i="8" s="1"/>
  <c r="AB72" i="20"/>
  <c r="AB41" i="20"/>
  <c r="AB105" i="20"/>
  <c r="AB85" i="20"/>
  <c r="AB51" i="20"/>
  <c r="O51" i="8" s="1"/>
  <c r="R51" i="8" s="1"/>
  <c r="AB74" i="20"/>
  <c r="AB25" i="20"/>
  <c r="N122" i="5"/>
  <c r="N122" i="7"/>
  <c r="O8" i="15"/>
  <c r="N122" i="3"/>
  <c r="AB67" i="20"/>
  <c r="AB16" i="20"/>
  <c r="AB42" i="20"/>
  <c r="AB64" i="20"/>
  <c r="AB69" i="20"/>
  <c r="AB38" i="20"/>
  <c r="AB58" i="20"/>
  <c r="AB53" i="20"/>
  <c r="AB104" i="20"/>
  <c r="AB35" i="20"/>
  <c r="AB32" i="20"/>
  <c r="O32" i="8" s="1"/>
  <c r="R32" i="8" s="1"/>
  <c r="AB80" i="20"/>
  <c r="AB63" i="20"/>
  <c r="AB113" i="20"/>
  <c r="AB77" i="20"/>
  <c r="AB60" i="20"/>
  <c r="AB15" i="20"/>
  <c r="AB84" i="20"/>
  <c r="AB65" i="20"/>
  <c r="AB17" i="20"/>
  <c r="AB50" i="20"/>
  <c r="O50" i="8" s="1"/>
  <c r="R50" i="8" s="1"/>
  <c r="AB82" i="20"/>
  <c r="AB81" i="20"/>
  <c r="AB34" i="20"/>
  <c r="AB88" i="20"/>
  <c r="AB52" i="20"/>
  <c r="O52" i="8" s="1"/>
  <c r="R52" i="8" s="1"/>
  <c r="R118" i="17" l="1"/>
  <c r="R118" i="14"/>
  <c r="O30" i="1"/>
  <c r="R30" i="1" s="1"/>
  <c r="AK39" i="19"/>
  <c r="AK37" i="19"/>
  <c r="AF37" i="19"/>
  <c r="O23" i="1"/>
  <c r="R23" i="1" s="1"/>
  <c r="O27" i="1"/>
  <c r="R27" i="1" s="1"/>
  <c r="O29" i="1"/>
  <c r="R29" i="1" s="1"/>
  <c r="O46" i="1"/>
  <c r="R46" i="1" s="1"/>
  <c r="AK38" i="19"/>
  <c r="AF42" i="19"/>
  <c r="Q31" i="2"/>
  <c r="R31" i="2" s="1"/>
  <c r="R118" i="7"/>
  <c r="Q72" i="2"/>
  <c r="R72" i="2" s="1"/>
  <c r="AK11" i="19"/>
  <c r="AK12" i="19"/>
  <c r="AK17" i="19"/>
  <c r="AK13" i="19"/>
  <c r="AK8" i="19"/>
  <c r="AK10" i="19"/>
  <c r="AK15" i="19"/>
  <c r="AK14" i="19"/>
  <c r="AK9" i="19"/>
  <c r="AK16" i="19"/>
  <c r="AK7" i="19"/>
  <c r="AK18" i="19"/>
  <c r="Q75" i="17" s="1"/>
  <c r="R75" i="17" s="1"/>
  <c r="O70" i="1"/>
  <c r="R70" i="1" s="1"/>
  <c r="R70" i="3"/>
  <c r="O98" i="11"/>
  <c r="R98" i="11" s="1"/>
  <c r="AI15" i="19"/>
  <c r="AI8" i="19"/>
  <c r="AI12" i="19"/>
  <c r="AI14" i="19"/>
  <c r="AI18" i="19"/>
  <c r="AI13" i="19"/>
  <c r="AI16" i="19"/>
  <c r="AI7" i="19"/>
  <c r="AI19" i="19"/>
  <c r="AI17" i="19"/>
  <c r="AG9" i="19"/>
  <c r="AG17" i="19"/>
  <c r="AF35" i="19"/>
  <c r="AF38" i="19"/>
  <c r="AF31" i="19"/>
  <c r="AF41" i="19"/>
  <c r="AF33" i="19"/>
  <c r="AF32" i="19"/>
  <c r="AF36" i="19"/>
  <c r="AF39" i="19"/>
  <c r="AF40" i="19"/>
  <c r="AF18" i="19"/>
  <c r="AF12" i="19"/>
  <c r="AF16" i="19"/>
  <c r="Q72" i="14" s="1"/>
  <c r="R72" i="14" s="1"/>
  <c r="AF7" i="19"/>
  <c r="AF15" i="19"/>
  <c r="Q71" i="14" s="1"/>
  <c r="R71" i="14" s="1"/>
  <c r="AF8" i="19"/>
  <c r="AF14" i="19"/>
  <c r="Q68" i="14" s="1"/>
  <c r="R68" i="14" s="1"/>
  <c r="AF13" i="19"/>
  <c r="AF17" i="19"/>
  <c r="AF11" i="19"/>
  <c r="Q61" i="14" s="1"/>
  <c r="R61" i="14" s="1"/>
  <c r="AF19" i="19"/>
  <c r="O39" i="1"/>
  <c r="R39" i="1" s="1"/>
  <c r="AF9" i="19"/>
  <c r="Q67" i="2"/>
  <c r="R67" i="2" s="1"/>
  <c r="Q9" i="2"/>
  <c r="R9" i="2" s="1"/>
  <c r="Q64" i="2"/>
  <c r="R64" i="2" s="1"/>
  <c r="AC37" i="19"/>
  <c r="AC39" i="19"/>
  <c r="AC36" i="19"/>
  <c r="AC32" i="19"/>
  <c r="AC34" i="19"/>
  <c r="AC35" i="19"/>
  <c r="AC33" i="19"/>
  <c r="Q31" i="7" s="1"/>
  <c r="R31" i="7" s="1"/>
  <c r="AA21" i="19"/>
  <c r="Q41" i="2" s="1"/>
  <c r="R41" i="2" s="1"/>
  <c r="Q75" i="2"/>
  <c r="R75" i="2" s="1"/>
  <c r="AA44" i="19"/>
  <c r="Q42" i="2" s="1"/>
  <c r="R42" i="2" s="1"/>
  <c r="Q71" i="2"/>
  <c r="R71" i="2" s="1"/>
  <c r="Q74" i="2"/>
  <c r="R74" i="2" s="1"/>
  <c r="Q68" i="2"/>
  <c r="R68" i="2" s="1"/>
  <c r="Q8" i="2"/>
  <c r="R8" i="2" s="1"/>
  <c r="AK31" i="19"/>
  <c r="AK40" i="19"/>
  <c r="AK33" i="19"/>
  <c r="AK34" i="19"/>
  <c r="AK42" i="19"/>
  <c r="Q95" i="17" s="1"/>
  <c r="R95" i="17" s="1"/>
  <c r="AK36" i="19"/>
  <c r="AK32" i="19"/>
  <c r="AK35" i="19"/>
  <c r="AI33" i="19"/>
  <c r="AI42" i="19"/>
  <c r="AI35" i="19"/>
  <c r="AI40" i="19"/>
  <c r="AI36" i="19"/>
  <c r="AI37" i="19"/>
  <c r="AG7" i="19"/>
  <c r="AG16" i="19"/>
  <c r="AG13" i="19"/>
  <c r="AG14" i="19"/>
  <c r="Q68" i="13" s="1"/>
  <c r="R68" i="13" s="1"/>
  <c r="AG15" i="19"/>
  <c r="AG8" i="19"/>
  <c r="AF116" i="20"/>
  <c r="O45" i="14" s="1"/>
  <c r="R45" i="14" s="1"/>
  <c r="AD42" i="19"/>
  <c r="AD35" i="19"/>
  <c r="AD34" i="19"/>
  <c r="AD32" i="19"/>
  <c r="AD33" i="19"/>
  <c r="Q31" i="16" s="1"/>
  <c r="R31" i="16" s="1"/>
  <c r="AD14" i="19"/>
  <c r="AD11" i="19"/>
  <c r="AC16" i="19"/>
  <c r="AC18" i="19"/>
  <c r="Q75" i="7" s="1"/>
  <c r="R75" i="7" s="1"/>
  <c r="AC11" i="19"/>
  <c r="AC8" i="19"/>
  <c r="AC9" i="19"/>
  <c r="AC12" i="19"/>
  <c r="AC15" i="19"/>
  <c r="AC14" i="19"/>
  <c r="AC13" i="19"/>
  <c r="AC17" i="19"/>
  <c r="AC7" i="19"/>
  <c r="AC19" i="19"/>
  <c r="O22" i="1"/>
  <c r="R22" i="1" s="1"/>
  <c r="O12" i="1"/>
  <c r="R12" i="1" s="1"/>
  <c r="O13" i="1"/>
  <c r="R13" i="1" s="1"/>
  <c r="AD41" i="19"/>
  <c r="AD40" i="19"/>
  <c r="AD37" i="19"/>
  <c r="AG18" i="19"/>
  <c r="AG12" i="19"/>
  <c r="AC42" i="19"/>
  <c r="AC40" i="19"/>
  <c r="AG10" i="19"/>
  <c r="AI11" i="19"/>
  <c r="Q61" i="3" s="1"/>
  <c r="R61" i="3" s="1"/>
  <c r="AD36" i="19"/>
  <c r="AD31" i="19"/>
  <c r="AG11" i="19"/>
  <c r="AD38" i="19"/>
  <c r="AC38" i="19"/>
  <c r="AC31" i="19"/>
  <c r="R56" i="17"/>
  <c r="O56" i="1"/>
  <c r="R56" i="1" s="1"/>
  <c r="R45" i="2"/>
  <c r="O115" i="2"/>
  <c r="AG41" i="19"/>
  <c r="AG31" i="19"/>
  <c r="AD13" i="19"/>
  <c r="AD19" i="19"/>
  <c r="AD17" i="19"/>
  <c r="AD16" i="19"/>
  <c r="Q72" i="16" s="1"/>
  <c r="R72" i="16" s="1"/>
  <c r="AD7" i="19"/>
  <c r="AD18" i="19"/>
  <c r="AD8" i="19"/>
  <c r="AD15" i="19"/>
  <c r="AD9" i="19"/>
  <c r="AD12" i="19"/>
  <c r="AG36" i="19"/>
  <c r="AI10" i="19"/>
  <c r="R118" i="13"/>
  <c r="AL116" i="20"/>
  <c r="O45" i="11" s="1"/>
  <c r="R45" i="11" s="1"/>
  <c r="AK116" i="20"/>
  <c r="O45" i="17" s="1"/>
  <c r="R49" i="17"/>
  <c r="R120" i="17" s="1"/>
  <c r="O44" i="1"/>
  <c r="R44" i="1" s="1"/>
  <c r="R44" i="17"/>
  <c r="R118" i="16"/>
  <c r="O45" i="5"/>
  <c r="R45" i="5" s="1"/>
  <c r="AI31" i="19"/>
  <c r="AI38" i="19"/>
  <c r="AI32" i="19"/>
  <c r="AG39" i="19"/>
  <c r="AG34" i="19"/>
  <c r="AE116" i="20"/>
  <c r="AC116" i="20"/>
  <c r="O45" i="7" s="1"/>
  <c r="R45" i="7" s="1"/>
  <c r="AI41" i="19"/>
  <c r="AI39" i="19"/>
  <c r="AG116" i="20"/>
  <c r="O45" i="13" s="1"/>
  <c r="R45" i="13" s="1"/>
  <c r="AG40" i="19"/>
  <c r="R120" i="7"/>
  <c r="R120" i="14"/>
  <c r="O36" i="1"/>
  <c r="R36" i="1" s="1"/>
  <c r="AI116" i="20"/>
  <c r="R118" i="3"/>
  <c r="O50" i="3"/>
  <c r="R50" i="3" s="1"/>
  <c r="O52" i="16"/>
  <c r="R52" i="16" s="1"/>
  <c r="O34" i="12"/>
  <c r="R34" i="12" s="1"/>
  <c r="O32" i="12"/>
  <c r="R32" i="12" s="1"/>
  <c r="O50" i="13"/>
  <c r="R50" i="13" s="1"/>
  <c r="O14" i="12"/>
  <c r="R14" i="12" s="1"/>
  <c r="O51" i="16"/>
  <c r="R51" i="16" s="1"/>
  <c r="O48" i="13"/>
  <c r="R48" i="13" s="1"/>
  <c r="O33" i="12"/>
  <c r="R33" i="12" s="1"/>
  <c r="O17" i="12"/>
  <c r="R17" i="12" s="1"/>
  <c r="O43" i="12"/>
  <c r="R43" i="12" s="1"/>
  <c r="O25" i="12"/>
  <c r="R25" i="12" s="1"/>
  <c r="O24" i="12"/>
  <c r="R24" i="12" s="1"/>
  <c r="O50" i="16"/>
  <c r="R50" i="16" s="1"/>
  <c r="O11" i="12"/>
  <c r="R11" i="12" s="1"/>
  <c r="O42" i="12"/>
  <c r="AH25" i="19" s="1"/>
  <c r="O52" i="13"/>
  <c r="R52" i="13" s="1"/>
  <c r="O51" i="3"/>
  <c r="R51" i="3" s="1"/>
  <c r="O38" i="12"/>
  <c r="R38" i="12" s="1"/>
  <c r="O35" i="12"/>
  <c r="R35" i="12" s="1"/>
  <c r="O51" i="12"/>
  <c r="R51" i="12" s="1"/>
  <c r="O49" i="12"/>
  <c r="R49" i="12" s="1"/>
  <c r="O49" i="3"/>
  <c r="R49" i="3" s="1"/>
  <c r="O49" i="13"/>
  <c r="R49" i="13" s="1"/>
  <c r="O48" i="3"/>
  <c r="R48" i="3" s="1"/>
  <c r="O50" i="12"/>
  <c r="R50" i="12" s="1"/>
  <c r="O52" i="3"/>
  <c r="R52" i="3" s="1"/>
  <c r="O28" i="12"/>
  <c r="R28" i="12" s="1"/>
  <c r="O48" i="8"/>
  <c r="R48" i="8" s="1"/>
  <c r="O51" i="13"/>
  <c r="R51" i="13" s="1"/>
  <c r="O41" i="12"/>
  <c r="AH2" i="19" s="1"/>
  <c r="O37" i="12"/>
  <c r="R37" i="12" s="1"/>
  <c r="O16" i="12"/>
  <c r="R16" i="12" s="1"/>
  <c r="O49" i="16"/>
  <c r="R49" i="16" s="1"/>
  <c r="AG38" i="19"/>
  <c r="AG33" i="19"/>
  <c r="AG32" i="19"/>
  <c r="AH116" i="20"/>
  <c r="AG42" i="19"/>
  <c r="Q95" i="13" s="1"/>
  <c r="R95" i="13" s="1"/>
  <c r="AG35" i="19"/>
  <c r="O31" i="8"/>
  <c r="O31" i="1" s="1"/>
  <c r="O47" i="1"/>
  <c r="R47" i="1" s="1"/>
  <c r="O9" i="16"/>
  <c r="AD116" i="20"/>
  <c r="AL16" i="19"/>
  <c r="AL9" i="19"/>
  <c r="AL10" i="19"/>
  <c r="AE9" i="19"/>
  <c r="AE10" i="19"/>
  <c r="Q72" i="5"/>
  <c r="R72" i="5" s="1"/>
  <c r="Q68" i="5"/>
  <c r="R68" i="5" s="1"/>
  <c r="AL15" i="19"/>
  <c r="AL7" i="19"/>
  <c r="AL18" i="19"/>
  <c r="AL13" i="19"/>
  <c r="AL14" i="19"/>
  <c r="AL11" i="19"/>
  <c r="AL19" i="19"/>
  <c r="AL12" i="19"/>
  <c r="Q64" i="11" s="1"/>
  <c r="R64" i="11" s="1"/>
  <c r="AL17" i="19"/>
  <c r="AE37" i="19"/>
  <c r="AE40" i="19"/>
  <c r="AE38" i="19"/>
  <c r="AE31" i="19"/>
  <c r="AE33" i="19"/>
  <c r="AE39" i="19"/>
  <c r="AE32" i="19"/>
  <c r="AE36" i="19"/>
  <c r="AE42" i="19"/>
  <c r="AE35" i="19"/>
  <c r="AE34" i="19"/>
  <c r="AE41" i="19"/>
  <c r="AE13" i="19"/>
  <c r="AE11" i="19"/>
  <c r="AE17" i="19"/>
  <c r="AE18" i="19"/>
  <c r="AE15" i="19"/>
  <c r="AE19" i="19"/>
  <c r="AE8" i="19"/>
  <c r="Q9" i="15" s="1"/>
  <c r="R9" i="15" s="1"/>
  <c r="AE7" i="19"/>
  <c r="AE16" i="19"/>
  <c r="AE12" i="19"/>
  <c r="Q64" i="15" s="1"/>
  <c r="R64" i="15" s="1"/>
  <c r="AE14" i="19"/>
  <c r="O34" i="8"/>
  <c r="R34" i="8" s="1"/>
  <c r="O82" i="8"/>
  <c r="R82" i="8" s="1"/>
  <c r="O15" i="8"/>
  <c r="R15" i="8" s="1"/>
  <c r="O113" i="8"/>
  <c r="R113" i="8" s="1"/>
  <c r="O80" i="8"/>
  <c r="O80" i="1" s="1"/>
  <c r="R80" i="1" s="1"/>
  <c r="O53" i="8"/>
  <c r="R53" i="8" s="1"/>
  <c r="O69" i="8"/>
  <c r="R69" i="8" s="1"/>
  <c r="O67" i="8"/>
  <c r="O67" i="1" s="1"/>
  <c r="O74" i="8"/>
  <c r="O74" i="1" s="1"/>
  <c r="O41" i="8"/>
  <c r="O33" i="8"/>
  <c r="R33" i="8" s="1"/>
  <c r="O55" i="8"/>
  <c r="R55" i="8" s="1"/>
  <c r="O62" i="8"/>
  <c r="O62" i="1" s="1"/>
  <c r="R62" i="1" s="1"/>
  <c r="O106" i="8"/>
  <c r="R106" i="8" s="1"/>
  <c r="O61" i="8"/>
  <c r="O61" i="1" s="1"/>
  <c r="O98" i="8"/>
  <c r="R98" i="8" s="1"/>
  <c r="O79" i="8"/>
  <c r="O79" i="1" s="1"/>
  <c r="R79" i="1" s="1"/>
  <c r="O107" i="8"/>
  <c r="O107" i="1" s="1"/>
  <c r="R107" i="1" s="1"/>
  <c r="O11" i="8"/>
  <c r="R11" i="8" s="1"/>
  <c r="R96" i="8"/>
  <c r="O97" i="8"/>
  <c r="R97" i="8" s="1"/>
  <c r="O99" i="8"/>
  <c r="R99" i="8" s="1"/>
  <c r="O103" i="8"/>
  <c r="R103" i="8" s="1"/>
  <c r="O88" i="8"/>
  <c r="R88" i="8" s="1"/>
  <c r="O17" i="8"/>
  <c r="R17" i="8" s="1"/>
  <c r="O58" i="8"/>
  <c r="O58" i="1" s="1"/>
  <c r="R58" i="1" s="1"/>
  <c r="O64" i="8"/>
  <c r="O64" i="1" s="1"/>
  <c r="O72" i="8"/>
  <c r="O72" i="1" s="1"/>
  <c r="O43" i="8"/>
  <c r="O89" i="8"/>
  <c r="O89" i="1" s="1"/>
  <c r="R89" i="1" s="1"/>
  <c r="O66" i="8"/>
  <c r="R66" i="8" s="1"/>
  <c r="O110" i="8"/>
  <c r="R110" i="8" s="1"/>
  <c r="O90" i="8"/>
  <c r="R90" i="8" s="1"/>
  <c r="O54" i="8"/>
  <c r="R54" i="8" s="1"/>
  <c r="O10" i="8"/>
  <c r="O92" i="8"/>
  <c r="R92" i="8" s="1"/>
  <c r="O100" i="8"/>
  <c r="R100" i="8" s="1"/>
  <c r="O101" i="8"/>
  <c r="R101" i="8" s="1"/>
  <c r="O60" i="8"/>
  <c r="R60" i="8" s="1"/>
  <c r="O65" i="8"/>
  <c r="O65" i="1" s="1"/>
  <c r="R65" i="1" s="1"/>
  <c r="O77" i="8"/>
  <c r="O77" i="1" s="1"/>
  <c r="R77" i="1" s="1"/>
  <c r="O35" i="8"/>
  <c r="O38" i="8"/>
  <c r="R38" i="8" s="1"/>
  <c r="O42" i="8"/>
  <c r="O85" i="8"/>
  <c r="O85" i="1" s="1"/>
  <c r="R85" i="1" s="1"/>
  <c r="O9" i="8"/>
  <c r="O109" i="8"/>
  <c r="R109" i="8" s="1"/>
  <c r="O40" i="8"/>
  <c r="R40" i="8" s="1"/>
  <c r="O57" i="8"/>
  <c r="R57" i="8" s="1"/>
  <c r="O86" i="8"/>
  <c r="R86" i="8" s="1"/>
  <c r="O112" i="8"/>
  <c r="R112" i="8" s="1"/>
  <c r="O81" i="8"/>
  <c r="O81" i="1" s="1"/>
  <c r="R81" i="1" s="1"/>
  <c r="O84" i="8"/>
  <c r="R84" i="8" s="1"/>
  <c r="O63" i="8"/>
  <c r="O63" i="1" s="1"/>
  <c r="R63" i="1" s="1"/>
  <c r="O104" i="8"/>
  <c r="R104" i="8" s="1"/>
  <c r="O16" i="8"/>
  <c r="R16" i="8" s="1"/>
  <c r="O25" i="8"/>
  <c r="O105" i="8"/>
  <c r="R105" i="8" s="1"/>
  <c r="O78" i="8"/>
  <c r="O78" i="1" s="1"/>
  <c r="R78" i="1" s="1"/>
  <c r="O76" i="8"/>
  <c r="O76" i="1" s="1"/>
  <c r="R76" i="1" s="1"/>
  <c r="O75" i="8"/>
  <c r="O75" i="1" s="1"/>
  <c r="O68" i="8"/>
  <c r="O68" i="1" s="1"/>
  <c r="O87" i="8"/>
  <c r="R87" i="8" s="1"/>
  <c r="O83" i="8"/>
  <c r="R83" i="8" s="1"/>
  <c r="O73" i="8"/>
  <c r="R73" i="8" s="1"/>
  <c r="O71" i="8"/>
  <c r="O71" i="1" s="1"/>
  <c r="O26" i="8"/>
  <c r="O26" i="1" s="1"/>
  <c r="R26" i="1" s="1"/>
  <c r="O102" i="8"/>
  <c r="R102" i="8" s="1"/>
  <c r="O18" i="8"/>
  <c r="O111" i="1"/>
  <c r="R111" i="1" s="1"/>
  <c r="O108" i="1"/>
  <c r="R108" i="1" s="1"/>
  <c r="R120" i="15"/>
  <c r="R118" i="15"/>
  <c r="Q64" i="5"/>
  <c r="R64" i="5" s="1"/>
  <c r="Q61" i="5"/>
  <c r="R61" i="5" s="1"/>
  <c r="Q74" i="5"/>
  <c r="R74" i="5" s="1"/>
  <c r="O91" i="1"/>
  <c r="R91" i="1" s="1"/>
  <c r="O95" i="1"/>
  <c r="R111" i="8"/>
  <c r="O20" i="1"/>
  <c r="R20" i="1" s="1"/>
  <c r="O19" i="1"/>
  <c r="R19" i="1" s="1"/>
  <c r="O8" i="1"/>
  <c r="Q67" i="5"/>
  <c r="R67" i="5" s="1"/>
  <c r="Q71" i="5"/>
  <c r="R71" i="5" s="1"/>
  <c r="Q31" i="5"/>
  <c r="R31" i="5" s="1"/>
  <c r="R118" i="11"/>
  <c r="R94" i="8"/>
  <c r="O94" i="1"/>
  <c r="R94" i="1" s="1"/>
  <c r="Q9" i="5"/>
  <c r="R9" i="5" s="1"/>
  <c r="AL34" i="19"/>
  <c r="AL42" i="19"/>
  <c r="O96" i="1"/>
  <c r="R96" i="1" s="1"/>
  <c r="AL38" i="19"/>
  <c r="O59" i="1"/>
  <c r="R59" i="1" s="1"/>
  <c r="AL40" i="19"/>
  <c r="AL41" i="19"/>
  <c r="AL36" i="19"/>
  <c r="R120" i="11"/>
  <c r="AL32" i="19"/>
  <c r="AL37" i="19"/>
  <c r="AL39" i="19"/>
  <c r="AL8" i="19"/>
  <c r="AL33" i="19"/>
  <c r="AL31" i="19"/>
  <c r="AJ44" i="19"/>
  <c r="Q42" i="5" s="1"/>
  <c r="R42" i="5" s="1"/>
  <c r="Q75" i="5"/>
  <c r="R75" i="5" s="1"/>
  <c r="M139" i="20"/>
  <c r="R91" i="8"/>
  <c r="M131" i="20"/>
  <c r="Q8" i="5"/>
  <c r="AJ21" i="19"/>
  <c r="Q41" i="5" s="1"/>
  <c r="R41" i="5" s="1"/>
  <c r="AB116" i="20"/>
  <c r="Q31" i="14"/>
  <c r="R31" i="14" s="1"/>
  <c r="Q64" i="16" l="1"/>
  <c r="R64" i="16" s="1"/>
  <c r="R117" i="2"/>
  <c r="Q61" i="16"/>
  <c r="R61" i="16" s="1"/>
  <c r="Q68" i="17"/>
  <c r="R68" i="17" s="1"/>
  <c r="Q72" i="17"/>
  <c r="R72" i="17" s="1"/>
  <c r="Q9" i="7"/>
  <c r="R9" i="7" s="1"/>
  <c r="Q64" i="7"/>
  <c r="R64" i="7" s="1"/>
  <c r="Q31" i="17"/>
  <c r="R31" i="17" s="1"/>
  <c r="Q95" i="14"/>
  <c r="R95" i="14" s="1"/>
  <c r="Q71" i="17"/>
  <c r="R71" i="17" s="1"/>
  <c r="O115" i="11"/>
  <c r="R25" i="8"/>
  <c r="O25" i="1"/>
  <c r="R25" i="1" s="1"/>
  <c r="O24" i="1"/>
  <c r="R24" i="1" s="1"/>
  <c r="Q64" i="17"/>
  <c r="R64" i="17" s="1"/>
  <c r="O28" i="1"/>
  <c r="R28" i="1" s="1"/>
  <c r="Q8" i="17"/>
  <c r="R8" i="17" s="1"/>
  <c r="Q74" i="16"/>
  <c r="R74" i="16" s="1"/>
  <c r="Q8" i="3"/>
  <c r="R8" i="3" s="1"/>
  <c r="Q64" i="14"/>
  <c r="R64" i="14" s="1"/>
  <c r="AK21" i="19"/>
  <c r="Q41" i="17" s="1"/>
  <c r="R41" i="17" s="1"/>
  <c r="Q61" i="17"/>
  <c r="R61" i="17" s="1"/>
  <c r="Q74" i="17"/>
  <c r="R74" i="17" s="1"/>
  <c r="AK44" i="19"/>
  <c r="Q42" i="17" s="1"/>
  <c r="R42" i="17" s="1"/>
  <c r="Q67" i="17"/>
  <c r="R67" i="17" s="1"/>
  <c r="Q9" i="17"/>
  <c r="R9" i="17" s="1"/>
  <c r="AI21" i="19"/>
  <c r="Q41" i="3" s="1"/>
  <c r="R41" i="3" s="1"/>
  <c r="Q71" i="3"/>
  <c r="R71" i="3" s="1"/>
  <c r="Q64" i="3"/>
  <c r="R64" i="3" s="1"/>
  <c r="Q31" i="3"/>
  <c r="R31" i="3" s="1"/>
  <c r="Q115" i="2"/>
  <c r="Q9" i="3"/>
  <c r="R9" i="3" s="1"/>
  <c r="Q68" i="7"/>
  <c r="R68" i="7" s="1"/>
  <c r="Q72" i="3"/>
  <c r="R72" i="3" s="1"/>
  <c r="Q75" i="16"/>
  <c r="R75" i="16" s="1"/>
  <c r="AF44" i="19"/>
  <c r="Q42" i="14" s="1"/>
  <c r="R42" i="14" s="1"/>
  <c r="Q74" i="3"/>
  <c r="R74" i="3" s="1"/>
  <c r="Q68" i="3"/>
  <c r="R68" i="3" s="1"/>
  <c r="Q95" i="3"/>
  <c r="R95" i="3" s="1"/>
  <c r="Q67" i="3"/>
  <c r="R67" i="3" s="1"/>
  <c r="Q75" i="3"/>
  <c r="R75" i="3" s="1"/>
  <c r="Q72" i="13"/>
  <c r="R72" i="13" s="1"/>
  <c r="Q74" i="13"/>
  <c r="R74" i="13" s="1"/>
  <c r="Q75" i="14"/>
  <c r="R75" i="14" s="1"/>
  <c r="AF21" i="19"/>
  <c r="Q41" i="14" s="1"/>
  <c r="R41" i="14" s="1"/>
  <c r="Q74" i="14"/>
  <c r="R74" i="14" s="1"/>
  <c r="Q9" i="14"/>
  <c r="R9" i="14" s="1"/>
  <c r="Q67" i="14"/>
  <c r="R67" i="14" s="1"/>
  <c r="Q8" i="14"/>
  <c r="R8" i="14" s="1"/>
  <c r="Q61" i="7"/>
  <c r="R61" i="7" s="1"/>
  <c r="Q95" i="7"/>
  <c r="R95" i="7" s="1"/>
  <c r="R121" i="2"/>
  <c r="Q67" i="7"/>
  <c r="R67" i="7" s="1"/>
  <c r="O18" i="1"/>
  <c r="R18" i="1" s="1"/>
  <c r="R18" i="8"/>
  <c r="R26" i="8"/>
  <c r="O10" i="1"/>
  <c r="R10" i="1" s="1"/>
  <c r="R10" i="8"/>
  <c r="Q72" i="7"/>
  <c r="R72" i="7" s="1"/>
  <c r="R115" i="2"/>
  <c r="R119" i="2"/>
  <c r="Q71" i="13"/>
  <c r="R71" i="13" s="1"/>
  <c r="Q95" i="16"/>
  <c r="R95" i="16" s="1"/>
  <c r="AC21" i="19"/>
  <c r="Q41" i="7" s="1"/>
  <c r="R41" i="7" s="1"/>
  <c r="Q9" i="16"/>
  <c r="R9" i="16" s="1"/>
  <c r="R80" i="8"/>
  <c r="Q9" i="13"/>
  <c r="R9" i="13" s="1"/>
  <c r="Q64" i="13"/>
  <c r="R64" i="13" s="1"/>
  <c r="O35" i="1"/>
  <c r="R35" i="1" s="1"/>
  <c r="Q61" i="13"/>
  <c r="R61" i="13" s="1"/>
  <c r="Q8" i="13"/>
  <c r="R8" i="13" s="1"/>
  <c r="Q67" i="13"/>
  <c r="R67" i="13" s="1"/>
  <c r="O115" i="14"/>
  <c r="Q68" i="16"/>
  <c r="R68" i="16" s="1"/>
  <c r="Q8" i="7"/>
  <c r="R8" i="7" s="1"/>
  <c r="R117" i="7" s="1"/>
  <c r="Q74" i="7"/>
  <c r="R74" i="7" s="1"/>
  <c r="AG21" i="19"/>
  <c r="Q41" i="13" s="1"/>
  <c r="R41" i="13" s="1"/>
  <c r="O84" i="1"/>
  <c r="R84" i="1" s="1"/>
  <c r="Q31" i="13"/>
  <c r="R31" i="13" s="1"/>
  <c r="Q71" i="16"/>
  <c r="R71" i="16" s="1"/>
  <c r="AC44" i="19"/>
  <c r="Q42" i="7" s="1"/>
  <c r="R42" i="7" s="1"/>
  <c r="Q67" i="16"/>
  <c r="R67" i="16" s="1"/>
  <c r="Q75" i="13"/>
  <c r="R75" i="13" s="1"/>
  <c r="AD44" i="19"/>
  <c r="Q42" i="16" s="1"/>
  <c r="R42" i="16" s="1"/>
  <c r="Q71" i="7"/>
  <c r="R71" i="7" s="1"/>
  <c r="R121" i="5"/>
  <c r="AI44" i="19"/>
  <c r="Q42" i="3" s="1"/>
  <c r="R42" i="3" s="1"/>
  <c r="O52" i="1"/>
  <c r="R52" i="1" s="1"/>
  <c r="AD21" i="19"/>
  <c r="Q41" i="16" s="1"/>
  <c r="R41" i="16" s="1"/>
  <c r="Q8" i="16"/>
  <c r="R8" i="16" s="1"/>
  <c r="R35" i="8"/>
  <c r="Q74" i="11"/>
  <c r="R74" i="11" s="1"/>
  <c r="R62" i="8"/>
  <c r="O82" i="1"/>
  <c r="R82" i="1" s="1"/>
  <c r="O113" i="1"/>
  <c r="R113" i="1" s="1"/>
  <c r="O41" i="1"/>
  <c r="O37" i="1"/>
  <c r="R37" i="1" s="1"/>
  <c r="O42" i="1"/>
  <c r="O115" i="7"/>
  <c r="O99" i="1"/>
  <c r="R99" i="1" s="1"/>
  <c r="O50" i="1"/>
  <c r="R50" i="1" s="1"/>
  <c r="O97" i="1"/>
  <c r="R97" i="1" s="1"/>
  <c r="O9" i="1"/>
  <c r="O32" i="1"/>
  <c r="R32" i="1" s="1"/>
  <c r="O43" i="1"/>
  <c r="R43" i="1" s="1"/>
  <c r="R43" i="8"/>
  <c r="Q67" i="11"/>
  <c r="R67" i="11" s="1"/>
  <c r="Q72" i="11"/>
  <c r="R72" i="11" s="1"/>
  <c r="R45" i="17"/>
  <c r="O115" i="17"/>
  <c r="O45" i="8"/>
  <c r="R45" i="8" s="1"/>
  <c r="O115" i="5"/>
  <c r="O45" i="15"/>
  <c r="O45" i="12"/>
  <c r="O45" i="3"/>
  <c r="O45" i="16"/>
  <c r="R45" i="16" s="1"/>
  <c r="R120" i="16"/>
  <c r="R120" i="12"/>
  <c r="O48" i="1"/>
  <c r="R48" i="1" s="1"/>
  <c r="R120" i="3"/>
  <c r="AH8" i="19"/>
  <c r="AH15" i="19"/>
  <c r="AH18" i="19"/>
  <c r="AH16" i="19"/>
  <c r="AH7" i="19"/>
  <c r="AH14" i="19"/>
  <c r="AH11" i="19"/>
  <c r="AH17" i="19"/>
  <c r="AH19" i="19"/>
  <c r="AH13" i="19"/>
  <c r="AH12" i="19"/>
  <c r="AH9" i="19"/>
  <c r="AH10" i="19"/>
  <c r="R120" i="13"/>
  <c r="R118" i="12"/>
  <c r="AH40" i="19"/>
  <c r="AH37" i="19"/>
  <c r="AH31" i="19"/>
  <c r="AH41" i="19"/>
  <c r="AH36" i="19"/>
  <c r="AH39" i="19"/>
  <c r="AH42" i="19"/>
  <c r="AH38" i="19"/>
  <c r="AH34" i="19"/>
  <c r="AH32" i="19"/>
  <c r="AH35" i="19"/>
  <c r="AH33" i="19"/>
  <c r="AG44" i="19"/>
  <c r="Q42" i="13" s="1"/>
  <c r="R42" i="13" s="1"/>
  <c r="O53" i="1"/>
  <c r="R53" i="1" s="1"/>
  <c r="O102" i="1"/>
  <c r="R102" i="1" s="1"/>
  <c r="O16" i="1"/>
  <c r="R16" i="1" s="1"/>
  <c r="Q71" i="15"/>
  <c r="R71" i="15" s="1"/>
  <c r="O49" i="1"/>
  <c r="R49" i="1" s="1"/>
  <c r="R76" i="8"/>
  <c r="O21" i="1"/>
  <c r="R21" i="1" s="1"/>
  <c r="O88" i="1"/>
  <c r="R88" i="1" s="1"/>
  <c r="R89" i="8"/>
  <c r="Q95" i="15"/>
  <c r="R95" i="15" s="1"/>
  <c r="Q61" i="15"/>
  <c r="R61" i="15" s="1"/>
  <c r="Q72" i="15"/>
  <c r="R72" i="15" s="1"/>
  <c r="O101" i="1"/>
  <c r="R101" i="1" s="1"/>
  <c r="AB25" i="19"/>
  <c r="AB39" i="19" s="1"/>
  <c r="O115" i="13"/>
  <c r="R81" i="8"/>
  <c r="R58" i="8"/>
  <c r="AB2" i="19"/>
  <c r="AB10" i="19" s="1"/>
  <c r="O66" i="1"/>
  <c r="R66" i="1" s="1"/>
  <c r="O34" i="1"/>
  <c r="R34" i="1" s="1"/>
  <c r="R77" i="8"/>
  <c r="O51" i="1"/>
  <c r="R51" i="1" s="1"/>
  <c r="O55" i="1"/>
  <c r="R55" i="1" s="1"/>
  <c r="O109" i="1"/>
  <c r="R109" i="1" s="1"/>
  <c r="Q74" i="15"/>
  <c r="R74" i="15" s="1"/>
  <c r="AE21" i="19"/>
  <c r="Q41" i="15" s="1"/>
  <c r="R41" i="15" s="1"/>
  <c r="AE44" i="19"/>
  <c r="Q42" i="15" s="1"/>
  <c r="R42" i="15" s="1"/>
  <c r="Q67" i="15"/>
  <c r="R67" i="15" s="1"/>
  <c r="Q68" i="15"/>
  <c r="R68" i="15" s="1"/>
  <c r="Q75" i="15"/>
  <c r="R75" i="15" s="1"/>
  <c r="Q31" i="11"/>
  <c r="R31" i="11" s="1"/>
  <c r="O17" i="1"/>
  <c r="R17" i="1" s="1"/>
  <c r="R65" i="8"/>
  <c r="Q31" i="15"/>
  <c r="R31" i="15" s="1"/>
  <c r="Q8" i="15"/>
  <c r="AL21" i="19"/>
  <c r="Q41" i="11" s="1"/>
  <c r="R41" i="11" s="1"/>
  <c r="R63" i="8"/>
  <c r="O104" i="1"/>
  <c r="R104" i="1" s="1"/>
  <c r="O38" i="1"/>
  <c r="R38" i="1" s="1"/>
  <c r="O15" i="1"/>
  <c r="R15" i="1" s="1"/>
  <c r="O11" i="1"/>
  <c r="R11" i="1" s="1"/>
  <c r="R79" i="8"/>
  <c r="O60" i="1"/>
  <c r="R60" i="1" s="1"/>
  <c r="O100" i="1"/>
  <c r="R100" i="1" s="1"/>
  <c r="O33" i="1"/>
  <c r="R33" i="1" s="1"/>
  <c r="O103" i="1"/>
  <c r="R103" i="1" s="1"/>
  <c r="O112" i="1"/>
  <c r="R112" i="1" s="1"/>
  <c r="O69" i="1"/>
  <c r="R69" i="1" s="1"/>
  <c r="R85" i="8"/>
  <c r="R37" i="8"/>
  <c r="O57" i="1"/>
  <c r="R57" i="1" s="1"/>
  <c r="O106" i="1"/>
  <c r="R106" i="1" s="1"/>
  <c r="O14" i="1"/>
  <c r="R14" i="1" s="1"/>
  <c r="O90" i="1"/>
  <c r="R90" i="1" s="1"/>
  <c r="Q75" i="11"/>
  <c r="R75" i="11" s="1"/>
  <c r="Q61" i="11"/>
  <c r="R61" i="11" s="1"/>
  <c r="Q68" i="11"/>
  <c r="R68" i="11" s="1"/>
  <c r="Q71" i="11"/>
  <c r="R71" i="11" s="1"/>
  <c r="Q95" i="11"/>
  <c r="R95" i="11" s="1"/>
  <c r="O92" i="1"/>
  <c r="R92" i="1" s="1"/>
  <c r="R107" i="8"/>
  <c r="O86" i="1"/>
  <c r="R86" i="1" s="1"/>
  <c r="O40" i="1"/>
  <c r="R40" i="1" s="1"/>
  <c r="O54" i="1"/>
  <c r="R54" i="1" s="1"/>
  <c r="O110" i="1"/>
  <c r="R110" i="1" s="1"/>
  <c r="O105" i="1"/>
  <c r="R105" i="1" s="1"/>
  <c r="R78" i="8"/>
  <c r="O83" i="1"/>
  <c r="R83" i="1" s="1"/>
  <c r="R120" i="8"/>
  <c r="O73" i="1"/>
  <c r="R73" i="1" s="1"/>
  <c r="O87" i="1"/>
  <c r="R87" i="1" s="1"/>
  <c r="R119" i="5"/>
  <c r="O98" i="1"/>
  <c r="R98" i="1" s="1"/>
  <c r="R93" i="8"/>
  <c r="O93" i="1"/>
  <c r="R93" i="1" s="1"/>
  <c r="AL44" i="19"/>
  <c r="Q42" i="11" s="1"/>
  <c r="R42" i="11" s="1"/>
  <c r="Q9" i="11"/>
  <c r="R9" i="11" s="1"/>
  <c r="Q8" i="11"/>
  <c r="R8" i="5"/>
  <c r="R117" i="5" s="1"/>
  <c r="Q115" i="5"/>
  <c r="R117" i="17" l="1"/>
  <c r="R121" i="17"/>
  <c r="R119" i="14"/>
  <c r="R119" i="17"/>
  <c r="Q115" i="17"/>
  <c r="R121" i="3"/>
  <c r="R117" i="3"/>
  <c r="Q115" i="3"/>
  <c r="R117" i="13"/>
  <c r="R117" i="14"/>
  <c r="R121" i="14"/>
  <c r="Q115" i="14"/>
  <c r="R122" i="2"/>
  <c r="R121" i="7"/>
  <c r="R119" i="7"/>
  <c r="R121" i="13"/>
  <c r="R115" i="7"/>
  <c r="R121" i="16"/>
  <c r="Q115" i="7"/>
  <c r="O115" i="8"/>
  <c r="R121" i="11"/>
  <c r="Q115" i="13"/>
  <c r="R121" i="15"/>
  <c r="R119" i="16"/>
  <c r="Q115" i="16"/>
  <c r="R115" i="16"/>
  <c r="R117" i="16"/>
  <c r="AB42" i="19"/>
  <c r="R118" i="8"/>
  <c r="AB31" i="19"/>
  <c r="AB12" i="19"/>
  <c r="AB14" i="19"/>
  <c r="AB8" i="19"/>
  <c r="AB15" i="19"/>
  <c r="AB17" i="19"/>
  <c r="AB33" i="19"/>
  <c r="Q31" i="8" s="1"/>
  <c r="R31" i="8" s="1"/>
  <c r="AB13" i="19"/>
  <c r="AB40" i="19"/>
  <c r="R119" i="1"/>
  <c r="AB18" i="19"/>
  <c r="AB7" i="19"/>
  <c r="AB36" i="19"/>
  <c r="O115" i="15"/>
  <c r="R45" i="15"/>
  <c r="R119" i="15" s="1"/>
  <c r="O115" i="3"/>
  <c r="R45" i="3"/>
  <c r="R119" i="3" s="1"/>
  <c r="O45" i="1"/>
  <c r="R45" i="1" s="1"/>
  <c r="O115" i="16"/>
  <c r="O115" i="12"/>
  <c r="R45" i="12"/>
  <c r="Q95" i="12"/>
  <c r="R95" i="12" s="1"/>
  <c r="Q31" i="12"/>
  <c r="R31" i="12" s="1"/>
  <c r="Q74" i="12"/>
  <c r="R74" i="12" s="1"/>
  <c r="Q72" i="12"/>
  <c r="R72" i="12" s="1"/>
  <c r="AB9" i="19"/>
  <c r="Q64" i="12"/>
  <c r="R64" i="12" s="1"/>
  <c r="Q61" i="12"/>
  <c r="R61" i="12" s="1"/>
  <c r="Q75" i="12"/>
  <c r="R75" i="12" s="1"/>
  <c r="AH44" i="19"/>
  <c r="Q42" i="12" s="1"/>
  <c r="R42" i="12" s="1"/>
  <c r="Q67" i="12"/>
  <c r="R67" i="12" s="1"/>
  <c r="Q68" i="12"/>
  <c r="R68" i="12" s="1"/>
  <c r="Q71" i="12"/>
  <c r="R71" i="12" s="1"/>
  <c r="Q8" i="12"/>
  <c r="AH21" i="19"/>
  <c r="Q41" i="12" s="1"/>
  <c r="R41" i="12" s="1"/>
  <c r="Q9" i="12"/>
  <c r="R9" i="12" s="1"/>
  <c r="AB35" i="19"/>
  <c r="AB38" i="19"/>
  <c r="AB32" i="19"/>
  <c r="AB37" i="19"/>
  <c r="AB41" i="19"/>
  <c r="AB34" i="19"/>
  <c r="R121" i="1"/>
  <c r="AB19" i="19"/>
  <c r="AB11" i="19"/>
  <c r="AB16" i="19"/>
  <c r="Q72" i="8" s="1"/>
  <c r="Q115" i="15"/>
  <c r="R8" i="15"/>
  <c r="R117" i="15" s="1"/>
  <c r="Q115" i="11"/>
  <c r="R115" i="13"/>
  <c r="R119" i="13"/>
  <c r="R119" i="11"/>
  <c r="R8" i="11"/>
  <c r="R117" i="11" s="1"/>
  <c r="R122" i="5"/>
  <c r="R115" i="5"/>
  <c r="R115" i="17"/>
  <c r="R115" i="14"/>
  <c r="R122" i="17" l="1"/>
  <c r="R122" i="3"/>
  <c r="R122" i="13"/>
  <c r="R122" i="14"/>
  <c r="R122" i="7"/>
  <c r="R121" i="12"/>
  <c r="Q95" i="8"/>
  <c r="R95" i="8" s="1"/>
  <c r="R122" i="16"/>
  <c r="Q8" i="8"/>
  <c r="Q8" i="1" s="1"/>
  <c r="R8" i="1" s="1"/>
  <c r="Q64" i="8"/>
  <c r="Q64" i="1" s="1"/>
  <c r="R64" i="1" s="1"/>
  <c r="Q74" i="8"/>
  <c r="R74" i="8" s="1"/>
  <c r="Q67" i="8"/>
  <c r="R67" i="8" s="1"/>
  <c r="Q68" i="8"/>
  <c r="R68" i="8" s="1"/>
  <c r="Q71" i="8"/>
  <c r="R71" i="8" s="1"/>
  <c r="Q75" i="8"/>
  <c r="Q75" i="1" s="1"/>
  <c r="R75" i="1" s="1"/>
  <c r="O115" i="1"/>
  <c r="R115" i="3"/>
  <c r="Q72" i="1"/>
  <c r="R72" i="1" s="1"/>
  <c r="R119" i="12"/>
  <c r="AB44" i="19"/>
  <c r="Q42" i="8" s="1"/>
  <c r="R42" i="8" s="1"/>
  <c r="Q9" i="8"/>
  <c r="R9" i="8" s="1"/>
  <c r="R8" i="12"/>
  <c r="R117" i="12" s="1"/>
  <c r="Q115" i="12"/>
  <c r="Q61" i="8"/>
  <c r="Q61" i="1" s="1"/>
  <c r="R61" i="1" s="1"/>
  <c r="R115" i="15"/>
  <c r="R122" i="15"/>
  <c r="R115" i="11"/>
  <c r="R122" i="11"/>
  <c r="AB21" i="19"/>
  <c r="Q41" i="8" s="1"/>
  <c r="Q41" i="1" s="1"/>
  <c r="R41" i="1" s="1"/>
  <c r="R72" i="8"/>
  <c r="Q31" i="1"/>
  <c r="R31" i="1" s="1"/>
  <c r="Q95" i="1" l="1"/>
  <c r="R95" i="1" s="1"/>
  <c r="R8" i="8"/>
  <c r="R117" i="8" s="1"/>
  <c r="R64" i="8"/>
  <c r="R61" i="8"/>
  <c r="Q74" i="1"/>
  <c r="R74" i="1" s="1"/>
  <c r="Q68" i="1"/>
  <c r="R68" i="1" s="1"/>
  <c r="Q67" i="1"/>
  <c r="R67" i="1" s="1"/>
  <c r="Q71" i="1"/>
  <c r="R71" i="1" s="1"/>
  <c r="R75" i="8"/>
  <c r="Q9" i="1"/>
  <c r="R9" i="1" s="1"/>
  <c r="Q42" i="1"/>
  <c r="R42" i="1" s="1"/>
  <c r="R122" i="12"/>
  <c r="R115" i="12"/>
  <c r="Q115" i="8"/>
  <c r="R41" i="8"/>
  <c r="R119" i="8" s="1"/>
  <c r="R122" i="1" l="1"/>
  <c r="R121" i="8"/>
  <c r="R122" i="8" s="1"/>
  <c r="R120" i="1"/>
  <c r="R118" i="1"/>
  <c r="R115" i="1"/>
  <c r="Q115" i="1"/>
  <c r="R115" i="8"/>
  <c r="R123" i="1" l="1"/>
  <c r="R125" i="1" s="1"/>
</calcChain>
</file>

<file path=xl/sharedStrings.xml><?xml version="1.0" encoding="utf-8"?>
<sst xmlns="http://schemas.openxmlformats.org/spreadsheetml/2006/main" count="836" uniqueCount="98">
  <si>
    <t>KENERGY</t>
  </si>
  <si>
    <t>ACCOUNT</t>
  </si>
  <si>
    <t>TOTAL PAID</t>
  </si>
  <si>
    <t>PTO/ACCRUED</t>
  </si>
  <si>
    <t>TOTAL</t>
  </si>
  <si>
    <t>LESS</t>
  </si>
  <si>
    <t>ACCRUAL</t>
  </si>
  <si>
    <t>PLUS</t>
  </si>
  <si>
    <t>HOLIDAYS</t>
  </si>
  <si>
    <t xml:space="preserve">TOTAL </t>
  </si>
  <si>
    <t>PAYROLL</t>
  </si>
  <si>
    <t xml:space="preserve"> </t>
  </si>
  <si>
    <t>ADJUST</t>
  </si>
  <si>
    <t>PTO ACCRUAL</t>
  </si>
  <si>
    <t>TO ACTUAL</t>
  </si>
  <si>
    <t xml:space="preserve">PAYROLL </t>
  </si>
  <si>
    <t>FEB</t>
  </si>
  <si>
    <t>MAY</t>
  </si>
  <si>
    <t>MAR</t>
  </si>
  <si>
    <t>APRIL</t>
  </si>
  <si>
    <t>JUNE</t>
  </si>
  <si>
    <t>JULY</t>
  </si>
  <si>
    <t>JAN</t>
  </si>
  <si>
    <t>AUG</t>
  </si>
  <si>
    <t>SEPT</t>
  </si>
  <si>
    <t>OCT</t>
  </si>
  <si>
    <t>NOV</t>
  </si>
  <si>
    <t>DEC</t>
  </si>
  <si>
    <t>JE'S</t>
  </si>
  <si>
    <t>ACCRUED</t>
  </si>
  <si>
    <t>CLEARING</t>
  </si>
  <si>
    <t>ENTRIES</t>
  </si>
  <si>
    <t>BY ACCOUNT</t>
  </si>
  <si>
    <t xml:space="preserve">% </t>
  </si>
  <si>
    <t>BY ACCT</t>
  </si>
  <si>
    <t>SUMMARY OF CLEARING</t>
  </si>
  <si>
    <t>BY ACCOUNT NUMBER</t>
  </si>
  <si>
    <t>WAGES &amp; SALARIES</t>
  </si>
  <si>
    <t>CAPITALIZED</t>
  </si>
  <si>
    <t>A/R</t>
  </si>
  <si>
    <t>EXPENSED</t>
  </si>
  <si>
    <t>NON-OPERATING</t>
  </si>
  <si>
    <t>CLEARING ACCTS</t>
  </si>
  <si>
    <t>TRANSPORTATION</t>
  </si>
  <si>
    <t>CLEARING ENTRIES</t>
  </si>
  <si>
    <t>LABOR TO</t>
  </si>
  <si>
    <t xml:space="preserve">LABOR </t>
  </si>
  <si>
    <t>% BY</t>
  </si>
  <si>
    <t>ALLOCATION</t>
  </si>
  <si>
    <t>FROM</t>
  </si>
  <si>
    <t>BY %</t>
  </si>
  <si>
    <t>Non-Operating</t>
  </si>
  <si>
    <t>PER YTD PAYROLL DISTRIBUTION PRINTOUTS</t>
  </si>
  <si>
    <t>cr -</t>
  </si>
  <si>
    <t>db +</t>
  </si>
  <si>
    <t>EAC 703</t>
  </si>
  <si>
    <t>EAC 701</t>
  </si>
  <si>
    <t>APR</t>
  </si>
  <si>
    <t>JUN</t>
  </si>
  <si>
    <t>JUL</t>
  </si>
  <si>
    <t>SEP</t>
  </si>
  <si>
    <t>163 BY %</t>
  </si>
  <si>
    <t>ENTRIES FOR STORES (163 &amp; 163.2)</t>
  </si>
  <si>
    <t>ACCT</t>
  </si>
  <si>
    <t>Form 990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</si>
  <si>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</si>
  <si>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</si>
  <si>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</si>
  <si>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</si>
  <si>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</si>
  <si>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</si>
  <si>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</si>
  <si>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</si>
  <si>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</si>
  <si>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</si>
  <si>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</si>
  <si>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</si>
  <si>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163.2 BY %</t>
  </si>
  <si>
    <t>capital</t>
  </si>
  <si>
    <t>expense</t>
  </si>
  <si>
    <t>HOLIDAY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</si>
  <si>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</si>
  <si>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</si>
  <si>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</si>
  <si>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</si>
  <si>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</si>
  <si>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</si>
  <si>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</si>
  <si>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</si>
  <si>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</si>
  <si>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</si>
  <si>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</si>
  <si>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PLUS 228.1</t>
  </si>
  <si>
    <t>ACC LV</t>
  </si>
  <si>
    <t>INCENTIVE</t>
  </si>
  <si>
    <t>WAGES &amp; SALARIES BY ACCOUNT NUMBER - 2019</t>
  </si>
  <si>
    <t>Employee Headcount</t>
  </si>
  <si>
    <t>Included in Last Pay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</si>
</sst>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_(* #,##0.0000_);_(* \(#,##0.0000\);_(* &quot;-&quot;??_);_(@_)"/>
    <numFmt numFmtId="166" formatCode="0.000000"/>
    <numFmt numFmtId="167" formatCode="0_);\(0\)"/>
    <numFmt numFmtId="168" formatCode="_(* #,##0.000_);_(* \(#,##0.000\);_(* &quot;-&quot;??_);_(@_)"/>
    <numFmt numFmtId="169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rgb="FF7030A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4" fontId="3" fillId="0" borderId="2" xfId="0" applyNumberFormat="1" applyFont="1" applyBorder="1"/>
    <xf numFmtId="164" fontId="3" fillId="0" borderId="0" xfId="0" applyNumberFormat="1" applyFont="1"/>
    <xf numFmtId="43" fontId="3" fillId="0" borderId="0" xfId="1" applyFont="1"/>
    <xf numFmtId="16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4" fontId="5" fillId="0" borderId="3" xfId="0" applyNumberFormat="1" applyFont="1" applyBorder="1"/>
    <xf numFmtId="4" fontId="5" fillId="0" borderId="0" xfId="0" applyNumberFormat="1" applyFont="1" applyAlignment="1">
      <alignment horizontal="center"/>
    </xf>
    <xf numFmtId="4" fontId="5" fillId="0" borderId="4" xfId="0" applyNumberFormat="1" applyFont="1" applyBorder="1" applyAlignment="1">
      <alignment horizontal="center"/>
    </xf>
    <xf numFmtId="43" fontId="3" fillId="0" borderId="0" xfId="0" applyNumberFormat="1" applyFont="1"/>
    <xf numFmtId="165" fontId="0" fillId="0" borderId="0" xfId="0" applyNumberFormat="1"/>
    <xf numFmtId="43" fontId="3" fillId="0" borderId="2" xfId="1" applyFont="1" applyBorder="1"/>
    <xf numFmtId="4" fontId="5" fillId="0" borderId="5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3" fontId="6" fillId="0" borderId="0" xfId="1" applyFont="1"/>
    <xf numFmtId="166" fontId="6" fillId="0" borderId="0" xfId="0" applyNumberFormat="1" applyFont="1"/>
    <xf numFmtId="43" fontId="2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7" xfId="1" applyFont="1" applyBorder="1"/>
    <xf numFmtId="43" fontId="3" fillId="0" borderId="8" xfId="1" applyFont="1" applyBorder="1"/>
    <xf numFmtId="0" fontId="2" fillId="0" borderId="1" xfId="1" applyNumberFormat="1" applyFont="1" applyBorder="1" applyAlignment="1">
      <alignment horizontal="center"/>
    </xf>
    <xf numFmtId="0" fontId="7" fillId="0" borderId="0" xfId="0" applyFont="1"/>
    <xf numFmtId="43" fontId="0" fillId="0" borderId="0" xfId="1" applyFont="1" applyAlignment="1">
      <alignment horizontal="center"/>
    </xf>
    <xf numFmtId="0" fontId="8" fillId="0" borderId="0" xfId="0" applyFont="1"/>
    <xf numFmtId="43" fontId="8" fillId="0" borderId="0" xfId="1" applyFont="1"/>
    <xf numFmtId="0" fontId="2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4" fontId="4" fillId="0" borderId="9" xfId="0" applyNumberFormat="1" applyFont="1" applyBorder="1" applyAlignment="1">
      <alignment horizontal="centerContinuous"/>
    </xf>
    <xf numFmtId="4" fontId="4" fillId="0" borderId="10" xfId="0" applyNumberFormat="1" applyFont="1" applyBorder="1" applyAlignment="1">
      <alignment horizontal="centerContinuous"/>
    </xf>
    <xf numFmtId="4" fontId="4" fillId="0" borderId="11" xfId="0" applyNumberFormat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43" fontId="3" fillId="0" borderId="0" xfId="1" applyFont="1" applyAlignment="1">
      <alignment horizontal="centerContinuous"/>
    </xf>
    <xf numFmtId="0" fontId="3" fillId="0" borderId="0" xfId="0" applyFont="1" applyAlignment="1">
      <alignment horizontal="centerContinuous"/>
    </xf>
    <xf numFmtId="43" fontId="0" fillId="2" borderId="0" xfId="1" applyFont="1" applyFill="1"/>
    <xf numFmtId="0" fontId="0" fillId="0" borderId="0" xfId="0" applyAlignment="1">
      <alignment horizontal="centerContinuous"/>
    </xf>
    <xf numFmtId="43" fontId="0" fillId="0" borderId="0" xfId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2" borderId="0" xfId="0" applyFont="1" applyFill="1" applyAlignment="1">
      <alignment horizontal="right"/>
    </xf>
    <xf numFmtId="0" fontId="8" fillId="2" borderId="0" xfId="0" applyFont="1" applyFill="1"/>
    <xf numFmtId="10" fontId="0" fillId="0" borderId="0" xfId="2" applyNumberFormat="1" applyFont="1"/>
    <xf numFmtId="165" fontId="0" fillId="0" borderId="0" xfId="2" applyNumberFormat="1" applyFont="1"/>
    <xf numFmtId="43" fontId="0" fillId="0" borderId="0" xfId="1" applyFont="1" applyAlignment="1">
      <alignment horizontal="right"/>
    </xf>
    <xf numFmtId="165" fontId="0" fillId="0" borderId="0" xfId="1" applyNumberFormat="1" applyFont="1"/>
    <xf numFmtId="43" fontId="0" fillId="0" borderId="12" xfId="1" applyFont="1" applyBorder="1"/>
    <xf numFmtId="10" fontId="0" fillId="0" borderId="12" xfId="2" applyNumberFormat="1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43" fontId="6" fillId="0" borderId="0" xfId="1" applyFont="1" applyAlignment="1">
      <alignment horizontal="centerContinuous"/>
    </xf>
    <xf numFmtId="0" fontId="6" fillId="0" borderId="0" xfId="0" applyFont="1"/>
    <xf numFmtId="43" fontId="6" fillId="2" borderId="0" xfId="1" applyFont="1" applyFill="1"/>
    <xf numFmtId="43" fontId="9" fillId="0" borderId="0" xfId="1" applyFont="1" applyAlignment="1">
      <alignment horizontal="centerContinuous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9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9" fillId="0" borderId="7" xfId="0" applyFont="1" applyBorder="1" applyAlignment="1">
      <alignment horizontal="centerContinuous"/>
    </xf>
    <xf numFmtId="43" fontId="9" fillId="0" borderId="0" xfId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right"/>
    </xf>
    <xf numFmtId="4" fontId="9" fillId="0" borderId="0" xfId="0" applyNumberFormat="1" applyFont="1"/>
    <xf numFmtId="43" fontId="9" fillId="0" borderId="0" xfId="1" applyFont="1"/>
    <xf numFmtId="164" fontId="6" fillId="0" borderId="0" xfId="0" applyNumberFormat="1" applyFont="1"/>
    <xf numFmtId="43" fontId="6" fillId="0" borderId="12" xfId="1" applyFont="1" applyBorder="1"/>
    <xf numFmtId="164" fontId="10" fillId="0" borderId="0" xfId="0" applyNumberFormat="1" applyFont="1" applyAlignment="1">
      <alignment horizontal="center"/>
    </xf>
    <xf numFmtId="10" fontId="6" fillId="0" borderId="0" xfId="2" applyNumberFormat="1" applyFont="1" applyAlignment="1">
      <alignment horizontal="center"/>
    </xf>
    <xf numFmtId="43" fontId="6" fillId="0" borderId="7" xfId="1" applyFont="1" applyBorder="1"/>
    <xf numFmtId="10" fontId="6" fillId="0" borderId="0" xfId="2" applyNumberFormat="1" applyFont="1"/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3" fontId="2" fillId="0" borderId="0" xfId="1" applyFont="1"/>
    <xf numFmtId="1" fontId="2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left"/>
    </xf>
    <xf numFmtId="43" fontId="12" fillId="0" borderId="0" xfId="1" applyFont="1"/>
    <xf numFmtId="167" fontId="2" fillId="0" borderId="0" xfId="1" quotePrefix="1" applyNumberFormat="1" applyFont="1" applyAlignment="1">
      <alignment horizontal="left"/>
    </xf>
    <xf numFmtId="4" fontId="2" fillId="0" borderId="0" xfId="0" quotePrefix="1" applyNumberFormat="1" applyFont="1"/>
    <xf numFmtId="1" fontId="2" fillId="0" borderId="0" xfId="1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quotePrefix="1" applyNumberFormat="1" applyFont="1" applyAlignment="1">
      <alignment horizontal="left"/>
    </xf>
    <xf numFmtId="168" fontId="1" fillId="0" borderId="0" xfId="1" applyNumberFormat="1"/>
    <xf numFmtId="1" fontId="0" fillId="0" borderId="0" xfId="0" applyNumberFormat="1" applyAlignment="1">
      <alignment horizontal="centerContinuous"/>
    </xf>
    <xf numFmtId="43" fontId="1" fillId="0" borderId="0" xfId="1"/>
    <xf numFmtId="0" fontId="8" fillId="3" borderId="0" xfId="0" applyFont="1" applyFill="1"/>
    <xf numFmtId="0" fontId="3" fillId="3" borderId="0" xfId="0" applyFont="1" applyFill="1" applyAlignment="1">
      <alignment horizontal="right"/>
    </xf>
    <xf numFmtId="169" fontId="12" fillId="0" borderId="0" xfId="1" applyNumberFormat="1" applyFont="1" applyAlignment="1">
      <alignment horizontal="left"/>
    </xf>
    <xf numFmtId="169" fontId="12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AA123"/>
  <sheetViews>
    <sheetView zoomScale="70" workbookViewId="0">
      <pane xSplit="1" ySplit="6" topLeftCell="B7" activePane="bottomRight" state="frozen"/>
      <selection activeCell="B120" sqref="B120"/>
      <selection pane="topRight" activeCell="B120" sqref="B120"/>
      <selection pane="bottomLeft" activeCell="B120" sqref="B120"/>
      <selection pane="bottomRight" activeCell="B120" sqref="B120"/>
    </sheetView>
  </sheetViews>
  <sheetFormatPr defaultColWidth="18.140625" defaultRowHeight="15" x14ac:dyDescent="0.2"/>
  <cols>
    <col min="1" max="1" width="12.85546875" style="3" bestFit="1" customWidth="1"/>
    <col min="2" max="2" width="15" style="10" bestFit="1" customWidth="1"/>
    <col min="3" max="3" width="12.85546875" style="10" bestFit="1" customWidth="1"/>
    <col min="4" max="4" width="14.28515625" style="10" hidden="1" customWidth="1"/>
    <col min="5" max="5" width="18.5703125" style="10" bestFit="1" customWidth="1"/>
    <col min="6" max="6" width="14" style="10" customWidth="1"/>
    <col min="7" max="7" width="16.140625" style="10" bestFit="1" customWidth="1"/>
    <col min="8" max="8" width="13.85546875" style="3" bestFit="1" customWidth="1"/>
    <col min="9" max="10" width="14.28515625" style="3" hidden="1" customWidth="1"/>
    <col min="11" max="12" width="13" style="3" hidden="1" customWidth="1"/>
    <col min="13" max="13" width="21" style="3" hidden="1" customWidth="1"/>
    <col min="14" max="14" width="16.140625" style="10" bestFit="1" customWidth="1"/>
    <col min="15" max="15" width="12.42578125" style="3" bestFit="1" customWidth="1"/>
    <col min="16" max="16" width="13.42578125" style="3" bestFit="1" customWidth="1"/>
    <col min="17" max="17" width="13.85546875" style="3" bestFit="1" customWidth="1"/>
    <col min="18" max="18" width="18.28515625" style="10" bestFit="1" customWidth="1"/>
    <col min="19" max="19" width="18.140625" style="3"/>
    <col min="20" max="20" width="8.5703125" style="10" bestFit="1" customWidth="1"/>
    <col min="21" max="21" width="9.7109375" style="10" bestFit="1" customWidth="1"/>
    <col min="22" max="22" width="7.28515625" style="10" bestFit="1" customWidth="1"/>
    <col min="23" max="23" width="8.5703125" style="10" bestFit="1" customWidth="1"/>
    <col min="24" max="25" width="6.28515625" style="10" bestFit="1" customWidth="1"/>
    <col min="26" max="26" width="7.28515625" style="10" bestFit="1" customWidth="1"/>
    <col min="27" max="27" width="6.28515625" style="10" bestFit="1" customWidth="1"/>
    <col min="28" max="16384" width="18.140625" style="3"/>
  </cols>
  <sheetData>
    <row r="1" spans="1:27" ht="15.75" x14ac:dyDescent="0.25">
      <c r="A1" s="36" t="s">
        <v>37</v>
      </c>
      <c r="B1" s="43"/>
      <c r="C1" s="43"/>
      <c r="D1" s="43"/>
      <c r="E1" s="43"/>
      <c r="F1" s="43"/>
      <c r="G1" s="43"/>
      <c r="H1" s="32"/>
      <c r="I1" s="32"/>
      <c r="J1" s="32"/>
      <c r="K1" s="32"/>
      <c r="L1" s="32"/>
    </row>
    <row r="2" spans="1:27" ht="15.75" x14ac:dyDescent="0.25">
      <c r="A2" s="36" t="s">
        <v>36</v>
      </c>
      <c r="B2" s="43"/>
      <c r="C2" s="43"/>
      <c r="D2" s="43"/>
      <c r="E2" s="43"/>
      <c r="F2" s="43"/>
      <c r="G2" s="43"/>
      <c r="H2" s="32"/>
    </row>
    <row r="3" spans="1:27" ht="15.75" x14ac:dyDescent="0.25">
      <c r="A3" s="86" t="s">
        <v>81</v>
      </c>
      <c r="B3" s="88">
        <v>2019</v>
      </c>
      <c r="D3" s="84"/>
      <c r="E3" s="88"/>
      <c r="F3" s="89"/>
      <c r="G3" s="43"/>
      <c r="H3" s="57">
        <v>701</v>
      </c>
      <c r="M3" s="4"/>
      <c r="R3" s="27" t="s">
        <v>9</v>
      </c>
    </row>
    <row r="4" spans="1:27" ht="15.75" x14ac:dyDescent="0.25">
      <c r="B4" s="39"/>
      <c r="C4" s="40"/>
      <c r="D4" s="40"/>
      <c r="E4" s="40"/>
      <c r="F4" s="40"/>
      <c r="G4" s="41"/>
      <c r="H4" s="23" t="s">
        <v>53</v>
      </c>
      <c r="I4" s="4" t="s">
        <v>5</v>
      </c>
      <c r="J4" s="4" t="s">
        <v>7</v>
      </c>
      <c r="K4" s="4" t="s">
        <v>5</v>
      </c>
      <c r="L4" s="4" t="s">
        <v>7</v>
      </c>
      <c r="M4" s="4" t="s">
        <v>12</v>
      </c>
      <c r="N4" s="27" t="s">
        <v>9</v>
      </c>
      <c r="O4" s="4" t="s">
        <v>46</v>
      </c>
      <c r="P4" s="4"/>
      <c r="Q4" s="4" t="s">
        <v>46</v>
      </c>
      <c r="R4" s="27" t="s">
        <v>10</v>
      </c>
    </row>
    <row r="5" spans="1:27" s="1" customFormat="1" ht="15.75" x14ac:dyDescent="0.25">
      <c r="B5" s="14"/>
      <c r="C5" s="15" t="s">
        <v>7</v>
      </c>
      <c r="D5" s="15" t="s">
        <v>7</v>
      </c>
      <c r="E5" s="15" t="s">
        <v>7</v>
      </c>
      <c r="F5" s="15" t="s">
        <v>92</v>
      </c>
      <c r="G5" s="16" t="s">
        <v>4</v>
      </c>
      <c r="H5" s="23" t="s">
        <v>54</v>
      </c>
      <c r="I5" s="5">
        <v>41244</v>
      </c>
      <c r="J5" s="5">
        <v>41275</v>
      </c>
      <c r="K5" s="5">
        <v>41244</v>
      </c>
      <c r="L5" s="5">
        <v>41275</v>
      </c>
      <c r="M5" s="4" t="s">
        <v>13</v>
      </c>
      <c r="N5" s="27" t="s">
        <v>10</v>
      </c>
      <c r="O5" s="4" t="s">
        <v>49</v>
      </c>
      <c r="P5" s="4" t="s">
        <v>30</v>
      </c>
      <c r="Q5" s="4" t="s">
        <v>49</v>
      </c>
      <c r="R5" s="27" t="s">
        <v>32</v>
      </c>
      <c r="T5" s="87"/>
      <c r="U5" s="87"/>
      <c r="V5" s="87"/>
      <c r="W5" s="87"/>
      <c r="X5" s="87"/>
      <c r="Y5" s="87"/>
      <c r="Z5" s="87"/>
      <c r="AA5" s="87"/>
    </row>
    <row r="6" spans="1:27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3</v>
      </c>
      <c r="F6" s="21" t="s">
        <v>93</v>
      </c>
      <c r="G6" s="22" t="s">
        <v>15</v>
      </c>
      <c r="H6" s="6" t="s">
        <v>28</v>
      </c>
      <c r="I6" s="6" t="s">
        <v>6</v>
      </c>
      <c r="J6" s="6" t="s">
        <v>6</v>
      </c>
      <c r="K6" s="6" t="s">
        <v>8</v>
      </c>
      <c r="L6" s="6" t="s">
        <v>8</v>
      </c>
      <c r="M6" s="6" t="s">
        <v>14</v>
      </c>
      <c r="N6" s="28" t="s">
        <v>29</v>
      </c>
      <c r="O6" s="6">
        <v>184.1</v>
      </c>
      <c r="P6" s="6" t="s">
        <v>31</v>
      </c>
      <c r="Q6" s="6">
        <v>163</v>
      </c>
      <c r="R6" s="31">
        <v>2019</v>
      </c>
      <c r="T6" s="27"/>
      <c r="U6" s="27"/>
      <c r="V6" s="27"/>
      <c r="W6" s="27"/>
      <c r="X6" s="27"/>
      <c r="Y6" s="27"/>
      <c r="Z6" s="27"/>
      <c r="AA6" s="27"/>
    </row>
    <row r="7" spans="1:27" x14ac:dyDescent="0.2">
      <c r="A7" s="24"/>
      <c r="K7" s="44" t="s">
        <v>56</v>
      </c>
      <c r="L7" s="44"/>
      <c r="M7" s="23" t="s">
        <v>55</v>
      </c>
    </row>
    <row r="8" spans="1:27" x14ac:dyDescent="0.2">
      <c r="A8" s="24">
        <v>107100</v>
      </c>
      <c r="B8" s="10">
        <v>5842.11</v>
      </c>
      <c r="C8" s="10">
        <v>479.5</v>
      </c>
      <c r="E8" s="10">
        <v>563.87</v>
      </c>
      <c r="G8" s="10">
        <f>SUM(B8:F8)</f>
        <v>6885.48</v>
      </c>
      <c r="H8" s="10">
        <v>-14181.67</v>
      </c>
      <c r="I8" s="10"/>
      <c r="J8" s="10"/>
      <c r="K8" s="10"/>
      <c r="L8" s="10"/>
      <c r="M8" s="10"/>
      <c r="N8" s="10">
        <f>+G8-I8+J8-K8+L8+M8+H8</f>
        <v>-7296.1900000000005</v>
      </c>
      <c r="O8" s="10">
        <f>+'184.100'!AA8</f>
        <v>3.5429327506358308</v>
      </c>
      <c r="P8" s="10"/>
      <c r="Q8" s="10">
        <f>+'163000'!AA7+'163000'!AA31</f>
        <v>19059.698271570633</v>
      </c>
      <c r="R8" s="10">
        <f t="shared" ref="R8:R58" si="0">+N8++Q8+O8+P8</f>
        <v>11767.051204321268</v>
      </c>
    </row>
    <row r="9" spans="1:27" x14ac:dyDescent="0.2">
      <c r="A9" s="24">
        <v>107200</v>
      </c>
      <c r="B9" s="10">
        <v>206468.83</v>
      </c>
      <c r="C9" s="10">
        <v>9642.83</v>
      </c>
      <c r="E9" s="10">
        <v>14620.04</v>
      </c>
      <c r="F9" s="10">
        <f>328.51-328.51</f>
        <v>0</v>
      </c>
      <c r="G9" s="10">
        <f t="shared" ref="G9:G80" si="1">SUM(B9:F9)</f>
        <v>230731.69999999998</v>
      </c>
      <c r="H9" s="10">
        <f>12631.66+328.51</f>
        <v>12960.17</v>
      </c>
      <c r="I9" s="10"/>
      <c r="J9" s="10"/>
      <c r="K9" s="10"/>
      <c r="L9" s="10"/>
      <c r="M9" s="10"/>
      <c r="N9" s="10">
        <f t="shared" ref="N9:N91" si="2">+G9-I9+J9-K9+L9+M9+H9</f>
        <v>243691.87</v>
      </c>
      <c r="O9" s="10">
        <f>+'184.100'!AA9</f>
        <v>524.13261379718824</v>
      </c>
      <c r="P9" s="10"/>
      <c r="Q9" s="10">
        <f>+'163000'!AA8+'163000'!AA32</f>
        <v>32836.229842682267</v>
      </c>
      <c r="R9" s="10">
        <f t="shared" si="0"/>
        <v>277052.23245647945</v>
      </c>
    </row>
    <row r="10" spans="1:27" hidden="1" x14ac:dyDescent="0.2">
      <c r="A10" s="24">
        <v>107210</v>
      </c>
      <c r="G10" s="10">
        <f t="shared" si="1"/>
        <v>0</v>
      </c>
      <c r="H10" s="10"/>
      <c r="I10" s="10"/>
      <c r="J10" s="10"/>
      <c r="K10" s="10"/>
      <c r="L10" s="10"/>
      <c r="M10" s="10"/>
      <c r="N10" s="10">
        <f t="shared" si="2"/>
        <v>0</v>
      </c>
      <c r="O10" s="10">
        <f>+'184.100'!AA10</f>
        <v>0</v>
      </c>
      <c r="P10" s="10"/>
      <c r="Q10" s="10"/>
      <c r="R10" s="10">
        <f t="shared" si="0"/>
        <v>0</v>
      </c>
    </row>
    <row r="11" spans="1:27" hidden="1" x14ac:dyDescent="0.2">
      <c r="A11" s="24">
        <v>107215</v>
      </c>
      <c r="G11" s="10">
        <f t="shared" si="1"/>
        <v>0</v>
      </c>
      <c r="H11" s="10"/>
      <c r="I11" s="10"/>
      <c r="J11" s="10"/>
      <c r="K11" s="10"/>
      <c r="L11" s="10"/>
      <c r="M11" s="10"/>
      <c r="N11" s="10">
        <f t="shared" si="2"/>
        <v>0</v>
      </c>
      <c r="O11" s="10">
        <f>+'184.100'!AA11</f>
        <v>0</v>
      </c>
      <c r="P11" s="10"/>
      <c r="Q11" s="10"/>
      <c r="R11" s="10">
        <f t="shared" si="0"/>
        <v>0</v>
      </c>
    </row>
    <row r="12" spans="1:27" hidden="1" x14ac:dyDescent="0.2">
      <c r="A12" s="24">
        <v>107217</v>
      </c>
      <c r="G12" s="10">
        <f t="shared" si="1"/>
        <v>0</v>
      </c>
      <c r="H12" s="10"/>
      <c r="I12" s="10"/>
      <c r="J12" s="10"/>
      <c r="K12" s="10"/>
      <c r="L12" s="10"/>
      <c r="M12" s="10"/>
      <c r="N12" s="10">
        <f t="shared" si="2"/>
        <v>0</v>
      </c>
      <c r="O12" s="10">
        <f>+'184.100'!AA12</f>
        <v>0</v>
      </c>
      <c r="P12" s="10"/>
      <c r="Q12" s="10"/>
      <c r="R12" s="10">
        <f t="shared" si="0"/>
        <v>0</v>
      </c>
    </row>
    <row r="13" spans="1:27" hidden="1" x14ac:dyDescent="0.2">
      <c r="A13" s="24">
        <v>107218</v>
      </c>
      <c r="G13" s="10">
        <f t="shared" si="1"/>
        <v>0</v>
      </c>
      <c r="H13" s="10"/>
      <c r="I13" s="10"/>
      <c r="J13" s="10"/>
      <c r="K13" s="10"/>
      <c r="L13" s="10"/>
      <c r="M13" s="10"/>
      <c r="N13" s="10">
        <f t="shared" si="2"/>
        <v>0</v>
      </c>
      <c r="O13" s="10">
        <f>+'184.100'!AA13</f>
        <v>0</v>
      </c>
      <c r="P13" s="10"/>
      <c r="Q13" s="10"/>
      <c r="R13" s="10">
        <f t="shared" si="0"/>
        <v>0</v>
      </c>
    </row>
    <row r="14" spans="1:27" hidden="1" x14ac:dyDescent="0.2">
      <c r="A14" s="24">
        <v>107230</v>
      </c>
      <c r="G14" s="10">
        <f t="shared" si="1"/>
        <v>0</v>
      </c>
      <c r="H14" s="10"/>
      <c r="I14" s="10"/>
      <c r="J14" s="10"/>
      <c r="K14" s="10"/>
      <c r="L14" s="10"/>
      <c r="M14" s="10"/>
      <c r="N14" s="10">
        <f t="shared" si="2"/>
        <v>0</v>
      </c>
      <c r="O14" s="10">
        <f>+'184.100'!AA14</f>
        <v>0</v>
      </c>
      <c r="P14" s="10"/>
      <c r="Q14" s="10"/>
      <c r="R14" s="10">
        <f t="shared" si="0"/>
        <v>0</v>
      </c>
    </row>
    <row r="15" spans="1:27" hidden="1" x14ac:dyDescent="0.2">
      <c r="A15" s="24">
        <v>107235</v>
      </c>
      <c r="G15" s="10">
        <f t="shared" si="1"/>
        <v>0</v>
      </c>
      <c r="H15" s="10"/>
      <c r="I15" s="10"/>
      <c r="J15" s="10"/>
      <c r="K15" s="10"/>
      <c r="L15" s="10"/>
      <c r="M15" s="10"/>
      <c r="N15" s="10">
        <f t="shared" si="2"/>
        <v>0</v>
      </c>
      <c r="O15" s="10">
        <f>+'184.100'!AA15</f>
        <v>0</v>
      </c>
      <c r="P15" s="10"/>
      <c r="Q15" s="10"/>
      <c r="R15" s="10">
        <f t="shared" si="0"/>
        <v>0</v>
      </c>
    </row>
    <row r="16" spans="1:27" hidden="1" x14ac:dyDescent="0.2">
      <c r="A16" s="24">
        <v>107240</v>
      </c>
      <c r="G16" s="10">
        <f t="shared" si="1"/>
        <v>0</v>
      </c>
      <c r="H16" s="10"/>
      <c r="I16" s="10"/>
      <c r="J16" s="10"/>
      <c r="K16" s="10"/>
      <c r="L16" s="10"/>
      <c r="M16" s="10"/>
      <c r="N16" s="10">
        <f t="shared" si="2"/>
        <v>0</v>
      </c>
      <c r="O16" s="10">
        <f>+'184.100'!AA16</f>
        <v>0</v>
      </c>
      <c r="P16" s="10"/>
      <c r="Q16" s="10"/>
      <c r="R16" s="10">
        <f t="shared" si="0"/>
        <v>0</v>
      </c>
    </row>
    <row r="17" spans="1:18" hidden="1" x14ac:dyDescent="0.2">
      <c r="A17" s="24">
        <v>107245</v>
      </c>
      <c r="G17" s="10">
        <f t="shared" si="1"/>
        <v>0</v>
      </c>
      <c r="H17" s="10"/>
      <c r="I17" s="10"/>
      <c r="J17" s="10"/>
      <c r="K17" s="10"/>
      <c r="L17" s="10"/>
      <c r="M17" s="10"/>
      <c r="N17" s="10">
        <f t="shared" si="2"/>
        <v>0</v>
      </c>
      <c r="O17" s="10">
        <f>+'184.100'!AA17</f>
        <v>0</v>
      </c>
      <c r="P17" s="10"/>
      <c r="Q17" s="10"/>
      <c r="R17" s="10">
        <f t="shared" si="0"/>
        <v>0</v>
      </c>
    </row>
    <row r="18" spans="1:18" hidden="1" x14ac:dyDescent="0.2">
      <c r="A18" s="24">
        <v>107250</v>
      </c>
      <c r="G18" s="10">
        <f t="shared" si="1"/>
        <v>0</v>
      </c>
      <c r="H18" s="10"/>
      <c r="I18" s="10"/>
      <c r="J18" s="10"/>
      <c r="K18" s="10"/>
      <c r="L18" s="10"/>
      <c r="M18" s="10"/>
      <c r="N18" s="10">
        <f t="shared" si="2"/>
        <v>0</v>
      </c>
      <c r="O18" s="10">
        <f>+'184.100'!AA18</f>
        <v>0</v>
      </c>
      <c r="P18" s="10"/>
      <c r="Q18" s="10"/>
      <c r="R18" s="10">
        <f t="shared" si="0"/>
        <v>0</v>
      </c>
    </row>
    <row r="19" spans="1:18" hidden="1" x14ac:dyDescent="0.2">
      <c r="A19" s="24">
        <v>107255</v>
      </c>
      <c r="G19" s="10">
        <f t="shared" si="1"/>
        <v>0</v>
      </c>
      <c r="H19" s="10"/>
      <c r="I19" s="10"/>
      <c r="J19" s="10"/>
      <c r="K19" s="10"/>
      <c r="L19" s="10"/>
      <c r="M19" s="10"/>
      <c r="N19" s="10">
        <f t="shared" si="2"/>
        <v>0</v>
      </c>
      <c r="O19" s="10">
        <f>+'184.100'!AA19</f>
        <v>0</v>
      </c>
      <c r="P19" s="10"/>
      <c r="Q19" s="10"/>
      <c r="R19" s="10">
        <f t="shared" si="0"/>
        <v>0</v>
      </c>
    </row>
    <row r="20" spans="1:18" hidden="1" x14ac:dyDescent="0.2">
      <c r="A20" s="24">
        <v>107260</v>
      </c>
      <c r="G20" s="10">
        <f t="shared" si="1"/>
        <v>0</v>
      </c>
      <c r="H20" s="10"/>
      <c r="I20" s="10"/>
      <c r="J20" s="10"/>
      <c r="K20" s="10"/>
      <c r="L20" s="10"/>
      <c r="M20" s="10"/>
      <c r="N20" s="10">
        <f t="shared" si="2"/>
        <v>0</v>
      </c>
      <c r="O20" s="10">
        <f>+'184.100'!AA20</f>
        <v>0</v>
      </c>
      <c r="P20" s="10"/>
      <c r="Q20" s="10"/>
      <c r="R20" s="10">
        <f t="shared" si="0"/>
        <v>0</v>
      </c>
    </row>
    <row r="21" spans="1:18" hidden="1" x14ac:dyDescent="0.2">
      <c r="A21" s="24">
        <v>107265</v>
      </c>
      <c r="G21" s="10">
        <f t="shared" si="1"/>
        <v>0</v>
      </c>
      <c r="H21" s="10"/>
      <c r="I21" s="10"/>
      <c r="J21" s="10"/>
      <c r="K21" s="10"/>
      <c r="L21" s="10"/>
      <c r="M21" s="10"/>
      <c r="N21" s="10">
        <f t="shared" si="2"/>
        <v>0</v>
      </c>
      <c r="O21" s="10">
        <f>+'184.100'!AA21</f>
        <v>0</v>
      </c>
      <c r="P21" s="10"/>
      <c r="Q21" s="10"/>
      <c r="R21" s="10">
        <f t="shared" si="0"/>
        <v>0</v>
      </c>
    </row>
    <row r="22" spans="1:18" hidden="1" x14ac:dyDescent="0.2">
      <c r="A22" s="24">
        <v>107267</v>
      </c>
      <c r="G22" s="10">
        <f t="shared" si="1"/>
        <v>0</v>
      </c>
      <c r="H22" s="10"/>
      <c r="I22" s="10"/>
      <c r="J22" s="10"/>
      <c r="K22" s="10"/>
      <c r="L22" s="10"/>
      <c r="M22" s="10"/>
      <c r="N22" s="10">
        <f t="shared" si="2"/>
        <v>0</v>
      </c>
      <c r="O22" s="10">
        <f>+'184.100'!AA22</f>
        <v>0</v>
      </c>
      <c r="P22" s="10"/>
      <c r="Q22" s="10"/>
      <c r="R22" s="10">
        <f t="shared" si="0"/>
        <v>0</v>
      </c>
    </row>
    <row r="23" spans="1:18" hidden="1" x14ac:dyDescent="0.2">
      <c r="A23" s="24">
        <v>107270</v>
      </c>
      <c r="G23" s="10">
        <f t="shared" si="1"/>
        <v>0</v>
      </c>
      <c r="H23" s="10"/>
      <c r="I23" s="10"/>
      <c r="J23" s="10"/>
      <c r="K23" s="10"/>
      <c r="L23" s="10"/>
      <c r="M23" s="10"/>
      <c r="N23" s="10">
        <f t="shared" si="2"/>
        <v>0</v>
      </c>
      <c r="O23" s="10">
        <f>+'184.100'!AA23</f>
        <v>0</v>
      </c>
      <c r="P23" s="10"/>
      <c r="Q23" s="10"/>
      <c r="R23" s="10">
        <f t="shared" si="0"/>
        <v>0</v>
      </c>
    </row>
    <row r="24" spans="1:18" hidden="1" x14ac:dyDescent="0.2">
      <c r="A24" s="24">
        <v>107275</v>
      </c>
      <c r="G24" s="10">
        <f t="shared" si="1"/>
        <v>0</v>
      </c>
      <c r="H24" s="10"/>
      <c r="I24" s="10"/>
      <c r="J24" s="10"/>
      <c r="K24" s="10"/>
      <c r="L24" s="10"/>
      <c r="M24" s="10"/>
      <c r="N24" s="10">
        <f t="shared" si="2"/>
        <v>0</v>
      </c>
      <c r="O24" s="10">
        <f>+'184.100'!AA24</f>
        <v>0</v>
      </c>
      <c r="P24" s="10"/>
      <c r="Q24" s="10"/>
      <c r="R24" s="10">
        <f t="shared" si="0"/>
        <v>0</v>
      </c>
    </row>
    <row r="25" spans="1:18" hidden="1" x14ac:dyDescent="0.2">
      <c r="A25" s="24">
        <v>107280</v>
      </c>
      <c r="G25" s="10">
        <f t="shared" si="1"/>
        <v>0</v>
      </c>
      <c r="H25" s="10"/>
      <c r="I25" s="10"/>
      <c r="J25" s="10"/>
      <c r="K25" s="10"/>
      <c r="L25" s="10"/>
      <c r="M25" s="10"/>
      <c r="N25" s="10">
        <f t="shared" si="2"/>
        <v>0</v>
      </c>
      <c r="O25" s="10">
        <f>+'184.100'!AA25</f>
        <v>0</v>
      </c>
      <c r="P25" s="10"/>
      <c r="Q25" s="10"/>
      <c r="R25" s="10">
        <f t="shared" si="0"/>
        <v>0</v>
      </c>
    </row>
    <row r="26" spans="1:18" hidden="1" x14ac:dyDescent="0.2">
      <c r="A26" s="24">
        <v>107285</v>
      </c>
      <c r="G26" s="10">
        <f t="shared" si="1"/>
        <v>0</v>
      </c>
      <c r="H26" s="10"/>
      <c r="I26" s="10"/>
      <c r="J26" s="10"/>
      <c r="K26" s="10"/>
      <c r="L26" s="10"/>
      <c r="M26" s="10"/>
      <c r="N26" s="10">
        <f t="shared" si="2"/>
        <v>0</v>
      </c>
      <c r="O26" s="10">
        <f>+'184.100'!AA26</f>
        <v>0</v>
      </c>
      <c r="P26" s="10"/>
      <c r="Q26" s="10"/>
      <c r="R26" s="10">
        <f t="shared" si="0"/>
        <v>0</v>
      </c>
    </row>
    <row r="27" spans="1:18" hidden="1" x14ac:dyDescent="0.2">
      <c r="A27" s="24">
        <v>107290</v>
      </c>
      <c r="G27" s="10">
        <f t="shared" si="1"/>
        <v>0</v>
      </c>
      <c r="H27" s="10"/>
      <c r="I27" s="10"/>
      <c r="J27" s="10"/>
      <c r="K27" s="10"/>
      <c r="L27" s="10"/>
      <c r="M27" s="10"/>
      <c r="N27" s="10">
        <f t="shared" si="2"/>
        <v>0</v>
      </c>
      <c r="O27" s="10">
        <f>+'184.100'!AA27</f>
        <v>0</v>
      </c>
      <c r="P27" s="10"/>
      <c r="Q27" s="10"/>
      <c r="R27" s="10">
        <f t="shared" si="0"/>
        <v>0</v>
      </c>
    </row>
    <row r="28" spans="1:18" hidden="1" x14ac:dyDescent="0.2">
      <c r="A28" s="24">
        <v>107295</v>
      </c>
      <c r="G28" s="10">
        <f t="shared" si="1"/>
        <v>0</v>
      </c>
      <c r="H28" s="10"/>
      <c r="I28" s="10"/>
      <c r="J28" s="10"/>
      <c r="K28" s="10"/>
      <c r="L28" s="10"/>
      <c r="M28" s="10"/>
      <c r="N28" s="10">
        <f t="shared" si="2"/>
        <v>0</v>
      </c>
      <c r="O28" s="10">
        <f>+'184.100'!AA28</f>
        <v>0</v>
      </c>
      <c r="P28" s="10"/>
      <c r="Q28" s="10"/>
      <c r="R28" s="10">
        <f t="shared" si="0"/>
        <v>0</v>
      </c>
    </row>
    <row r="29" spans="1:18" hidden="1" x14ac:dyDescent="0.2">
      <c r="A29" s="24">
        <v>107297</v>
      </c>
      <c r="G29" s="10">
        <f t="shared" si="1"/>
        <v>0</v>
      </c>
      <c r="H29" s="10"/>
      <c r="I29" s="10"/>
      <c r="J29" s="10"/>
      <c r="K29" s="10"/>
      <c r="L29" s="10"/>
      <c r="M29" s="10"/>
      <c r="N29" s="10">
        <f t="shared" si="2"/>
        <v>0</v>
      </c>
      <c r="O29" s="10">
        <f>+'184.100'!AA29</f>
        <v>0</v>
      </c>
      <c r="P29" s="10"/>
      <c r="Q29" s="10"/>
      <c r="R29" s="10">
        <f t="shared" si="0"/>
        <v>0</v>
      </c>
    </row>
    <row r="30" spans="1:18" x14ac:dyDescent="0.2">
      <c r="A30" s="24">
        <v>107310</v>
      </c>
      <c r="G30" s="10">
        <f t="shared" ref="G30" si="3">SUM(B30:F30)</f>
        <v>0</v>
      </c>
      <c r="H30" s="10">
        <v>1528.6</v>
      </c>
      <c r="I30" s="10"/>
      <c r="J30" s="10"/>
      <c r="K30" s="10"/>
      <c r="L30" s="10"/>
      <c r="M30" s="10"/>
      <c r="N30" s="10">
        <f t="shared" ref="N30" si="4">+G30-I30+J30-K30+L30+M30+H30</f>
        <v>1528.6</v>
      </c>
      <c r="O30" s="10">
        <f>+'184.100'!AA30</f>
        <v>0</v>
      </c>
      <c r="P30" s="10"/>
      <c r="Q30" s="10"/>
      <c r="R30" s="10">
        <f t="shared" ref="R30" si="5">+N30++Q30+O30+P30</f>
        <v>1528.6</v>
      </c>
    </row>
    <row r="31" spans="1:18" hidden="1" x14ac:dyDescent="0.2">
      <c r="A31" s="24">
        <v>107400</v>
      </c>
      <c r="G31" s="10">
        <f t="shared" si="1"/>
        <v>0</v>
      </c>
      <c r="H31" s="10"/>
      <c r="I31" s="10"/>
      <c r="J31" s="10"/>
      <c r="K31" s="10"/>
      <c r="L31" s="10"/>
      <c r="M31" s="10"/>
      <c r="N31" s="10">
        <f t="shared" si="2"/>
        <v>0</v>
      </c>
      <c r="O31" s="10">
        <f>+'184.100'!AA31</f>
        <v>0</v>
      </c>
      <c r="P31" s="10"/>
      <c r="Q31" s="10">
        <f>+'163000'!AA10+'163000'!AA33</f>
        <v>0</v>
      </c>
      <c r="R31" s="10">
        <f t="shared" si="0"/>
        <v>0</v>
      </c>
    </row>
    <row r="32" spans="1:18" x14ac:dyDescent="0.2">
      <c r="A32" s="24">
        <v>107500</v>
      </c>
      <c r="B32" s="10">
        <v>30424.66</v>
      </c>
      <c r="C32" s="10">
        <v>1226.74</v>
      </c>
      <c r="E32" s="10">
        <v>2256.6799999999998</v>
      </c>
      <c r="G32" s="10">
        <f t="shared" si="1"/>
        <v>33908.080000000002</v>
      </c>
      <c r="H32" s="10"/>
      <c r="I32" s="10"/>
      <c r="J32" s="10"/>
      <c r="K32" s="10"/>
      <c r="L32" s="10"/>
      <c r="M32" s="10"/>
      <c r="N32" s="10">
        <f t="shared" si="2"/>
        <v>33908.080000000002</v>
      </c>
      <c r="O32" s="10">
        <f>+'184.100'!AA32</f>
        <v>27.357146853544137</v>
      </c>
      <c r="P32" s="10"/>
      <c r="Q32" s="10"/>
      <c r="R32" s="10">
        <f t="shared" si="0"/>
        <v>33935.437146853546</v>
      </c>
    </row>
    <row r="33" spans="1:18" x14ac:dyDescent="0.2">
      <c r="A33" s="24">
        <v>108800</v>
      </c>
      <c r="B33" s="10">
        <v>22313.68</v>
      </c>
      <c r="C33" s="10">
        <v>937.47</v>
      </c>
      <c r="E33" s="10">
        <v>1595.47</v>
      </c>
      <c r="G33" s="10">
        <f t="shared" si="1"/>
        <v>24846.620000000003</v>
      </c>
      <c r="H33" s="10">
        <v>2047.16</v>
      </c>
      <c r="I33" s="10"/>
      <c r="J33" s="10"/>
      <c r="K33" s="10"/>
      <c r="L33" s="10"/>
      <c r="M33" s="10"/>
      <c r="N33" s="10">
        <f t="shared" si="2"/>
        <v>26893.780000000002</v>
      </c>
      <c r="O33" s="10">
        <f>+'184.100'!AA33</f>
        <v>244.36149099929327</v>
      </c>
      <c r="P33" s="10"/>
      <c r="Q33" s="10"/>
      <c r="R33" s="10">
        <f t="shared" si="0"/>
        <v>27138.141490999296</v>
      </c>
    </row>
    <row r="34" spans="1:18" x14ac:dyDescent="0.2">
      <c r="A34" s="24">
        <v>108810</v>
      </c>
      <c r="B34" s="10">
        <v>176.61</v>
      </c>
      <c r="C34" s="10">
        <v>8.66</v>
      </c>
      <c r="E34" s="10">
        <v>14.8</v>
      </c>
      <c r="G34" s="10">
        <f t="shared" si="1"/>
        <v>200.07000000000002</v>
      </c>
      <c r="H34" s="10">
        <v>-2117.96</v>
      </c>
      <c r="I34" s="10"/>
      <c r="J34" s="10"/>
      <c r="K34" s="10"/>
      <c r="L34" s="10"/>
      <c r="M34" s="10"/>
      <c r="N34" s="10">
        <f>+G34-I34+J34-K34+L34+M34+H34</f>
        <v>-1917.89</v>
      </c>
      <c r="O34" s="10">
        <f>+'184.100'!AA34</f>
        <v>0.30537908046013718</v>
      </c>
      <c r="P34" s="10"/>
      <c r="Q34" s="10"/>
      <c r="R34" s="10">
        <f t="shared" si="0"/>
        <v>-1917.5846209195399</v>
      </c>
    </row>
    <row r="35" spans="1:18" x14ac:dyDescent="0.2">
      <c r="A35" s="49">
        <v>142200</v>
      </c>
      <c r="G35" s="10">
        <f t="shared" si="1"/>
        <v>0</v>
      </c>
      <c r="H35" s="10">
        <v>417.85</v>
      </c>
      <c r="I35" s="10"/>
      <c r="J35" s="10"/>
      <c r="K35" s="10"/>
      <c r="L35" s="10"/>
      <c r="M35" s="10"/>
      <c r="N35" s="10">
        <f t="shared" si="2"/>
        <v>417.85</v>
      </c>
      <c r="O35" s="10">
        <f>+'184.100'!AA35</f>
        <v>0</v>
      </c>
      <c r="P35" s="10"/>
      <c r="Q35" s="10"/>
      <c r="R35" s="10">
        <f t="shared" si="0"/>
        <v>417.85</v>
      </c>
    </row>
    <row r="36" spans="1:18" hidden="1" x14ac:dyDescent="0.2">
      <c r="A36" s="24">
        <v>143000</v>
      </c>
      <c r="G36" s="10">
        <f t="shared" si="1"/>
        <v>0</v>
      </c>
      <c r="H36" s="10"/>
      <c r="I36" s="10"/>
      <c r="J36" s="10"/>
      <c r="K36" s="10"/>
      <c r="L36" s="10"/>
      <c r="M36" s="10"/>
      <c r="N36" s="10">
        <f t="shared" ref="N36:N37" si="6">+G36-I36+J36-K36+L36+M36+H36</f>
        <v>0</v>
      </c>
      <c r="O36" s="10">
        <f>+'184.100'!AA36</f>
        <v>0</v>
      </c>
      <c r="P36" s="10"/>
      <c r="Q36" s="10"/>
      <c r="R36" s="10">
        <f t="shared" si="0"/>
        <v>0</v>
      </c>
    </row>
    <row r="37" spans="1:18" x14ac:dyDescent="0.2">
      <c r="A37" s="24">
        <v>143100</v>
      </c>
      <c r="G37" s="10">
        <f t="shared" si="1"/>
        <v>0</v>
      </c>
      <c r="H37" s="10">
        <v>46447.61</v>
      </c>
      <c r="I37" s="10"/>
      <c r="J37" s="10"/>
      <c r="K37" s="10"/>
      <c r="L37" s="10"/>
      <c r="M37" s="10"/>
      <c r="N37" s="10">
        <f t="shared" si="6"/>
        <v>46447.61</v>
      </c>
      <c r="O37" s="10">
        <f>+'184.100'!AA37</f>
        <v>0</v>
      </c>
      <c r="P37" s="10"/>
      <c r="Q37" s="10"/>
      <c r="R37" s="10">
        <f t="shared" si="0"/>
        <v>46447.61</v>
      </c>
    </row>
    <row r="38" spans="1:18" hidden="1" x14ac:dyDescent="0.2">
      <c r="A38" s="24">
        <v>143600</v>
      </c>
      <c r="G38" s="10">
        <f t="shared" si="1"/>
        <v>0</v>
      </c>
      <c r="H38" s="10"/>
      <c r="I38" s="10"/>
      <c r="J38" s="10"/>
      <c r="K38" s="10"/>
      <c r="L38" s="10"/>
      <c r="M38" s="10"/>
      <c r="N38" s="10">
        <f t="shared" si="2"/>
        <v>0</v>
      </c>
      <c r="O38" s="10">
        <f>+'184.100'!AA38</f>
        <v>0</v>
      </c>
      <c r="P38" s="10"/>
      <c r="Q38" s="10"/>
      <c r="R38" s="10">
        <f t="shared" si="0"/>
        <v>0</v>
      </c>
    </row>
    <row r="39" spans="1:18" hidden="1" x14ac:dyDescent="0.2">
      <c r="A39" s="24">
        <v>143700</v>
      </c>
      <c r="G39" s="10">
        <f t="shared" si="1"/>
        <v>0</v>
      </c>
      <c r="H39" s="10"/>
      <c r="I39" s="10"/>
      <c r="J39" s="10"/>
      <c r="K39" s="10"/>
      <c r="L39" s="10"/>
      <c r="M39" s="10"/>
      <c r="N39" s="10">
        <f t="shared" ref="N39" si="7">+G39-I39+J39-K39+L39+M39+H39</f>
        <v>0</v>
      </c>
      <c r="O39" s="10">
        <f>+'184.100'!AA39</f>
        <v>0</v>
      </c>
      <c r="P39" s="10"/>
      <c r="Q39" s="10"/>
      <c r="R39" s="10">
        <f t="shared" si="0"/>
        <v>0</v>
      </c>
    </row>
    <row r="40" spans="1:18" hidden="1" x14ac:dyDescent="0.2">
      <c r="A40" s="24">
        <v>146000</v>
      </c>
      <c r="G40" s="10">
        <f t="shared" si="1"/>
        <v>0</v>
      </c>
      <c r="H40" s="10"/>
      <c r="I40" s="10"/>
      <c r="J40" s="10"/>
      <c r="K40" s="10"/>
      <c r="L40" s="10"/>
      <c r="M40" s="10"/>
      <c r="N40" s="10">
        <f t="shared" si="2"/>
        <v>0</v>
      </c>
      <c r="O40" s="10">
        <f>+'184.100'!AA40</f>
        <v>0</v>
      </c>
      <c r="P40" s="10"/>
      <c r="Q40" s="10"/>
      <c r="R40" s="10">
        <f t="shared" si="0"/>
        <v>0</v>
      </c>
    </row>
    <row r="41" spans="1:18" x14ac:dyDescent="0.2">
      <c r="A41" s="24">
        <v>163000</v>
      </c>
      <c r="B41" s="10">
        <v>46123.39</v>
      </c>
      <c r="C41" s="10">
        <v>2072.31</v>
      </c>
      <c r="E41" s="10">
        <v>3859.14</v>
      </c>
      <c r="G41" s="10">
        <f t="shared" si="1"/>
        <v>52054.84</v>
      </c>
      <c r="H41" s="10"/>
      <c r="I41" s="10"/>
      <c r="J41" s="10"/>
      <c r="K41" s="10"/>
      <c r="L41" s="10"/>
      <c r="M41" s="10"/>
      <c r="N41" s="10">
        <f t="shared" si="2"/>
        <v>52054.84</v>
      </c>
      <c r="O41" s="10">
        <f>+'184.100'!AA41</f>
        <v>12.430095019555889</v>
      </c>
      <c r="P41" s="10"/>
      <c r="Q41" s="10">
        <f>-'163000'!AA21</f>
        <v>-52067.27009501955</v>
      </c>
      <c r="R41" s="10">
        <f t="shared" si="0"/>
        <v>2.042810365310288E-12</v>
      </c>
    </row>
    <row r="42" spans="1:18" hidden="1" x14ac:dyDescent="0.2">
      <c r="A42" s="24">
        <v>163200</v>
      </c>
      <c r="G42" s="10">
        <f t="shared" si="1"/>
        <v>0</v>
      </c>
      <c r="H42" s="10"/>
      <c r="I42" s="10"/>
      <c r="J42" s="10"/>
      <c r="K42" s="10"/>
      <c r="L42" s="10"/>
      <c r="M42" s="10"/>
      <c r="N42" s="10">
        <f t="shared" si="2"/>
        <v>0</v>
      </c>
      <c r="O42" s="10">
        <f>+'184.100'!AA42</f>
        <v>0</v>
      </c>
      <c r="P42" s="10"/>
      <c r="Q42" s="10">
        <f>-'163000'!AA44</f>
        <v>0</v>
      </c>
      <c r="R42" s="10">
        <f t="shared" si="0"/>
        <v>0</v>
      </c>
    </row>
    <row r="43" spans="1:18" x14ac:dyDescent="0.2">
      <c r="A43" s="24">
        <v>183200</v>
      </c>
      <c r="B43" s="10">
        <v>9.31</v>
      </c>
      <c r="C43" s="10">
        <v>0.28999999999999998</v>
      </c>
      <c r="E43" s="10">
        <v>0.28999999999999998</v>
      </c>
      <c r="G43" s="10">
        <f t="shared" si="1"/>
        <v>9.8899999999999988</v>
      </c>
      <c r="H43" s="10"/>
      <c r="I43" s="10"/>
      <c r="J43" s="10"/>
      <c r="K43" s="10"/>
      <c r="L43" s="10"/>
      <c r="M43" s="10"/>
      <c r="N43" s="10">
        <f t="shared" si="2"/>
        <v>9.8899999999999988</v>
      </c>
      <c r="O43" s="10">
        <f>+'184.100'!AA43</f>
        <v>0</v>
      </c>
      <c r="P43" s="10"/>
      <c r="Q43" s="10"/>
      <c r="R43" s="10">
        <f t="shared" si="0"/>
        <v>9.8899999999999988</v>
      </c>
    </row>
    <row r="44" spans="1:18" hidden="1" x14ac:dyDescent="0.2">
      <c r="A44" s="24">
        <v>183400</v>
      </c>
      <c r="G44" s="10">
        <f t="shared" si="1"/>
        <v>0</v>
      </c>
      <c r="H44" s="10"/>
      <c r="I44" s="10"/>
      <c r="J44" s="10"/>
      <c r="K44" s="10"/>
      <c r="L44" s="10"/>
      <c r="M44" s="10"/>
      <c r="N44" s="10">
        <f t="shared" ref="N44" si="8">+G44-I44+J44-K44+L44+M44+H44</f>
        <v>0</v>
      </c>
      <c r="O44" s="10">
        <f>+'184.100'!AA44</f>
        <v>0</v>
      </c>
      <c r="P44" s="10"/>
      <c r="Q44" s="10"/>
      <c r="R44" s="10">
        <f t="shared" si="0"/>
        <v>0</v>
      </c>
    </row>
    <row r="45" spans="1:18" x14ac:dyDescent="0.2">
      <c r="A45" s="24">
        <v>184100</v>
      </c>
      <c r="B45" s="10">
        <v>1868.38</v>
      </c>
      <c r="C45" s="10">
        <v>94.72</v>
      </c>
      <c r="E45" s="10">
        <v>185.7</v>
      </c>
      <c r="G45" s="10">
        <f t="shared" si="1"/>
        <v>2148.8000000000002</v>
      </c>
      <c r="H45" s="10">
        <v>-411.98</v>
      </c>
      <c r="I45" s="10"/>
      <c r="J45" s="10"/>
      <c r="K45" s="10"/>
      <c r="L45" s="10"/>
      <c r="M45" s="10"/>
      <c r="N45" s="10">
        <f t="shared" si="2"/>
        <v>1736.8200000000002</v>
      </c>
      <c r="O45" s="10">
        <f>-'184.100'!AA116</f>
        <v>-1736.8200000000002</v>
      </c>
      <c r="P45" s="10"/>
      <c r="Q45" s="10"/>
      <c r="R45" s="10">
        <f t="shared" si="0"/>
        <v>0</v>
      </c>
    </row>
    <row r="46" spans="1:18" hidden="1" x14ac:dyDescent="0.2">
      <c r="A46" s="24">
        <v>242300</v>
      </c>
      <c r="G46" s="10">
        <f t="shared" ref="G46" si="9">SUM(B46:F46)</f>
        <v>0</v>
      </c>
      <c r="H46" s="10"/>
      <c r="I46" s="10"/>
      <c r="J46" s="10"/>
      <c r="K46" s="10"/>
      <c r="L46" s="10"/>
      <c r="M46" s="10"/>
      <c r="N46" s="10">
        <f t="shared" si="2"/>
        <v>0</v>
      </c>
      <c r="O46" s="10">
        <f>+'184.100'!AA46</f>
        <v>0</v>
      </c>
      <c r="P46" s="10"/>
      <c r="Q46" s="10"/>
      <c r="R46" s="10">
        <f t="shared" ref="R46" si="10">+N46++Q46+O46+P46</f>
        <v>0</v>
      </c>
    </row>
    <row r="47" spans="1:18" hidden="1" x14ac:dyDescent="0.2">
      <c r="A47" s="24">
        <v>253350</v>
      </c>
      <c r="G47" s="10">
        <f t="shared" si="1"/>
        <v>0</v>
      </c>
      <c r="H47" s="10"/>
      <c r="I47" s="10"/>
      <c r="J47" s="10"/>
      <c r="K47" s="10"/>
      <c r="L47" s="10"/>
      <c r="M47" s="10"/>
      <c r="N47" s="10">
        <f t="shared" ref="N47:N49" si="11">+G47-I47+J47-K47+L47+M47+H47</f>
        <v>0</v>
      </c>
      <c r="O47" s="10">
        <f>+'184.100'!AA47</f>
        <v>0</v>
      </c>
      <c r="P47" s="10"/>
      <c r="Q47" s="10"/>
      <c r="R47" s="10">
        <f t="shared" si="0"/>
        <v>0</v>
      </c>
    </row>
    <row r="48" spans="1:18" hidden="1" x14ac:dyDescent="0.2">
      <c r="A48" s="24">
        <v>253351</v>
      </c>
      <c r="G48" s="10">
        <f t="shared" si="1"/>
        <v>0</v>
      </c>
      <c r="H48" s="10"/>
      <c r="I48" s="10"/>
      <c r="J48" s="10"/>
      <c r="K48" s="10"/>
      <c r="L48" s="10"/>
      <c r="M48" s="10"/>
      <c r="N48" s="10">
        <f t="shared" si="11"/>
        <v>0</v>
      </c>
      <c r="O48" s="10">
        <f>+'184.100'!AA48</f>
        <v>0</v>
      </c>
      <c r="P48" s="10"/>
      <c r="Q48" s="10"/>
      <c r="R48" s="10">
        <f t="shared" si="0"/>
        <v>0</v>
      </c>
    </row>
    <row r="49" spans="1:18" x14ac:dyDescent="0.2">
      <c r="A49" s="24">
        <v>416000</v>
      </c>
      <c r="B49" s="10">
        <v>1.38</v>
      </c>
      <c r="G49" s="10">
        <f t="shared" si="1"/>
        <v>1.38</v>
      </c>
      <c r="H49" s="10"/>
      <c r="I49" s="10"/>
      <c r="J49" s="10"/>
      <c r="K49" s="10"/>
      <c r="L49" s="10"/>
      <c r="M49" s="10"/>
      <c r="N49" s="10">
        <f t="shared" si="11"/>
        <v>1.38</v>
      </c>
      <c r="O49" s="10">
        <f>+'184.100'!AA49</f>
        <v>0</v>
      </c>
      <c r="P49" s="10"/>
      <c r="Q49" s="10"/>
      <c r="R49" s="10">
        <f t="shared" si="0"/>
        <v>1.38</v>
      </c>
    </row>
    <row r="50" spans="1:18" hidden="1" x14ac:dyDescent="0.2">
      <c r="A50" s="24">
        <v>416100</v>
      </c>
      <c r="G50" s="10">
        <f t="shared" si="1"/>
        <v>0</v>
      </c>
      <c r="H50" s="10"/>
      <c r="I50" s="10"/>
      <c r="J50" s="10"/>
      <c r="K50" s="10"/>
      <c r="L50" s="10"/>
      <c r="M50" s="10"/>
      <c r="N50" s="10">
        <f t="shared" si="2"/>
        <v>0</v>
      </c>
      <c r="O50" s="10">
        <f>+'184.100'!AA50</f>
        <v>0</v>
      </c>
      <c r="P50" s="10"/>
      <c r="Q50" s="10"/>
      <c r="R50" s="10">
        <f t="shared" si="0"/>
        <v>0</v>
      </c>
    </row>
    <row r="51" spans="1:18" hidden="1" x14ac:dyDescent="0.2">
      <c r="A51" s="24">
        <v>416600</v>
      </c>
      <c r="G51" s="10">
        <f t="shared" si="1"/>
        <v>0</v>
      </c>
      <c r="H51" s="10"/>
      <c r="I51" s="10"/>
      <c r="J51" s="10"/>
      <c r="K51" s="10"/>
      <c r="L51" s="10"/>
      <c r="M51" s="10"/>
      <c r="N51" s="10">
        <f t="shared" si="2"/>
        <v>0</v>
      </c>
      <c r="O51" s="10">
        <f>+'184.100'!AA51</f>
        <v>0</v>
      </c>
      <c r="P51" s="10"/>
      <c r="Q51" s="10"/>
      <c r="R51" s="10">
        <f t="shared" si="0"/>
        <v>0</v>
      </c>
    </row>
    <row r="52" spans="1:18" hidden="1" x14ac:dyDescent="0.2">
      <c r="A52" s="24">
        <v>416700</v>
      </c>
      <c r="G52" s="10">
        <f t="shared" si="1"/>
        <v>0</v>
      </c>
      <c r="H52" s="10"/>
      <c r="I52" s="10"/>
      <c r="J52" s="10"/>
      <c r="K52" s="10"/>
      <c r="L52" s="10"/>
      <c r="M52" s="10"/>
      <c r="N52" s="10">
        <f t="shared" si="2"/>
        <v>0</v>
      </c>
      <c r="O52" s="10">
        <f>+'184.100'!AA52</f>
        <v>0</v>
      </c>
      <c r="P52" s="10"/>
      <c r="Q52" s="10"/>
      <c r="R52" s="10">
        <f t="shared" si="0"/>
        <v>0</v>
      </c>
    </row>
    <row r="53" spans="1:18" x14ac:dyDescent="0.2">
      <c r="A53" s="24">
        <v>417102</v>
      </c>
      <c r="G53" s="10">
        <f t="shared" si="1"/>
        <v>0</v>
      </c>
      <c r="H53" s="10"/>
      <c r="I53" s="10"/>
      <c r="J53" s="10"/>
      <c r="K53" s="10"/>
      <c r="L53" s="10"/>
      <c r="M53" s="10"/>
      <c r="N53" s="10">
        <f t="shared" si="2"/>
        <v>0</v>
      </c>
      <c r="O53" s="10">
        <f>+'184.100'!AA53</f>
        <v>0</v>
      </c>
      <c r="P53" s="10">
        <v>0.74</v>
      </c>
      <c r="Q53" s="10"/>
      <c r="R53" s="10">
        <f t="shared" si="0"/>
        <v>0.74</v>
      </c>
    </row>
    <row r="54" spans="1:18" hidden="1" x14ac:dyDescent="0.2">
      <c r="A54" s="24">
        <v>417106</v>
      </c>
      <c r="G54" s="10">
        <f t="shared" si="1"/>
        <v>0</v>
      </c>
      <c r="H54" s="10"/>
      <c r="I54" s="10"/>
      <c r="J54" s="10"/>
      <c r="K54" s="10"/>
      <c r="L54" s="10"/>
      <c r="M54" s="10"/>
      <c r="N54" s="10">
        <f t="shared" si="2"/>
        <v>0</v>
      </c>
      <c r="O54" s="10">
        <f>+'184.100'!AA54</f>
        <v>0</v>
      </c>
      <c r="P54" s="10"/>
      <c r="Q54" s="10"/>
      <c r="R54" s="10">
        <f t="shared" si="0"/>
        <v>0</v>
      </c>
    </row>
    <row r="55" spans="1:18" x14ac:dyDescent="0.2">
      <c r="A55" s="24">
        <v>417107</v>
      </c>
      <c r="G55" s="10">
        <f t="shared" si="1"/>
        <v>0</v>
      </c>
      <c r="H55" s="10"/>
      <c r="I55" s="10"/>
      <c r="J55" s="10"/>
      <c r="K55" s="10"/>
      <c r="L55" s="10"/>
      <c r="M55" s="10"/>
      <c r="N55" s="10">
        <f t="shared" si="2"/>
        <v>0</v>
      </c>
      <c r="O55" s="10">
        <f>+'184.100'!AA55</f>
        <v>0</v>
      </c>
      <c r="P55" s="10">
        <v>9.2799999999999994</v>
      </c>
      <c r="Q55" s="10"/>
      <c r="R55" s="10">
        <f t="shared" si="0"/>
        <v>9.2799999999999994</v>
      </c>
    </row>
    <row r="56" spans="1:18" hidden="1" x14ac:dyDescent="0.2">
      <c r="A56" s="24">
        <v>426500</v>
      </c>
      <c r="G56" s="10">
        <f t="shared" ref="G56" si="12">SUM(B56:F56)</f>
        <v>0</v>
      </c>
      <c r="H56" s="10"/>
      <c r="I56" s="10"/>
      <c r="J56" s="10"/>
      <c r="K56" s="10"/>
      <c r="L56" s="10"/>
      <c r="M56" s="10"/>
      <c r="N56" s="10">
        <f t="shared" ref="N56" si="13">+G56-I56+J56-K56+L56+M56+H56</f>
        <v>0</v>
      </c>
      <c r="O56" s="10">
        <f>+'184.100'!AA56</f>
        <v>0</v>
      </c>
      <c r="P56" s="10"/>
      <c r="Q56" s="10"/>
      <c r="R56" s="10">
        <f t="shared" ref="R56" si="14">+N56++Q56+O56+P56</f>
        <v>0</v>
      </c>
    </row>
    <row r="57" spans="1:18" hidden="1" x14ac:dyDescent="0.2">
      <c r="A57" s="24">
        <v>582000</v>
      </c>
      <c r="G57" s="10">
        <f t="shared" si="1"/>
        <v>0</v>
      </c>
      <c r="H57" s="10"/>
      <c r="I57" s="10"/>
      <c r="J57" s="10"/>
      <c r="K57" s="10"/>
      <c r="L57" s="10"/>
      <c r="M57" s="10"/>
      <c r="N57" s="10">
        <f t="shared" si="2"/>
        <v>0</v>
      </c>
      <c r="O57" s="10">
        <f>+'184.100'!AA57</f>
        <v>0</v>
      </c>
      <c r="P57" s="10"/>
      <c r="Q57" s="10"/>
      <c r="R57" s="10">
        <f t="shared" si="0"/>
        <v>0</v>
      </c>
    </row>
    <row r="58" spans="1:18" x14ac:dyDescent="0.2">
      <c r="A58" s="24">
        <v>582200</v>
      </c>
      <c r="B58" s="10">
        <v>563.64</v>
      </c>
      <c r="C58" s="10">
        <v>31.45</v>
      </c>
      <c r="E58" s="10">
        <v>61.27</v>
      </c>
      <c r="G58" s="10">
        <f t="shared" si="1"/>
        <v>656.36</v>
      </c>
      <c r="H58" s="10"/>
      <c r="I58" s="10"/>
      <c r="J58" s="10"/>
      <c r="K58" s="10"/>
      <c r="L58" s="10"/>
      <c r="M58" s="10"/>
      <c r="N58" s="10">
        <f t="shared" si="2"/>
        <v>656.36</v>
      </c>
      <c r="O58" s="10">
        <f>+'184.100'!AA58</f>
        <v>0.78151803496592398</v>
      </c>
      <c r="P58" s="10"/>
      <c r="Q58" s="10"/>
      <c r="R58" s="10">
        <f t="shared" si="0"/>
        <v>657.14151803496588</v>
      </c>
    </row>
    <row r="59" spans="1:18" x14ac:dyDescent="0.2">
      <c r="A59" s="24">
        <v>583000</v>
      </c>
      <c r="B59" s="10">
        <v>26717.49</v>
      </c>
      <c r="C59" s="10">
        <v>1148.48</v>
      </c>
      <c r="E59" s="10">
        <v>1967.08</v>
      </c>
      <c r="G59" s="10">
        <f t="shared" si="1"/>
        <v>29833.050000000003</v>
      </c>
      <c r="H59" s="10"/>
      <c r="I59" s="10"/>
      <c r="J59" s="10"/>
      <c r="K59" s="10"/>
      <c r="L59" s="10"/>
      <c r="M59" s="10"/>
      <c r="N59" s="10">
        <f t="shared" si="2"/>
        <v>29833.050000000003</v>
      </c>
      <c r="O59" s="10">
        <f>+'184.100'!AA59</f>
        <v>99.274111522370092</v>
      </c>
      <c r="P59" s="10"/>
      <c r="Q59" s="10"/>
      <c r="R59" s="10">
        <f t="shared" ref="R59:R103" si="15">+N59++Q59+O59+P59</f>
        <v>29932.324111522372</v>
      </c>
    </row>
    <row r="60" spans="1:18" x14ac:dyDescent="0.2">
      <c r="A60" s="24">
        <v>586000</v>
      </c>
      <c r="B60" s="10">
        <v>5122.2</v>
      </c>
      <c r="C60" s="10">
        <v>186.64</v>
      </c>
      <c r="E60" s="10">
        <v>336.21</v>
      </c>
      <c r="G60" s="10">
        <f t="shared" si="1"/>
        <v>5645.05</v>
      </c>
      <c r="H60" s="10"/>
      <c r="I60" s="10"/>
      <c r="J60" s="10"/>
      <c r="K60" s="10"/>
      <c r="L60" s="10"/>
      <c r="M60" s="10"/>
      <c r="N60" s="10">
        <f t="shared" si="2"/>
        <v>5645.05</v>
      </c>
      <c r="O60" s="10">
        <f>+'184.100'!AA60</f>
        <v>37.120959338099446</v>
      </c>
      <c r="P60" s="10"/>
      <c r="Q60" s="10"/>
      <c r="R60" s="10">
        <f t="shared" si="15"/>
        <v>5682.1709593380992</v>
      </c>
    </row>
    <row r="61" spans="1:18" x14ac:dyDescent="0.2">
      <c r="A61" s="24">
        <v>588000</v>
      </c>
      <c r="B61" s="10">
        <v>102276.63</v>
      </c>
      <c r="C61" s="10">
        <v>5371.8</v>
      </c>
      <c r="E61" s="10">
        <v>8242.74</v>
      </c>
      <c r="G61" s="10">
        <f t="shared" si="1"/>
        <v>115891.17000000001</v>
      </c>
      <c r="H61" s="10"/>
      <c r="I61" s="10"/>
      <c r="J61" s="10"/>
      <c r="K61" s="10"/>
      <c r="L61" s="10"/>
      <c r="M61" s="10"/>
      <c r="N61" s="10">
        <f t="shared" si="2"/>
        <v>115891.17000000001</v>
      </c>
      <c r="O61" s="10">
        <f>+'184.100'!AA61</f>
        <v>38.884681284639257</v>
      </c>
      <c r="P61" s="10"/>
      <c r="Q61" s="10">
        <f>+'163000'!AA11+'163000'!AA34</f>
        <v>0</v>
      </c>
      <c r="R61" s="10">
        <f t="shared" si="15"/>
        <v>115930.05468128466</v>
      </c>
    </row>
    <row r="62" spans="1:18" hidden="1" x14ac:dyDescent="0.2">
      <c r="A62" s="49">
        <v>588200</v>
      </c>
      <c r="G62" s="10">
        <f t="shared" si="1"/>
        <v>0</v>
      </c>
      <c r="H62" s="10"/>
      <c r="I62" s="10"/>
      <c r="J62" s="10"/>
      <c r="K62" s="10"/>
      <c r="L62" s="10"/>
      <c r="M62" s="10"/>
      <c r="N62" s="10">
        <f t="shared" si="2"/>
        <v>0</v>
      </c>
      <c r="O62" s="10">
        <f>+'184.100'!AA62</f>
        <v>0</v>
      </c>
      <c r="P62" s="10"/>
      <c r="Q62" s="10"/>
      <c r="R62" s="10">
        <f t="shared" si="15"/>
        <v>0</v>
      </c>
    </row>
    <row r="63" spans="1:18" hidden="1" x14ac:dyDescent="0.2">
      <c r="A63" s="49">
        <v>588210</v>
      </c>
      <c r="G63" s="10">
        <f t="shared" si="1"/>
        <v>0</v>
      </c>
      <c r="H63" s="10"/>
      <c r="I63" s="10"/>
      <c r="J63" s="10"/>
      <c r="K63" s="10"/>
      <c r="L63" s="10"/>
      <c r="M63" s="10"/>
      <c r="N63" s="10">
        <f t="shared" si="2"/>
        <v>0</v>
      </c>
      <c r="O63" s="10">
        <f>+'184.100'!AA63</f>
        <v>0</v>
      </c>
      <c r="P63" s="10"/>
      <c r="Q63" s="10"/>
      <c r="R63" s="10">
        <f t="shared" si="15"/>
        <v>0</v>
      </c>
    </row>
    <row r="64" spans="1:18" x14ac:dyDescent="0.2">
      <c r="A64" s="24">
        <v>592000</v>
      </c>
      <c r="B64" s="10">
        <v>14013.01</v>
      </c>
      <c r="C64" s="10">
        <v>586.35</v>
      </c>
      <c r="E64" s="10">
        <v>1111.55</v>
      </c>
      <c r="G64" s="10">
        <f t="shared" si="1"/>
        <v>15710.91</v>
      </c>
      <c r="H64" s="10"/>
      <c r="I64" s="10"/>
      <c r="J64" s="10"/>
      <c r="K64" s="10"/>
      <c r="L64" s="10"/>
      <c r="M64" s="10"/>
      <c r="N64" s="10">
        <f t="shared" si="2"/>
        <v>15710.91</v>
      </c>
      <c r="O64" s="10">
        <f>+'184.100'!AA64</f>
        <v>24.253734338623786</v>
      </c>
      <c r="P64" s="10"/>
      <c r="Q64" s="10">
        <f>+'163000'!AA12+'163000'!AA35</f>
        <v>0</v>
      </c>
      <c r="R64" s="10">
        <f t="shared" si="15"/>
        <v>15735.163734338623</v>
      </c>
    </row>
    <row r="65" spans="1:18" x14ac:dyDescent="0.2">
      <c r="A65" s="24">
        <v>592100</v>
      </c>
      <c r="B65" s="10">
        <v>2749.91</v>
      </c>
      <c r="C65" s="10">
        <v>132.19</v>
      </c>
      <c r="E65" s="10">
        <v>222.28</v>
      </c>
      <c r="G65" s="10">
        <f t="shared" si="1"/>
        <v>3104.38</v>
      </c>
      <c r="H65" s="10"/>
      <c r="I65" s="10"/>
      <c r="J65" s="10"/>
      <c r="K65" s="10"/>
      <c r="L65" s="10"/>
      <c r="M65" s="10"/>
      <c r="N65" s="10">
        <f t="shared" si="2"/>
        <v>3104.38</v>
      </c>
      <c r="O65" s="10">
        <f>+'184.100'!AA65</f>
        <v>2.7187725522744088</v>
      </c>
      <c r="P65" s="10"/>
      <c r="Q65" s="10"/>
      <c r="R65" s="10">
        <f t="shared" si="15"/>
        <v>3107.0987725522746</v>
      </c>
    </row>
    <row r="66" spans="1:18" x14ac:dyDescent="0.2">
      <c r="A66" s="24">
        <v>592200</v>
      </c>
      <c r="B66" s="10">
        <v>277.29000000000002</v>
      </c>
      <c r="C66" s="10">
        <v>14.71</v>
      </c>
      <c r="E66" s="10">
        <v>28.63</v>
      </c>
      <c r="G66" s="10">
        <f t="shared" si="1"/>
        <v>320.63</v>
      </c>
      <c r="H66" s="10"/>
      <c r="I66" s="10"/>
      <c r="J66" s="10"/>
      <c r="K66" s="10"/>
      <c r="L66" s="10"/>
      <c r="M66" s="10"/>
      <c r="N66" s="10">
        <f t="shared" si="2"/>
        <v>320.63</v>
      </c>
      <c r="O66" s="10">
        <f>+'184.100'!AA66</f>
        <v>0.26092032265989801</v>
      </c>
      <c r="P66" s="10"/>
      <c r="Q66" s="10"/>
      <c r="R66" s="10">
        <f t="shared" si="15"/>
        <v>320.89092032265989</v>
      </c>
    </row>
    <row r="67" spans="1:18" x14ac:dyDescent="0.2">
      <c r="A67" s="24">
        <v>593000</v>
      </c>
      <c r="B67" s="10">
        <v>109912.05</v>
      </c>
      <c r="C67" s="10">
        <v>4484.0600000000004</v>
      </c>
      <c r="E67" s="10">
        <v>4708.7</v>
      </c>
      <c r="G67" s="10">
        <f t="shared" si="1"/>
        <v>119104.81</v>
      </c>
      <c r="H67" s="10">
        <v>1258.3699999999999</v>
      </c>
      <c r="I67" s="10"/>
      <c r="J67" s="10"/>
      <c r="K67" s="10"/>
      <c r="L67" s="10"/>
      <c r="M67" s="10"/>
      <c r="N67" s="10">
        <f t="shared" si="2"/>
        <v>120363.18</v>
      </c>
      <c r="O67" s="10">
        <f>+'184.100'!AA67</f>
        <v>523.20318673358372</v>
      </c>
      <c r="P67" s="10"/>
      <c r="Q67" s="10">
        <f>+'163000'!AA13+'163000'!AA36</f>
        <v>164.06307240560287</v>
      </c>
      <c r="R67" s="10">
        <f t="shared" si="15"/>
        <v>121050.44625913919</v>
      </c>
    </row>
    <row r="68" spans="1:18" hidden="1" x14ac:dyDescent="0.2">
      <c r="A68" s="49">
        <v>593200</v>
      </c>
      <c r="G68" s="10">
        <f t="shared" si="1"/>
        <v>0</v>
      </c>
      <c r="H68" s="10"/>
      <c r="I68" s="10"/>
      <c r="J68" s="10"/>
      <c r="K68" s="10"/>
      <c r="L68" s="10"/>
      <c r="M68" s="10"/>
      <c r="N68" s="10">
        <f t="shared" si="2"/>
        <v>0</v>
      </c>
      <c r="O68" s="10">
        <f>+'184.100'!AA68</f>
        <v>0</v>
      </c>
      <c r="P68" s="10"/>
      <c r="Q68" s="10">
        <f>+'163000'!AA14+'163000'!AA37</f>
        <v>0</v>
      </c>
      <c r="R68" s="10">
        <f t="shared" si="15"/>
        <v>0</v>
      </c>
    </row>
    <row r="69" spans="1:18" x14ac:dyDescent="0.2">
      <c r="A69" s="24">
        <v>593300</v>
      </c>
      <c r="B69" s="10">
        <v>15190.35</v>
      </c>
      <c r="C69" s="10">
        <v>1034.01</v>
      </c>
      <c r="E69" s="10">
        <v>1119.06</v>
      </c>
      <c r="F69" s="10">
        <f>-5146.63+5146.63</f>
        <v>0</v>
      </c>
      <c r="G69" s="10">
        <f t="shared" si="1"/>
        <v>17343.420000000002</v>
      </c>
      <c r="H69" s="10">
        <f>-5146.63+5146.63</f>
        <v>0</v>
      </c>
      <c r="I69" s="10"/>
      <c r="J69" s="10"/>
      <c r="K69" s="10"/>
      <c r="L69" s="10"/>
      <c r="M69" s="10"/>
      <c r="N69" s="10">
        <f t="shared" si="2"/>
        <v>17343.420000000002</v>
      </c>
      <c r="O69" s="10">
        <f>+'184.100'!AA69</f>
        <v>15.398314666670778</v>
      </c>
      <c r="P69" s="10"/>
      <c r="Q69" s="10"/>
      <c r="R69" s="10">
        <f t="shared" si="15"/>
        <v>17358.818314666674</v>
      </c>
    </row>
    <row r="70" spans="1:18" x14ac:dyDescent="0.2">
      <c r="A70" s="24">
        <v>593800</v>
      </c>
      <c r="G70" s="10">
        <f t="shared" si="1"/>
        <v>0</v>
      </c>
      <c r="H70" s="10">
        <v>-1082.69</v>
      </c>
      <c r="I70" s="10"/>
      <c r="J70" s="10"/>
      <c r="K70" s="10"/>
      <c r="L70" s="10"/>
      <c r="M70" s="10"/>
      <c r="N70" s="10">
        <f t="shared" si="2"/>
        <v>-1082.69</v>
      </c>
      <c r="O70" s="10">
        <f>+'184.100'!AA70</f>
        <v>0</v>
      </c>
      <c r="P70" s="10"/>
      <c r="Q70" s="10"/>
      <c r="R70" s="10">
        <f t="shared" si="15"/>
        <v>-1082.69</v>
      </c>
    </row>
    <row r="71" spans="1:18" x14ac:dyDescent="0.2">
      <c r="A71" s="24">
        <v>594000</v>
      </c>
      <c r="B71" s="10">
        <v>5092.12</v>
      </c>
      <c r="C71" s="10">
        <v>206.8</v>
      </c>
      <c r="E71" s="10">
        <v>295.45</v>
      </c>
      <c r="G71" s="10">
        <f t="shared" si="1"/>
        <v>5594.37</v>
      </c>
      <c r="H71" s="10"/>
      <c r="I71" s="10"/>
      <c r="J71" s="10"/>
      <c r="K71" s="10"/>
      <c r="L71" s="10"/>
      <c r="M71" s="10"/>
      <c r="N71" s="10">
        <f t="shared" si="2"/>
        <v>5594.37</v>
      </c>
      <c r="O71" s="10">
        <f>+'184.100'!AA71</f>
        <v>13.879928575002827</v>
      </c>
      <c r="P71" s="10"/>
      <c r="Q71" s="10">
        <f>+'163000'!AA15+'163000'!AA38</f>
        <v>7.2789083610486083</v>
      </c>
      <c r="R71" s="10">
        <f t="shared" si="15"/>
        <v>5615.5288369360514</v>
      </c>
    </row>
    <row r="72" spans="1:18" x14ac:dyDescent="0.2">
      <c r="A72" s="24">
        <v>595000</v>
      </c>
      <c r="B72" s="10">
        <v>693.61</v>
      </c>
      <c r="C72" s="10">
        <v>28.31</v>
      </c>
      <c r="E72" s="10">
        <v>57.31</v>
      </c>
      <c r="G72" s="10">
        <f t="shared" si="1"/>
        <v>779.23</v>
      </c>
      <c r="H72" s="10"/>
      <c r="I72" s="10"/>
      <c r="J72" s="10"/>
      <c r="K72" s="10"/>
      <c r="L72" s="10"/>
      <c r="M72" s="10"/>
      <c r="N72" s="10">
        <f t="shared" si="2"/>
        <v>779.23</v>
      </c>
      <c r="O72" s="10">
        <f>+'184.100'!AA72</f>
        <v>2.1596439165415084</v>
      </c>
      <c r="P72" s="10"/>
      <c r="Q72" s="10">
        <f>+'163000'!AA16+'163000'!AA39</f>
        <v>0</v>
      </c>
      <c r="R72" s="10">
        <f t="shared" si="15"/>
        <v>781.38964391654156</v>
      </c>
    </row>
    <row r="73" spans="1:18" x14ac:dyDescent="0.2">
      <c r="A73" s="24">
        <v>596000</v>
      </c>
      <c r="B73" s="10">
        <v>2826.4</v>
      </c>
      <c r="C73" s="10">
        <v>111.76</v>
      </c>
      <c r="E73" s="10">
        <v>261.77999999999997</v>
      </c>
      <c r="G73" s="10">
        <f t="shared" si="1"/>
        <v>3199.9400000000005</v>
      </c>
      <c r="H73" s="10"/>
      <c r="I73" s="10"/>
      <c r="J73" s="10"/>
      <c r="K73" s="10"/>
      <c r="L73" s="10"/>
      <c r="M73" s="10"/>
      <c r="N73" s="10">
        <f t="shared" si="2"/>
        <v>3199.9400000000005</v>
      </c>
      <c r="O73" s="10">
        <f>+'184.100'!AA73</f>
        <v>24.841641654137057</v>
      </c>
      <c r="P73" s="10"/>
      <c r="Q73" s="10"/>
      <c r="R73" s="10">
        <f t="shared" si="15"/>
        <v>3224.7816416541377</v>
      </c>
    </row>
    <row r="74" spans="1:18" hidden="1" x14ac:dyDescent="0.2">
      <c r="A74" s="24">
        <v>597000</v>
      </c>
      <c r="G74" s="10">
        <f t="shared" si="1"/>
        <v>0</v>
      </c>
      <c r="H74" s="10"/>
      <c r="I74" s="10"/>
      <c r="J74" s="10"/>
      <c r="K74" s="10"/>
      <c r="L74" s="10"/>
      <c r="M74" s="10"/>
      <c r="N74" s="10">
        <f t="shared" si="2"/>
        <v>0</v>
      </c>
      <c r="O74" s="10">
        <f>+'184.100'!AA74</f>
        <v>0</v>
      </c>
      <c r="P74" s="10"/>
      <c r="Q74" s="10">
        <f>+'163000'!AA17+'163000'!AA40</f>
        <v>0</v>
      </c>
      <c r="R74" s="10">
        <f t="shared" si="15"/>
        <v>0</v>
      </c>
    </row>
    <row r="75" spans="1:18" x14ac:dyDescent="0.2">
      <c r="A75" s="24">
        <v>598000</v>
      </c>
      <c r="B75" s="10">
        <v>4261.6400000000003</v>
      </c>
      <c r="C75" s="10">
        <v>177.78</v>
      </c>
      <c r="E75" s="10">
        <v>361.01</v>
      </c>
      <c r="G75" s="10">
        <f t="shared" si="1"/>
        <v>4800.43</v>
      </c>
      <c r="H75" s="10"/>
      <c r="I75" s="10"/>
      <c r="J75" s="10"/>
      <c r="K75" s="10"/>
      <c r="L75" s="10"/>
      <c r="M75" s="10"/>
      <c r="N75" s="10">
        <f t="shared" si="2"/>
        <v>4800.43</v>
      </c>
      <c r="O75" s="10">
        <f>+'184.100'!AA75</f>
        <v>1.3743970825342742</v>
      </c>
      <c r="P75" s="10"/>
      <c r="Q75" s="10">
        <f>+'163000'!AA18+'163000'!AA41</f>
        <v>0</v>
      </c>
      <c r="R75" s="10">
        <f t="shared" si="15"/>
        <v>4801.8043970825347</v>
      </c>
    </row>
    <row r="76" spans="1:18" x14ac:dyDescent="0.2">
      <c r="A76" s="24">
        <v>903000</v>
      </c>
      <c r="B76" s="10">
        <v>125619.16</v>
      </c>
      <c r="C76" s="10">
        <v>6425.29</v>
      </c>
      <c r="E76" s="10">
        <v>9626.32</v>
      </c>
      <c r="G76" s="10">
        <f t="shared" si="1"/>
        <v>141670.77000000002</v>
      </c>
      <c r="H76" s="10">
        <v>-417.85</v>
      </c>
      <c r="I76" s="10"/>
      <c r="J76" s="10"/>
      <c r="K76" s="10"/>
      <c r="L76" s="10"/>
      <c r="M76" s="10"/>
      <c r="N76" s="10">
        <f t="shared" si="2"/>
        <v>141252.92000000001</v>
      </c>
      <c r="O76" s="10">
        <f>+'184.100'!AA76</f>
        <v>94.154757269346433</v>
      </c>
      <c r="P76" s="10">
        <v>-9.2799999999999994</v>
      </c>
      <c r="Q76" s="10"/>
      <c r="R76" s="10">
        <f t="shared" si="15"/>
        <v>141337.79475726935</v>
      </c>
    </row>
    <row r="77" spans="1:18" hidden="1" x14ac:dyDescent="0.2">
      <c r="A77" s="24">
        <v>903220</v>
      </c>
      <c r="G77" s="10">
        <f t="shared" si="1"/>
        <v>0</v>
      </c>
      <c r="H77" s="10"/>
      <c r="I77" s="10"/>
      <c r="J77" s="10"/>
      <c r="K77" s="10"/>
      <c r="L77" s="10"/>
      <c r="M77" s="10"/>
      <c r="N77" s="10">
        <f t="shared" si="2"/>
        <v>0</v>
      </c>
      <c r="O77" s="10">
        <f>+'184.100'!AA77</f>
        <v>0</v>
      </c>
      <c r="P77" s="10"/>
      <c r="Q77" s="10"/>
      <c r="R77" s="10">
        <f t="shared" si="15"/>
        <v>0</v>
      </c>
    </row>
    <row r="78" spans="1:18" hidden="1" x14ac:dyDescent="0.2">
      <c r="A78" s="24">
        <v>903230</v>
      </c>
      <c r="G78" s="10">
        <f t="shared" si="1"/>
        <v>0</v>
      </c>
      <c r="H78" s="10"/>
      <c r="I78" s="10"/>
      <c r="J78" s="10"/>
      <c r="K78" s="10"/>
      <c r="L78" s="10"/>
      <c r="M78" s="10"/>
      <c r="N78" s="10">
        <f t="shared" si="2"/>
        <v>0</v>
      </c>
      <c r="O78" s="10">
        <f>+'184.100'!AA78</f>
        <v>0</v>
      </c>
      <c r="P78" s="10"/>
      <c r="Q78" s="10"/>
      <c r="R78" s="10">
        <f t="shared" si="15"/>
        <v>0</v>
      </c>
    </row>
    <row r="79" spans="1:18" hidden="1" x14ac:dyDescent="0.2">
      <c r="A79" s="24">
        <v>903240</v>
      </c>
      <c r="G79" s="10">
        <f t="shared" si="1"/>
        <v>0</v>
      </c>
      <c r="H79" s="10"/>
      <c r="I79" s="10"/>
      <c r="J79" s="10"/>
      <c r="K79" s="10"/>
      <c r="L79" s="10"/>
      <c r="M79" s="10"/>
      <c r="N79" s="10">
        <f t="shared" si="2"/>
        <v>0</v>
      </c>
      <c r="O79" s="10">
        <f>+'184.100'!AA79</f>
        <v>0</v>
      </c>
      <c r="P79" s="10"/>
      <c r="Q79" s="10"/>
      <c r="R79" s="10">
        <f t="shared" si="15"/>
        <v>0</v>
      </c>
    </row>
    <row r="80" spans="1:18" x14ac:dyDescent="0.2">
      <c r="A80" s="24">
        <v>908000</v>
      </c>
      <c r="B80" s="10">
        <v>11712.63</v>
      </c>
      <c r="C80" s="10">
        <v>636.24</v>
      </c>
      <c r="E80" s="10">
        <v>927.6</v>
      </c>
      <c r="G80" s="10">
        <f t="shared" si="1"/>
        <v>13276.47</v>
      </c>
      <c r="H80" s="10"/>
      <c r="I80" s="10"/>
      <c r="J80" s="10"/>
      <c r="K80" s="10"/>
      <c r="L80" s="10"/>
      <c r="M80" s="10"/>
      <c r="N80" s="10">
        <f t="shared" si="2"/>
        <v>13276.47</v>
      </c>
      <c r="O80" s="10">
        <f>+'184.100'!AA80</f>
        <v>11.003877191370584</v>
      </c>
      <c r="P80" s="10"/>
      <c r="Q80" s="10"/>
      <c r="R80" s="10">
        <f t="shared" si="15"/>
        <v>13287.473877191371</v>
      </c>
    </row>
    <row r="81" spans="1:18" hidden="1" x14ac:dyDescent="0.2">
      <c r="A81" s="24">
        <v>912000</v>
      </c>
      <c r="G81" s="10">
        <f t="shared" ref="G81:G113" si="16">SUM(B81:F81)</f>
        <v>0</v>
      </c>
      <c r="H81" s="10"/>
      <c r="I81" s="10"/>
      <c r="J81" s="10"/>
      <c r="K81" s="10"/>
      <c r="L81" s="10"/>
      <c r="M81" s="10"/>
      <c r="N81" s="10">
        <f t="shared" si="2"/>
        <v>0</v>
      </c>
      <c r="O81" s="10">
        <f>+'184.100'!AA81</f>
        <v>0</v>
      </c>
      <c r="P81" s="10"/>
      <c r="Q81" s="10"/>
      <c r="R81" s="10">
        <f t="shared" si="15"/>
        <v>0</v>
      </c>
    </row>
    <row r="82" spans="1:18" hidden="1" x14ac:dyDescent="0.2">
      <c r="A82" s="24">
        <v>913000</v>
      </c>
      <c r="G82" s="10">
        <f t="shared" si="16"/>
        <v>0</v>
      </c>
      <c r="H82" s="10"/>
      <c r="I82" s="10"/>
      <c r="J82" s="10"/>
      <c r="K82" s="10"/>
      <c r="L82" s="10"/>
      <c r="M82" s="10"/>
      <c r="N82" s="10">
        <f t="shared" si="2"/>
        <v>0</v>
      </c>
      <c r="O82" s="10">
        <f>+'184.100'!AA82</f>
        <v>0</v>
      </c>
      <c r="P82" s="10"/>
      <c r="Q82" s="10"/>
      <c r="R82" s="10">
        <f t="shared" si="15"/>
        <v>0</v>
      </c>
    </row>
    <row r="83" spans="1:18" hidden="1" x14ac:dyDescent="0.2">
      <c r="A83" s="24">
        <v>913220</v>
      </c>
      <c r="G83" s="10">
        <f t="shared" si="16"/>
        <v>0</v>
      </c>
      <c r="H83" s="10"/>
      <c r="I83" s="10"/>
      <c r="J83" s="10"/>
      <c r="K83" s="10"/>
      <c r="L83" s="10"/>
      <c r="M83" s="10"/>
      <c r="N83" s="10">
        <f t="shared" si="2"/>
        <v>0</v>
      </c>
      <c r="O83" s="10">
        <f>+'184.100'!AA83</f>
        <v>0</v>
      </c>
      <c r="P83" s="10"/>
      <c r="Q83" s="10"/>
      <c r="R83" s="10">
        <f t="shared" si="15"/>
        <v>0</v>
      </c>
    </row>
    <row r="84" spans="1:18" hidden="1" x14ac:dyDescent="0.2">
      <c r="A84" s="24">
        <v>913230</v>
      </c>
      <c r="G84" s="10">
        <f t="shared" si="16"/>
        <v>0</v>
      </c>
      <c r="H84" s="10"/>
      <c r="I84" s="10"/>
      <c r="J84" s="10"/>
      <c r="K84" s="10"/>
      <c r="L84" s="10"/>
      <c r="M84" s="10"/>
      <c r="N84" s="10">
        <f t="shared" si="2"/>
        <v>0</v>
      </c>
      <c r="O84" s="10">
        <f>+'184.100'!AA84</f>
        <v>0</v>
      </c>
      <c r="P84" s="10"/>
      <c r="Q84" s="10"/>
      <c r="R84" s="10">
        <f t="shared" si="15"/>
        <v>0</v>
      </c>
    </row>
    <row r="85" spans="1:18" hidden="1" x14ac:dyDescent="0.2">
      <c r="A85" s="24">
        <v>913240</v>
      </c>
      <c r="G85" s="10">
        <f t="shared" si="16"/>
        <v>0</v>
      </c>
      <c r="H85" s="10"/>
      <c r="I85" s="10"/>
      <c r="J85" s="10"/>
      <c r="K85" s="10"/>
      <c r="L85" s="10"/>
      <c r="M85" s="10"/>
      <c r="N85" s="10">
        <f t="shared" si="2"/>
        <v>0</v>
      </c>
      <c r="O85" s="10">
        <f>+'184.100'!AA85</f>
        <v>0</v>
      </c>
      <c r="P85" s="10"/>
      <c r="Q85" s="10"/>
      <c r="R85" s="10">
        <f t="shared" si="15"/>
        <v>0</v>
      </c>
    </row>
    <row r="86" spans="1:18" x14ac:dyDescent="0.2">
      <c r="A86" s="24">
        <v>920000</v>
      </c>
      <c r="B86" s="10">
        <v>160963.94</v>
      </c>
      <c r="C86" s="10">
        <v>6001.35</v>
      </c>
      <c r="E86" s="10">
        <v>9043.98</v>
      </c>
      <c r="G86" s="10">
        <f t="shared" si="16"/>
        <v>176009.27000000002</v>
      </c>
      <c r="H86" s="10">
        <v>-46447.61</v>
      </c>
      <c r="I86" s="10"/>
      <c r="J86" s="10"/>
      <c r="K86" s="10"/>
      <c r="L86" s="10"/>
      <c r="M86" s="10"/>
      <c r="N86" s="10">
        <f t="shared" si="2"/>
        <v>129561.66000000002</v>
      </c>
      <c r="O86" s="10">
        <f>+'184.100'!AA86</f>
        <v>18.054271296633882</v>
      </c>
      <c r="P86" s="10"/>
      <c r="Q86" s="10"/>
      <c r="R86" s="10">
        <f t="shared" si="15"/>
        <v>129579.71427129665</v>
      </c>
    </row>
    <row r="87" spans="1:18" hidden="1" x14ac:dyDescent="0.2">
      <c r="A87" s="24">
        <v>920220</v>
      </c>
      <c r="G87" s="10">
        <f t="shared" si="16"/>
        <v>0</v>
      </c>
      <c r="H87" s="10"/>
      <c r="I87" s="10"/>
      <c r="J87" s="10"/>
      <c r="K87" s="10"/>
      <c r="L87" s="10"/>
      <c r="M87" s="10"/>
      <c r="N87" s="10">
        <f t="shared" si="2"/>
        <v>0</v>
      </c>
      <c r="O87" s="10">
        <f>+'184.100'!AA87</f>
        <v>0</v>
      </c>
      <c r="P87" s="10"/>
      <c r="Q87" s="10"/>
      <c r="R87" s="10">
        <f t="shared" si="15"/>
        <v>0</v>
      </c>
    </row>
    <row r="88" spans="1:18" hidden="1" x14ac:dyDescent="0.2">
      <c r="A88" s="24">
        <v>920221</v>
      </c>
      <c r="G88" s="10">
        <f t="shared" si="16"/>
        <v>0</v>
      </c>
      <c r="H88" s="10"/>
      <c r="I88" s="10"/>
      <c r="J88" s="10"/>
      <c r="K88" s="10"/>
      <c r="L88" s="10"/>
      <c r="M88" s="10"/>
      <c r="N88" s="10">
        <f t="shared" si="2"/>
        <v>0</v>
      </c>
      <c r="O88" s="10">
        <f>+'184.100'!AA88</f>
        <v>0</v>
      </c>
      <c r="P88" s="10"/>
      <c r="Q88" s="10"/>
      <c r="R88" s="10">
        <f t="shared" si="15"/>
        <v>0</v>
      </c>
    </row>
    <row r="89" spans="1:18" hidden="1" x14ac:dyDescent="0.2">
      <c r="A89" s="24">
        <v>920230</v>
      </c>
      <c r="G89" s="10">
        <f t="shared" si="16"/>
        <v>0</v>
      </c>
      <c r="H89" s="10"/>
      <c r="I89" s="10"/>
      <c r="J89" s="10"/>
      <c r="K89" s="10"/>
      <c r="L89" s="10"/>
      <c r="M89" s="10"/>
      <c r="N89" s="10">
        <f t="shared" si="2"/>
        <v>0</v>
      </c>
      <c r="O89" s="10">
        <f>+'184.100'!AA89</f>
        <v>0</v>
      </c>
      <c r="P89" s="10"/>
      <c r="Q89" s="10"/>
      <c r="R89" s="10">
        <f t="shared" si="15"/>
        <v>0</v>
      </c>
    </row>
    <row r="90" spans="1:18" hidden="1" x14ac:dyDescent="0.2">
      <c r="A90" s="24">
        <v>920231</v>
      </c>
      <c r="G90" s="10">
        <f t="shared" si="16"/>
        <v>0</v>
      </c>
      <c r="H90" s="10"/>
      <c r="I90" s="10"/>
      <c r="J90" s="10"/>
      <c r="K90" s="10"/>
      <c r="L90" s="10"/>
      <c r="M90" s="10"/>
      <c r="N90" s="10">
        <f t="shared" si="2"/>
        <v>0</v>
      </c>
      <c r="O90" s="10">
        <f>+'184.100'!AA90</f>
        <v>0</v>
      </c>
      <c r="P90" s="10"/>
      <c r="Q90" s="10"/>
      <c r="R90" s="10">
        <f t="shared" si="15"/>
        <v>0</v>
      </c>
    </row>
    <row r="91" spans="1:18" hidden="1" x14ac:dyDescent="0.2">
      <c r="A91" s="24">
        <v>920240</v>
      </c>
      <c r="G91" s="10">
        <f t="shared" si="16"/>
        <v>0</v>
      </c>
      <c r="H91" s="10"/>
      <c r="I91" s="10"/>
      <c r="J91" s="10"/>
      <c r="K91" s="10"/>
      <c r="L91" s="10"/>
      <c r="M91" s="10"/>
      <c r="N91" s="10">
        <f t="shared" si="2"/>
        <v>0</v>
      </c>
      <c r="O91" s="10">
        <f>+'184.100'!AA91</f>
        <v>0</v>
      </c>
      <c r="P91" s="10"/>
      <c r="Q91" s="10"/>
      <c r="R91" s="10">
        <f t="shared" si="15"/>
        <v>0</v>
      </c>
    </row>
    <row r="92" spans="1:18" hidden="1" x14ac:dyDescent="0.2">
      <c r="A92" s="24">
        <v>920241</v>
      </c>
      <c r="G92" s="10">
        <f t="shared" si="16"/>
        <v>0</v>
      </c>
      <c r="H92" s="10"/>
      <c r="I92" s="10"/>
      <c r="J92" s="10"/>
      <c r="K92" s="10"/>
      <c r="L92" s="10"/>
      <c r="M92" s="10"/>
      <c r="N92" s="10">
        <f t="shared" ref="N92:N97" si="17">+G92-I92+J92-K92+L92+M92+H92</f>
        <v>0</v>
      </c>
      <c r="O92" s="10">
        <f>+'184.100'!AA92</f>
        <v>0</v>
      </c>
      <c r="P92" s="10"/>
      <c r="Q92" s="10"/>
      <c r="R92" s="10">
        <f t="shared" si="15"/>
        <v>0</v>
      </c>
    </row>
    <row r="93" spans="1:18" x14ac:dyDescent="0.2">
      <c r="A93" s="24">
        <v>920250</v>
      </c>
      <c r="B93" s="10">
        <v>90.05</v>
      </c>
      <c r="C93" s="10">
        <v>4.13</v>
      </c>
      <c r="E93" s="10">
        <v>6.5</v>
      </c>
      <c r="G93" s="10">
        <f t="shared" si="16"/>
        <v>100.67999999999999</v>
      </c>
      <c r="H93" s="10"/>
      <c r="I93" s="10"/>
      <c r="J93" s="10"/>
      <c r="K93" s="10"/>
      <c r="L93" s="10"/>
      <c r="M93" s="10"/>
      <c r="N93" s="10">
        <f t="shared" si="17"/>
        <v>100.67999999999999</v>
      </c>
      <c r="O93" s="10">
        <f>+'184.100'!AA93</f>
        <v>0</v>
      </c>
      <c r="P93" s="10"/>
      <c r="Q93" s="10"/>
      <c r="R93" s="10">
        <f t="shared" si="15"/>
        <v>100.67999999999999</v>
      </c>
    </row>
    <row r="94" spans="1:18" x14ac:dyDescent="0.2">
      <c r="A94" s="24">
        <v>920260</v>
      </c>
      <c r="B94" s="10">
        <v>90.05</v>
      </c>
      <c r="C94" s="10">
        <v>4.1399999999999997</v>
      </c>
      <c r="E94" s="10">
        <v>6.5</v>
      </c>
      <c r="G94" s="10">
        <f t="shared" si="16"/>
        <v>100.69</v>
      </c>
      <c r="H94" s="10"/>
      <c r="I94" s="10"/>
      <c r="J94" s="10"/>
      <c r="K94" s="10"/>
      <c r="L94" s="10"/>
      <c r="M94" s="10"/>
      <c r="N94" s="10">
        <f t="shared" si="17"/>
        <v>100.69</v>
      </c>
      <c r="O94" s="10">
        <f>+'184.100'!AA94</f>
        <v>0</v>
      </c>
      <c r="P94" s="10"/>
      <c r="Q94" s="10"/>
      <c r="R94" s="10">
        <f t="shared" si="15"/>
        <v>100.69</v>
      </c>
    </row>
    <row r="95" spans="1:18" hidden="1" x14ac:dyDescent="0.2">
      <c r="A95" s="24">
        <v>921000</v>
      </c>
      <c r="G95" s="10">
        <f t="shared" si="16"/>
        <v>0</v>
      </c>
      <c r="H95" s="10"/>
      <c r="I95" s="10"/>
      <c r="J95" s="10"/>
      <c r="K95" s="10"/>
      <c r="L95" s="10"/>
      <c r="M95" s="10"/>
      <c r="N95" s="10">
        <f t="shared" si="17"/>
        <v>0</v>
      </c>
      <c r="O95" s="10">
        <f>+'184.100'!AA95</f>
        <v>0</v>
      </c>
      <c r="P95" s="10"/>
      <c r="Q95" s="10">
        <f>+'163000'!AA19+'163000'!AA42</f>
        <v>0</v>
      </c>
      <c r="R95" s="10">
        <f t="shared" si="15"/>
        <v>0</v>
      </c>
    </row>
    <row r="96" spans="1:18" hidden="1" x14ac:dyDescent="0.2">
      <c r="A96" s="24">
        <v>928000</v>
      </c>
      <c r="G96" s="10">
        <f t="shared" si="16"/>
        <v>0</v>
      </c>
      <c r="H96" s="10"/>
      <c r="I96" s="10"/>
      <c r="J96" s="10"/>
      <c r="K96" s="10"/>
      <c r="L96" s="10"/>
      <c r="M96" s="10"/>
      <c r="N96" s="10">
        <f t="shared" si="17"/>
        <v>0</v>
      </c>
      <c r="O96" s="10">
        <f>+'184.100'!AA96</f>
        <v>0</v>
      </c>
      <c r="P96" s="10"/>
      <c r="Q96" s="10"/>
      <c r="R96" s="10">
        <f t="shared" si="15"/>
        <v>0</v>
      </c>
    </row>
    <row r="97" spans="1:18" hidden="1" x14ac:dyDescent="0.2">
      <c r="A97" s="24">
        <v>928100</v>
      </c>
      <c r="G97" s="10">
        <f t="shared" si="16"/>
        <v>0</v>
      </c>
      <c r="H97" s="10"/>
      <c r="I97" s="10"/>
      <c r="J97" s="10"/>
      <c r="K97" s="10"/>
      <c r="L97" s="10"/>
      <c r="M97" s="10"/>
      <c r="N97" s="10">
        <f t="shared" si="17"/>
        <v>0</v>
      </c>
      <c r="O97" s="10">
        <f>+'184.100'!AA97</f>
        <v>0</v>
      </c>
      <c r="P97" s="10"/>
      <c r="Q97" s="10"/>
      <c r="R97" s="10">
        <f t="shared" si="15"/>
        <v>0</v>
      </c>
    </row>
    <row r="98" spans="1:18" hidden="1" x14ac:dyDescent="0.2">
      <c r="A98" s="24">
        <v>928300</v>
      </c>
      <c r="G98" s="10">
        <f t="shared" si="16"/>
        <v>0</v>
      </c>
      <c r="H98" s="10"/>
      <c r="I98" s="10"/>
      <c r="J98" s="10"/>
      <c r="K98" s="10"/>
      <c r="L98" s="10"/>
      <c r="M98" s="10"/>
      <c r="N98" s="10">
        <f t="shared" ref="N98:N103" si="18">+G98-I98+J98-K98+L98+M98+H98</f>
        <v>0</v>
      </c>
      <c r="O98" s="10">
        <f>+'184.100'!AA98</f>
        <v>0</v>
      </c>
      <c r="P98" s="10"/>
      <c r="Q98" s="10"/>
      <c r="R98" s="10">
        <f t="shared" si="15"/>
        <v>0</v>
      </c>
    </row>
    <row r="99" spans="1:18" hidden="1" x14ac:dyDescent="0.2">
      <c r="A99" s="24">
        <v>928500</v>
      </c>
      <c r="G99" s="10">
        <f t="shared" si="16"/>
        <v>0</v>
      </c>
      <c r="H99" s="10"/>
      <c r="I99" s="10"/>
      <c r="J99" s="10"/>
      <c r="K99" s="10"/>
      <c r="L99" s="10"/>
      <c r="M99" s="10"/>
      <c r="N99" s="10">
        <f t="shared" si="18"/>
        <v>0</v>
      </c>
      <c r="O99" s="10">
        <f>+'184.100'!AA99</f>
        <v>0</v>
      </c>
      <c r="P99" s="10"/>
      <c r="Q99" s="10"/>
      <c r="R99" s="10">
        <f t="shared" si="15"/>
        <v>0</v>
      </c>
    </row>
    <row r="100" spans="1:18" hidden="1" x14ac:dyDescent="0.2">
      <c r="A100" s="24">
        <v>928600</v>
      </c>
      <c r="G100" s="10">
        <f t="shared" si="16"/>
        <v>0</v>
      </c>
      <c r="H100" s="10"/>
      <c r="I100" s="10"/>
      <c r="J100" s="10"/>
      <c r="K100" s="10"/>
      <c r="L100" s="10"/>
      <c r="M100" s="10"/>
      <c r="N100" s="10">
        <f t="shared" ref="N100:N102" si="19">+G100-I100+J100-K100+L100+M100+H100</f>
        <v>0</v>
      </c>
      <c r="O100" s="10">
        <f>+'184.100'!AA100</f>
        <v>0</v>
      </c>
      <c r="P100" s="10"/>
      <c r="Q100" s="10"/>
      <c r="R100" s="10">
        <f t="shared" ref="R100:R102" si="20">+N100++Q100+O100+P100</f>
        <v>0</v>
      </c>
    </row>
    <row r="101" spans="1:18" hidden="1" x14ac:dyDescent="0.2">
      <c r="A101" s="24">
        <v>928610</v>
      </c>
      <c r="G101" s="10">
        <f t="shared" si="16"/>
        <v>0</v>
      </c>
      <c r="H101" s="10"/>
      <c r="I101" s="10"/>
      <c r="J101" s="10"/>
      <c r="K101" s="10"/>
      <c r="L101" s="10"/>
      <c r="M101" s="10"/>
      <c r="N101" s="10">
        <f t="shared" si="19"/>
        <v>0</v>
      </c>
      <c r="O101" s="10">
        <f>+'184.100'!AA101</f>
        <v>0</v>
      </c>
      <c r="P101" s="10"/>
      <c r="Q101" s="10"/>
      <c r="R101" s="10">
        <f t="shared" si="20"/>
        <v>0</v>
      </c>
    </row>
    <row r="102" spans="1:18" hidden="1" x14ac:dyDescent="0.2">
      <c r="A102" s="24">
        <v>930100</v>
      </c>
      <c r="G102" s="10">
        <f t="shared" si="16"/>
        <v>0</v>
      </c>
      <c r="H102" s="10"/>
      <c r="I102" s="10"/>
      <c r="J102" s="10"/>
      <c r="K102" s="10"/>
      <c r="L102" s="10"/>
      <c r="M102" s="10"/>
      <c r="N102" s="10">
        <f t="shared" si="19"/>
        <v>0</v>
      </c>
      <c r="O102" s="10">
        <f>+'184.100'!AA102</f>
        <v>0</v>
      </c>
      <c r="P102" s="10"/>
      <c r="Q102" s="10"/>
      <c r="R102" s="10">
        <f t="shared" si="20"/>
        <v>0</v>
      </c>
    </row>
    <row r="103" spans="1:18" x14ac:dyDescent="0.2">
      <c r="A103" s="24">
        <v>930200</v>
      </c>
      <c r="B103" s="10">
        <v>8077.17</v>
      </c>
      <c r="C103" s="10">
        <v>307.60000000000002</v>
      </c>
      <c r="E103" s="10">
        <v>404.1</v>
      </c>
      <c r="G103" s="10">
        <f t="shared" si="16"/>
        <v>8788.8700000000008</v>
      </c>
      <c r="H103" s="10"/>
      <c r="I103" s="10"/>
      <c r="J103" s="10"/>
      <c r="K103" s="10"/>
      <c r="L103" s="10"/>
      <c r="M103" s="10"/>
      <c r="N103" s="10">
        <f t="shared" si="18"/>
        <v>8788.8700000000008</v>
      </c>
      <c r="O103" s="10">
        <f>+'184.100'!AA103</f>
        <v>5.2791189504090399</v>
      </c>
      <c r="P103" s="10">
        <v>-0.74</v>
      </c>
      <c r="Q103" s="10"/>
      <c r="R103" s="10">
        <f t="shared" si="15"/>
        <v>8793.4091189504106</v>
      </c>
    </row>
    <row r="104" spans="1:18" hidden="1" x14ac:dyDescent="0.2">
      <c r="A104" s="24">
        <v>930220</v>
      </c>
      <c r="G104" s="10">
        <f t="shared" si="16"/>
        <v>0</v>
      </c>
      <c r="H104" s="10"/>
      <c r="I104" s="10"/>
      <c r="J104" s="10"/>
      <c r="K104" s="10"/>
      <c r="L104" s="10"/>
      <c r="M104" s="10"/>
      <c r="N104" s="10">
        <f t="shared" ref="N104:N114" si="21">+G104-I104+J104-K104+L104+M104+H104</f>
        <v>0</v>
      </c>
      <c r="O104" s="10">
        <f>+'184.100'!AA104</f>
        <v>0</v>
      </c>
      <c r="P104" s="10"/>
      <c r="Q104" s="10"/>
      <c r="R104" s="10">
        <f t="shared" ref="R104:R113" si="22">+N104++Q104+O104+P104</f>
        <v>0</v>
      </c>
    </row>
    <row r="105" spans="1:18" hidden="1" x14ac:dyDescent="0.2">
      <c r="A105" s="24">
        <v>930221</v>
      </c>
      <c r="G105" s="10">
        <f t="shared" si="16"/>
        <v>0</v>
      </c>
      <c r="H105" s="10"/>
      <c r="I105" s="10"/>
      <c r="J105" s="10"/>
      <c r="K105" s="10"/>
      <c r="L105" s="10"/>
      <c r="M105" s="10"/>
      <c r="N105" s="10">
        <f t="shared" si="21"/>
        <v>0</v>
      </c>
      <c r="O105" s="10">
        <f>+'184.100'!AA105</f>
        <v>0</v>
      </c>
      <c r="P105" s="10"/>
      <c r="Q105" s="10"/>
      <c r="R105" s="10">
        <f t="shared" si="22"/>
        <v>0</v>
      </c>
    </row>
    <row r="106" spans="1:18" hidden="1" x14ac:dyDescent="0.2">
      <c r="A106" s="24">
        <v>930230</v>
      </c>
      <c r="G106" s="10">
        <f t="shared" si="16"/>
        <v>0</v>
      </c>
      <c r="H106" s="10"/>
      <c r="I106" s="10"/>
      <c r="J106" s="10"/>
      <c r="K106" s="10"/>
      <c r="L106" s="10"/>
      <c r="M106" s="10"/>
      <c r="N106" s="10">
        <f t="shared" si="21"/>
        <v>0</v>
      </c>
      <c r="O106" s="10">
        <f>+'184.100'!AA106</f>
        <v>0</v>
      </c>
      <c r="P106" s="10"/>
      <c r="Q106" s="10"/>
      <c r="R106" s="10">
        <f t="shared" si="22"/>
        <v>0</v>
      </c>
    </row>
    <row r="107" spans="1:18" hidden="1" x14ac:dyDescent="0.2">
      <c r="A107" s="24">
        <v>930231</v>
      </c>
      <c r="G107" s="10">
        <f t="shared" si="16"/>
        <v>0</v>
      </c>
      <c r="H107" s="10"/>
      <c r="I107" s="10"/>
      <c r="J107" s="10"/>
      <c r="K107" s="10"/>
      <c r="L107" s="10"/>
      <c r="M107" s="10"/>
      <c r="N107" s="10">
        <f t="shared" si="21"/>
        <v>0</v>
      </c>
      <c r="O107" s="10">
        <f>+'184.100'!AA107</f>
        <v>0</v>
      </c>
      <c r="P107" s="10"/>
      <c r="Q107" s="10"/>
      <c r="R107" s="10">
        <f t="shared" si="22"/>
        <v>0</v>
      </c>
    </row>
    <row r="108" spans="1:18" hidden="1" x14ac:dyDescent="0.2">
      <c r="A108" s="24">
        <v>930240</v>
      </c>
      <c r="G108" s="10">
        <f t="shared" si="16"/>
        <v>0</v>
      </c>
      <c r="H108" s="10"/>
      <c r="I108" s="10"/>
      <c r="J108" s="10"/>
      <c r="K108" s="10"/>
      <c r="L108" s="10"/>
      <c r="M108" s="10"/>
      <c r="N108" s="10">
        <f t="shared" si="21"/>
        <v>0</v>
      </c>
      <c r="O108" s="10">
        <f>+'184.100'!AA108</f>
        <v>0</v>
      </c>
      <c r="P108" s="10"/>
      <c r="Q108" s="10"/>
      <c r="R108" s="10">
        <f t="shared" si="22"/>
        <v>0</v>
      </c>
    </row>
    <row r="109" spans="1:18" hidden="1" x14ac:dyDescent="0.2">
      <c r="A109" s="24">
        <v>930241</v>
      </c>
      <c r="G109" s="10">
        <f t="shared" si="16"/>
        <v>0</v>
      </c>
      <c r="H109" s="10"/>
      <c r="I109" s="10"/>
      <c r="J109" s="10"/>
      <c r="K109" s="10"/>
      <c r="L109" s="10"/>
      <c r="M109" s="10"/>
      <c r="N109" s="10">
        <f t="shared" si="21"/>
        <v>0</v>
      </c>
      <c r="O109" s="10">
        <f>+'184.100'!AA109</f>
        <v>0</v>
      </c>
      <c r="P109" s="10"/>
      <c r="Q109" s="10"/>
      <c r="R109" s="10">
        <f t="shared" si="22"/>
        <v>0</v>
      </c>
    </row>
    <row r="110" spans="1:18" x14ac:dyDescent="0.2">
      <c r="A110" s="24">
        <v>935000</v>
      </c>
      <c r="B110" s="10">
        <v>32905.71</v>
      </c>
      <c r="C110" s="10">
        <v>1508.07</v>
      </c>
      <c r="E110" s="10">
        <v>2198</v>
      </c>
      <c r="G110" s="10">
        <f t="shared" si="16"/>
        <v>36611.78</v>
      </c>
      <c r="H110" s="10"/>
      <c r="I110" s="10"/>
      <c r="J110" s="10"/>
      <c r="K110" s="10"/>
      <c r="L110" s="10"/>
      <c r="M110" s="10"/>
      <c r="N110" s="10">
        <f t="shared" si="21"/>
        <v>36611.78</v>
      </c>
      <c r="O110" s="10">
        <f>+'184.100'!AA110</f>
        <v>12.046506769460063</v>
      </c>
      <c r="P110" s="10"/>
      <c r="Q110" s="10"/>
      <c r="R110" s="10">
        <f t="shared" si="22"/>
        <v>36623.826506769459</v>
      </c>
    </row>
    <row r="111" spans="1:18" hidden="1" x14ac:dyDescent="0.2">
      <c r="A111" s="24">
        <v>935220</v>
      </c>
      <c r="G111" s="10">
        <f t="shared" si="16"/>
        <v>0</v>
      </c>
      <c r="H111" s="10"/>
      <c r="I111" s="10"/>
      <c r="J111" s="10"/>
      <c r="K111" s="10"/>
      <c r="L111" s="10"/>
      <c r="M111" s="10"/>
      <c r="N111" s="10">
        <f t="shared" si="21"/>
        <v>0</v>
      </c>
      <c r="O111" s="10">
        <f>+'184.100'!AA111</f>
        <v>0</v>
      </c>
      <c r="P111" s="10"/>
      <c r="Q111" s="10"/>
      <c r="R111" s="10">
        <f t="shared" si="22"/>
        <v>0</v>
      </c>
    </row>
    <row r="112" spans="1:18" hidden="1" x14ac:dyDescent="0.2">
      <c r="A112" s="24">
        <v>935230</v>
      </c>
      <c r="G112" s="10">
        <f t="shared" si="16"/>
        <v>0</v>
      </c>
      <c r="H112" s="10"/>
      <c r="I112" s="10"/>
      <c r="J112" s="10"/>
      <c r="K112" s="10"/>
      <c r="L112" s="10"/>
      <c r="M112" s="10"/>
      <c r="N112" s="10">
        <f t="shared" si="21"/>
        <v>0</v>
      </c>
      <c r="O112" s="10">
        <f>+'184.100'!AA112</f>
        <v>0</v>
      </c>
      <c r="P112" s="10"/>
      <c r="Q112" s="10"/>
      <c r="R112" s="10">
        <f t="shared" si="22"/>
        <v>0</v>
      </c>
    </row>
    <row r="113" spans="1:18" hidden="1" x14ac:dyDescent="0.2">
      <c r="A113" s="24">
        <v>935240</v>
      </c>
      <c r="G113" s="10">
        <f t="shared" si="16"/>
        <v>0</v>
      </c>
      <c r="H113" s="10"/>
      <c r="I113" s="10"/>
      <c r="J113" s="10"/>
      <c r="K113" s="10"/>
      <c r="L113" s="10"/>
      <c r="M113" s="10"/>
      <c r="N113" s="10">
        <f t="shared" si="21"/>
        <v>0</v>
      </c>
      <c r="O113" s="10">
        <f>+'184.100'!AA113</f>
        <v>0</v>
      </c>
      <c r="P113" s="10"/>
      <c r="Q113" s="10"/>
      <c r="R113" s="10">
        <f t="shared" si="22"/>
        <v>0</v>
      </c>
    </row>
    <row r="114" spans="1:18" x14ac:dyDescent="0.2">
      <c r="A114" s="7"/>
      <c r="H114" s="10"/>
      <c r="I114" s="10"/>
      <c r="K114" s="10"/>
      <c r="M114" s="10"/>
      <c r="N114" s="10">
        <f t="shared" si="21"/>
        <v>0</v>
      </c>
      <c r="O114" s="10"/>
      <c r="P114" s="10"/>
      <c r="Q114" s="10"/>
    </row>
    <row r="115" spans="1:18" ht="15.75" thickBot="1" x14ac:dyDescent="0.25">
      <c r="A115" s="7"/>
      <c r="B115" s="19">
        <f t="shared" ref="B115:H115" si="23">SUM(B8:B114)</f>
        <v>942383.4</v>
      </c>
      <c r="C115" s="19">
        <f t="shared" si="23"/>
        <v>42863.679999999986</v>
      </c>
      <c r="D115" s="19">
        <f t="shared" si="23"/>
        <v>0</v>
      </c>
      <c r="E115" s="19">
        <f t="shared" si="23"/>
        <v>64082.05999999999</v>
      </c>
      <c r="F115" s="19">
        <f t="shared" si="23"/>
        <v>0</v>
      </c>
      <c r="G115" s="19">
        <f t="shared" si="23"/>
        <v>1049329.1399999999</v>
      </c>
      <c r="H115" s="19">
        <f t="shared" si="23"/>
        <v>0</v>
      </c>
      <c r="I115" s="19">
        <f t="shared" ref="I115:N115" si="24">SUM(I8:I114)</f>
        <v>0</v>
      </c>
      <c r="J115" s="19">
        <f t="shared" si="24"/>
        <v>0</v>
      </c>
      <c r="K115" s="19">
        <f t="shared" si="24"/>
        <v>0</v>
      </c>
      <c r="L115" s="19">
        <f t="shared" si="24"/>
        <v>0</v>
      </c>
      <c r="M115" s="19">
        <f t="shared" si="24"/>
        <v>0</v>
      </c>
      <c r="N115" s="19">
        <f t="shared" si="24"/>
        <v>1049329.1399999999</v>
      </c>
      <c r="O115" s="19">
        <f>SUM(O8:O113)</f>
        <v>2.2382096176443156E-13</v>
      </c>
      <c r="P115" s="19">
        <f>SUM(P8:P113)</f>
        <v>0</v>
      </c>
      <c r="Q115" s="19">
        <f>SUM(Q8:Q113)</f>
        <v>9.5301544433823437E-13</v>
      </c>
      <c r="R115" s="19">
        <f>SUM(R8:R113)</f>
        <v>1049329.1399999999</v>
      </c>
    </row>
    <row r="116" spans="1:18" ht="15.75" thickTop="1" x14ac:dyDescent="0.2">
      <c r="A116" s="7"/>
      <c r="H116" s="10"/>
      <c r="O116" s="10"/>
      <c r="P116" s="10"/>
      <c r="Q116" s="10"/>
    </row>
    <row r="117" spans="1:18" x14ac:dyDescent="0.2">
      <c r="A117" s="101"/>
      <c r="B117" s="102"/>
      <c r="C117" s="102"/>
      <c r="D117" s="102"/>
      <c r="E117" s="102"/>
      <c r="F117" s="102"/>
      <c r="G117" s="102"/>
      <c r="H117" s="10"/>
      <c r="M117" s="3" t="s">
        <v>38</v>
      </c>
      <c r="N117" s="10">
        <f>SUM(N8:N34)++N43+SUM(N47:N48)+N44</f>
        <v>296818.14</v>
      </c>
      <c r="O117" s="44" t="s">
        <v>38</v>
      </c>
      <c r="P117" s="44"/>
      <c r="Q117" s="44"/>
      <c r="R117" s="10">
        <f>SUM(R8:R34)++R43+SUM(R47:R48)+R44</f>
        <v>349513.76767773402</v>
      </c>
    </row>
    <row r="118" spans="1:18" x14ac:dyDescent="0.2">
      <c r="A118" s="101"/>
      <c r="B118" s="102" t="s">
        <v>96</v>
      </c>
      <c r="C118" s="102"/>
      <c r="D118" s="102"/>
      <c r="E118" s="102">
        <v>133</v>
      </c>
      <c r="F118" s="102"/>
      <c r="G118" s="102"/>
      <c r="M118" s="3" t="s">
        <v>39</v>
      </c>
      <c r="N118" s="10">
        <f>SUM(N35:N40)</f>
        <v>46865.46</v>
      </c>
      <c r="O118" s="44" t="s">
        <v>39</v>
      </c>
      <c r="P118" s="44"/>
      <c r="Q118" s="44"/>
      <c r="R118" s="10">
        <f>SUM(R35:R40)</f>
        <v>46865.46</v>
      </c>
    </row>
    <row r="119" spans="1:18" x14ac:dyDescent="0.2">
      <c r="A119" s="9"/>
      <c r="B119" s="90" t="s">
        <v>97</v>
      </c>
      <c r="H119" s="17"/>
      <c r="M119" s="3" t="s">
        <v>42</v>
      </c>
      <c r="N119" s="10">
        <f>SUM(N41:N42)+N45</f>
        <v>53791.659999999996</v>
      </c>
      <c r="O119" s="44" t="s">
        <v>42</v>
      </c>
      <c r="P119" s="44"/>
      <c r="Q119" s="44"/>
      <c r="R119" s="10">
        <f>SUM(R41:R42)+R45</f>
        <v>2.042810365310288E-12</v>
      </c>
    </row>
    <row r="120" spans="1:18" x14ac:dyDescent="0.2">
      <c r="A120" s="9"/>
      <c r="M120" s="3" t="s">
        <v>41</v>
      </c>
      <c r="N120" s="10">
        <f>SUM(N49:N55)</f>
        <v>1.38</v>
      </c>
      <c r="O120" s="44" t="s">
        <v>41</v>
      </c>
      <c r="P120" s="44"/>
      <c r="Q120" s="44"/>
      <c r="R120" s="10">
        <f>SUM(R49:R55)</f>
        <v>11.399999999999999</v>
      </c>
    </row>
    <row r="121" spans="1:18" x14ac:dyDescent="0.2">
      <c r="A121" s="9"/>
      <c r="M121" s="3" t="s">
        <v>40</v>
      </c>
      <c r="N121" s="29">
        <f>SUM(N56:N114)</f>
        <v>651852.5</v>
      </c>
      <c r="O121" s="44" t="s">
        <v>40</v>
      </c>
      <c r="P121" s="44"/>
      <c r="Q121" s="44"/>
      <c r="R121" s="29">
        <f>SUM(R56:R114)</f>
        <v>652938.51232226612</v>
      </c>
    </row>
    <row r="122" spans="1:18" ht="15.75" thickBot="1" x14ac:dyDescent="0.25">
      <c r="A122" s="9"/>
      <c r="M122" s="3" t="s">
        <v>4</v>
      </c>
      <c r="N122" s="30">
        <f>SUM(N117:N121)</f>
        <v>1049329.1400000001</v>
      </c>
      <c r="O122" s="44" t="s">
        <v>4</v>
      </c>
      <c r="P122" s="44"/>
      <c r="Q122" s="44"/>
      <c r="R122" s="30">
        <f>SUM(R117:R121)</f>
        <v>1049329.1400000001</v>
      </c>
    </row>
    <row r="123" spans="1:18" ht="15.75" thickTop="1" x14ac:dyDescent="0.2"/>
  </sheetData>
  <phoneticPr fontId="0" type="noConversion"/>
  <printOptions horizontalCentered="1" gridLines="1"/>
  <pageMargins left="0.16" right="0.18" top="0.14000000000000001" bottom="0.27" header="0.24" footer="0.25"/>
  <pageSetup scale="7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pageSetUpPr fitToPage="1"/>
  </sheetPr>
  <dimension ref="A1:R136"/>
  <sheetViews>
    <sheetView zoomScale="70" workbookViewId="0">
      <pane xSplit="1" ySplit="6" topLeftCell="B7" activePane="bottomRight" state="frozen"/>
      <selection activeCell="B120" sqref="B120"/>
      <selection pane="topRight" activeCell="B120" sqref="B120"/>
      <selection pane="bottomLeft" activeCell="B120" sqref="B120"/>
      <selection pane="bottomRight" activeCell="B120" sqref="B120"/>
    </sheetView>
  </sheetViews>
  <sheetFormatPr defaultColWidth="18.140625" defaultRowHeight="15" x14ac:dyDescent="0.2"/>
  <cols>
    <col min="1" max="1" width="11.42578125" style="3" customWidth="1"/>
    <col min="2" max="2" width="15" style="2" bestFit="1" customWidth="1"/>
    <col min="3" max="3" width="11.42578125" style="10" customWidth="1"/>
    <col min="4" max="4" width="12.85546875" style="2" hidden="1" customWidth="1"/>
    <col min="5" max="5" width="18.5703125" style="2" bestFit="1" customWidth="1"/>
    <col min="6" max="6" width="14" style="2" customWidth="1"/>
    <col min="7" max="7" width="16.140625" style="2" bestFit="1" customWidth="1"/>
    <col min="8" max="8" width="12.42578125" style="3" bestFit="1" customWidth="1"/>
    <col min="9" max="9" width="14.28515625" style="3" hidden="1" customWidth="1"/>
    <col min="10" max="10" width="12.7109375" style="3" hidden="1" customWidth="1"/>
    <col min="11" max="12" width="15.28515625" style="3" hidden="1" customWidth="1"/>
    <col min="13" max="13" width="21" style="3" hidden="1" customWidth="1"/>
    <col min="14" max="14" width="16.140625" style="10" bestFit="1" customWidth="1"/>
    <col min="15" max="15" width="12.42578125" style="3" bestFit="1" customWidth="1"/>
    <col min="16" max="16" width="12.85546875" style="10" customWidth="1"/>
    <col min="17" max="17" width="13.85546875" style="3" bestFit="1" customWidth="1"/>
    <col min="18" max="18" width="18.28515625" style="10" bestFit="1" customWidth="1"/>
    <col min="19" max="16384" width="18.140625" style="3"/>
  </cols>
  <sheetData>
    <row r="1" spans="1:18" ht="15.75" x14ac:dyDescent="0.25">
      <c r="A1" s="36" t="s">
        <v>37</v>
      </c>
      <c r="B1" s="37"/>
      <c r="C1" s="43"/>
      <c r="D1" s="37"/>
      <c r="E1" s="37"/>
      <c r="F1" s="37"/>
      <c r="G1" s="37"/>
      <c r="H1" s="32"/>
      <c r="I1" s="32"/>
      <c r="J1" s="32"/>
      <c r="K1" s="32"/>
    </row>
    <row r="2" spans="1:18" ht="15.75" x14ac:dyDescent="0.25">
      <c r="A2" s="36" t="s">
        <v>36</v>
      </c>
      <c r="B2" s="37"/>
      <c r="C2" s="43"/>
      <c r="D2" s="37"/>
      <c r="E2" s="37"/>
      <c r="F2" s="37"/>
      <c r="G2" s="37"/>
      <c r="H2" s="32"/>
    </row>
    <row r="3" spans="1:18" ht="15.75" x14ac:dyDescent="0.25">
      <c r="A3" s="86" t="s">
        <v>89</v>
      </c>
      <c r="B3" s="94">
        <f>+Jan!B3</f>
        <v>2019</v>
      </c>
      <c r="E3" s="93"/>
      <c r="F3" s="91"/>
      <c r="G3" s="37"/>
      <c r="H3" s="57">
        <v>701</v>
      </c>
      <c r="L3" s="4"/>
      <c r="M3" s="4"/>
      <c r="R3" s="27" t="s">
        <v>9</v>
      </c>
    </row>
    <row r="4" spans="1:18" ht="15.75" x14ac:dyDescent="0.25">
      <c r="B4" s="39"/>
      <c r="C4" s="40"/>
      <c r="D4" s="40"/>
      <c r="E4" s="40"/>
      <c r="F4" s="40"/>
      <c r="G4" s="41"/>
      <c r="H4" s="23" t="s">
        <v>53</v>
      </c>
      <c r="I4" s="4" t="s">
        <v>5</v>
      </c>
      <c r="J4" s="4" t="s">
        <v>7</v>
      </c>
      <c r="K4" s="4" t="s">
        <v>5</v>
      </c>
      <c r="L4" s="4" t="s">
        <v>7</v>
      </c>
      <c r="M4" s="4" t="s">
        <v>12</v>
      </c>
      <c r="N4" s="27" t="s">
        <v>9</v>
      </c>
      <c r="O4" s="4" t="s">
        <v>46</v>
      </c>
      <c r="P4" s="27"/>
      <c r="Q4" s="4" t="s">
        <v>46</v>
      </c>
      <c r="R4" s="27" t="s">
        <v>10</v>
      </c>
    </row>
    <row r="5" spans="1:18" s="1" customFormat="1" ht="15.75" x14ac:dyDescent="0.25">
      <c r="B5" s="14"/>
      <c r="C5" s="15" t="s">
        <v>7</v>
      </c>
      <c r="D5" s="15" t="s">
        <v>7</v>
      </c>
      <c r="E5" s="15" t="s">
        <v>7</v>
      </c>
      <c r="F5" s="15" t="s">
        <v>92</v>
      </c>
      <c r="G5" s="16" t="s">
        <v>4</v>
      </c>
      <c r="H5" s="23" t="s">
        <v>54</v>
      </c>
      <c r="I5" s="5">
        <f>+Sep!I5+32</f>
        <v>41532</v>
      </c>
      <c r="J5" s="5">
        <f>+Sep!J5+32</f>
        <v>41563</v>
      </c>
      <c r="K5" s="5">
        <f>+Sep!K5+32</f>
        <v>41532</v>
      </c>
      <c r="L5" s="5">
        <f>+Sep!L5+32</f>
        <v>41563</v>
      </c>
      <c r="M5" s="4" t="s">
        <v>13</v>
      </c>
      <c r="N5" s="27" t="s">
        <v>10</v>
      </c>
      <c r="O5" s="4" t="s">
        <v>49</v>
      </c>
      <c r="P5" s="27" t="s">
        <v>30</v>
      </c>
      <c r="Q5" s="4" t="s">
        <v>49</v>
      </c>
      <c r="R5" s="27" t="s">
        <v>32</v>
      </c>
    </row>
    <row r="6" spans="1:18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3</v>
      </c>
      <c r="F6" s="21" t="s">
        <v>93</v>
      </c>
      <c r="G6" s="22" t="s">
        <v>15</v>
      </c>
      <c r="H6" s="6" t="s">
        <v>28</v>
      </c>
      <c r="I6" s="6" t="s">
        <v>6</v>
      </c>
      <c r="J6" s="6" t="s">
        <v>6</v>
      </c>
      <c r="K6" s="6" t="s">
        <v>8</v>
      </c>
      <c r="L6" s="6" t="s">
        <v>8</v>
      </c>
      <c r="M6" s="6" t="s">
        <v>14</v>
      </c>
      <c r="N6" s="28" t="s">
        <v>29</v>
      </c>
      <c r="O6" s="6">
        <v>184.1</v>
      </c>
      <c r="P6" s="28" t="s">
        <v>31</v>
      </c>
      <c r="Q6" s="6">
        <v>163</v>
      </c>
      <c r="R6" s="31">
        <f>+Jan!R6</f>
        <v>2019</v>
      </c>
    </row>
    <row r="7" spans="1:18" x14ac:dyDescent="0.2">
      <c r="A7" s="24"/>
      <c r="B7" s="3"/>
      <c r="D7" s="3"/>
      <c r="E7" s="3"/>
      <c r="F7" s="3"/>
    </row>
    <row r="8" spans="1:18" x14ac:dyDescent="0.2">
      <c r="A8" s="34">
        <f>+Jan!A8</f>
        <v>107100</v>
      </c>
      <c r="B8" s="35">
        <v>6663.3</v>
      </c>
      <c r="C8" s="35"/>
      <c r="D8" s="35"/>
      <c r="E8" s="35">
        <v>689.45</v>
      </c>
      <c r="F8" s="35"/>
      <c r="G8" s="10">
        <f>SUM(B8:F8)</f>
        <v>7352.75</v>
      </c>
      <c r="H8" s="10">
        <v>545.63</v>
      </c>
      <c r="I8" s="10">
        <f>+Sep!J8</f>
        <v>0</v>
      </c>
      <c r="J8" s="10"/>
      <c r="K8" s="10">
        <f>+Sep!L8</f>
        <v>0</v>
      </c>
      <c r="L8" s="10"/>
      <c r="M8" s="10"/>
      <c r="N8" s="10">
        <f>+G8-I8+J8-K8+L8+M8+H8</f>
        <v>7898.38</v>
      </c>
      <c r="O8" s="10">
        <f>+'184.100'!AJ8</f>
        <v>14.050265916974059</v>
      </c>
      <c r="Q8" s="10">
        <f>+'163000'!AJ7+'163000'!AJ31</f>
        <v>6789.6264605615361</v>
      </c>
      <c r="R8" s="10">
        <f t="shared" ref="R8:R58" si="0">+N8++Q8+O8+P8</f>
        <v>14702.056726478511</v>
      </c>
    </row>
    <row r="9" spans="1:18" x14ac:dyDescent="0.2">
      <c r="A9" s="34">
        <f>+Jan!A9</f>
        <v>107200</v>
      </c>
      <c r="B9" s="35">
        <v>182970.58</v>
      </c>
      <c r="C9" s="35">
        <v>1044.52</v>
      </c>
      <c r="D9" s="35"/>
      <c r="E9" s="35">
        <v>19935.310000000001</v>
      </c>
      <c r="F9" s="35">
        <v>-2951.18</v>
      </c>
      <c r="G9" s="10">
        <f t="shared" ref="G9:G80" si="1">SUM(B9:F9)</f>
        <v>200999.22999999998</v>
      </c>
      <c r="H9" s="10">
        <v>261.29000000000002</v>
      </c>
      <c r="I9" s="10">
        <f>+Sep!J9</f>
        <v>0</v>
      </c>
      <c r="J9" s="10"/>
      <c r="K9" s="10">
        <f>+Sep!L9</f>
        <v>0</v>
      </c>
      <c r="L9" s="10"/>
      <c r="M9" s="10"/>
      <c r="N9" s="10">
        <f t="shared" ref="N9:N81" si="2">+G9-I9+J9-K9+L9+M9+H9</f>
        <v>201260.52</v>
      </c>
      <c r="O9" s="10">
        <f>+'184.100'!AJ9</f>
        <v>550.62590352227176</v>
      </c>
      <c r="Q9" s="10">
        <f>+'163000'!AJ8+'163000'!AJ32</f>
        <v>41554.443246307579</v>
      </c>
      <c r="R9" s="10">
        <f t="shared" si="0"/>
        <v>243365.58914982984</v>
      </c>
    </row>
    <row r="10" spans="1:18" hidden="1" x14ac:dyDescent="0.2">
      <c r="A10" s="34">
        <v>107210</v>
      </c>
      <c r="B10" s="35"/>
      <c r="C10" s="35"/>
      <c r="D10" s="35"/>
      <c r="E10" s="35"/>
      <c r="F10" s="35"/>
      <c r="G10" s="10">
        <f t="shared" si="1"/>
        <v>0</v>
      </c>
      <c r="H10" s="10"/>
      <c r="I10" s="10">
        <f>+Sep!J10</f>
        <v>0</v>
      </c>
      <c r="J10" s="10"/>
      <c r="K10" s="10"/>
      <c r="L10" s="10"/>
      <c r="M10" s="10"/>
      <c r="N10" s="10">
        <f t="shared" si="2"/>
        <v>0</v>
      </c>
      <c r="O10" s="10">
        <f>+'184.100'!AJ10</f>
        <v>0</v>
      </c>
      <c r="Q10" s="10"/>
      <c r="R10" s="10">
        <f t="shared" si="0"/>
        <v>0</v>
      </c>
    </row>
    <row r="11" spans="1:18" hidden="1" x14ac:dyDescent="0.2">
      <c r="A11" s="34">
        <v>107215</v>
      </c>
      <c r="B11" s="35"/>
      <c r="C11" s="35"/>
      <c r="D11" s="35"/>
      <c r="E11" s="35"/>
      <c r="F11" s="35"/>
      <c r="G11" s="10">
        <f t="shared" si="1"/>
        <v>0</v>
      </c>
      <c r="H11" s="10"/>
      <c r="I11" s="10">
        <f>+Sep!J11</f>
        <v>0</v>
      </c>
      <c r="J11" s="10"/>
      <c r="K11" s="10"/>
      <c r="L11" s="10"/>
      <c r="M11" s="10"/>
      <c r="N11" s="10">
        <f t="shared" si="2"/>
        <v>0</v>
      </c>
      <c r="O11" s="10">
        <f>+'184.100'!AJ11</f>
        <v>0</v>
      </c>
      <c r="Q11" s="10"/>
      <c r="R11" s="10">
        <f t="shared" si="0"/>
        <v>0</v>
      </c>
    </row>
    <row r="12" spans="1:18" hidden="1" x14ac:dyDescent="0.2">
      <c r="A12" s="34">
        <v>107217</v>
      </c>
      <c r="B12" s="35"/>
      <c r="C12" s="35"/>
      <c r="D12" s="35"/>
      <c r="E12" s="35"/>
      <c r="F12" s="35"/>
      <c r="G12" s="10">
        <f t="shared" si="1"/>
        <v>0</v>
      </c>
      <c r="H12" s="10"/>
      <c r="I12" s="10"/>
      <c r="J12" s="10"/>
      <c r="K12" s="10"/>
      <c r="L12" s="10"/>
      <c r="M12" s="10"/>
      <c r="N12" s="10">
        <f t="shared" si="2"/>
        <v>0</v>
      </c>
      <c r="O12" s="10">
        <f>+'184.100'!AJ12</f>
        <v>0</v>
      </c>
      <c r="Q12" s="10"/>
      <c r="R12" s="10">
        <f t="shared" si="0"/>
        <v>0</v>
      </c>
    </row>
    <row r="13" spans="1:18" hidden="1" x14ac:dyDescent="0.2">
      <c r="A13" s="34">
        <v>107218</v>
      </c>
      <c r="B13" s="35"/>
      <c r="C13" s="35"/>
      <c r="D13" s="35"/>
      <c r="E13" s="35"/>
      <c r="F13" s="35"/>
      <c r="G13" s="10">
        <f t="shared" si="1"/>
        <v>0</v>
      </c>
      <c r="H13" s="10"/>
      <c r="I13" s="10"/>
      <c r="J13" s="10"/>
      <c r="K13" s="10"/>
      <c r="L13" s="10"/>
      <c r="M13" s="10"/>
      <c r="N13" s="10">
        <f t="shared" si="2"/>
        <v>0</v>
      </c>
      <c r="O13" s="10">
        <f>+'184.100'!AJ13</f>
        <v>0</v>
      </c>
      <c r="Q13" s="10"/>
      <c r="R13" s="10">
        <f t="shared" si="0"/>
        <v>0</v>
      </c>
    </row>
    <row r="14" spans="1:18" hidden="1" x14ac:dyDescent="0.2">
      <c r="A14" s="34">
        <f>+Jan!A14</f>
        <v>107230</v>
      </c>
      <c r="B14" s="35"/>
      <c r="C14" s="35"/>
      <c r="D14" s="35"/>
      <c r="E14" s="35"/>
      <c r="F14" s="35"/>
      <c r="G14" s="10">
        <f t="shared" si="1"/>
        <v>0</v>
      </c>
      <c r="H14" s="10"/>
      <c r="I14" s="10">
        <f>+Sep!J14</f>
        <v>0</v>
      </c>
      <c r="J14" s="10"/>
      <c r="K14" s="10">
        <f>+Sep!L14</f>
        <v>0</v>
      </c>
      <c r="L14" s="10"/>
      <c r="M14" s="10"/>
      <c r="N14" s="10">
        <f t="shared" si="2"/>
        <v>0</v>
      </c>
      <c r="O14" s="10">
        <f>+'184.100'!AJ14</f>
        <v>0</v>
      </c>
      <c r="Q14" s="10"/>
      <c r="R14" s="10">
        <f t="shared" si="0"/>
        <v>0</v>
      </c>
    </row>
    <row r="15" spans="1:18" hidden="1" x14ac:dyDescent="0.2">
      <c r="A15" s="34">
        <v>107235</v>
      </c>
      <c r="B15" s="35"/>
      <c r="C15" s="35"/>
      <c r="D15" s="35"/>
      <c r="E15" s="35"/>
      <c r="F15" s="35"/>
      <c r="G15" s="10">
        <f t="shared" si="1"/>
        <v>0</v>
      </c>
      <c r="H15" s="10"/>
      <c r="I15" s="10">
        <f>+Sep!J15</f>
        <v>0</v>
      </c>
      <c r="J15" s="10"/>
      <c r="K15" s="10">
        <f>+Sep!L15</f>
        <v>0</v>
      </c>
      <c r="L15" s="10"/>
      <c r="M15" s="10"/>
      <c r="N15" s="10">
        <f t="shared" si="2"/>
        <v>0</v>
      </c>
      <c r="O15" s="10">
        <f>+'184.100'!AJ15</f>
        <v>0</v>
      </c>
      <c r="Q15" s="10"/>
      <c r="R15" s="10">
        <f t="shared" si="0"/>
        <v>0</v>
      </c>
    </row>
    <row r="16" spans="1:18" hidden="1" x14ac:dyDescent="0.2">
      <c r="A16" s="34">
        <f>+Jan!A16</f>
        <v>107240</v>
      </c>
      <c r="B16" s="35"/>
      <c r="C16" s="35"/>
      <c r="D16" s="35"/>
      <c r="E16" s="35"/>
      <c r="F16" s="35"/>
      <c r="G16" s="10">
        <f t="shared" si="1"/>
        <v>0</v>
      </c>
      <c r="H16" s="10"/>
      <c r="I16" s="10">
        <f>+Sep!J16</f>
        <v>0</v>
      </c>
      <c r="J16" s="10"/>
      <c r="K16" s="10">
        <f>+Sep!L16</f>
        <v>0</v>
      </c>
      <c r="L16" s="10"/>
      <c r="M16" s="10"/>
      <c r="N16" s="10">
        <f t="shared" si="2"/>
        <v>0</v>
      </c>
      <c r="O16" s="10">
        <f>+'184.100'!AJ16</f>
        <v>0</v>
      </c>
      <c r="Q16" s="10"/>
      <c r="R16" s="10">
        <f t="shared" si="0"/>
        <v>0</v>
      </c>
    </row>
    <row r="17" spans="1:18" hidden="1" x14ac:dyDescent="0.2">
      <c r="A17" s="34">
        <f>+Jan!A17</f>
        <v>107245</v>
      </c>
      <c r="B17" s="35"/>
      <c r="C17" s="35"/>
      <c r="D17" s="35"/>
      <c r="E17" s="35"/>
      <c r="F17" s="35"/>
      <c r="G17" s="10">
        <f t="shared" si="1"/>
        <v>0</v>
      </c>
      <c r="H17" s="10"/>
      <c r="I17" s="10">
        <f>+Sep!J17</f>
        <v>0</v>
      </c>
      <c r="J17" s="10"/>
      <c r="K17" s="10">
        <f>+Sep!L17</f>
        <v>0</v>
      </c>
      <c r="L17" s="10"/>
      <c r="M17" s="10"/>
      <c r="N17" s="10">
        <f t="shared" si="2"/>
        <v>0</v>
      </c>
      <c r="O17" s="10">
        <f>+'184.100'!AJ17</f>
        <v>0</v>
      </c>
      <c r="Q17" s="10"/>
      <c r="R17" s="10">
        <f t="shared" si="0"/>
        <v>0</v>
      </c>
    </row>
    <row r="18" spans="1:18" hidden="1" x14ac:dyDescent="0.2">
      <c r="A18" s="34">
        <f>+Jan!A18</f>
        <v>107250</v>
      </c>
      <c r="B18" s="35"/>
      <c r="C18" s="35"/>
      <c r="D18" s="35"/>
      <c r="E18" s="35"/>
      <c r="F18" s="35"/>
      <c r="G18" s="10">
        <f t="shared" si="1"/>
        <v>0</v>
      </c>
      <c r="H18" s="10"/>
      <c r="I18" s="10">
        <f>+Sep!J18</f>
        <v>0</v>
      </c>
      <c r="J18" s="10"/>
      <c r="K18" s="10">
        <f>+Sep!L18</f>
        <v>0</v>
      </c>
      <c r="L18" s="10"/>
      <c r="M18" s="10"/>
      <c r="N18" s="10">
        <f t="shared" si="2"/>
        <v>0</v>
      </c>
      <c r="O18" s="10">
        <f>+'184.100'!AJ18</f>
        <v>0</v>
      </c>
      <c r="Q18" s="10"/>
      <c r="R18" s="10">
        <f t="shared" si="0"/>
        <v>0</v>
      </c>
    </row>
    <row r="19" spans="1:18" hidden="1" x14ac:dyDescent="0.2">
      <c r="A19" s="34">
        <v>107255</v>
      </c>
      <c r="B19" s="35"/>
      <c r="C19" s="35"/>
      <c r="D19" s="35"/>
      <c r="E19" s="35"/>
      <c r="F19" s="35"/>
      <c r="G19" s="10">
        <f t="shared" si="1"/>
        <v>0</v>
      </c>
      <c r="H19" s="10"/>
      <c r="I19" s="10">
        <f>+Sep!J19</f>
        <v>0</v>
      </c>
      <c r="J19" s="10"/>
      <c r="K19" s="10">
        <f>+Sep!L19</f>
        <v>0</v>
      </c>
      <c r="L19" s="10"/>
      <c r="M19" s="10"/>
      <c r="N19" s="10">
        <f t="shared" si="2"/>
        <v>0</v>
      </c>
      <c r="O19" s="10">
        <f>+'184.100'!AJ19</f>
        <v>0</v>
      </c>
      <c r="Q19" s="10"/>
      <c r="R19" s="10">
        <f t="shared" si="0"/>
        <v>0</v>
      </c>
    </row>
    <row r="20" spans="1:18" hidden="1" x14ac:dyDescent="0.2">
      <c r="A20" s="34">
        <f>+Jan!A20</f>
        <v>107260</v>
      </c>
      <c r="B20" s="35"/>
      <c r="C20" s="35"/>
      <c r="D20" s="35"/>
      <c r="E20" s="35"/>
      <c r="F20" s="35"/>
      <c r="G20" s="10">
        <f t="shared" si="1"/>
        <v>0</v>
      </c>
      <c r="H20" s="10"/>
      <c r="I20" s="10">
        <f>+Sep!J20</f>
        <v>0</v>
      </c>
      <c r="J20" s="10"/>
      <c r="K20" s="10">
        <f>+Sep!L20</f>
        <v>0</v>
      </c>
      <c r="L20" s="10"/>
      <c r="M20" s="10"/>
      <c r="N20" s="10">
        <f t="shared" si="2"/>
        <v>0</v>
      </c>
      <c r="O20" s="10">
        <f>+'184.100'!AJ20</f>
        <v>0</v>
      </c>
      <c r="Q20" s="10"/>
      <c r="R20" s="10">
        <f t="shared" si="0"/>
        <v>0</v>
      </c>
    </row>
    <row r="21" spans="1:18" hidden="1" x14ac:dyDescent="0.2">
      <c r="A21" s="34">
        <f>+Jan!A21</f>
        <v>107265</v>
      </c>
      <c r="B21" s="35"/>
      <c r="C21" s="35"/>
      <c r="D21" s="35"/>
      <c r="E21" s="35"/>
      <c r="F21" s="35"/>
      <c r="G21" s="10">
        <f t="shared" si="1"/>
        <v>0</v>
      </c>
      <c r="H21" s="10"/>
      <c r="I21" s="10">
        <f>+Sep!J21</f>
        <v>0</v>
      </c>
      <c r="J21" s="10"/>
      <c r="K21" s="10">
        <f>+Sep!L21</f>
        <v>0</v>
      </c>
      <c r="L21" s="10"/>
      <c r="M21" s="10"/>
      <c r="N21" s="10">
        <f t="shared" si="2"/>
        <v>0</v>
      </c>
      <c r="O21" s="10">
        <f>+'184.100'!AJ21</f>
        <v>0</v>
      </c>
      <c r="Q21" s="10"/>
      <c r="R21" s="10">
        <f t="shared" si="0"/>
        <v>0</v>
      </c>
    </row>
    <row r="22" spans="1:18" hidden="1" x14ac:dyDescent="0.2">
      <c r="A22" s="34">
        <v>107267</v>
      </c>
      <c r="B22" s="35"/>
      <c r="C22" s="35"/>
      <c r="D22" s="35"/>
      <c r="E22" s="35"/>
      <c r="F22" s="35"/>
      <c r="G22" s="10">
        <f t="shared" si="1"/>
        <v>0</v>
      </c>
      <c r="H22" s="10"/>
      <c r="I22" s="10">
        <f>+Sep!J22</f>
        <v>0</v>
      </c>
      <c r="J22" s="10"/>
      <c r="K22" s="10">
        <f>+Sep!L22</f>
        <v>0</v>
      </c>
      <c r="L22" s="10"/>
      <c r="M22" s="10"/>
      <c r="N22" s="10">
        <f t="shared" si="2"/>
        <v>0</v>
      </c>
      <c r="O22" s="10">
        <f>+'184.100'!AJ22</f>
        <v>0</v>
      </c>
      <c r="Q22" s="10"/>
      <c r="R22" s="10">
        <f t="shared" si="0"/>
        <v>0</v>
      </c>
    </row>
    <row r="23" spans="1:18" hidden="1" x14ac:dyDescent="0.2">
      <c r="A23" s="34">
        <f>+Jan!A23</f>
        <v>107270</v>
      </c>
      <c r="B23" s="35"/>
      <c r="C23" s="35"/>
      <c r="D23" s="35"/>
      <c r="E23" s="35"/>
      <c r="F23" s="35"/>
      <c r="G23" s="10">
        <f t="shared" si="1"/>
        <v>0</v>
      </c>
      <c r="H23" s="10"/>
      <c r="I23" s="10">
        <f>+Sep!J23</f>
        <v>0</v>
      </c>
      <c r="J23" s="10"/>
      <c r="K23" s="10">
        <f>+Sep!L23</f>
        <v>0</v>
      </c>
      <c r="L23" s="10"/>
      <c r="M23" s="10"/>
      <c r="N23" s="10">
        <f t="shared" si="2"/>
        <v>0</v>
      </c>
      <c r="O23" s="10">
        <f>+'184.100'!AJ23</f>
        <v>0</v>
      </c>
      <c r="Q23" s="10"/>
      <c r="R23" s="10">
        <f t="shared" si="0"/>
        <v>0</v>
      </c>
    </row>
    <row r="24" spans="1:18" hidden="1" x14ac:dyDescent="0.2">
      <c r="A24" s="34">
        <f>+Jan!A24</f>
        <v>107275</v>
      </c>
      <c r="B24" s="35"/>
      <c r="C24" s="35"/>
      <c r="D24" s="35"/>
      <c r="E24" s="35"/>
      <c r="F24" s="35"/>
      <c r="G24" s="10">
        <f t="shared" si="1"/>
        <v>0</v>
      </c>
      <c r="H24" s="10"/>
      <c r="I24" s="10">
        <f>+Sep!J24</f>
        <v>0</v>
      </c>
      <c r="J24" s="10"/>
      <c r="K24" s="10">
        <f>+Sep!L24</f>
        <v>0</v>
      </c>
      <c r="L24" s="10"/>
      <c r="M24" s="10"/>
      <c r="N24" s="10">
        <f t="shared" si="2"/>
        <v>0</v>
      </c>
      <c r="O24" s="10">
        <f>+'184.100'!AJ24</f>
        <v>0</v>
      </c>
      <c r="Q24" s="10"/>
      <c r="R24" s="10">
        <f t="shared" si="0"/>
        <v>0</v>
      </c>
    </row>
    <row r="25" spans="1:18" hidden="1" x14ac:dyDescent="0.2">
      <c r="A25" s="34">
        <v>107280</v>
      </c>
      <c r="B25" s="35"/>
      <c r="C25" s="35"/>
      <c r="D25" s="35"/>
      <c r="E25" s="35"/>
      <c r="F25" s="35"/>
      <c r="G25" s="10">
        <f t="shared" si="1"/>
        <v>0</v>
      </c>
      <c r="H25" s="10"/>
      <c r="I25" s="10">
        <f>+Sep!J25</f>
        <v>0</v>
      </c>
      <c r="J25" s="10"/>
      <c r="K25" s="10">
        <f>+Sep!L25</f>
        <v>0</v>
      </c>
      <c r="L25" s="10"/>
      <c r="M25" s="10"/>
      <c r="N25" s="10">
        <f t="shared" si="2"/>
        <v>0</v>
      </c>
      <c r="O25" s="10">
        <f>+'184.100'!AJ25</f>
        <v>0</v>
      </c>
      <c r="Q25" s="10"/>
      <c r="R25" s="10">
        <f t="shared" si="0"/>
        <v>0</v>
      </c>
    </row>
    <row r="26" spans="1:18" hidden="1" x14ac:dyDescent="0.2">
      <c r="A26" s="34">
        <v>107285</v>
      </c>
      <c r="B26" s="35"/>
      <c r="C26" s="35"/>
      <c r="D26" s="35"/>
      <c r="E26" s="35"/>
      <c r="F26" s="35"/>
      <c r="G26" s="10">
        <f t="shared" si="1"/>
        <v>0</v>
      </c>
      <c r="H26" s="10"/>
      <c r="I26" s="10">
        <f>+Sep!J26</f>
        <v>0</v>
      </c>
      <c r="J26" s="10"/>
      <c r="K26" s="10">
        <f>+Sep!L26</f>
        <v>0</v>
      </c>
      <c r="L26" s="10"/>
      <c r="M26" s="10"/>
      <c r="N26" s="10">
        <f t="shared" si="2"/>
        <v>0</v>
      </c>
      <c r="O26" s="10">
        <f>+'184.100'!AJ26</f>
        <v>0</v>
      </c>
      <c r="Q26" s="10"/>
      <c r="R26" s="10">
        <f t="shared" si="0"/>
        <v>0</v>
      </c>
    </row>
    <row r="27" spans="1:18" hidden="1" x14ac:dyDescent="0.2">
      <c r="A27" s="34">
        <v>107290</v>
      </c>
      <c r="B27" s="35"/>
      <c r="C27" s="35"/>
      <c r="D27" s="35"/>
      <c r="E27" s="35"/>
      <c r="F27" s="35"/>
      <c r="G27" s="10">
        <f t="shared" si="1"/>
        <v>0</v>
      </c>
      <c r="H27" s="10"/>
      <c r="I27" s="10">
        <f>+Sep!J27</f>
        <v>0</v>
      </c>
      <c r="J27" s="10"/>
      <c r="K27" s="10">
        <f>+Sep!L27</f>
        <v>0</v>
      </c>
      <c r="L27" s="10"/>
      <c r="M27" s="10"/>
      <c r="N27" s="10">
        <f t="shared" si="2"/>
        <v>0</v>
      </c>
      <c r="O27" s="10">
        <f>+'184.100'!AJ27</f>
        <v>0</v>
      </c>
      <c r="Q27" s="10"/>
      <c r="R27" s="10">
        <f t="shared" si="0"/>
        <v>0</v>
      </c>
    </row>
    <row r="28" spans="1:18" hidden="1" x14ac:dyDescent="0.2">
      <c r="A28" s="34">
        <v>107295</v>
      </c>
      <c r="B28" s="35"/>
      <c r="C28" s="35"/>
      <c r="D28" s="35"/>
      <c r="E28" s="35"/>
      <c r="F28" s="35"/>
      <c r="G28" s="10">
        <f t="shared" si="1"/>
        <v>0</v>
      </c>
      <c r="H28" s="10"/>
      <c r="I28" s="10">
        <f>+Sep!J28</f>
        <v>0</v>
      </c>
      <c r="J28" s="10"/>
      <c r="K28" s="10">
        <f>+Sep!L28</f>
        <v>0</v>
      </c>
      <c r="L28" s="10"/>
      <c r="M28" s="10"/>
      <c r="N28" s="10">
        <f t="shared" si="2"/>
        <v>0</v>
      </c>
      <c r="O28" s="10">
        <f>+'184.100'!AJ28</f>
        <v>0</v>
      </c>
      <c r="Q28" s="10"/>
      <c r="R28" s="10">
        <f t="shared" si="0"/>
        <v>0</v>
      </c>
    </row>
    <row r="29" spans="1:18" hidden="1" x14ac:dyDescent="0.2">
      <c r="A29" s="34">
        <v>107297</v>
      </c>
      <c r="B29" s="35"/>
      <c r="C29" s="35"/>
      <c r="D29" s="35"/>
      <c r="E29" s="35"/>
      <c r="F29" s="35"/>
      <c r="G29" s="10">
        <f t="shared" si="1"/>
        <v>0</v>
      </c>
      <c r="H29" s="10"/>
      <c r="I29" s="10"/>
      <c r="J29" s="10"/>
      <c r="K29" s="10"/>
      <c r="L29" s="10"/>
      <c r="M29" s="10"/>
      <c r="N29" s="10">
        <f t="shared" si="2"/>
        <v>0</v>
      </c>
      <c r="O29" s="10">
        <f>+'184.100'!AJ29</f>
        <v>0</v>
      </c>
      <c r="Q29" s="10"/>
      <c r="R29" s="10">
        <f t="shared" si="0"/>
        <v>0</v>
      </c>
    </row>
    <row r="30" spans="1:18" hidden="1" x14ac:dyDescent="0.2">
      <c r="A30" s="34">
        <v>107310</v>
      </c>
      <c r="B30" s="35"/>
      <c r="C30" s="35"/>
      <c r="D30" s="35"/>
      <c r="E30" s="35"/>
      <c r="F30" s="35"/>
      <c r="G30" s="10">
        <f t="shared" ref="G30" si="3">SUM(B30:F30)</f>
        <v>0</v>
      </c>
      <c r="H30" s="10"/>
      <c r="I30" s="10"/>
      <c r="J30" s="10"/>
      <c r="K30" s="10"/>
      <c r="L30" s="10"/>
      <c r="M30" s="10"/>
      <c r="N30" s="10">
        <f t="shared" ref="N30" si="4">+G30-I30+J30-K30+L30+M30+H30</f>
        <v>0</v>
      </c>
      <c r="O30" s="10">
        <f>+'184.100'!AJ30</f>
        <v>0</v>
      </c>
      <c r="Q30" s="10"/>
      <c r="R30" s="10">
        <f t="shared" ref="R30" si="5">+N30++Q30+O30+P30</f>
        <v>0</v>
      </c>
    </row>
    <row r="31" spans="1:18" hidden="1" x14ac:dyDescent="0.2">
      <c r="A31" s="34">
        <v>107400</v>
      </c>
      <c r="B31" s="35"/>
      <c r="C31" s="35"/>
      <c r="D31" s="35"/>
      <c r="E31" s="35"/>
      <c r="F31" s="35"/>
      <c r="G31" s="10">
        <f t="shared" si="1"/>
        <v>0</v>
      </c>
      <c r="H31" s="10"/>
      <c r="I31" s="10">
        <f>+Sep!J31</f>
        <v>0</v>
      </c>
      <c r="J31" s="10"/>
      <c r="K31" s="10">
        <f>+Sep!L31</f>
        <v>0</v>
      </c>
      <c r="L31" s="10"/>
      <c r="M31" s="10"/>
      <c r="N31" s="10">
        <f t="shared" si="2"/>
        <v>0</v>
      </c>
      <c r="O31" s="10">
        <f>+'184.100'!AJ31</f>
        <v>0</v>
      </c>
      <c r="Q31" s="10">
        <f>+'163000'!AJ10+'163000'!AJ33</f>
        <v>0</v>
      </c>
      <c r="R31" s="10">
        <f t="shared" si="0"/>
        <v>0</v>
      </c>
    </row>
    <row r="32" spans="1:18" x14ac:dyDescent="0.2">
      <c r="A32" s="34">
        <f>+Jan!A32</f>
        <v>107500</v>
      </c>
      <c r="B32" s="35">
        <v>14815.09</v>
      </c>
      <c r="C32" s="35">
        <v>61.55</v>
      </c>
      <c r="D32" s="35"/>
      <c r="E32" s="35">
        <v>1798.15</v>
      </c>
      <c r="F32" s="35"/>
      <c r="G32" s="10">
        <f t="shared" si="1"/>
        <v>16674.79</v>
      </c>
      <c r="H32" s="10"/>
      <c r="I32" s="10">
        <f>+Sep!J32</f>
        <v>0</v>
      </c>
      <c r="J32" s="10"/>
      <c r="K32" s="10">
        <f>+Sep!L32</f>
        <v>0</v>
      </c>
      <c r="L32" s="10"/>
      <c r="M32" s="10"/>
      <c r="N32" s="10">
        <f t="shared" si="2"/>
        <v>16674.79</v>
      </c>
      <c r="O32" s="10">
        <f>+'184.100'!AJ32</f>
        <v>11.91795420757712</v>
      </c>
      <c r="Q32" s="10"/>
      <c r="R32" s="10">
        <f t="shared" si="0"/>
        <v>16686.707954207577</v>
      </c>
    </row>
    <row r="33" spans="1:18" x14ac:dyDescent="0.2">
      <c r="A33" s="34">
        <f>+Jan!A33</f>
        <v>108800</v>
      </c>
      <c r="B33" s="35">
        <v>29735.8</v>
      </c>
      <c r="C33" s="35">
        <v>125.91</v>
      </c>
      <c r="D33" s="35"/>
      <c r="E33" s="35">
        <v>2752</v>
      </c>
      <c r="F33" s="35">
        <v>-660.71</v>
      </c>
      <c r="G33" s="10">
        <f t="shared" si="1"/>
        <v>31953</v>
      </c>
      <c r="H33" s="10">
        <v>-78.11</v>
      </c>
      <c r="I33" s="10">
        <f>+Sep!J33</f>
        <v>0</v>
      </c>
      <c r="J33" s="10"/>
      <c r="K33" s="10">
        <f>+Sep!L33</f>
        <v>0</v>
      </c>
      <c r="L33" s="10"/>
      <c r="M33" s="10"/>
      <c r="N33" s="10">
        <f t="shared" si="2"/>
        <v>31874.89</v>
      </c>
      <c r="O33" s="10">
        <f>+'184.100'!AJ33</f>
        <v>298.63882513846011</v>
      </c>
      <c r="Q33" s="10"/>
      <c r="R33" s="10">
        <f t="shared" si="0"/>
        <v>32173.528825138459</v>
      </c>
    </row>
    <row r="34" spans="1:18" x14ac:dyDescent="0.2">
      <c r="A34" s="34">
        <f>+Jan!A34</f>
        <v>108810</v>
      </c>
      <c r="B34" s="35">
        <v>82.38</v>
      </c>
      <c r="C34" s="35"/>
      <c r="D34" s="35"/>
      <c r="E34" s="35">
        <v>9.25</v>
      </c>
      <c r="F34" s="35"/>
      <c r="G34" s="10">
        <f t="shared" si="1"/>
        <v>91.63</v>
      </c>
      <c r="H34" s="10">
        <v>89.48</v>
      </c>
      <c r="I34" s="10">
        <f>+Sep!J34</f>
        <v>0</v>
      </c>
      <c r="J34" s="10"/>
      <c r="K34" s="10">
        <f>+Sep!L34</f>
        <v>0</v>
      </c>
      <c r="L34" s="10"/>
      <c r="M34" s="10"/>
      <c r="N34" s="10">
        <f>+G34-I34+J34-K34+L34+M34+H34</f>
        <v>181.11</v>
      </c>
      <c r="O34" s="10">
        <f>+'184.100'!AJ34</f>
        <v>0</v>
      </c>
      <c r="Q34" s="10"/>
      <c r="R34" s="10">
        <f t="shared" si="0"/>
        <v>181.11</v>
      </c>
    </row>
    <row r="35" spans="1:18" hidden="1" x14ac:dyDescent="0.2">
      <c r="A35" s="50">
        <f>+Jan!A35</f>
        <v>142200</v>
      </c>
      <c r="B35" s="35"/>
      <c r="C35" s="35"/>
      <c r="D35" s="35"/>
      <c r="E35" s="35"/>
      <c r="F35" s="35"/>
      <c r="G35" s="10">
        <f t="shared" si="1"/>
        <v>0</v>
      </c>
      <c r="H35" s="10"/>
      <c r="I35" s="10">
        <f>+Sep!J35</f>
        <v>0</v>
      </c>
      <c r="J35" s="10"/>
      <c r="K35" s="10">
        <f>+Sep!L35</f>
        <v>0</v>
      </c>
      <c r="L35" s="10"/>
      <c r="M35" s="10"/>
      <c r="N35" s="10">
        <f t="shared" si="2"/>
        <v>0</v>
      </c>
      <c r="O35" s="10">
        <f>+'184.100'!AJ35</f>
        <v>0</v>
      </c>
      <c r="Q35" s="10"/>
      <c r="R35" s="10">
        <f t="shared" si="0"/>
        <v>0</v>
      </c>
    </row>
    <row r="36" spans="1:18" hidden="1" x14ac:dyDescent="0.2">
      <c r="A36" s="34">
        <v>143000</v>
      </c>
      <c r="B36" s="35"/>
      <c r="C36" s="35"/>
      <c r="D36" s="35"/>
      <c r="E36" s="35"/>
      <c r="F36" s="35"/>
      <c r="G36" s="10">
        <f t="shared" si="1"/>
        <v>0</v>
      </c>
      <c r="H36" s="10"/>
      <c r="I36" s="10">
        <f>+Sep!J36</f>
        <v>0</v>
      </c>
      <c r="J36" s="10"/>
      <c r="K36" s="10">
        <f>+Sep!L36</f>
        <v>0</v>
      </c>
      <c r="L36" s="10"/>
      <c r="M36" s="10"/>
      <c r="N36" s="10">
        <f t="shared" ref="N36:N37" si="6">+G36-I36+J36-K36+L36+M36+H36</f>
        <v>0</v>
      </c>
      <c r="O36" s="10">
        <f>+'184.100'!AJ36</f>
        <v>0</v>
      </c>
      <c r="Q36" s="10"/>
      <c r="R36" s="10">
        <f t="shared" si="0"/>
        <v>0</v>
      </c>
    </row>
    <row r="37" spans="1:18" x14ac:dyDescent="0.2">
      <c r="A37" s="34">
        <f>+Jan!A37</f>
        <v>143100</v>
      </c>
      <c r="B37" s="35"/>
      <c r="C37" s="35"/>
      <c r="D37" s="35"/>
      <c r="E37" s="35"/>
      <c r="F37" s="35"/>
      <c r="G37" s="10">
        <f t="shared" si="1"/>
        <v>0</v>
      </c>
      <c r="H37" s="10">
        <v>915.69</v>
      </c>
      <c r="I37" s="10">
        <f>+Sep!J37</f>
        <v>0</v>
      </c>
      <c r="J37" s="10"/>
      <c r="K37" s="10">
        <f>+Sep!L37</f>
        <v>0</v>
      </c>
      <c r="L37" s="10"/>
      <c r="M37" s="10"/>
      <c r="N37" s="10">
        <f t="shared" si="6"/>
        <v>915.69</v>
      </c>
      <c r="O37" s="10">
        <f>+'184.100'!AJ37</f>
        <v>0</v>
      </c>
      <c r="Q37" s="10"/>
      <c r="R37" s="10">
        <f t="shared" si="0"/>
        <v>915.69</v>
      </c>
    </row>
    <row r="38" spans="1:18" hidden="1" x14ac:dyDescent="0.2">
      <c r="A38" s="34">
        <f>+Jan!A38</f>
        <v>143600</v>
      </c>
      <c r="B38" s="35"/>
      <c r="C38" s="35"/>
      <c r="D38" s="35"/>
      <c r="E38" s="35"/>
      <c r="F38" s="35"/>
      <c r="G38" s="10">
        <f t="shared" si="1"/>
        <v>0</v>
      </c>
      <c r="H38" s="10"/>
      <c r="I38" s="10">
        <f>+Sep!J38</f>
        <v>0</v>
      </c>
      <c r="J38" s="10"/>
      <c r="K38" s="10">
        <f>+Sep!L38</f>
        <v>0</v>
      </c>
      <c r="L38" s="10"/>
      <c r="M38" s="10"/>
      <c r="N38" s="10">
        <f t="shared" si="2"/>
        <v>0</v>
      </c>
      <c r="O38" s="10">
        <f>+'184.100'!AJ38</f>
        <v>0</v>
      </c>
      <c r="Q38" s="10"/>
      <c r="R38" s="10">
        <f t="shared" si="0"/>
        <v>0</v>
      </c>
    </row>
    <row r="39" spans="1:18" hidden="1" x14ac:dyDescent="0.2">
      <c r="A39" s="34">
        <v>143700</v>
      </c>
      <c r="B39" s="35"/>
      <c r="C39" s="35"/>
      <c r="D39" s="35"/>
      <c r="E39" s="35"/>
      <c r="F39" s="35"/>
      <c r="G39" s="10">
        <f t="shared" si="1"/>
        <v>0</v>
      </c>
      <c r="H39" s="10"/>
      <c r="I39" s="10"/>
      <c r="J39" s="10"/>
      <c r="K39" s="10"/>
      <c r="L39" s="10"/>
      <c r="M39" s="10"/>
      <c r="N39" s="10">
        <f t="shared" ref="N39" si="7">+G39-I39+J39-K39+L39+M39+H39</f>
        <v>0</v>
      </c>
      <c r="O39" s="10">
        <f>+'184.100'!AJ39</f>
        <v>0</v>
      </c>
      <c r="Q39" s="10"/>
      <c r="R39" s="10">
        <f t="shared" si="0"/>
        <v>0</v>
      </c>
    </row>
    <row r="40" spans="1:18" hidden="1" x14ac:dyDescent="0.2">
      <c r="A40" s="34">
        <f>+Jan!A40</f>
        <v>146000</v>
      </c>
      <c r="B40" s="35"/>
      <c r="C40" s="35"/>
      <c r="D40" s="35"/>
      <c r="E40" s="35"/>
      <c r="F40" s="35"/>
      <c r="G40" s="10">
        <f t="shared" si="1"/>
        <v>0</v>
      </c>
      <c r="H40" s="10"/>
      <c r="I40" s="10">
        <f>+Sep!J40</f>
        <v>0</v>
      </c>
      <c r="J40" s="10"/>
      <c r="K40" s="10">
        <f>+Sep!L40</f>
        <v>0</v>
      </c>
      <c r="L40" s="10"/>
      <c r="M40" s="10"/>
      <c r="N40" s="10">
        <f t="shared" si="2"/>
        <v>0</v>
      </c>
      <c r="O40" s="10">
        <f>+'184.100'!AJ40</f>
        <v>0</v>
      </c>
      <c r="Q40" s="10"/>
      <c r="R40" s="10">
        <f t="shared" si="0"/>
        <v>0</v>
      </c>
    </row>
    <row r="41" spans="1:18" x14ac:dyDescent="0.2">
      <c r="A41" s="34">
        <f>+Jan!A41</f>
        <v>163000</v>
      </c>
      <c r="B41" s="35">
        <v>43204.89</v>
      </c>
      <c r="C41" s="35">
        <v>72.150000000000006</v>
      </c>
      <c r="D41" s="35"/>
      <c r="E41" s="35">
        <v>5515.88</v>
      </c>
      <c r="F41" s="35"/>
      <c r="G41" s="10">
        <f t="shared" si="1"/>
        <v>48792.92</v>
      </c>
      <c r="H41" s="10"/>
      <c r="I41" s="10">
        <f>+Sep!J41</f>
        <v>0</v>
      </c>
      <c r="J41" s="10"/>
      <c r="K41" s="10">
        <f>+Sep!L41</f>
        <v>0</v>
      </c>
      <c r="L41" s="10"/>
      <c r="M41" s="10"/>
      <c r="N41" s="10">
        <f t="shared" si="2"/>
        <v>48792.92</v>
      </c>
      <c r="O41" s="10">
        <f>+'184.100'!AJ41</f>
        <v>14.040762514091604</v>
      </c>
      <c r="Q41" s="10">
        <f>-'163000'!AJ21</f>
        <v>-48806.960762514092</v>
      </c>
      <c r="R41" s="10">
        <f t="shared" si="0"/>
        <v>-2.6361135496699717E-12</v>
      </c>
    </row>
    <row r="42" spans="1:18" hidden="1" x14ac:dyDescent="0.2">
      <c r="A42" s="34">
        <v>163200</v>
      </c>
      <c r="B42" s="35"/>
      <c r="C42" s="35"/>
      <c r="D42" s="35"/>
      <c r="E42" s="35"/>
      <c r="F42" s="35"/>
      <c r="G42" s="10">
        <f t="shared" si="1"/>
        <v>0</v>
      </c>
      <c r="H42" s="10"/>
      <c r="I42" s="10">
        <f>+Sep!J42</f>
        <v>0</v>
      </c>
      <c r="J42" s="10"/>
      <c r="K42" s="10">
        <f>+Sep!L42</f>
        <v>0</v>
      </c>
      <c r="L42" s="10"/>
      <c r="M42" s="10"/>
      <c r="N42" s="10">
        <f t="shared" si="2"/>
        <v>0</v>
      </c>
      <c r="O42" s="10">
        <f>+'184.100'!AJ42</f>
        <v>0</v>
      </c>
      <c r="Q42" s="10">
        <f>-'163000'!AJ44</f>
        <v>0</v>
      </c>
      <c r="R42" s="10">
        <f t="shared" si="0"/>
        <v>0</v>
      </c>
    </row>
    <row r="43" spans="1:18" hidden="1" x14ac:dyDescent="0.2">
      <c r="A43" s="34">
        <v>183200</v>
      </c>
      <c r="B43" s="35"/>
      <c r="C43" s="35"/>
      <c r="D43" s="35"/>
      <c r="E43" s="35"/>
      <c r="F43" s="35"/>
      <c r="G43" s="10">
        <f t="shared" si="1"/>
        <v>0</v>
      </c>
      <c r="H43" s="10"/>
      <c r="I43" s="10">
        <f>+Sep!J43</f>
        <v>0</v>
      </c>
      <c r="J43" s="10"/>
      <c r="K43" s="10">
        <f>+Sep!L43</f>
        <v>0</v>
      </c>
      <c r="L43" s="10"/>
      <c r="M43" s="10"/>
      <c r="N43" s="10">
        <f t="shared" si="2"/>
        <v>0</v>
      </c>
      <c r="O43" s="10">
        <f>+'184.100'!AJ43</f>
        <v>0</v>
      </c>
      <c r="Q43" s="10"/>
      <c r="R43" s="10">
        <f t="shared" si="0"/>
        <v>0</v>
      </c>
    </row>
    <row r="44" spans="1:18" hidden="1" x14ac:dyDescent="0.2">
      <c r="A44" s="34">
        <v>183400</v>
      </c>
      <c r="B44" s="35"/>
      <c r="C44" s="35"/>
      <c r="D44" s="35"/>
      <c r="E44" s="35"/>
      <c r="F44" s="35"/>
      <c r="G44" s="10">
        <f t="shared" si="1"/>
        <v>0</v>
      </c>
      <c r="H44" s="10"/>
      <c r="I44" s="10">
        <f>+Sep!J44</f>
        <v>0</v>
      </c>
      <c r="J44" s="10"/>
      <c r="K44" s="10">
        <f>+Sep!L44</f>
        <v>0</v>
      </c>
      <c r="L44" s="10"/>
      <c r="M44" s="10"/>
      <c r="N44" s="10">
        <f t="shared" ref="N44" si="8">+G44-I44+J44-K44+L44+M44+H44</f>
        <v>0</v>
      </c>
      <c r="O44" s="10">
        <f>+'184.100'!AJ44</f>
        <v>0</v>
      </c>
      <c r="Q44" s="10"/>
      <c r="R44" s="10">
        <f t="shared" si="0"/>
        <v>0</v>
      </c>
    </row>
    <row r="45" spans="1:18" x14ac:dyDescent="0.2">
      <c r="A45" s="34">
        <f>+Jan!A45</f>
        <v>184100</v>
      </c>
      <c r="B45" s="35">
        <v>1889.06</v>
      </c>
      <c r="C45" s="35"/>
      <c r="D45" s="35"/>
      <c r="E45" s="35">
        <v>236.93</v>
      </c>
      <c r="F45" s="35"/>
      <c r="G45" s="10">
        <f t="shared" si="1"/>
        <v>2125.9899999999998</v>
      </c>
      <c r="H45" s="10"/>
      <c r="I45" s="10">
        <f>+Sep!J45</f>
        <v>0</v>
      </c>
      <c r="J45" s="10"/>
      <c r="K45" s="10">
        <f>+Sep!L45</f>
        <v>0</v>
      </c>
      <c r="L45" s="10"/>
      <c r="M45" s="10"/>
      <c r="N45" s="10">
        <f t="shared" si="2"/>
        <v>2125.9899999999998</v>
      </c>
      <c r="O45" s="10">
        <f>-'184.100'!AJ116</f>
        <v>-2125.9899999999993</v>
      </c>
      <c r="Q45" s="10"/>
      <c r="R45" s="10">
        <f t="shared" si="0"/>
        <v>4.5474735088646412E-13</v>
      </c>
    </row>
    <row r="46" spans="1:18" hidden="1" x14ac:dyDescent="0.2">
      <c r="A46" s="34">
        <v>242300</v>
      </c>
      <c r="B46" s="35"/>
      <c r="C46" s="35"/>
      <c r="D46" s="35"/>
      <c r="E46" s="35"/>
      <c r="F46" s="35"/>
      <c r="G46" s="10">
        <f t="shared" ref="G46" si="9">SUM(B46:F46)</f>
        <v>0</v>
      </c>
      <c r="H46" s="10"/>
      <c r="I46" s="10">
        <f>+Sep!J46</f>
        <v>0</v>
      </c>
      <c r="J46" s="10"/>
      <c r="K46" s="10">
        <f>+Sep!L46</f>
        <v>0</v>
      </c>
      <c r="L46" s="10"/>
      <c r="M46" s="10"/>
      <c r="N46" s="10">
        <f t="shared" si="2"/>
        <v>0</v>
      </c>
      <c r="O46" s="10">
        <f>+'184.100'!AJ46</f>
        <v>0</v>
      </c>
      <c r="Q46" s="10"/>
      <c r="R46" s="10">
        <f t="shared" ref="R46" si="10">+N46++Q46+O46+P46</f>
        <v>0</v>
      </c>
    </row>
    <row r="47" spans="1:18" hidden="1" x14ac:dyDescent="0.2">
      <c r="A47" s="34">
        <v>253350</v>
      </c>
      <c r="B47" s="35"/>
      <c r="C47" s="35"/>
      <c r="D47" s="35"/>
      <c r="E47" s="35"/>
      <c r="F47" s="35"/>
      <c r="G47" s="10">
        <f t="shared" si="1"/>
        <v>0</v>
      </c>
      <c r="H47" s="10"/>
      <c r="I47" s="10">
        <f>+Sep!J47</f>
        <v>0</v>
      </c>
      <c r="J47" s="10"/>
      <c r="K47" s="10">
        <f>+Sep!L47</f>
        <v>0</v>
      </c>
      <c r="L47" s="10"/>
      <c r="M47" s="10"/>
      <c r="N47" s="10">
        <f t="shared" ref="N47:N49" si="11">+G47-I47+J47-K47+L47+M47+H47</f>
        <v>0</v>
      </c>
      <c r="O47" s="10">
        <f>+'184.100'!AJ47</f>
        <v>0</v>
      </c>
      <c r="Q47" s="10"/>
      <c r="R47" s="10">
        <f t="shared" si="0"/>
        <v>0</v>
      </c>
    </row>
    <row r="48" spans="1:18" hidden="1" x14ac:dyDescent="0.2">
      <c r="A48" s="34">
        <v>253351</v>
      </c>
      <c r="B48" s="35"/>
      <c r="C48" s="35"/>
      <c r="D48" s="35"/>
      <c r="E48" s="35"/>
      <c r="F48" s="35"/>
      <c r="G48" s="10">
        <f t="shared" si="1"/>
        <v>0</v>
      </c>
      <c r="H48" s="10"/>
      <c r="I48" s="10">
        <f>+Sep!J48</f>
        <v>0</v>
      </c>
      <c r="J48" s="10"/>
      <c r="K48" s="10">
        <f>+Sep!L48</f>
        <v>0</v>
      </c>
      <c r="L48" s="10"/>
      <c r="M48" s="10"/>
      <c r="N48" s="10">
        <f t="shared" si="11"/>
        <v>0</v>
      </c>
      <c r="O48" s="10">
        <f>+'184.100'!AJ48</f>
        <v>0</v>
      </c>
      <c r="Q48" s="10"/>
      <c r="R48" s="10">
        <f t="shared" si="0"/>
        <v>0</v>
      </c>
    </row>
    <row r="49" spans="1:18" hidden="1" x14ac:dyDescent="0.2">
      <c r="A49" s="34">
        <f>+Jan!A49</f>
        <v>416000</v>
      </c>
      <c r="B49" s="35"/>
      <c r="C49" s="35"/>
      <c r="D49" s="35"/>
      <c r="E49" s="35"/>
      <c r="F49" s="35"/>
      <c r="G49" s="10">
        <f t="shared" si="1"/>
        <v>0</v>
      </c>
      <c r="H49" s="10"/>
      <c r="I49" s="10">
        <f>+Sep!J49</f>
        <v>0</v>
      </c>
      <c r="J49" s="10"/>
      <c r="K49" s="10">
        <f>+Sep!L49</f>
        <v>0</v>
      </c>
      <c r="L49" s="10"/>
      <c r="M49" s="10"/>
      <c r="N49" s="10">
        <f t="shared" si="11"/>
        <v>0</v>
      </c>
      <c r="O49" s="10">
        <f>+'184.100'!AJ49</f>
        <v>0</v>
      </c>
      <c r="Q49" s="10"/>
      <c r="R49" s="10">
        <f t="shared" si="0"/>
        <v>0</v>
      </c>
    </row>
    <row r="50" spans="1:18" hidden="1" x14ac:dyDescent="0.2">
      <c r="A50" s="34">
        <f>+Jan!A50</f>
        <v>416100</v>
      </c>
      <c r="B50" s="35"/>
      <c r="C50" s="35"/>
      <c r="D50" s="35"/>
      <c r="E50" s="35"/>
      <c r="F50" s="35"/>
      <c r="G50" s="10">
        <f t="shared" si="1"/>
        <v>0</v>
      </c>
      <c r="H50" s="10"/>
      <c r="I50" s="10">
        <f>+Sep!J50</f>
        <v>0</v>
      </c>
      <c r="J50" s="10"/>
      <c r="K50" s="10">
        <f>+Sep!L50</f>
        <v>0</v>
      </c>
      <c r="L50" s="10"/>
      <c r="M50" s="10"/>
      <c r="N50" s="10">
        <f t="shared" si="2"/>
        <v>0</v>
      </c>
      <c r="O50" s="10">
        <f>+'184.100'!AJ50</f>
        <v>0</v>
      </c>
      <c r="Q50" s="10"/>
      <c r="R50" s="10">
        <f t="shared" si="0"/>
        <v>0</v>
      </c>
    </row>
    <row r="51" spans="1:18" hidden="1" x14ac:dyDescent="0.2">
      <c r="A51" s="34">
        <f>+Jan!A51</f>
        <v>416600</v>
      </c>
      <c r="B51" s="35"/>
      <c r="C51" s="35"/>
      <c r="D51" s="35"/>
      <c r="E51" s="35"/>
      <c r="F51" s="35"/>
      <c r="G51" s="10">
        <f t="shared" si="1"/>
        <v>0</v>
      </c>
      <c r="H51" s="10"/>
      <c r="I51" s="10">
        <f>+Sep!J51</f>
        <v>0</v>
      </c>
      <c r="J51" s="10"/>
      <c r="K51" s="10">
        <f>+Sep!L51</f>
        <v>0</v>
      </c>
      <c r="L51" s="10"/>
      <c r="M51" s="10"/>
      <c r="N51" s="10">
        <f t="shared" si="2"/>
        <v>0</v>
      </c>
      <c r="O51" s="10">
        <f>+'184.100'!AJ51</f>
        <v>0</v>
      </c>
      <c r="Q51" s="10"/>
      <c r="R51" s="10">
        <f t="shared" si="0"/>
        <v>0</v>
      </c>
    </row>
    <row r="52" spans="1:18" hidden="1" x14ac:dyDescent="0.2">
      <c r="A52" s="34">
        <f>+Jan!A52</f>
        <v>416700</v>
      </c>
      <c r="B52" s="35"/>
      <c r="C52" s="35"/>
      <c r="D52" s="35"/>
      <c r="E52" s="35"/>
      <c r="F52" s="35"/>
      <c r="G52" s="10">
        <f t="shared" si="1"/>
        <v>0</v>
      </c>
      <c r="H52" s="10"/>
      <c r="I52" s="10">
        <f>+Sep!J52</f>
        <v>0</v>
      </c>
      <c r="J52" s="10"/>
      <c r="K52" s="10">
        <f>+Sep!L52</f>
        <v>0</v>
      </c>
      <c r="L52" s="10"/>
      <c r="M52" s="10"/>
      <c r="N52" s="10">
        <f t="shared" si="2"/>
        <v>0</v>
      </c>
      <c r="O52" s="10">
        <f>+'184.100'!AJ52</f>
        <v>0</v>
      </c>
      <c r="Q52" s="10"/>
      <c r="R52" s="10">
        <f t="shared" si="0"/>
        <v>0</v>
      </c>
    </row>
    <row r="53" spans="1:18" x14ac:dyDescent="0.2">
      <c r="A53" s="34">
        <f>+Jan!A53</f>
        <v>417102</v>
      </c>
      <c r="B53" s="35"/>
      <c r="C53" s="35"/>
      <c r="D53" s="35"/>
      <c r="E53" s="35"/>
      <c r="F53" s="35"/>
      <c r="G53" s="10">
        <f t="shared" si="1"/>
        <v>0</v>
      </c>
      <c r="H53" s="10"/>
      <c r="I53" s="10">
        <f>+Sep!J53</f>
        <v>0</v>
      </c>
      <c r="J53" s="10"/>
      <c r="K53" s="10">
        <f>+Sep!L53</f>
        <v>0</v>
      </c>
      <c r="L53" s="10"/>
      <c r="M53" s="10"/>
      <c r="N53" s="10">
        <f t="shared" si="2"/>
        <v>0</v>
      </c>
      <c r="O53" s="10">
        <f>+'184.100'!AJ53</f>
        <v>0</v>
      </c>
      <c r="P53" s="10">
        <v>3.09</v>
      </c>
      <c r="Q53" s="10"/>
      <c r="R53" s="10">
        <f t="shared" si="0"/>
        <v>3.09</v>
      </c>
    </row>
    <row r="54" spans="1:18" hidden="1" x14ac:dyDescent="0.2">
      <c r="A54" s="34">
        <f>+Jan!A54</f>
        <v>417106</v>
      </c>
      <c r="B54" s="35"/>
      <c r="C54" s="35"/>
      <c r="D54" s="35"/>
      <c r="E54" s="35"/>
      <c r="F54" s="35"/>
      <c r="G54" s="10">
        <f t="shared" si="1"/>
        <v>0</v>
      </c>
      <c r="H54" s="10"/>
      <c r="I54" s="10">
        <f>+Sep!J54</f>
        <v>0</v>
      </c>
      <c r="J54" s="10"/>
      <c r="K54" s="10">
        <f>+Sep!L54</f>
        <v>0</v>
      </c>
      <c r="L54" s="10"/>
      <c r="M54" s="10"/>
      <c r="N54" s="10">
        <f t="shared" si="2"/>
        <v>0</v>
      </c>
      <c r="O54" s="10">
        <f>+'184.100'!AJ54</f>
        <v>0</v>
      </c>
      <c r="Q54" s="10"/>
      <c r="R54" s="10">
        <f t="shared" si="0"/>
        <v>0</v>
      </c>
    </row>
    <row r="55" spans="1:18" x14ac:dyDescent="0.2">
      <c r="A55" s="34">
        <f>+Jan!A55</f>
        <v>417107</v>
      </c>
      <c r="B55" s="35"/>
      <c r="C55" s="35"/>
      <c r="D55" s="35"/>
      <c r="E55" s="35"/>
      <c r="F55" s="35"/>
      <c r="G55" s="10">
        <f t="shared" si="1"/>
        <v>0</v>
      </c>
      <c r="H55" s="10"/>
      <c r="I55" s="10">
        <f>+Sep!J55</f>
        <v>0</v>
      </c>
      <c r="J55" s="10"/>
      <c r="K55" s="10">
        <f>+Sep!L55</f>
        <v>0</v>
      </c>
      <c r="L55" s="10"/>
      <c r="M55" s="10"/>
      <c r="N55" s="10">
        <f t="shared" si="2"/>
        <v>0</v>
      </c>
      <c r="O55" s="10">
        <f>+'184.100'!AJ55</f>
        <v>0</v>
      </c>
      <c r="P55" s="10">
        <v>10.32</v>
      </c>
      <c r="Q55" s="10"/>
      <c r="R55" s="10">
        <f t="shared" si="0"/>
        <v>10.32</v>
      </c>
    </row>
    <row r="56" spans="1:18" hidden="1" x14ac:dyDescent="0.2">
      <c r="A56" s="99">
        <v>426500</v>
      </c>
      <c r="B56" s="35"/>
      <c r="C56" s="35"/>
      <c r="D56" s="35"/>
      <c r="E56" s="35"/>
      <c r="F56" s="35"/>
      <c r="G56" s="10">
        <f t="shared" ref="G56" si="12">SUM(B56:F56)</f>
        <v>0</v>
      </c>
      <c r="H56" s="10"/>
      <c r="I56" s="10">
        <f>+Sep!J56</f>
        <v>0</v>
      </c>
      <c r="J56" s="10"/>
      <c r="K56" s="10">
        <f>+Sep!L56</f>
        <v>0</v>
      </c>
      <c r="L56" s="10"/>
      <c r="M56" s="10"/>
      <c r="N56" s="10">
        <f t="shared" ref="N56" si="13">+G56-I56+J56-K56+L56+M56+H56</f>
        <v>0</v>
      </c>
      <c r="O56" s="10">
        <f>+'184.100'!AJ56</f>
        <v>0</v>
      </c>
      <c r="Q56" s="10"/>
      <c r="R56" s="10">
        <f t="shared" ref="R56" si="14">+N56++Q56+O56+P56</f>
        <v>0</v>
      </c>
    </row>
    <row r="57" spans="1:18" hidden="1" x14ac:dyDescent="0.2">
      <c r="A57" s="34">
        <f>+Jan!A57</f>
        <v>582000</v>
      </c>
      <c r="B57" s="35"/>
      <c r="C57" s="35"/>
      <c r="D57" s="35"/>
      <c r="E57" s="35"/>
      <c r="F57" s="35"/>
      <c r="G57" s="10">
        <f t="shared" si="1"/>
        <v>0</v>
      </c>
      <c r="H57" s="10"/>
      <c r="I57" s="10">
        <f>+Sep!J57</f>
        <v>0</v>
      </c>
      <c r="J57" s="10"/>
      <c r="K57" s="10">
        <f>+Sep!L57</f>
        <v>0</v>
      </c>
      <c r="L57" s="10"/>
      <c r="M57" s="10"/>
      <c r="N57" s="10">
        <f t="shared" si="2"/>
        <v>0</v>
      </c>
      <c r="O57" s="10">
        <f>+'184.100'!AJ57</f>
        <v>0</v>
      </c>
      <c r="Q57" s="10"/>
      <c r="R57" s="10">
        <f t="shared" si="0"/>
        <v>0</v>
      </c>
    </row>
    <row r="58" spans="1:18" x14ac:dyDescent="0.2">
      <c r="A58" s="34">
        <f>+Jan!A58</f>
        <v>582200</v>
      </c>
      <c r="B58" s="35">
        <v>120.78</v>
      </c>
      <c r="C58" s="35"/>
      <c r="D58" s="35"/>
      <c r="E58" s="35">
        <v>22.31</v>
      </c>
      <c r="F58" s="35"/>
      <c r="G58" s="10">
        <f t="shared" si="1"/>
        <v>143.09</v>
      </c>
      <c r="H58" s="10"/>
      <c r="I58" s="10">
        <f>+Sep!J58</f>
        <v>0</v>
      </c>
      <c r="J58" s="10"/>
      <c r="K58" s="10">
        <f>+Sep!L58</f>
        <v>0</v>
      </c>
      <c r="L58" s="10"/>
      <c r="M58" s="10"/>
      <c r="N58" s="10">
        <f t="shared" si="2"/>
        <v>143.09</v>
      </c>
      <c r="O58" s="10">
        <f>+'184.100'!AJ58</f>
        <v>0</v>
      </c>
      <c r="Q58" s="10"/>
      <c r="R58" s="10">
        <f t="shared" si="0"/>
        <v>143.09</v>
      </c>
    </row>
    <row r="59" spans="1:18" x14ac:dyDescent="0.2">
      <c r="A59" s="34">
        <f>+Jan!A59</f>
        <v>583000</v>
      </c>
      <c r="B59" s="35">
        <v>15334.15</v>
      </c>
      <c r="C59" s="35">
        <v>27.49</v>
      </c>
      <c r="D59" s="35"/>
      <c r="E59" s="35">
        <v>1657.87</v>
      </c>
      <c r="F59" s="35">
        <f>-1249.18+152.89</f>
        <v>-1096.29</v>
      </c>
      <c r="G59" s="10">
        <f t="shared" si="1"/>
        <v>15923.219999999998</v>
      </c>
      <c r="H59" s="10"/>
      <c r="I59" s="10">
        <f>+Sep!J59</f>
        <v>0</v>
      </c>
      <c r="J59" s="10"/>
      <c r="K59" s="10">
        <f>+Sep!L59</f>
        <v>0</v>
      </c>
      <c r="L59" s="10"/>
      <c r="M59" s="10"/>
      <c r="N59" s="10">
        <f t="shared" si="2"/>
        <v>15923.219999999998</v>
      </c>
      <c r="O59" s="10">
        <f>+'184.100'!AJ59</f>
        <v>62.948136217949049</v>
      </c>
      <c r="Q59" s="10"/>
      <c r="R59" s="10">
        <f t="shared" ref="R59:R81" si="15">+N59++Q59+O59+P59</f>
        <v>15986.168136217946</v>
      </c>
    </row>
    <row r="60" spans="1:18" x14ac:dyDescent="0.2">
      <c r="A60" s="34">
        <f>+Jan!A60</f>
        <v>586000</v>
      </c>
      <c r="B60" s="35">
        <v>8383.76</v>
      </c>
      <c r="C60" s="35">
        <v>64.38</v>
      </c>
      <c r="D60" s="35"/>
      <c r="E60" s="35">
        <v>1224.3399999999999</v>
      </c>
      <c r="F60" s="35"/>
      <c r="G60" s="10">
        <f t="shared" si="1"/>
        <v>9672.48</v>
      </c>
      <c r="H60" s="10"/>
      <c r="I60" s="10">
        <f>+Sep!J60</f>
        <v>0</v>
      </c>
      <c r="J60" s="10"/>
      <c r="K60" s="10">
        <f>+Sep!L60</f>
        <v>0</v>
      </c>
      <c r="L60" s="10"/>
      <c r="M60" s="10"/>
      <c r="N60" s="10">
        <f t="shared" si="2"/>
        <v>9672.48</v>
      </c>
      <c r="O60" s="10">
        <f>+'184.100'!AJ60</f>
        <v>53.395040843314227</v>
      </c>
      <c r="Q60" s="10"/>
      <c r="R60" s="10">
        <f t="shared" si="15"/>
        <v>9725.8750408433134</v>
      </c>
    </row>
    <row r="61" spans="1:18" x14ac:dyDescent="0.2">
      <c r="A61" s="34">
        <f>+Jan!A61</f>
        <v>588000</v>
      </c>
      <c r="B61" s="35">
        <v>87733.69</v>
      </c>
      <c r="C61" s="35">
        <v>761.97</v>
      </c>
      <c r="D61" s="35"/>
      <c r="E61" s="35">
        <v>9973.31</v>
      </c>
      <c r="F61" s="35"/>
      <c r="G61" s="10">
        <f t="shared" si="1"/>
        <v>98468.97</v>
      </c>
      <c r="H61" s="10">
        <v>-239.3</v>
      </c>
      <c r="I61" s="10">
        <f>+Sep!J61</f>
        <v>0</v>
      </c>
      <c r="J61" s="10"/>
      <c r="K61" s="10">
        <f>+Sep!L61</f>
        <v>0</v>
      </c>
      <c r="L61" s="10"/>
      <c r="M61" s="10"/>
      <c r="N61" s="10">
        <f t="shared" si="2"/>
        <v>98229.67</v>
      </c>
      <c r="O61" s="10">
        <f>+'184.100'!AJ61</f>
        <v>53.852692666460854</v>
      </c>
      <c r="Q61" s="10">
        <f>+'163000'!AJ11+'163000'!AJ34</f>
        <v>0</v>
      </c>
      <c r="R61" s="10">
        <f t="shared" si="15"/>
        <v>98283.522692666462</v>
      </c>
    </row>
    <row r="62" spans="1:18" hidden="1" x14ac:dyDescent="0.2">
      <c r="A62" s="50">
        <v>588200</v>
      </c>
      <c r="B62" s="35"/>
      <c r="C62" s="35"/>
      <c r="D62" s="35"/>
      <c r="E62" s="35"/>
      <c r="F62" s="35"/>
      <c r="G62" s="10">
        <f t="shared" si="1"/>
        <v>0</v>
      </c>
      <c r="H62" s="10"/>
      <c r="I62" s="10">
        <f>+Sep!J62</f>
        <v>0</v>
      </c>
      <c r="J62" s="10"/>
      <c r="K62" s="10">
        <f>+Sep!L62</f>
        <v>0</v>
      </c>
      <c r="L62" s="10"/>
      <c r="M62" s="10"/>
      <c r="N62" s="10">
        <f t="shared" si="2"/>
        <v>0</v>
      </c>
      <c r="O62" s="10">
        <f>+'184.100'!AJ62</f>
        <v>0</v>
      </c>
      <c r="Q62" s="10"/>
      <c r="R62" s="10">
        <f t="shared" si="15"/>
        <v>0</v>
      </c>
    </row>
    <row r="63" spans="1:18" hidden="1" x14ac:dyDescent="0.2">
      <c r="A63" s="50">
        <v>588210</v>
      </c>
      <c r="B63" s="35"/>
      <c r="C63" s="35"/>
      <c r="D63" s="35"/>
      <c r="E63" s="35"/>
      <c r="F63" s="35"/>
      <c r="G63" s="10">
        <f t="shared" si="1"/>
        <v>0</v>
      </c>
      <c r="H63" s="10"/>
      <c r="I63" s="10">
        <f>+Sep!J63</f>
        <v>0</v>
      </c>
      <c r="J63" s="10"/>
      <c r="K63" s="10">
        <f>+Sep!L63</f>
        <v>0</v>
      </c>
      <c r="L63" s="10"/>
      <c r="M63" s="10"/>
      <c r="N63" s="10">
        <f t="shared" si="2"/>
        <v>0</v>
      </c>
      <c r="O63" s="10">
        <f>+'184.100'!AJ63</f>
        <v>0</v>
      </c>
      <c r="Q63" s="10"/>
      <c r="R63" s="10">
        <f t="shared" si="15"/>
        <v>0</v>
      </c>
    </row>
    <row r="64" spans="1:18" x14ac:dyDescent="0.2">
      <c r="A64" s="34">
        <f>+Jan!A64</f>
        <v>592000</v>
      </c>
      <c r="B64" s="35">
        <v>15403.07</v>
      </c>
      <c r="C64" s="35"/>
      <c r="D64" s="35"/>
      <c r="E64" s="35">
        <v>1734.41</v>
      </c>
      <c r="F64" s="35">
        <f>-229.92+32.76</f>
        <v>-197.16</v>
      </c>
      <c r="G64" s="10">
        <f t="shared" si="1"/>
        <v>16940.32</v>
      </c>
      <c r="H64" s="10"/>
      <c r="I64" s="10">
        <f>+Sep!J64</f>
        <v>0</v>
      </c>
      <c r="J64" s="10"/>
      <c r="K64" s="10">
        <f>+Sep!L64</f>
        <v>0</v>
      </c>
      <c r="L64" s="10"/>
      <c r="M64" s="10"/>
      <c r="N64" s="10">
        <f t="shared" si="2"/>
        <v>16940.32</v>
      </c>
      <c r="O64" s="10">
        <f>+'184.100'!AJ64</f>
        <v>39.614305171946157</v>
      </c>
      <c r="Q64" s="10">
        <f>+'163000'!AJ12+'163000'!AJ35</f>
        <v>0</v>
      </c>
      <c r="R64" s="10">
        <f t="shared" si="15"/>
        <v>16979.934305171944</v>
      </c>
    </row>
    <row r="65" spans="1:18" x14ac:dyDescent="0.2">
      <c r="A65" s="34">
        <f>+Jan!A65</f>
        <v>592100</v>
      </c>
      <c r="B65" s="35">
        <v>4852.5200000000004</v>
      </c>
      <c r="C65" s="35"/>
      <c r="D65" s="35"/>
      <c r="E65" s="35">
        <v>579.73</v>
      </c>
      <c r="F65" s="35"/>
      <c r="G65" s="10">
        <f t="shared" si="1"/>
        <v>5432.25</v>
      </c>
      <c r="H65" s="10"/>
      <c r="I65" s="10">
        <f>+Sep!J65</f>
        <v>0</v>
      </c>
      <c r="J65" s="10"/>
      <c r="K65" s="10">
        <f>+Sep!L65</f>
        <v>0</v>
      </c>
      <c r="L65" s="10"/>
      <c r="M65" s="10"/>
      <c r="N65" s="10">
        <f t="shared" si="2"/>
        <v>5432.25</v>
      </c>
      <c r="O65" s="10">
        <f>+'184.100'!AJ65</f>
        <v>5.5227365618349351</v>
      </c>
      <c r="Q65" s="10"/>
      <c r="R65" s="10">
        <f t="shared" si="15"/>
        <v>5437.7727365618348</v>
      </c>
    </row>
    <row r="66" spans="1:18" x14ac:dyDescent="0.2">
      <c r="A66" s="34">
        <f>+Jan!A66</f>
        <v>592200</v>
      </c>
      <c r="B66" s="35">
        <v>956.17</v>
      </c>
      <c r="C66" s="35"/>
      <c r="D66" s="35"/>
      <c r="E66" s="35">
        <v>115.22</v>
      </c>
      <c r="F66" s="35"/>
      <c r="G66" s="10">
        <f t="shared" si="1"/>
        <v>1071.3899999999999</v>
      </c>
      <c r="H66" s="10"/>
      <c r="I66" s="10">
        <f>+Sep!J66</f>
        <v>0</v>
      </c>
      <c r="J66" s="10"/>
      <c r="K66" s="10">
        <f>+Sep!L66</f>
        <v>0</v>
      </c>
      <c r="L66" s="10"/>
      <c r="M66" s="10"/>
      <c r="N66" s="10">
        <f t="shared" si="2"/>
        <v>1071.3899999999999</v>
      </c>
      <c r="O66" s="10">
        <f>+'184.100'!AJ66</f>
        <v>3.6346508566340794</v>
      </c>
      <c r="Q66" s="10"/>
      <c r="R66" s="10">
        <f t="shared" si="15"/>
        <v>1075.024650856634</v>
      </c>
    </row>
    <row r="67" spans="1:18" x14ac:dyDescent="0.2">
      <c r="A67" s="34">
        <f>+Jan!A67</f>
        <v>593000</v>
      </c>
      <c r="B67" s="35">
        <v>195388.35</v>
      </c>
      <c r="C67" s="35">
        <v>728.43</v>
      </c>
      <c r="D67" s="35"/>
      <c r="E67" s="35">
        <v>9736.2099999999991</v>
      </c>
      <c r="F67" s="35">
        <v>-440.47</v>
      </c>
      <c r="G67" s="10">
        <f t="shared" si="1"/>
        <v>205412.52</v>
      </c>
      <c r="H67" s="10">
        <v>-818.84</v>
      </c>
      <c r="I67" s="10">
        <f>+Sep!J67</f>
        <v>0</v>
      </c>
      <c r="J67" s="10"/>
      <c r="K67" s="10">
        <f>+Sep!L67</f>
        <v>0</v>
      </c>
      <c r="L67" s="10"/>
      <c r="M67" s="10"/>
      <c r="N67" s="10">
        <f t="shared" si="2"/>
        <v>204593.68</v>
      </c>
      <c r="O67" s="10">
        <f>+'184.100'!AJ67</f>
        <v>841.01199649737475</v>
      </c>
      <c r="Q67" s="10">
        <f>+'163000'!AJ13+'163000'!AJ36</f>
        <v>399.83106008071496</v>
      </c>
      <c r="R67" s="10">
        <f t="shared" si="15"/>
        <v>205834.52305657807</v>
      </c>
    </row>
    <row r="68" spans="1:18" hidden="1" x14ac:dyDescent="0.2">
      <c r="A68" s="50">
        <f>+Jan!A68</f>
        <v>593200</v>
      </c>
      <c r="B68" s="35"/>
      <c r="C68" s="35"/>
      <c r="D68" s="35"/>
      <c r="E68" s="35"/>
      <c r="F68" s="35"/>
      <c r="G68" s="10">
        <f t="shared" si="1"/>
        <v>0</v>
      </c>
      <c r="H68" s="10"/>
      <c r="I68" s="10">
        <f>+Sep!J68</f>
        <v>0</v>
      </c>
      <c r="J68" s="10"/>
      <c r="K68" s="10">
        <f>+Sep!L68</f>
        <v>0</v>
      </c>
      <c r="L68" s="10"/>
      <c r="M68" s="10"/>
      <c r="N68" s="10">
        <f t="shared" si="2"/>
        <v>0</v>
      </c>
      <c r="O68" s="10">
        <f>+'184.100'!AJ68</f>
        <v>0</v>
      </c>
      <c r="Q68" s="10">
        <f>+'163000'!AJ14+'163000'!AJ37</f>
        <v>0</v>
      </c>
      <c r="R68" s="10">
        <f t="shared" si="15"/>
        <v>0</v>
      </c>
    </row>
    <row r="69" spans="1:18" x14ac:dyDescent="0.2">
      <c r="A69" s="34">
        <f>+Jan!A69</f>
        <v>593300</v>
      </c>
      <c r="B69" s="35">
        <v>14579.31</v>
      </c>
      <c r="C69" s="35">
        <v>169.81</v>
      </c>
      <c r="D69" s="35"/>
      <c r="E69" s="35">
        <v>1760.69</v>
      </c>
      <c r="F69" s="35"/>
      <c r="G69" s="10">
        <f t="shared" si="1"/>
        <v>16509.809999999998</v>
      </c>
      <c r="H69" s="10"/>
      <c r="I69" s="10">
        <f>+Sep!J69</f>
        <v>0</v>
      </c>
      <c r="J69" s="10"/>
      <c r="K69" s="10">
        <f>+Sep!L69</f>
        <v>0</v>
      </c>
      <c r="L69" s="10"/>
      <c r="M69" s="10"/>
      <c r="N69" s="10">
        <f t="shared" si="2"/>
        <v>16509.809999999998</v>
      </c>
      <c r="O69" s="10">
        <f>+'184.100'!AJ69</f>
        <v>18.262105375179846</v>
      </c>
      <c r="Q69" s="10"/>
      <c r="R69" s="10">
        <f t="shared" si="15"/>
        <v>16528.072105375177</v>
      </c>
    </row>
    <row r="70" spans="1:18" x14ac:dyDescent="0.2">
      <c r="A70" s="34">
        <v>593800</v>
      </c>
      <c r="B70" s="35"/>
      <c r="C70" s="35"/>
      <c r="D70" s="35"/>
      <c r="E70" s="35"/>
      <c r="F70" s="35"/>
      <c r="G70" s="10">
        <f t="shared" si="1"/>
        <v>0</v>
      </c>
      <c r="H70" s="10">
        <v>-169.18</v>
      </c>
      <c r="I70" s="10"/>
      <c r="J70" s="10"/>
      <c r="K70" s="10"/>
      <c r="L70" s="10"/>
      <c r="M70" s="10"/>
      <c r="N70" s="10">
        <f t="shared" si="2"/>
        <v>-169.18</v>
      </c>
      <c r="O70" s="10">
        <f>+'184.100'!AJ70</f>
        <v>0</v>
      </c>
      <c r="Q70" s="10"/>
      <c r="R70" s="10">
        <f t="shared" si="15"/>
        <v>-169.18</v>
      </c>
    </row>
    <row r="71" spans="1:18" x14ac:dyDescent="0.2">
      <c r="A71" s="34">
        <f>+Jan!A71</f>
        <v>594000</v>
      </c>
      <c r="B71" s="35">
        <v>5073.78</v>
      </c>
      <c r="C71" s="35">
        <v>17.21</v>
      </c>
      <c r="D71" s="35"/>
      <c r="E71" s="35">
        <v>394.11</v>
      </c>
      <c r="F71" s="35">
        <v>-176.19</v>
      </c>
      <c r="G71" s="10">
        <f t="shared" si="1"/>
        <v>5308.91</v>
      </c>
      <c r="H71" s="10"/>
      <c r="I71" s="10">
        <f>+Sep!J71</f>
        <v>0</v>
      </c>
      <c r="J71" s="10"/>
      <c r="K71" s="10">
        <f>+Sep!L71</f>
        <v>0</v>
      </c>
      <c r="L71" s="10"/>
      <c r="M71" s="10"/>
      <c r="N71" s="10">
        <f t="shared" si="2"/>
        <v>5308.91</v>
      </c>
      <c r="O71" s="10">
        <f>+'184.100'!AJ71</f>
        <v>9.2758937074249204</v>
      </c>
      <c r="Q71" s="10">
        <f>+'163000'!AJ15+'163000'!AJ38</f>
        <v>63.059995564258479</v>
      </c>
      <c r="R71" s="10">
        <f t="shared" si="15"/>
        <v>5381.2458892716832</v>
      </c>
    </row>
    <row r="72" spans="1:18" x14ac:dyDescent="0.2">
      <c r="A72" s="34">
        <f>+Jan!A72</f>
        <v>595000</v>
      </c>
      <c r="B72" s="35">
        <v>574.29</v>
      </c>
      <c r="C72" s="35"/>
      <c r="D72" s="35"/>
      <c r="E72" s="35">
        <v>18.170000000000002</v>
      </c>
      <c r="F72" s="35">
        <f>-229.92+32.76</f>
        <v>-197.16</v>
      </c>
      <c r="G72" s="10">
        <f t="shared" si="1"/>
        <v>395.29999999999995</v>
      </c>
      <c r="H72" s="10"/>
      <c r="I72" s="10">
        <f>+Sep!J72</f>
        <v>0</v>
      </c>
      <c r="J72" s="10"/>
      <c r="K72" s="10">
        <f>+Sep!L72</f>
        <v>0</v>
      </c>
      <c r="L72" s="10"/>
      <c r="M72" s="10"/>
      <c r="N72" s="10">
        <f t="shared" si="2"/>
        <v>395.29999999999995</v>
      </c>
      <c r="O72" s="10">
        <f>+'184.100'!AJ72</f>
        <v>1.9311372652466727</v>
      </c>
      <c r="Q72" s="10">
        <f>+'163000'!AJ16+'163000'!AJ39</f>
        <v>0</v>
      </c>
      <c r="R72" s="10">
        <f t="shared" si="15"/>
        <v>397.23113726524662</v>
      </c>
    </row>
    <row r="73" spans="1:18" x14ac:dyDescent="0.2">
      <c r="A73" s="34">
        <f>+Jan!A73</f>
        <v>596000</v>
      </c>
      <c r="B73" s="35">
        <v>873.94</v>
      </c>
      <c r="C73" s="35">
        <v>3.42</v>
      </c>
      <c r="D73" s="35"/>
      <c r="E73" s="35">
        <v>182.57</v>
      </c>
      <c r="F73" s="35"/>
      <c r="G73" s="10">
        <f t="shared" si="1"/>
        <v>1059.93</v>
      </c>
      <c r="H73" s="10"/>
      <c r="I73" s="10">
        <f>+Sep!J73</f>
        <v>0</v>
      </c>
      <c r="J73" s="10"/>
      <c r="K73" s="10">
        <f>+Sep!L73</f>
        <v>0</v>
      </c>
      <c r="L73" s="10"/>
      <c r="M73" s="10"/>
      <c r="N73" s="10">
        <f t="shared" si="2"/>
        <v>1059.93</v>
      </c>
      <c r="O73" s="10">
        <f>+'184.100'!AJ73</f>
        <v>10.085743931371898</v>
      </c>
      <c r="Q73" s="10"/>
      <c r="R73" s="10">
        <f t="shared" si="15"/>
        <v>1070.0157439313721</v>
      </c>
    </row>
    <row r="74" spans="1:18" x14ac:dyDescent="0.2">
      <c r="A74" s="34">
        <f>+Jan!A74</f>
        <v>597000</v>
      </c>
      <c r="B74" s="35">
        <v>177.6</v>
      </c>
      <c r="C74" s="35">
        <v>1.7</v>
      </c>
      <c r="D74" s="35"/>
      <c r="E74" s="35">
        <v>14.04</v>
      </c>
      <c r="F74" s="35"/>
      <c r="G74" s="10">
        <f t="shared" si="1"/>
        <v>193.33999999999997</v>
      </c>
      <c r="H74" s="10"/>
      <c r="I74" s="10">
        <f>+Sep!J74</f>
        <v>0</v>
      </c>
      <c r="J74" s="10"/>
      <c r="K74" s="10">
        <f>+Sep!L74</f>
        <v>0</v>
      </c>
      <c r="L74" s="10"/>
      <c r="M74" s="10"/>
      <c r="N74" s="10">
        <f t="shared" si="2"/>
        <v>193.33999999999997</v>
      </c>
      <c r="O74" s="10">
        <f>+'184.100'!AJ74</f>
        <v>1.6742018909306799</v>
      </c>
      <c r="Q74" s="10">
        <f>+'163000'!AJ17+'163000'!AJ40</f>
        <v>0</v>
      </c>
      <c r="R74" s="10">
        <f t="shared" si="15"/>
        <v>195.01420189093065</v>
      </c>
    </row>
    <row r="75" spans="1:18" x14ac:dyDescent="0.2">
      <c r="A75" s="34">
        <f>+Jan!A75</f>
        <v>598000</v>
      </c>
      <c r="B75" s="35">
        <v>2521.7800000000002</v>
      </c>
      <c r="C75" s="35"/>
      <c r="D75" s="35"/>
      <c r="E75" s="35">
        <v>313.26</v>
      </c>
      <c r="F75" s="35"/>
      <c r="G75" s="10">
        <f t="shared" si="1"/>
        <v>2835.04</v>
      </c>
      <c r="H75" s="10"/>
      <c r="I75" s="10">
        <f>+Sep!J75</f>
        <v>0</v>
      </c>
      <c r="J75" s="10"/>
      <c r="K75" s="10">
        <f>+Sep!L75</f>
        <v>0</v>
      </c>
      <c r="L75" s="10"/>
      <c r="M75" s="10"/>
      <c r="N75" s="10">
        <f t="shared" si="2"/>
        <v>2835.04</v>
      </c>
      <c r="O75" s="10">
        <f>+'184.100'!AJ75</f>
        <v>1.3399798064260531</v>
      </c>
      <c r="Q75" s="10">
        <f>+'163000'!AJ18+'163000'!AJ41</f>
        <v>0</v>
      </c>
      <c r="R75" s="10">
        <f t="shared" si="15"/>
        <v>2836.379979806426</v>
      </c>
    </row>
    <row r="76" spans="1:18" x14ac:dyDescent="0.2">
      <c r="A76" s="34">
        <f>+Jan!A76</f>
        <v>903000</v>
      </c>
      <c r="B76" s="35">
        <v>129206.98</v>
      </c>
      <c r="C76" s="35">
        <v>420.61</v>
      </c>
      <c r="D76" s="35"/>
      <c r="E76" s="35">
        <v>14891.71</v>
      </c>
      <c r="F76" s="35"/>
      <c r="G76" s="10">
        <f t="shared" si="1"/>
        <v>144519.29999999999</v>
      </c>
      <c r="H76" s="10"/>
      <c r="I76" s="10">
        <f>+Sep!J76</f>
        <v>0</v>
      </c>
      <c r="J76" s="10"/>
      <c r="K76" s="10">
        <f>+Sep!L76</f>
        <v>0</v>
      </c>
      <c r="L76" s="10"/>
      <c r="M76" s="10"/>
      <c r="N76" s="10">
        <f t="shared" si="2"/>
        <v>144519.29999999999</v>
      </c>
      <c r="O76" s="10">
        <f>+'184.100'!AJ76</f>
        <v>80.6419839002901</v>
      </c>
      <c r="P76" s="10">
        <v>-10.32</v>
      </c>
      <c r="Q76" s="10"/>
      <c r="R76" s="10">
        <f t="shared" si="15"/>
        <v>144589.62198390026</v>
      </c>
    </row>
    <row r="77" spans="1:18" hidden="1" x14ac:dyDescent="0.2">
      <c r="A77" s="34">
        <f>+Jan!A77</f>
        <v>903220</v>
      </c>
      <c r="B77" s="35"/>
      <c r="C77" s="35"/>
      <c r="D77" s="35"/>
      <c r="E77" s="35"/>
      <c r="F77" s="35"/>
      <c r="G77" s="10">
        <f t="shared" si="1"/>
        <v>0</v>
      </c>
      <c r="H77" s="10"/>
      <c r="I77" s="10">
        <f>+Sep!J77</f>
        <v>0</v>
      </c>
      <c r="J77" s="10"/>
      <c r="K77" s="10">
        <f>+Sep!L77</f>
        <v>0</v>
      </c>
      <c r="L77" s="10"/>
      <c r="M77" s="10"/>
      <c r="N77" s="10">
        <f t="shared" si="2"/>
        <v>0</v>
      </c>
      <c r="O77" s="10">
        <f>+'184.100'!AJ77</f>
        <v>0</v>
      </c>
      <c r="Q77" s="10"/>
      <c r="R77" s="10">
        <f t="shared" si="15"/>
        <v>0</v>
      </c>
    </row>
    <row r="78" spans="1:18" hidden="1" x14ac:dyDescent="0.2">
      <c r="A78" s="34">
        <f>+Jan!A78</f>
        <v>903230</v>
      </c>
      <c r="B78" s="35"/>
      <c r="C78" s="35"/>
      <c r="D78" s="35"/>
      <c r="E78" s="35"/>
      <c r="F78" s="35"/>
      <c r="G78" s="10">
        <f t="shared" si="1"/>
        <v>0</v>
      </c>
      <c r="H78" s="10"/>
      <c r="I78" s="10">
        <f>+Sep!J78</f>
        <v>0</v>
      </c>
      <c r="J78" s="10"/>
      <c r="K78" s="10">
        <f>+Sep!L78</f>
        <v>0</v>
      </c>
      <c r="L78" s="10"/>
      <c r="M78" s="10"/>
      <c r="N78" s="10">
        <f t="shared" si="2"/>
        <v>0</v>
      </c>
      <c r="O78" s="10">
        <f>+'184.100'!AJ78</f>
        <v>0</v>
      </c>
      <c r="Q78" s="10"/>
      <c r="R78" s="10">
        <f t="shared" si="15"/>
        <v>0</v>
      </c>
    </row>
    <row r="79" spans="1:18" hidden="1" x14ac:dyDescent="0.2">
      <c r="A79" s="34">
        <f>+Jan!A79</f>
        <v>903240</v>
      </c>
      <c r="B79" s="35"/>
      <c r="C79" s="35"/>
      <c r="D79" s="35"/>
      <c r="E79" s="35"/>
      <c r="F79" s="35"/>
      <c r="G79" s="10">
        <f t="shared" si="1"/>
        <v>0</v>
      </c>
      <c r="H79" s="10"/>
      <c r="I79" s="10">
        <f>+Sep!J79</f>
        <v>0</v>
      </c>
      <c r="J79" s="10"/>
      <c r="K79" s="10">
        <f>+Sep!L79</f>
        <v>0</v>
      </c>
      <c r="L79" s="10"/>
      <c r="M79" s="10"/>
      <c r="N79" s="10">
        <f t="shared" si="2"/>
        <v>0</v>
      </c>
      <c r="O79" s="10">
        <f>+'184.100'!AJ79</f>
        <v>0</v>
      </c>
      <c r="Q79" s="10"/>
      <c r="R79" s="10">
        <f t="shared" si="15"/>
        <v>0</v>
      </c>
    </row>
    <row r="80" spans="1:18" x14ac:dyDescent="0.2">
      <c r="A80" s="34">
        <f>+Jan!A80</f>
        <v>908000</v>
      </c>
      <c r="B80" s="35">
        <v>12310.14</v>
      </c>
      <c r="C80" s="35"/>
      <c r="D80" s="35"/>
      <c r="E80" s="10">
        <v>1427.52</v>
      </c>
      <c r="F80" s="35"/>
      <c r="G80" s="10">
        <f t="shared" si="1"/>
        <v>13737.66</v>
      </c>
      <c r="H80" s="10"/>
      <c r="I80" s="10">
        <f>+Sep!J80</f>
        <v>0</v>
      </c>
      <c r="J80" s="10"/>
      <c r="K80" s="10">
        <f>+Sep!L80</f>
        <v>0</v>
      </c>
      <c r="L80" s="10"/>
      <c r="M80" s="10"/>
      <c r="N80" s="10">
        <f t="shared" si="2"/>
        <v>13737.66</v>
      </c>
      <c r="O80" s="10">
        <f>+'184.100'!AJ80</f>
        <v>10.773767400295608</v>
      </c>
      <c r="Q80" s="10"/>
      <c r="R80" s="10">
        <f t="shared" si="15"/>
        <v>13748.433767400296</v>
      </c>
    </row>
    <row r="81" spans="1:18" hidden="1" x14ac:dyDescent="0.2">
      <c r="A81" s="34">
        <f>+Jan!A81</f>
        <v>912000</v>
      </c>
      <c r="B81" s="35"/>
      <c r="C81" s="35"/>
      <c r="D81" s="35"/>
      <c r="E81" s="35"/>
      <c r="F81" s="35"/>
      <c r="G81" s="10">
        <f t="shared" ref="G81:G113" si="16">SUM(B81:F81)</f>
        <v>0</v>
      </c>
      <c r="H81" s="10"/>
      <c r="I81" s="10">
        <f>+Sep!J81</f>
        <v>0</v>
      </c>
      <c r="J81" s="10"/>
      <c r="K81" s="10">
        <f>+Sep!L81</f>
        <v>0</v>
      </c>
      <c r="L81" s="10"/>
      <c r="M81" s="10"/>
      <c r="N81" s="10">
        <f t="shared" si="2"/>
        <v>0</v>
      </c>
      <c r="O81" s="10">
        <f>+'184.100'!AJ81</f>
        <v>0</v>
      </c>
      <c r="Q81" s="10"/>
      <c r="R81" s="10">
        <f t="shared" si="15"/>
        <v>0</v>
      </c>
    </row>
    <row r="82" spans="1:18" hidden="1" x14ac:dyDescent="0.2">
      <c r="A82" s="34">
        <f>+Jan!A82</f>
        <v>913000</v>
      </c>
      <c r="B82" s="35"/>
      <c r="C82" s="35"/>
      <c r="D82" s="35"/>
      <c r="E82" s="35"/>
      <c r="F82" s="35"/>
      <c r="G82" s="10">
        <f t="shared" si="16"/>
        <v>0</v>
      </c>
      <c r="H82" s="10"/>
      <c r="I82" s="10">
        <f>+Sep!J82</f>
        <v>0</v>
      </c>
      <c r="J82" s="10"/>
      <c r="K82" s="10">
        <f>+Sep!L82</f>
        <v>0</v>
      </c>
      <c r="L82" s="10"/>
      <c r="M82" s="10"/>
      <c r="N82" s="10">
        <f t="shared" ref="N82:N103" si="17">+G82-I82+J82-K82+L82+M82+H82</f>
        <v>0</v>
      </c>
      <c r="O82" s="10">
        <f>+'184.100'!AJ82</f>
        <v>0</v>
      </c>
      <c r="Q82" s="10"/>
      <c r="R82" s="10">
        <f t="shared" ref="R82:R103" si="18">+N82++Q82+O82+P82</f>
        <v>0</v>
      </c>
    </row>
    <row r="83" spans="1:18" hidden="1" x14ac:dyDescent="0.2">
      <c r="A83" s="34">
        <f>+Jan!A83</f>
        <v>913220</v>
      </c>
      <c r="B83" s="35"/>
      <c r="C83" s="35"/>
      <c r="D83" s="35"/>
      <c r="E83" s="35"/>
      <c r="F83" s="35"/>
      <c r="G83" s="10">
        <f t="shared" si="16"/>
        <v>0</v>
      </c>
      <c r="H83" s="10"/>
      <c r="I83" s="10">
        <f>+Sep!J83</f>
        <v>0</v>
      </c>
      <c r="J83" s="10"/>
      <c r="K83" s="10">
        <f>+Sep!L83</f>
        <v>0</v>
      </c>
      <c r="L83" s="10"/>
      <c r="M83" s="10"/>
      <c r="N83" s="10">
        <f t="shared" si="17"/>
        <v>0</v>
      </c>
      <c r="O83" s="10">
        <f>+'184.100'!AJ83</f>
        <v>0</v>
      </c>
      <c r="Q83" s="10"/>
      <c r="R83" s="10">
        <f t="shared" si="18"/>
        <v>0</v>
      </c>
    </row>
    <row r="84" spans="1:18" hidden="1" x14ac:dyDescent="0.2">
      <c r="A84" s="34">
        <f>+Jan!A84</f>
        <v>913230</v>
      </c>
      <c r="B84" s="35"/>
      <c r="C84" s="35"/>
      <c r="D84" s="35"/>
      <c r="E84" s="35"/>
      <c r="F84" s="35"/>
      <c r="G84" s="10">
        <f t="shared" si="16"/>
        <v>0</v>
      </c>
      <c r="H84" s="10"/>
      <c r="I84" s="10">
        <f>+Sep!J84</f>
        <v>0</v>
      </c>
      <c r="J84" s="10"/>
      <c r="K84" s="10">
        <f>+Sep!L84</f>
        <v>0</v>
      </c>
      <c r="L84" s="10"/>
      <c r="M84" s="10"/>
      <c r="N84" s="10">
        <f t="shared" si="17"/>
        <v>0</v>
      </c>
      <c r="O84" s="10">
        <f>+'184.100'!AJ84</f>
        <v>0</v>
      </c>
      <c r="Q84" s="10"/>
      <c r="R84" s="10">
        <f t="shared" si="18"/>
        <v>0</v>
      </c>
    </row>
    <row r="85" spans="1:18" hidden="1" x14ac:dyDescent="0.2">
      <c r="A85" s="34">
        <f>+Jan!A85</f>
        <v>913240</v>
      </c>
      <c r="B85" s="35"/>
      <c r="C85" s="35"/>
      <c r="D85" s="35"/>
      <c r="E85" s="35"/>
      <c r="F85" s="35"/>
      <c r="G85" s="10">
        <f t="shared" si="16"/>
        <v>0</v>
      </c>
      <c r="H85" s="10"/>
      <c r="I85" s="10">
        <f>+Sep!J85</f>
        <v>0</v>
      </c>
      <c r="J85" s="10"/>
      <c r="K85" s="10">
        <f>+Sep!L85</f>
        <v>0</v>
      </c>
      <c r="L85" s="10"/>
      <c r="M85" s="10"/>
      <c r="N85" s="10">
        <f t="shared" si="17"/>
        <v>0</v>
      </c>
      <c r="O85" s="10">
        <f>+'184.100'!AJ85</f>
        <v>0</v>
      </c>
      <c r="Q85" s="10"/>
      <c r="R85" s="10">
        <f t="shared" si="18"/>
        <v>0</v>
      </c>
    </row>
    <row r="86" spans="1:18" x14ac:dyDescent="0.2">
      <c r="A86" s="34">
        <f>+Jan!A86</f>
        <v>920000</v>
      </c>
      <c r="B86" s="35">
        <v>98282.73</v>
      </c>
      <c r="C86" s="35"/>
      <c r="D86" s="35"/>
      <c r="E86" s="35">
        <v>11425.21</v>
      </c>
      <c r="F86" s="35">
        <f>-996.34+141.96</f>
        <v>-854.38</v>
      </c>
      <c r="G86" s="10">
        <f t="shared" si="16"/>
        <v>108853.56</v>
      </c>
      <c r="H86" s="10"/>
      <c r="I86" s="10">
        <f>+Sep!J86</f>
        <v>0</v>
      </c>
      <c r="J86" s="10"/>
      <c r="K86" s="10">
        <f>+Sep!L86</f>
        <v>0</v>
      </c>
      <c r="L86" s="10"/>
      <c r="M86" s="10"/>
      <c r="N86" s="10">
        <f t="shared" si="17"/>
        <v>108853.56</v>
      </c>
      <c r="O86" s="10">
        <f>+'184.100'!AJ86</f>
        <v>19.016996160770468</v>
      </c>
      <c r="Q86" s="10"/>
      <c r="R86" s="10">
        <f t="shared" si="18"/>
        <v>108872.57699616077</v>
      </c>
    </row>
    <row r="87" spans="1:18" hidden="1" x14ac:dyDescent="0.2">
      <c r="A87" s="34">
        <f>+Jan!A87</f>
        <v>920220</v>
      </c>
      <c r="B87" s="35"/>
      <c r="C87" s="35"/>
      <c r="D87" s="35"/>
      <c r="E87" s="35"/>
      <c r="F87" s="35"/>
      <c r="G87" s="10">
        <f t="shared" si="16"/>
        <v>0</v>
      </c>
      <c r="H87" s="10"/>
      <c r="I87" s="10">
        <f>+Sep!J87</f>
        <v>0</v>
      </c>
      <c r="J87" s="10"/>
      <c r="K87" s="10">
        <f>+Sep!L87</f>
        <v>0</v>
      </c>
      <c r="L87" s="10"/>
      <c r="M87" s="10"/>
      <c r="N87" s="10">
        <f t="shared" si="17"/>
        <v>0</v>
      </c>
      <c r="O87" s="10">
        <f>+'184.100'!AJ87</f>
        <v>0</v>
      </c>
      <c r="Q87" s="10"/>
      <c r="R87" s="10">
        <f t="shared" si="18"/>
        <v>0</v>
      </c>
    </row>
    <row r="88" spans="1:18" hidden="1" x14ac:dyDescent="0.2">
      <c r="A88" s="34">
        <f>+Jan!A88</f>
        <v>920221</v>
      </c>
      <c r="B88" s="35"/>
      <c r="C88" s="35"/>
      <c r="D88" s="35"/>
      <c r="E88" s="35"/>
      <c r="F88" s="35"/>
      <c r="G88" s="10">
        <f t="shared" si="16"/>
        <v>0</v>
      </c>
      <c r="H88" s="10"/>
      <c r="I88" s="10">
        <f>+Sep!J88</f>
        <v>0</v>
      </c>
      <c r="J88" s="10"/>
      <c r="K88" s="10">
        <f>+Sep!L88</f>
        <v>0</v>
      </c>
      <c r="L88" s="10"/>
      <c r="M88" s="10"/>
      <c r="N88" s="10">
        <f t="shared" si="17"/>
        <v>0</v>
      </c>
      <c r="O88" s="10">
        <f>+'184.100'!AJ88</f>
        <v>0</v>
      </c>
      <c r="Q88" s="10"/>
      <c r="R88" s="10">
        <f t="shared" si="18"/>
        <v>0</v>
      </c>
    </row>
    <row r="89" spans="1:18" hidden="1" x14ac:dyDescent="0.2">
      <c r="A89" s="34">
        <f>+Jan!A89</f>
        <v>920230</v>
      </c>
      <c r="B89" s="35"/>
      <c r="C89" s="35"/>
      <c r="D89" s="35"/>
      <c r="E89" s="35"/>
      <c r="F89" s="35"/>
      <c r="G89" s="10">
        <f t="shared" si="16"/>
        <v>0</v>
      </c>
      <c r="H89" s="10"/>
      <c r="I89" s="10">
        <f>+Sep!J89</f>
        <v>0</v>
      </c>
      <c r="J89" s="10"/>
      <c r="K89" s="10">
        <f>+Sep!L89</f>
        <v>0</v>
      </c>
      <c r="L89" s="10"/>
      <c r="M89" s="10"/>
      <c r="N89" s="10">
        <f t="shared" si="17"/>
        <v>0</v>
      </c>
      <c r="O89" s="10">
        <f>+'184.100'!AJ89</f>
        <v>0</v>
      </c>
      <c r="Q89" s="10"/>
      <c r="R89" s="10">
        <f t="shared" si="18"/>
        <v>0</v>
      </c>
    </row>
    <row r="90" spans="1:18" hidden="1" x14ac:dyDescent="0.2">
      <c r="A90" s="34">
        <f>+Jan!A90</f>
        <v>920231</v>
      </c>
      <c r="B90" s="35"/>
      <c r="C90" s="35"/>
      <c r="D90" s="35"/>
      <c r="E90" s="35"/>
      <c r="F90" s="35"/>
      <c r="G90" s="10">
        <f t="shared" si="16"/>
        <v>0</v>
      </c>
      <c r="H90" s="10"/>
      <c r="I90" s="10">
        <f>+Sep!J90</f>
        <v>0</v>
      </c>
      <c r="J90" s="10"/>
      <c r="K90" s="10">
        <f>+Sep!L90</f>
        <v>0</v>
      </c>
      <c r="L90" s="10"/>
      <c r="M90" s="10"/>
      <c r="N90" s="10">
        <f t="shared" si="17"/>
        <v>0</v>
      </c>
      <c r="O90" s="10">
        <f>+'184.100'!AJ90</f>
        <v>0</v>
      </c>
      <c r="Q90" s="10"/>
      <c r="R90" s="10">
        <f t="shared" si="18"/>
        <v>0</v>
      </c>
    </row>
    <row r="91" spans="1:18" hidden="1" x14ac:dyDescent="0.2">
      <c r="A91" s="34">
        <f>+Jan!A91</f>
        <v>920240</v>
      </c>
      <c r="B91" s="35"/>
      <c r="C91" s="35"/>
      <c r="D91" s="35"/>
      <c r="E91" s="35"/>
      <c r="F91" s="35"/>
      <c r="G91" s="10">
        <f t="shared" si="16"/>
        <v>0</v>
      </c>
      <c r="H91" s="10"/>
      <c r="I91" s="10">
        <f>+Sep!J91</f>
        <v>0</v>
      </c>
      <c r="J91" s="10"/>
      <c r="K91" s="10">
        <f>+Sep!L91</f>
        <v>0</v>
      </c>
      <c r="L91" s="10"/>
      <c r="M91" s="10"/>
      <c r="N91" s="10">
        <f t="shared" si="17"/>
        <v>0</v>
      </c>
      <c r="O91" s="10">
        <f>+'184.100'!AJ91</f>
        <v>0</v>
      </c>
      <c r="Q91" s="10"/>
      <c r="R91" s="10">
        <f t="shared" si="18"/>
        <v>0</v>
      </c>
    </row>
    <row r="92" spans="1:18" hidden="1" x14ac:dyDescent="0.2">
      <c r="A92" s="34">
        <f>+Jan!A92</f>
        <v>920241</v>
      </c>
      <c r="B92" s="35"/>
      <c r="C92" s="35"/>
      <c r="D92" s="35"/>
      <c r="E92" s="35"/>
      <c r="F92" s="35"/>
      <c r="G92" s="10">
        <f t="shared" si="16"/>
        <v>0</v>
      </c>
      <c r="H92" s="10"/>
      <c r="I92" s="10">
        <f>+Sep!J92</f>
        <v>0</v>
      </c>
      <c r="J92" s="10"/>
      <c r="K92" s="10">
        <f>+Sep!L92</f>
        <v>0</v>
      </c>
      <c r="L92" s="10"/>
      <c r="M92" s="10"/>
      <c r="N92" s="10">
        <f t="shared" si="17"/>
        <v>0</v>
      </c>
      <c r="O92" s="10">
        <f>+'184.100'!AJ92</f>
        <v>0</v>
      </c>
      <c r="Q92" s="10"/>
      <c r="R92" s="10">
        <f t="shared" si="18"/>
        <v>0</v>
      </c>
    </row>
    <row r="93" spans="1:18" x14ac:dyDescent="0.2">
      <c r="A93" s="34">
        <v>920250</v>
      </c>
      <c r="B93" s="35">
        <v>67.52</v>
      </c>
      <c r="C93" s="35"/>
      <c r="D93" s="35"/>
      <c r="E93" s="35">
        <v>9.5299999999999994</v>
      </c>
      <c r="F93" s="35"/>
      <c r="G93" s="10">
        <f t="shared" si="16"/>
        <v>77.05</v>
      </c>
      <c r="H93" s="10"/>
      <c r="I93" s="10">
        <f>+Sep!J93</f>
        <v>0</v>
      </c>
      <c r="J93" s="10"/>
      <c r="K93" s="10">
        <f>+Sep!L93</f>
        <v>0</v>
      </c>
      <c r="L93" s="10"/>
      <c r="M93" s="10"/>
      <c r="N93" s="10">
        <f t="shared" si="17"/>
        <v>77.05</v>
      </c>
      <c r="O93" s="10">
        <f>+'184.100'!AJ93</f>
        <v>0</v>
      </c>
      <c r="Q93" s="10"/>
      <c r="R93" s="10">
        <f t="shared" si="18"/>
        <v>77.05</v>
      </c>
    </row>
    <row r="94" spans="1:18" x14ac:dyDescent="0.2">
      <c r="A94" s="34">
        <v>920260</v>
      </c>
      <c r="B94" s="35">
        <v>67.52</v>
      </c>
      <c r="C94" s="35"/>
      <c r="D94" s="35"/>
      <c r="E94" s="35">
        <v>9.5299999999999994</v>
      </c>
      <c r="F94" s="35"/>
      <c r="G94" s="10">
        <f t="shared" si="16"/>
        <v>77.05</v>
      </c>
      <c r="H94" s="10"/>
      <c r="I94" s="10">
        <f>+Sep!J94</f>
        <v>0</v>
      </c>
      <c r="J94" s="10"/>
      <c r="K94" s="10">
        <f>+Sep!L94</f>
        <v>0</v>
      </c>
      <c r="L94" s="10"/>
      <c r="M94" s="10"/>
      <c r="N94" s="10">
        <f t="shared" si="17"/>
        <v>77.05</v>
      </c>
      <c r="O94" s="10">
        <f>+'184.100'!AJ94</f>
        <v>0</v>
      </c>
      <c r="Q94" s="10"/>
      <c r="R94" s="10">
        <f t="shared" si="18"/>
        <v>77.05</v>
      </c>
    </row>
    <row r="95" spans="1:18" hidden="1" x14ac:dyDescent="0.2">
      <c r="A95" s="34">
        <f>+Jan!A95</f>
        <v>921000</v>
      </c>
      <c r="B95" s="35"/>
      <c r="C95" s="35"/>
      <c r="D95" s="35"/>
      <c r="E95" s="35"/>
      <c r="F95" s="35"/>
      <c r="G95" s="10">
        <f t="shared" si="16"/>
        <v>0</v>
      </c>
      <c r="H95" s="10"/>
      <c r="I95" s="10">
        <f>+Sep!J95</f>
        <v>0</v>
      </c>
      <c r="J95" s="10"/>
      <c r="K95" s="10">
        <f>+Sep!L95</f>
        <v>0</v>
      </c>
      <c r="L95" s="10"/>
      <c r="M95" s="10"/>
      <c r="N95" s="10">
        <f t="shared" si="17"/>
        <v>0</v>
      </c>
      <c r="O95" s="10">
        <f>+'184.100'!AJ95</f>
        <v>0</v>
      </c>
      <c r="Q95" s="10"/>
      <c r="R95" s="10">
        <f t="shared" si="18"/>
        <v>0</v>
      </c>
    </row>
    <row r="96" spans="1:18" hidden="1" x14ac:dyDescent="0.2">
      <c r="A96" s="34">
        <f>+Jan!A96</f>
        <v>928000</v>
      </c>
      <c r="B96" s="35"/>
      <c r="C96" s="35"/>
      <c r="D96" s="35"/>
      <c r="E96" s="35"/>
      <c r="F96" s="35"/>
      <c r="G96" s="10">
        <f t="shared" si="16"/>
        <v>0</v>
      </c>
      <c r="H96" s="10"/>
      <c r="I96" s="10">
        <f>+Sep!J96</f>
        <v>0</v>
      </c>
      <c r="J96" s="10"/>
      <c r="K96" s="10">
        <f>+Sep!L96</f>
        <v>0</v>
      </c>
      <c r="L96" s="10"/>
      <c r="M96" s="10"/>
      <c r="N96" s="10">
        <f t="shared" si="17"/>
        <v>0</v>
      </c>
      <c r="O96" s="10">
        <f>+'184.100'!AJ96</f>
        <v>0</v>
      </c>
      <c r="Q96" s="10"/>
      <c r="R96" s="10">
        <f t="shared" si="18"/>
        <v>0</v>
      </c>
    </row>
    <row r="97" spans="1:18" hidden="1" x14ac:dyDescent="0.2">
      <c r="A97" s="34">
        <f>+Jan!A97</f>
        <v>928100</v>
      </c>
      <c r="B97" s="35"/>
      <c r="C97" s="35"/>
      <c r="D97" s="35"/>
      <c r="E97" s="35"/>
      <c r="F97" s="35"/>
      <c r="G97" s="10">
        <f t="shared" si="16"/>
        <v>0</v>
      </c>
      <c r="H97" s="10"/>
      <c r="I97" s="10">
        <f>+Sep!J97</f>
        <v>0</v>
      </c>
      <c r="J97" s="10"/>
      <c r="K97" s="10">
        <f>+Sep!L97</f>
        <v>0</v>
      </c>
      <c r="L97" s="10"/>
      <c r="M97" s="10"/>
      <c r="N97" s="10">
        <f t="shared" si="17"/>
        <v>0</v>
      </c>
      <c r="O97" s="10">
        <f>+'184.100'!AJ97</f>
        <v>0</v>
      </c>
      <c r="Q97" s="10"/>
      <c r="R97" s="10">
        <f t="shared" si="18"/>
        <v>0</v>
      </c>
    </row>
    <row r="98" spans="1:18" hidden="1" x14ac:dyDescent="0.2">
      <c r="A98" s="34">
        <f>+Jan!A98</f>
        <v>928300</v>
      </c>
      <c r="B98" s="35"/>
      <c r="C98" s="35"/>
      <c r="D98" s="35"/>
      <c r="E98" s="35"/>
      <c r="F98" s="35"/>
      <c r="G98" s="10">
        <f t="shared" si="16"/>
        <v>0</v>
      </c>
      <c r="H98" s="10"/>
      <c r="I98" s="10">
        <f>+Sep!J98</f>
        <v>0</v>
      </c>
      <c r="J98" s="10"/>
      <c r="K98" s="10">
        <f>+Sep!L98</f>
        <v>0</v>
      </c>
      <c r="L98" s="10"/>
      <c r="M98" s="10"/>
      <c r="N98" s="10">
        <f t="shared" si="17"/>
        <v>0</v>
      </c>
      <c r="O98" s="10">
        <f>+'184.100'!AJ98</f>
        <v>0</v>
      </c>
      <c r="Q98" s="10"/>
      <c r="R98" s="10">
        <f t="shared" si="18"/>
        <v>0</v>
      </c>
    </row>
    <row r="99" spans="1:18" hidden="1" x14ac:dyDescent="0.2">
      <c r="A99" s="34">
        <v>928500</v>
      </c>
      <c r="B99" s="35"/>
      <c r="C99" s="35"/>
      <c r="D99" s="35"/>
      <c r="E99" s="35"/>
      <c r="F99" s="35"/>
      <c r="G99" s="10">
        <f t="shared" si="16"/>
        <v>0</v>
      </c>
      <c r="H99" s="10"/>
      <c r="I99" s="10">
        <f>+Sep!J99</f>
        <v>0</v>
      </c>
      <c r="J99" s="10"/>
      <c r="K99" s="10">
        <f>+Sep!L99</f>
        <v>0</v>
      </c>
      <c r="L99" s="10"/>
      <c r="M99" s="10"/>
      <c r="N99" s="10">
        <f t="shared" si="17"/>
        <v>0</v>
      </c>
      <c r="O99" s="10">
        <f>+'184.100'!AJ99</f>
        <v>0</v>
      </c>
      <c r="Q99" s="10"/>
      <c r="R99" s="10">
        <f t="shared" si="18"/>
        <v>0</v>
      </c>
    </row>
    <row r="100" spans="1:18" hidden="1" x14ac:dyDescent="0.2">
      <c r="A100" s="34">
        <v>928600</v>
      </c>
      <c r="B100" s="35"/>
      <c r="C100" s="35"/>
      <c r="D100" s="35"/>
      <c r="E100" s="35"/>
      <c r="F100" s="35"/>
      <c r="G100" s="10">
        <f t="shared" si="16"/>
        <v>0</v>
      </c>
      <c r="H100" s="10"/>
      <c r="I100" s="10">
        <f>+Sep!J100</f>
        <v>0</v>
      </c>
      <c r="J100" s="10"/>
      <c r="K100" s="10">
        <f>+Sep!L100</f>
        <v>0</v>
      </c>
      <c r="L100" s="10"/>
      <c r="M100" s="10"/>
      <c r="N100" s="10">
        <f t="shared" si="17"/>
        <v>0</v>
      </c>
      <c r="O100" s="10">
        <f>+'184.100'!AJ100</f>
        <v>0</v>
      </c>
      <c r="Q100" s="10"/>
      <c r="R100" s="10">
        <f t="shared" si="18"/>
        <v>0</v>
      </c>
    </row>
    <row r="101" spans="1:18" hidden="1" x14ac:dyDescent="0.2">
      <c r="A101" s="34">
        <v>928610</v>
      </c>
      <c r="B101" s="35"/>
      <c r="C101" s="35"/>
      <c r="D101" s="35"/>
      <c r="E101" s="35"/>
      <c r="F101" s="35"/>
      <c r="G101" s="10">
        <f t="shared" si="16"/>
        <v>0</v>
      </c>
      <c r="H101" s="10"/>
      <c r="I101" s="10">
        <f>+Sep!J101</f>
        <v>0</v>
      </c>
      <c r="J101" s="10"/>
      <c r="K101" s="10">
        <f>+Sep!L101</f>
        <v>0</v>
      </c>
      <c r="L101" s="10"/>
      <c r="M101" s="10"/>
      <c r="N101" s="10">
        <f t="shared" si="17"/>
        <v>0</v>
      </c>
      <c r="O101" s="10">
        <f>+'184.100'!AJ101</f>
        <v>0</v>
      </c>
      <c r="Q101" s="10"/>
      <c r="R101" s="10">
        <f t="shared" si="18"/>
        <v>0</v>
      </c>
    </row>
    <row r="102" spans="1:18" hidden="1" x14ac:dyDescent="0.2">
      <c r="A102" s="34">
        <f>+Jan!A102</f>
        <v>930100</v>
      </c>
      <c r="B102" s="35"/>
      <c r="C102" s="35"/>
      <c r="D102" s="35"/>
      <c r="E102" s="35"/>
      <c r="F102" s="35"/>
      <c r="G102" s="10">
        <f t="shared" si="16"/>
        <v>0</v>
      </c>
      <c r="H102" s="10"/>
      <c r="I102" s="10">
        <f>+Sep!J102</f>
        <v>0</v>
      </c>
      <c r="J102" s="10"/>
      <c r="K102" s="10">
        <f>+Sep!L102</f>
        <v>0</v>
      </c>
      <c r="L102" s="10"/>
      <c r="M102" s="10"/>
      <c r="N102" s="10">
        <f t="shared" si="17"/>
        <v>0</v>
      </c>
      <c r="O102" s="10">
        <f>+'184.100'!AJ102</f>
        <v>0</v>
      </c>
      <c r="Q102" s="10"/>
      <c r="R102" s="10">
        <f t="shared" si="18"/>
        <v>0</v>
      </c>
    </row>
    <row r="103" spans="1:18" x14ac:dyDescent="0.2">
      <c r="A103" s="34">
        <f>+Jan!A103</f>
        <v>930200</v>
      </c>
      <c r="B103" s="35">
        <v>21342.31</v>
      </c>
      <c r="C103" s="35">
        <v>50.05</v>
      </c>
      <c r="D103" s="35"/>
      <c r="E103" s="35">
        <v>2279.27</v>
      </c>
      <c r="F103" s="35"/>
      <c r="G103" s="10">
        <f t="shared" si="16"/>
        <v>23671.63</v>
      </c>
      <c r="H103" s="10"/>
      <c r="I103" s="10">
        <f>+Sep!J103</f>
        <v>0</v>
      </c>
      <c r="J103" s="10"/>
      <c r="K103" s="10">
        <f>+Sep!L103</f>
        <v>0</v>
      </c>
      <c r="L103" s="10"/>
      <c r="M103" s="10"/>
      <c r="N103" s="10">
        <f t="shared" si="17"/>
        <v>23671.63</v>
      </c>
      <c r="O103" s="10">
        <f>+'184.100'!AJ103</f>
        <v>13.008212065971451</v>
      </c>
      <c r="P103" s="10">
        <v>-3.09</v>
      </c>
      <c r="Q103" s="10"/>
      <c r="R103" s="10">
        <f t="shared" si="18"/>
        <v>23681.548212065973</v>
      </c>
    </row>
    <row r="104" spans="1:18" hidden="1" x14ac:dyDescent="0.2">
      <c r="A104" s="34">
        <f>+Jan!A104</f>
        <v>930220</v>
      </c>
      <c r="B104" s="35"/>
      <c r="C104" s="35"/>
      <c r="D104" s="35"/>
      <c r="E104" s="35"/>
      <c r="F104" s="35"/>
      <c r="G104" s="10">
        <f t="shared" si="16"/>
        <v>0</v>
      </c>
      <c r="H104" s="10"/>
      <c r="I104" s="10">
        <f>+Sep!J104</f>
        <v>0</v>
      </c>
      <c r="J104" s="10"/>
      <c r="K104" s="10">
        <f>+Sep!L104</f>
        <v>0</v>
      </c>
      <c r="L104" s="10"/>
      <c r="M104" s="10"/>
      <c r="N104" s="10">
        <f t="shared" ref="N104" si="19">+G104-I104+J104-K104+L104+M104+H104</f>
        <v>0</v>
      </c>
      <c r="O104" s="10">
        <f>+'184.100'!AJ104</f>
        <v>0</v>
      </c>
      <c r="Q104" s="10"/>
      <c r="R104" s="10">
        <f t="shared" ref="R104:R114" si="20">+N104++Q104+O104+P104</f>
        <v>0</v>
      </c>
    </row>
    <row r="105" spans="1:18" hidden="1" x14ac:dyDescent="0.2">
      <c r="A105" s="34">
        <f>+Jan!A105</f>
        <v>930221</v>
      </c>
      <c r="B105" s="35"/>
      <c r="C105" s="35"/>
      <c r="D105" s="35"/>
      <c r="E105" s="35"/>
      <c r="F105" s="35"/>
      <c r="G105" s="10">
        <f t="shared" si="16"/>
        <v>0</v>
      </c>
      <c r="H105" s="10"/>
      <c r="I105" s="10">
        <f>+Sep!J105</f>
        <v>0</v>
      </c>
      <c r="J105" s="10"/>
      <c r="K105" s="10">
        <f>+Sep!L105</f>
        <v>0</v>
      </c>
      <c r="L105" s="10"/>
      <c r="M105" s="10"/>
      <c r="N105" s="10">
        <f t="shared" ref="N105:N114" si="21">+G105-I105+J105-K105+L105+M105+H105</f>
        <v>0</v>
      </c>
      <c r="O105" s="10">
        <f>+'184.100'!AJ105</f>
        <v>0</v>
      </c>
      <c r="Q105" s="10"/>
      <c r="R105" s="10">
        <f t="shared" si="20"/>
        <v>0</v>
      </c>
    </row>
    <row r="106" spans="1:18" hidden="1" x14ac:dyDescent="0.2">
      <c r="A106" s="34">
        <f>+Jan!A106</f>
        <v>930230</v>
      </c>
      <c r="B106" s="35"/>
      <c r="C106" s="35"/>
      <c r="D106" s="35"/>
      <c r="E106" s="35"/>
      <c r="F106" s="35"/>
      <c r="G106" s="10">
        <f t="shared" si="16"/>
        <v>0</v>
      </c>
      <c r="H106" s="10"/>
      <c r="I106" s="10">
        <f>+Sep!J106</f>
        <v>0</v>
      </c>
      <c r="J106" s="10"/>
      <c r="K106" s="10">
        <f>+Sep!L106</f>
        <v>0</v>
      </c>
      <c r="L106" s="10"/>
      <c r="M106" s="10"/>
      <c r="N106" s="10">
        <f t="shared" si="21"/>
        <v>0</v>
      </c>
      <c r="O106" s="10">
        <f>+'184.100'!AJ106</f>
        <v>0</v>
      </c>
      <c r="Q106" s="10"/>
      <c r="R106" s="10">
        <f t="shared" si="20"/>
        <v>0</v>
      </c>
    </row>
    <row r="107" spans="1:18" hidden="1" x14ac:dyDescent="0.2">
      <c r="A107" s="34">
        <f>+Jan!A107</f>
        <v>930231</v>
      </c>
      <c r="B107" s="35"/>
      <c r="C107" s="35"/>
      <c r="D107" s="35"/>
      <c r="E107" s="35"/>
      <c r="F107" s="35"/>
      <c r="G107" s="10">
        <f t="shared" si="16"/>
        <v>0</v>
      </c>
      <c r="H107" s="10"/>
      <c r="I107" s="10">
        <f>+Sep!J107</f>
        <v>0</v>
      </c>
      <c r="J107" s="10"/>
      <c r="K107" s="10">
        <f>+Sep!L107</f>
        <v>0</v>
      </c>
      <c r="L107" s="10"/>
      <c r="M107" s="10"/>
      <c r="N107" s="10">
        <f t="shared" si="21"/>
        <v>0</v>
      </c>
      <c r="O107" s="10">
        <f>+'184.100'!AJ107</f>
        <v>0</v>
      </c>
      <c r="Q107" s="10"/>
      <c r="R107" s="10">
        <f t="shared" si="20"/>
        <v>0</v>
      </c>
    </row>
    <row r="108" spans="1:18" hidden="1" x14ac:dyDescent="0.2">
      <c r="A108" s="34">
        <f>+Jan!A108</f>
        <v>930240</v>
      </c>
      <c r="B108" s="35"/>
      <c r="C108" s="35"/>
      <c r="D108" s="35"/>
      <c r="E108" s="35"/>
      <c r="F108" s="35"/>
      <c r="G108" s="10">
        <f t="shared" si="16"/>
        <v>0</v>
      </c>
      <c r="H108" s="10"/>
      <c r="I108" s="10">
        <f>+Sep!J108</f>
        <v>0</v>
      </c>
      <c r="J108" s="10"/>
      <c r="K108" s="10">
        <f>+Sep!L108</f>
        <v>0</v>
      </c>
      <c r="L108" s="10"/>
      <c r="M108" s="10"/>
      <c r="N108" s="10">
        <f t="shared" si="21"/>
        <v>0</v>
      </c>
      <c r="O108" s="10">
        <f>+'184.100'!AJ108</f>
        <v>0</v>
      </c>
      <c r="Q108" s="10"/>
      <c r="R108" s="10">
        <f t="shared" si="20"/>
        <v>0</v>
      </c>
    </row>
    <row r="109" spans="1:18" hidden="1" x14ac:dyDescent="0.2">
      <c r="A109" s="34">
        <f>+Jan!A109</f>
        <v>930241</v>
      </c>
      <c r="B109" s="35"/>
      <c r="C109" s="35"/>
      <c r="D109" s="35"/>
      <c r="E109" s="35"/>
      <c r="F109" s="35"/>
      <c r="G109" s="10">
        <f t="shared" si="16"/>
        <v>0</v>
      </c>
      <c r="H109" s="10"/>
      <c r="I109" s="10">
        <f>+Sep!J109</f>
        <v>0</v>
      </c>
      <c r="J109" s="10"/>
      <c r="K109" s="10">
        <f>+Sep!L109</f>
        <v>0</v>
      </c>
      <c r="L109" s="10"/>
      <c r="M109" s="10"/>
      <c r="N109" s="10">
        <f t="shared" si="21"/>
        <v>0</v>
      </c>
      <c r="O109" s="10">
        <f>+'184.100'!AJ109</f>
        <v>0</v>
      </c>
      <c r="Q109" s="10"/>
      <c r="R109" s="10">
        <f t="shared" si="20"/>
        <v>0</v>
      </c>
    </row>
    <row r="110" spans="1:18" x14ac:dyDescent="0.2">
      <c r="A110" s="34">
        <f>+Jan!A110</f>
        <v>935000</v>
      </c>
      <c r="B110" s="35">
        <v>28847.56</v>
      </c>
      <c r="C110" s="35"/>
      <c r="D110" s="35"/>
      <c r="E110" s="35">
        <v>2473.23</v>
      </c>
      <c r="F110" s="35">
        <f>-5135+731.67</f>
        <v>-4403.33</v>
      </c>
      <c r="G110" s="10">
        <f t="shared" si="16"/>
        <v>26917.46</v>
      </c>
      <c r="H110" s="10">
        <v>-506.66</v>
      </c>
      <c r="I110" s="10">
        <f>+Sep!J110</f>
        <v>0</v>
      </c>
      <c r="J110" s="10"/>
      <c r="K110" s="10">
        <f>+Sep!L110</f>
        <v>0</v>
      </c>
      <c r="L110" s="10"/>
      <c r="M110" s="10"/>
      <c r="N110" s="10">
        <f t="shared" si="21"/>
        <v>26410.799999999999</v>
      </c>
      <c r="O110" s="10">
        <f>+'184.100'!AJ110</f>
        <v>10.72670838120297</v>
      </c>
      <c r="Q110" s="10"/>
      <c r="R110" s="10">
        <f t="shared" si="20"/>
        <v>26421.526708381203</v>
      </c>
    </row>
    <row r="111" spans="1:18" hidden="1" x14ac:dyDescent="0.2">
      <c r="A111" s="34">
        <f>+Jan!A111</f>
        <v>935220</v>
      </c>
      <c r="B111" s="10"/>
      <c r="D111" s="10"/>
      <c r="E111" s="10"/>
      <c r="F111" s="10"/>
      <c r="G111" s="10">
        <f t="shared" si="16"/>
        <v>0</v>
      </c>
      <c r="H111" s="10"/>
      <c r="I111" s="10">
        <f>+Sep!J111</f>
        <v>0</v>
      </c>
      <c r="J111" s="10"/>
      <c r="K111" s="10">
        <f>+Sep!L111</f>
        <v>0</v>
      </c>
      <c r="L111" s="10"/>
      <c r="M111" s="10"/>
      <c r="N111" s="10">
        <f t="shared" si="21"/>
        <v>0</v>
      </c>
      <c r="O111" s="10">
        <f>+'184.100'!AJ111</f>
        <v>0</v>
      </c>
      <c r="Q111" s="10"/>
      <c r="R111" s="10">
        <f t="shared" si="20"/>
        <v>0</v>
      </c>
    </row>
    <row r="112" spans="1:18" hidden="1" x14ac:dyDescent="0.2">
      <c r="A112" s="34">
        <f>+Jan!A112</f>
        <v>935230</v>
      </c>
      <c r="B112" s="10"/>
      <c r="D112" s="10"/>
      <c r="E112" s="10"/>
      <c r="F112" s="10"/>
      <c r="G112" s="10">
        <f t="shared" si="16"/>
        <v>0</v>
      </c>
      <c r="H112" s="10"/>
      <c r="I112" s="10">
        <f>+Sep!J112</f>
        <v>0</v>
      </c>
      <c r="J112" s="10"/>
      <c r="K112" s="10">
        <f>+Sep!L112</f>
        <v>0</v>
      </c>
      <c r="L112" s="10"/>
      <c r="M112" s="10"/>
      <c r="N112" s="10">
        <f t="shared" si="21"/>
        <v>0</v>
      </c>
      <c r="O112" s="10">
        <f>+'184.100'!AJ112</f>
        <v>0</v>
      </c>
      <c r="Q112" s="10"/>
      <c r="R112" s="10">
        <f t="shared" si="20"/>
        <v>0</v>
      </c>
    </row>
    <row r="113" spans="1:18" hidden="1" x14ac:dyDescent="0.2">
      <c r="A113" s="34">
        <f>+Jan!A113</f>
        <v>935240</v>
      </c>
      <c r="B113" s="10"/>
      <c r="D113" s="10"/>
      <c r="E113" s="10"/>
      <c r="F113" s="10"/>
      <c r="G113" s="10">
        <f t="shared" si="16"/>
        <v>0</v>
      </c>
      <c r="H113" s="10"/>
      <c r="I113" s="10">
        <f>+Sep!J113</f>
        <v>0</v>
      </c>
      <c r="J113" s="10"/>
      <c r="K113" s="10">
        <f>+Sep!L113</f>
        <v>0</v>
      </c>
      <c r="L113" s="10"/>
      <c r="M113" s="10"/>
      <c r="N113" s="10">
        <f t="shared" si="21"/>
        <v>0</v>
      </c>
      <c r="O113" s="10">
        <f>+'184.100'!AJ113</f>
        <v>0</v>
      </c>
      <c r="Q113" s="10"/>
      <c r="R113" s="10">
        <f t="shared" si="20"/>
        <v>0</v>
      </c>
    </row>
    <row r="114" spans="1:18" x14ac:dyDescent="0.2">
      <c r="A114" s="34">
        <f>+Jan!A114</f>
        <v>0</v>
      </c>
      <c r="B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>
        <f t="shared" si="21"/>
        <v>0</v>
      </c>
      <c r="O114" s="10">
        <f>+'184.100'!AJ114</f>
        <v>0</v>
      </c>
      <c r="Q114" s="10"/>
      <c r="R114" s="10">
        <f t="shared" si="20"/>
        <v>0</v>
      </c>
    </row>
    <row r="115" spans="1:18" ht="15.75" thickBot="1" x14ac:dyDescent="0.25">
      <c r="A115" s="7"/>
      <c r="B115" s="19">
        <f t="shared" ref="B115:N115" si="22">SUM(B8:B114)</f>
        <v>921459.05000000028</v>
      </c>
      <c r="C115" s="19">
        <f t="shared" si="22"/>
        <v>3549.2000000000003</v>
      </c>
      <c r="D115" s="19">
        <f t="shared" si="22"/>
        <v>0</v>
      </c>
      <c r="E115" s="19">
        <f t="shared" si="22"/>
        <v>91179.210000000021</v>
      </c>
      <c r="F115" s="19">
        <f t="shared" si="22"/>
        <v>-10976.869999999999</v>
      </c>
      <c r="G115" s="19">
        <f t="shared" si="22"/>
        <v>1005210.59</v>
      </c>
      <c r="H115" s="19">
        <f t="shared" si="22"/>
        <v>0</v>
      </c>
      <c r="I115" s="19">
        <f>SUM(I8:I114)</f>
        <v>0</v>
      </c>
      <c r="J115" s="19">
        <f t="shared" si="22"/>
        <v>0</v>
      </c>
      <c r="K115" s="19">
        <f t="shared" si="22"/>
        <v>0</v>
      </c>
      <c r="L115" s="19">
        <f t="shared" si="22"/>
        <v>0</v>
      </c>
      <c r="M115" s="19">
        <f t="shared" si="22"/>
        <v>0</v>
      </c>
      <c r="N115" s="19">
        <f t="shared" si="22"/>
        <v>1005210.5900000002</v>
      </c>
      <c r="O115" s="19">
        <f>SUM(O8:O113)</f>
        <v>-1.1723955140041653E-13</v>
      </c>
      <c r="P115" s="19">
        <f>SUM(P8:P113)</f>
        <v>0</v>
      </c>
      <c r="Q115" s="19">
        <f>SUM(Q8:Q113)</f>
        <v>-3.872457909892546E-12</v>
      </c>
      <c r="R115" s="19">
        <f>SUM(R8:R113)</f>
        <v>1005210.59</v>
      </c>
    </row>
    <row r="116" spans="1:18" ht="15.75" thickTop="1" x14ac:dyDescent="0.2">
      <c r="A116" s="7"/>
      <c r="B116" s="10"/>
      <c r="D116" s="10"/>
      <c r="E116" s="10"/>
      <c r="F116" s="10"/>
      <c r="G116" s="10"/>
      <c r="H116" s="10"/>
      <c r="I116" s="10" t="s">
        <v>11</v>
      </c>
      <c r="J116" s="10"/>
      <c r="K116" s="10"/>
      <c r="L116" s="10"/>
      <c r="M116" s="10"/>
      <c r="O116" s="10"/>
      <c r="Q116" s="10"/>
    </row>
    <row r="117" spans="1:18" x14ac:dyDescent="0.2">
      <c r="A117" s="101"/>
      <c r="B117" s="102"/>
      <c r="C117" s="102"/>
      <c r="D117" s="102"/>
      <c r="E117" s="102"/>
      <c r="F117" s="102"/>
      <c r="G117" s="102"/>
      <c r="H117" s="10"/>
      <c r="M117" s="3" t="s">
        <v>38</v>
      </c>
      <c r="N117" s="10">
        <f>SUM(N8:N34)++N43+SUM(N47:N48)+N44</f>
        <v>257889.69</v>
      </c>
      <c r="O117" s="44" t="s">
        <v>38</v>
      </c>
      <c r="P117" s="43"/>
      <c r="Q117" s="44"/>
      <c r="R117" s="10">
        <f>SUM(R8:R34)++R43+SUM(R47:R48)+R44</f>
        <v>307108.99265565438</v>
      </c>
    </row>
    <row r="118" spans="1:18" x14ac:dyDescent="0.2">
      <c r="A118" s="101"/>
      <c r="B118" s="102" t="s">
        <v>96</v>
      </c>
      <c r="C118" s="102"/>
      <c r="D118" s="102"/>
      <c r="E118" s="102">
        <v>131</v>
      </c>
      <c r="F118" s="102"/>
      <c r="G118" s="102"/>
      <c r="M118" s="3" t="s">
        <v>39</v>
      </c>
      <c r="N118" s="10">
        <f>SUM(N35:N40)</f>
        <v>915.69</v>
      </c>
      <c r="O118" s="44" t="s">
        <v>39</v>
      </c>
      <c r="P118" s="43"/>
      <c r="Q118" s="44"/>
      <c r="R118" s="10">
        <f>SUM(R35:R40)</f>
        <v>915.69</v>
      </c>
    </row>
    <row r="119" spans="1:18" x14ac:dyDescent="0.2">
      <c r="A119" s="9"/>
      <c r="B119" s="90" t="s">
        <v>97</v>
      </c>
      <c r="M119" s="3" t="s">
        <v>42</v>
      </c>
      <c r="N119" s="10">
        <f>SUM(N41:N42)+N45</f>
        <v>50918.909999999996</v>
      </c>
      <c r="O119" s="44" t="s">
        <v>42</v>
      </c>
      <c r="P119" s="43"/>
      <c r="Q119" s="44"/>
      <c r="R119" s="10">
        <f>SUM(R41:R42)+R45</f>
        <v>-2.1813661987835076E-12</v>
      </c>
    </row>
    <row r="120" spans="1:18" x14ac:dyDescent="0.2">
      <c r="A120" s="9"/>
      <c r="M120" s="3" t="s">
        <v>41</v>
      </c>
      <c r="N120" s="10">
        <f>SUM(N49:N55)</f>
        <v>0</v>
      </c>
      <c r="O120" s="44" t="s">
        <v>41</v>
      </c>
      <c r="P120" s="43"/>
      <c r="Q120" s="44"/>
      <c r="R120" s="10">
        <f>SUM(R49:R55)</f>
        <v>13.41</v>
      </c>
    </row>
    <row r="121" spans="1:18" x14ac:dyDescent="0.2">
      <c r="A121" s="9"/>
      <c r="M121" s="3" t="s">
        <v>40</v>
      </c>
      <c r="N121" s="29">
        <f>SUM(N56:N114)</f>
        <v>695486.30000000016</v>
      </c>
      <c r="O121" s="44" t="s">
        <v>40</v>
      </c>
      <c r="P121" s="43"/>
      <c r="Q121" s="44"/>
      <c r="R121" s="29">
        <f>SUM(R56:R114)</f>
        <v>697172.49734434567</v>
      </c>
    </row>
    <row r="122" spans="1:18" ht="15.75" thickBot="1" x14ac:dyDescent="0.25">
      <c r="A122" s="9"/>
      <c r="M122" s="3" t="s">
        <v>4</v>
      </c>
      <c r="N122" s="30">
        <f>SUM(N117:N121)</f>
        <v>1005210.5900000001</v>
      </c>
      <c r="O122" s="44" t="s">
        <v>4</v>
      </c>
      <c r="P122" s="43"/>
      <c r="Q122" s="44"/>
      <c r="R122" s="30">
        <f>SUM(R117:R121)</f>
        <v>1005210.5900000001</v>
      </c>
    </row>
    <row r="123" spans="1:18" ht="15.75" thickTop="1" x14ac:dyDescent="0.2">
      <c r="A123" s="9"/>
      <c r="O123" s="10"/>
    </row>
    <row r="124" spans="1:18" x14ac:dyDescent="0.2">
      <c r="A124" s="9"/>
      <c r="O124" s="10"/>
    </row>
    <row r="125" spans="1:18" x14ac:dyDescent="0.2">
      <c r="A125" s="9"/>
      <c r="O125" s="10"/>
    </row>
    <row r="126" spans="1:18" x14ac:dyDescent="0.2">
      <c r="A126" s="9"/>
    </row>
    <row r="127" spans="1:18" x14ac:dyDescent="0.2">
      <c r="A127" s="9"/>
    </row>
    <row r="128" spans="1:18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</sheetData>
  <phoneticPr fontId="0" type="noConversion"/>
  <printOptions gridLines="1"/>
  <pageMargins left="0.28000000000000003" right="0.13" top="0.48" bottom="0.16" header="0.15" footer="0.14000000000000001"/>
  <pageSetup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pageSetUpPr fitToPage="1"/>
  </sheetPr>
  <dimension ref="A1:R136"/>
  <sheetViews>
    <sheetView zoomScale="70" workbookViewId="0">
      <pane xSplit="1" ySplit="6" topLeftCell="B7" activePane="bottomRight" state="frozen"/>
      <selection activeCell="B120" sqref="B120"/>
      <selection pane="topRight" activeCell="B120" sqref="B120"/>
      <selection pane="bottomLeft" activeCell="B120" sqref="B120"/>
      <selection pane="bottomRight" activeCell="B120" sqref="B120"/>
    </sheetView>
  </sheetViews>
  <sheetFormatPr defaultColWidth="18.140625" defaultRowHeight="15" x14ac:dyDescent="0.2"/>
  <cols>
    <col min="1" max="1" width="12.85546875" style="3" bestFit="1" customWidth="1"/>
    <col min="2" max="2" width="15" style="2" bestFit="1" customWidth="1"/>
    <col min="3" max="3" width="13" style="2" bestFit="1" customWidth="1"/>
    <col min="4" max="4" width="12" style="2" hidden="1" customWidth="1"/>
    <col min="5" max="5" width="18.5703125" style="2" bestFit="1" customWidth="1"/>
    <col min="6" max="6" width="14" style="2" bestFit="1" customWidth="1"/>
    <col min="7" max="7" width="16.140625" style="2" bestFit="1" customWidth="1"/>
    <col min="8" max="8" width="13.85546875" style="3" bestFit="1" customWidth="1"/>
    <col min="9" max="10" width="12.7109375" style="3" hidden="1" customWidth="1"/>
    <col min="11" max="12" width="13" style="3" hidden="1" customWidth="1"/>
    <col min="13" max="13" width="21.42578125" style="3" hidden="1" customWidth="1"/>
    <col min="14" max="14" width="16.140625" style="10" bestFit="1" customWidth="1"/>
    <col min="15" max="15" width="12.42578125" style="3" bestFit="1" customWidth="1"/>
    <col min="16" max="16" width="14.85546875" style="10" bestFit="1" customWidth="1"/>
    <col min="17" max="17" width="13.85546875" style="3" bestFit="1" customWidth="1"/>
    <col min="18" max="18" width="18.28515625" style="10" bestFit="1" customWidth="1"/>
    <col min="19" max="19" width="26.42578125" style="3" bestFit="1" customWidth="1"/>
    <col min="20" max="16384" width="18.140625" style="3"/>
  </cols>
  <sheetData>
    <row r="1" spans="1:18" ht="15.75" x14ac:dyDescent="0.25">
      <c r="A1" s="36" t="s">
        <v>37</v>
      </c>
      <c r="B1" s="37"/>
      <c r="C1" s="37"/>
      <c r="D1" s="37"/>
      <c r="E1" s="37"/>
      <c r="F1" s="37"/>
      <c r="G1" s="37"/>
      <c r="H1" s="32"/>
      <c r="I1" s="32"/>
      <c r="J1" s="32"/>
      <c r="K1" s="32"/>
    </row>
    <row r="2" spans="1:18" ht="15.75" x14ac:dyDescent="0.25">
      <c r="A2" s="36" t="s">
        <v>36</v>
      </c>
      <c r="B2" s="37"/>
      <c r="C2" s="37"/>
      <c r="D2" s="37"/>
      <c r="E2" s="37"/>
      <c r="F2" s="37"/>
      <c r="G2" s="37"/>
      <c r="H2" s="32"/>
    </row>
    <row r="3" spans="1:18" ht="15.75" x14ac:dyDescent="0.25">
      <c r="A3" s="86" t="s">
        <v>90</v>
      </c>
      <c r="B3" s="94">
        <f>+Jan!B3</f>
        <v>2019</v>
      </c>
      <c r="D3" s="91"/>
      <c r="E3" s="95"/>
      <c r="F3" s="92"/>
      <c r="G3" s="37"/>
      <c r="H3" s="57">
        <v>701</v>
      </c>
      <c r="L3" s="4"/>
      <c r="M3" s="4"/>
      <c r="R3" s="27" t="s">
        <v>9</v>
      </c>
    </row>
    <row r="4" spans="1:18" ht="15.75" x14ac:dyDescent="0.25">
      <c r="B4" s="39"/>
      <c r="C4" s="40"/>
      <c r="D4" s="40"/>
      <c r="E4" s="40"/>
      <c r="F4" s="40"/>
      <c r="G4" s="41"/>
      <c r="H4" s="23" t="s">
        <v>53</v>
      </c>
      <c r="I4" s="4" t="s">
        <v>5</v>
      </c>
      <c r="J4" s="4" t="s">
        <v>7</v>
      </c>
      <c r="K4" s="4" t="s">
        <v>5</v>
      </c>
      <c r="L4" s="4" t="s">
        <v>7</v>
      </c>
      <c r="M4" s="4" t="s">
        <v>12</v>
      </c>
      <c r="N4" s="27" t="s">
        <v>9</v>
      </c>
      <c r="O4" s="4" t="s">
        <v>46</v>
      </c>
      <c r="P4" s="27"/>
      <c r="Q4" s="4" t="s">
        <v>46</v>
      </c>
      <c r="R4" s="27" t="s">
        <v>10</v>
      </c>
    </row>
    <row r="5" spans="1:18" s="1" customFormat="1" ht="15.75" x14ac:dyDescent="0.25">
      <c r="B5" s="14"/>
      <c r="C5" s="15" t="s">
        <v>7</v>
      </c>
      <c r="D5" s="15" t="s">
        <v>7</v>
      </c>
      <c r="E5" s="15" t="s">
        <v>7</v>
      </c>
      <c r="F5" s="15" t="s">
        <v>92</v>
      </c>
      <c r="G5" s="16" t="s">
        <v>4</v>
      </c>
      <c r="H5" s="23" t="s">
        <v>54</v>
      </c>
      <c r="I5" s="5">
        <f>+Oct!I5+32</f>
        <v>41564</v>
      </c>
      <c r="J5" s="5">
        <f>+Oct!J5+32</f>
        <v>41595</v>
      </c>
      <c r="K5" s="5">
        <f>+Oct!K5+32</f>
        <v>41564</v>
      </c>
      <c r="L5" s="5">
        <f>+Oct!L5+32</f>
        <v>41595</v>
      </c>
      <c r="M5" s="4" t="s">
        <v>13</v>
      </c>
      <c r="N5" s="27" t="s">
        <v>10</v>
      </c>
      <c r="O5" s="4" t="s">
        <v>49</v>
      </c>
      <c r="P5" s="27" t="s">
        <v>30</v>
      </c>
      <c r="Q5" s="4" t="s">
        <v>49</v>
      </c>
      <c r="R5" s="27" t="s">
        <v>32</v>
      </c>
    </row>
    <row r="6" spans="1:18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3</v>
      </c>
      <c r="F6" s="21" t="s">
        <v>93</v>
      </c>
      <c r="G6" s="22" t="s">
        <v>15</v>
      </c>
      <c r="H6" s="6" t="s">
        <v>28</v>
      </c>
      <c r="I6" s="6" t="s">
        <v>6</v>
      </c>
      <c r="J6" s="6" t="s">
        <v>6</v>
      </c>
      <c r="K6" s="6" t="s">
        <v>8</v>
      </c>
      <c r="L6" s="6" t="s">
        <v>8</v>
      </c>
      <c r="M6" s="6" t="s">
        <v>14</v>
      </c>
      <c r="N6" s="28" t="s">
        <v>29</v>
      </c>
      <c r="O6" s="6">
        <v>184.1</v>
      </c>
      <c r="P6" s="28" t="s">
        <v>31</v>
      </c>
      <c r="Q6" s="6">
        <v>163</v>
      </c>
      <c r="R6" s="31">
        <f>+Jan!R6</f>
        <v>2019</v>
      </c>
    </row>
    <row r="7" spans="1:18" x14ac:dyDescent="0.2">
      <c r="A7" s="24"/>
      <c r="B7" s="3"/>
      <c r="C7" s="3"/>
      <c r="D7" s="3"/>
      <c r="E7" s="3"/>
      <c r="F7" s="3"/>
    </row>
    <row r="8" spans="1:18" x14ac:dyDescent="0.2">
      <c r="A8" s="34">
        <f>+Jan!A8</f>
        <v>107100</v>
      </c>
      <c r="B8" s="35">
        <v>4120.46</v>
      </c>
      <c r="C8" s="35">
        <v>448.74</v>
      </c>
      <c r="D8" s="35"/>
      <c r="E8" s="35">
        <v>337.96</v>
      </c>
      <c r="F8" s="35"/>
      <c r="G8" s="10">
        <f>SUM(B8:F8)</f>
        <v>4907.16</v>
      </c>
      <c r="H8" s="10"/>
      <c r="I8" s="10">
        <f>+Oct!J8</f>
        <v>0</v>
      </c>
      <c r="J8" s="10"/>
      <c r="K8" s="10">
        <f>+Oct!L8</f>
        <v>0</v>
      </c>
      <c r="L8" s="10"/>
      <c r="M8" s="10"/>
      <c r="N8" s="10">
        <f>+G8-I8+J8-K8+L8+M8+H8</f>
        <v>4907.16</v>
      </c>
      <c r="O8" s="10">
        <f>+'184.100'!AK8</f>
        <v>4.9086188020415191</v>
      </c>
      <c r="Q8" s="10">
        <f>+'163000'!AK7+'163000'!AK31</f>
        <v>11876.591566987321</v>
      </c>
      <c r="R8" s="10">
        <f t="shared" ref="R8:R58" si="0">+N8++Q8+O8+P8</f>
        <v>16788.660185789362</v>
      </c>
    </row>
    <row r="9" spans="1:18" x14ac:dyDescent="0.2">
      <c r="A9" s="34">
        <f>+Jan!A9</f>
        <v>107200</v>
      </c>
      <c r="B9" s="35">
        <v>156827.21</v>
      </c>
      <c r="C9" s="35">
        <v>16544.21</v>
      </c>
      <c r="D9" s="35"/>
      <c r="E9" s="35">
        <v>13561.76</v>
      </c>
      <c r="F9" s="35"/>
      <c r="G9" s="10">
        <f t="shared" ref="G9:G80" si="1">SUM(B9:F9)</f>
        <v>186933.18</v>
      </c>
      <c r="H9" s="10">
        <v>-789.66</v>
      </c>
      <c r="I9" s="10">
        <f>+Oct!J9</f>
        <v>0</v>
      </c>
      <c r="J9" s="10"/>
      <c r="K9" s="10">
        <f>+Oct!L9</f>
        <v>0</v>
      </c>
      <c r="L9" s="10"/>
      <c r="M9" s="10"/>
      <c r="N9" s="10">
        <f t="shared" ref="N9:N91" si="2">+G9-I9+J9-K9+L9+M9+H9</f>
        <v>186143.52</v>
      </c>
      <c r="O9" s="10">
        <f>+'184.100'!AK9</f>
        <v>481.97905174503938</v>
      </c>
      <c r="Q9" s="10">
        <f>+'163000'!AK8+'163000'!AK32</f>
        <v>34024.496638357698</v>
      </c>
      <c r="R9" s="10">
        <f t="shared" si="0"/>
        <v>220649.99569010272</v>
      </c>
    </row>
    <row r="10" spans="1:18" hidden="1" x14ac:dyDescent="0.2">
      <c r="A10" s="34">
        <v>107210</v>
      </c>
      <c r="B10" s="35"/>
      <c r="C10" s="35"/>
      <c r="D10" s="35"/>
      <c r="E10" s="35"/>
      <c r="F10" s="35"/>
      <c r="G10" s="10">
        <f t="shared" si="1"/>
        <v>0</v>
      </c>
      <c r="H10" s="10"/>
      <c r="I10" s="10">
        <f>+Oct!J10</f>
        <v>0</v>
      </c>
      <c r="J10" s="10"/>
      <c r="K10" s="10">
        <f>+Oct!L10</f>
        <v>0</v>
      </c>
      <c r="L10" s="10"/>
      <c r="M10" s="10"/>
      <c r="N10" s="10">
        <f t="shared" si="2"/>
        <v>0</v>
      </c>
      <c r="O10" s="10">
        <f>+'184.100'!AK10</f>
        <v>0</v>
      </c>
      <c r="Q10" s="10"/>
      <c r="R10" s="10">
        <f t="shared" si="0"/>
        <v>0</v>
      </c>
    </row>
    <row r="11" spans="1:18" hidden="1" x14ac:dyDescent="0.2">
      <c r="A11" s="34">
        <v>107215</v>
      </c>
      <c r="B11" s="35"/>
      <c r="C11" s="35"/>
      <c r="D11" s="35"/>
      <c r="E11" s="35"/>
      <c r="F11" s="35"/>
      <c r="G11" s="10">
        <f t="shared" si="1"/>
        <v>0</v>
      </c>
      <c r="H11" s="10"/>
      <c r="I11" s="10">
        <f>+Oct!J11</f>
        <v>0</v>
      </c>
      <c r="J11" s="10"/>
      <c r="K11" s="10">
        <f>+Oct!L11</f>
        <v>0</v>
      </c>
      <c r="L11" s="10"/>
      <c r="M11" s="10"/>
      <c r="N11" s="10">
        <f t="shared" si="2"/>
        <v>0</v>
      </c>
      <c r="O11" s="10">
        <f>+'184.100'!AK11</f>
        <v>0</v>
      </c>
      <c r="Q11" s="10"/>
      <c r="R11" s="10">
        <f t="shared" si="0"/>
        <v>0</v>
      </c>
    </row>
    <row r="12" spans="1:18" hidden="1" x14ac:dyDescent="0.2">
      <c r="A12" s="34">
        <v>107217</v>
      </c>
      <c r="B12" s="35"/>
      <c r="C12" s="35"/>
      <c r="D12" s="35"/>
      <c r="E12" s="35"/>
      <c r="F12" s="35"/>
      <c r="G12" s="10">
        <f t="shared" si="1"/>
        <v>0</v>
      </c>
      <c r="H12" s="10"/>
      <c r="I12" s="10"/>
      <c r="J12" s="10"/>
      <c r="K12" s="10"/>
      <c r="L12" s="10"/>
      <c r="M12" s="10"/>
      <c r="N12" s="10">
        <f t="shared" si="2"/>
        <v>0</v>
      </c>
      <c r="O12" s="10">
        <f>+'184.100'!AK12</f>
        <v>0</v>
      </c>
      <c r="Q12" s="10"/>
      <c r="R12" s="10">
        <f t="shared" si="0"/>
        <v>0</v>
      </c>
    </row>
    <row r="13" spans="1:18" hidden="1" x14ac:dyDescent="0.2">
      <c r="A13" s="34">
        <v>107218</v>
      </c>
      <c r="B13" s="35"/>
      <c r="C13" s="35"/>
      <c r="D13" s="35"/>
      <c r="E13" s="35"/>
      <c r="F13" s="35"/>
      <c r="G13" s="10">
        <f t="shared" si="1"/>
        <v>0</v>
      </c>
      <c r="H13" s="10"/>
      <c r="I13" s="10">
        <f>+Oct!J13</f>
        <v>0</v>
      </c>
      <c r="J13" s="10"/>
      <c r="K13" s="10">
        <f>+Oct!L13</f>
        <v>0</v>
      </c>
      <c r="L13" s="10"/>
      <c r="M13" s="10"/>
      <c r="N13" s="10">
        <f t="shared" si="2"/>
        <v>0</v>
      </c>
      <c r="O13" s="10">
        <f>+'184.100'!AK13</f>
        <v>0</v>
      </c>
      <c r="Q13" s="10"/>
      <c r="R13" s="10">
        <f t="shared" si="0"/>
        <v>0</v>
      </c>
    </row>
    <row r="14" spans="1:18" hidden="1" x14ac:dyDescent="0.2">
      <c r="A14" s="34">
        <f>+Jan!A14</f>
        <v>107230</v>
      </c>
      <c r="B14" s="35"/>
      <c r="C14" s="35"/>
      <c r="D14" s="35"/>
      <c r="E14" s="35"/>
      <c r="F14" s="35"/>
      <c r="G14" s="10">
        <f t="shared" si="1"/>
        <v>0</v>
      </c>
      <c r="H14" s="10"/>
      <c r="I14" s="10">
        <f>+Oct!J14</f>
        <v>0</v>
      </c>
      <c r="J14" s="10"/>
      <c r="K14" s="10">
        <f>+Oct!L14</f>
        <v>0</v>
      </c>
      <c r="L14" s="10"/>
      <c r="M14" s="10"/>
      <c r="N14" s="10">
        <f t="shared" si="2"/>
        <v>0</v>
      </c>
      <c r="O14" s="10">
        <f>+'184.100'!AK14</f>
        <v>0</v>
      </c>
      <c r="Q14" s="10"/>
      <c r="R14" s="10">
        <f t="shared" si="0"/>
        <v>0</v>
      </c>
    </row>
    <row r="15" spans="1:18" hidden="1" x14ac:dyDescent="0.2">
      <c r="A15" s="34">
        <v>107235</v>
      </c>
      <c r="B15" s="35"/>
      <c r="C15" s="35"/>
      <c r="D15" s="35"/>
      <c r="E15" s="35"/>
      <c r="F15" s="35"/>
      <c r="G15" s="10">
        <f t="shared" si="1"/>
        <v>0</v>
      </c>
      <c r="H15" s="10"/>
      <c r="I15" s="10">
        <f>+Oct!J15</f>
        <v>0</v>
      </c>
      <c r="J15" s="10"/>
      <c r="K15" s="10">
        <f>+Oct!L15</f>
        <v>0</v>
      </c>
      <c r="L15" s="10"/>
      <c r="M15" s="10"/>
      <c r="N15" s="10">
        <f t="shared" si="2"/>
        <v>0</v>
      </c>
      <c r="O15" s="10">
        <f>+'184.100'!AK15</f>
        <v>0</v>
      </c>
      <c r="Q15" s="10"/>
      <c r="R15" s="10">
        <f t="shared" si="0"/>
        <v>0</v>
      </c>
    </row>
    <row r="16" spans="1:18" hidden="1" x14ac:dyDescent="0.2">
      <c r="A16" s="34">
        <f>+Jan!A16</f>
        <v>107240</v>
      </c>
      <c r="B16" s="35"/>
      <c r="C16" s="35"/>
      <c r="D16" s="35"/>
      <c r="E16" s="35"/>
      <c r="F16" s="35"/>
      <c r="G16" s="10">
        <f t="shared" si="1"/>
        <v>0</v>
      </c>
      <c r="H16" s="10"/>
      <c r="I16" s="10">
        <f>+Oct!J16</f>
        <v>0</v>
      </c>
      <c r="J16" s="10"/>
      <c r="K16" s="10">
        <f>+Oct!L16</f>
        <v>0</v>
      </c>
      <c r="L16" s="10"/>
      <c r="M16" s="10"/>
      <c r="N16" s="10">
        <f t="shared" si="2"/>
        <v>0</v>
      </c>
      <c r="O16" s="10">
        <f>+'184.100'!AK16</f>
        <v>0</v>
      </c>
      <c r="Q16" s="10"/>
      <c r="R16" s="10">
        <f t="shared" si="0"/>
        <v>0</v>
      </c>
    </row>
    <row r="17" spans="1:18" hidden="1" x14ac:dyDescent="0.2">
      <c r="A17" s="34">
        <f>+Jan!A17</f>
        <v>107245</v>
      </c>
      <c r="B17" s="35"/>
      <c r="C17" s="35"/>
      <c r="D17" s="35"/>
      <c r="E17" s="35"/>
      <c r="F17" s="35"/>
      <c r="G17" s="10">
        <f t="shared" si="1"/>
        <v>0</v>
      </c>
      <c r="H17" s="10"/>
      <c r="I17" s="10">
        <f>+Oct!J17</f>
        <v>0</v>
      </c>
      <c r="J17" s="10"/>
      <c r="K17" s="10">
        <f>+Oct!L17</f>
        <v>0</v>
      </c>
      <c r="L17" s="10"/>
      <c r="M17" s="10"/>
      <c r="N17" s="10">
        <f t="shared" si="2"/>
        <v>0</v>
      </c>
      <c r="O17" s="10">
        <f>+'184.100'!AK17</f>
        <v>0</v>
      </c>
      <c r="Q17" s="10"/>
      <c r="R17" s="10">
        <f t="shared" si="0"/>
        <v>0</v>
      </c>
    </row>
    <row r="18" spans="1:18" hidden="1" x14ac:dyDescent="0.2">
      <c r="A18" s="34">
        <f>+Jan!A18</f>
        <v>107250</v>
      </c>
      <c r="B18" s="35"/>
      <c r="C18" s="35"/>
      <c r="D18" s="35"/>
      <c r="E18" s="35"/>
      <c r="F18" s="35"/>
      <c r="G18" s="10">
        <f t="shared" si="1"/>
        <v>0</v>
      </c>
      <c r="H18" s="10"/>
      <c r="I18" s="10">
        <f>+Oct!J18</f>
        <v>0</v>
      </c>
      <c r="J18" s="10"/>
      <c r="K18" s="10">
        <f>+Oct!L18</f>
        <v>0</v>
      </c>
      <c r="L18" s="10"/>
      <c r="M18" s="10"/>
      <c r="N18" s="10">
        <f t="shared" si="2"/>
        <v>0</v>
      </c>
      <c r="O18" s="10">
        <f>+'184.100'!AK18</f>
        <v>0</v>
      </c>
      <c r="Q18" s="10"/>
      <c r="R18" s="10">
        <f t="shared" si="0"/>
        <v>0</v>
      </c>
    </row>
    <row r="19" spans="1:18" hidden="1" x14ac:dyDescent="0.2">
      <c r="A19" s="34">
        <v>107255</v>
      </c>
      <c r="B19" s="35"/>
      <c r="C19" s="35"/>
      <c r="D19" s="35"/>
      <c r="E19" s="35"/>
      <c r="F19" s="35"/>
      <c r="G19" s="10">
        <f t="shared" si="1"/>
        <v>0</v>
      </c>
      <c r="H19" s="10"/>
      <c r="I19" s="10">
        <f>+Oct!J19</f>
        <v>0</v>
      </c>
      <c r="J19" s="10"/>
      <c r="K19" s="10">
        <f>+Oct!L19</f>
        <v>0</v>
      </c>
      <c r="L19" s="10"/>
      <c r="M19" s="10"/>
      <c r="N19" s="10">
        <f t="shared" si="2"/>
        <v>0</v>
      </c>
      <c r="O19" s="10">
        <f>+'184.100'!AK19</f>
        <v>0</v>
      </c>
      <c r="Q19" s="10"/>
      <c r="R19" s="10">
        <f t="shared" si="0"/>
        <v>0</v>
      </c>
    </row>
    <row r="20" spans="1:18" hidden="1" x14ac:dyDescent="0.2">
      <c r="A20" s="34">
        <f>+Jan!A20</f>
        <v>107260</v>
      </c>
      <c r="B20" s="35"/>
      <c r="C20" s="35"/>
      <c r="D20" s="35"/>
      <c r="E20" s="35"/>
      <c r="F20" s="35"/>
      <c r="G20" s="10">
        <f t="shared" si="1"/>
        <v>0</v>
      </c>
      <c r="H20" s="10"/>
      <c r="I20" s="10">
        <f>+Oct!J20</f>
        <v>0</v>
      </c>
      <c r="J20" s="10"/>
      <c r="K20" s="10">
        <f>+Oct!L20</f>
        <v>0</v>
      </c>
      <c r="L20" s="10"/>
      <c r="M20" s="10"/>
      <c r="N20" s="10">
        <f t="shared" si="2"/>
        <v>0</v>
      </c>
      <c r="O20" s="10">
        <f>+'184.100'!AK20</f>
        <v>0</v>
      </c>
      <c r="Q20" s="10"/>
      <c r="R20" s="10">
        <f t="shared" si="0"/>
        <v>0</v>
      </c>
    </row>
    <row r="21" spans="1:18" hidden="1" x14ac:dyDescent="0.2">
      <c r="A21" s="34">
        <f>+Jan!A21</f>
        <v>107265</v>
      </c>
      <c r="B21" s="35"/>
      <c r="C21" s="35"/>
      <c r="D21" s="35"/>
      <c r="E21" s="35"/>
      <c r="F21" s="35"/>
      <c r="G21" s="10">
        <f t="shared" si="1"/>
        <v>0</v>
      </c>
      <c r="H21" s="10"/>
      <c r="I21" s="10">
        <f>+Oct!J21</f>
        <v>0</v>
      </c>
      <c r="J21" s="10"/>
      <c r="K21" s="10">
        <f>+Oct!L21</f>
        <v>0</v>
      </c>
      <c r="L21" s="10"/>
      <c r="M21" s="10"/>
      <c r="N21" s="10">
        <f t="shared" si="2"/>
        <v>0</v>
      </c>
      <c r="O21" s="10">
        <f>+'184.100'!AK21</f>
        <v>0</v>
      </c>
      <c r="Q21" s="10"/>
      <c r="R21" s="10">
        <f t="shared" si="0"/>
        <v>0</v>
      </c>
    </row>
    <row r="22" spans="1:18" hidden="1" x14ac:dyDescent="0.2">
      <c r="A22" s="34">
        <v>107267</v>
      </c>
      <c r="B22" s="35"/>
      <c r="C22" s="35"/>
      <c r="D22" s="35"/>
      <c r="E22" s="35"/>
      <c r="F22" s="35"/>
      <c r="G22" s="10">
        <f t="shared" si="1"/>
        <v>0</v>
      </c>
      <c r="H22" s="10"/>
      <c r="I22" s="10">
        <f>+Oct!J22</f>
        <v>0</v>
      </c>
      <c r="J22" s="10"/>
      <c r="K22" s="10">
        <f>+Oct!L22</f>
        <v>0</v>
      </c>
      <c r="L22" s="10"/>
      <c r="M22" s="10"/>
      <c r="N22" s="10">
        <f t="shared" si="2"/>
        <v>0</v>
      </c>
      <c r="O22" s="10">
        <f>+'184.100'!AK22</f>
        <v>0</v>
      </c>
      <c r="Q22" s="10"/>
      <c r="R22" s="10">
        <f t="shared" si="0"/>
        <v>0</v>
      </c>
    </row>
    <row r="23" spans="1:18" hidden="1" x14ac:dyDescent="0.2">
      <c r="A23" s="34">
        <f>+Jan!A23</f>
        <v>107270</v>
      </c>
      <c r="B23" s="35"/>
      <c r="C23" s="35"/>
      <c r="D23" s="35"/>
      <c r="E23" s="35"/>
      <c r="F23" s="35"/>
      <c r="G23" s="10">
        <f t="shared" si="1"/>
        <v>0</v>
      </c>
      <c r="H23" s="10"/>
      <c r="I23" s="10">
        <f>+Oct!J23</f>
        <v>0</v>
      </c>
      <c r="J23" s="10"/>
      <c r="K23" s="10">
        <f>+Oct!L23</f>
        <v>0</v>
      </c>
      <c r="L23" s="10"/>
      <c r="M23" s="10"/>
      <c r="N23" s="10">
        <f t="shared" si="2"/>
        <v>0</v>
      </c>
      <c r="O23" s="10">
        <f>+'184.100'!AK23</f>
        <v>0</v>
      </c>
      <c r="Q23" s="10"/>
      <c r="R23" s="10">
        <f t="shared" si="0"/>
        <v>0</v>
      </c>
    </row>
    <row r="24" spans="1:18" hidden="1" x14ac:dyDescent="0.2">
      <c r="A24" s="34">
        <f>+Jan!A24</f>
        <v>107275</v>
      </c>
      <c r="B24" s="35"/>
      <c r="C24" s="35"/>
      <c r="D24" s="35"/>
      <c r="E24" s="35"/>
      <c r="F24" s="35"/>
      <c r="G24" s="10">
        <f t="shared" si="1"/>
        <v>0</v>
      </c>
      <c r="H24" s="10"/>
      <c r="I24" s="10">
        <f>+Oct!J24</f>
        <v>0</v>
      </c>
      <c r="J24" s="10"/>
      <c r="K24" s="10">
        <f>+Oct!L24</f>
        <v>0</v>
      </c>
      <c r="L24" s="10"/>
      <c r="M24" s="10"/>
      <c r="N24" s="10">
        <f t="shared" si="2"/>
        <v>0</v>
      </c>
      <c r="O24" s="10">
        <f>+'184.100'!AK24</f>
        <v>0</v>
      </c>
      <c r="Q24" s="10"/>
      <c r="R24" s="10">
        <f t="shared" si="0"/>
        <v>0</v>
      </c>
    </row>
    <row r="25" spans="1:18" hidden="1" x14ac:dyDescent="0.2">
      <c r="A25" s="34">
        <v>107280</v>
      </c>
      <c r="B25" s="35"/>
      <c r="C25" s="35"/>
      <c r="D25" s="35"/>
      <c r="E25" s="35"/>
      <c r="F25" s="35"/>
      <c r="G25" s="10">
        <f t="shared" si="1"/>
        <v>0</v>
      </c>
      <c r="H25" s="10"/>
      <c r="I25" s="10">
        <f>+Oct!J25</f>
        <v>0</v>
      </c>
      <c r="J25" s="10"/>
      <c r="K25" s="10">
        <f>+Oct!L25</f>
        <v>0</v>
      </c>
      <c r="L25" s="10"/>
      <c r="M25" s="10"/>
      <c r="N25" s="10">
        <f t="shared" si="2"/>
        <v>0</v>
      </c>
      <c r="O25" s="10">
        <f>+'184.100'!AK25</f>
        <v>0</v>
      </c>
      <c r="Q25" s="10"/>
      <c r="R25" s="10">
        <f t="shared" si="0"/>
        <v>0</v>
      </c>
    </row>
    <row r="26" spans="1:18" hidden="1" x14ac:dyDescent="0.2">
      <c r="A26" s="34">
        <v>107285</v>
      </c>
      <c r="B26" s="35"/>
      <c r="C26" s="35"/>
      <c r="D26" s="35"/>
      <c r="E26" s="35"/>
      <c r="F26" s="35"/>
      <c r="G26" s="10">
        <f t="shared" si="1"/>
        <v>0</v>
      </c>
      <c r="H26" s="10"/>
      <c r="I26" s="10">
        <f>+Oct!J26</f>
        <v>0</v>
      </c>
      <c r="J26" s="10"/>
      <c r="K26" s="10">
        <f>+Oct!L26</f>
        <v>0</v>
      </c>
      <c r="L26" s="10"/>
      <c r="M26" s="10"/>
      <c r="N26" s="10">
        <f t="shared" si="2"/>
        <v>0</v>
      </c>
      <c r="O26" s="10">
        <f>+'184.100'!AK26</f>
        <v>0</v>
      </c>
      <c r="Q26" s="10"/>
      <c r="R26" s="10">
        <f t="shared" si="0"/>
        <v>0</v>
      </c>
    </row>
    <row r="27" spans="1:18" hidden="1" x14ac:dyDescent="0.2">
      <c r="A27" s="34">
        <v>107290</v>
      </c>
      <c r="B27" s="35"/>
      <c r="C27" s="35"/>
      <c r="D27" s="35"/>
      <c r="E27" s="35"/>
      <c r="F27" s="35"/>
      <c r="G27" s="10">
        <f t="shared" si="1"/>
        <v>0</v>
      </c>
      <c r="H27" s="10"/>
      <c r="I27" s="10">
        <f>+Oct!J27</f>
        <v>0</v>
      </c>
      <c r="J27" s="10"/>
      <c r="K27" s="10">
        <f>+Oct!L27</f>
        <v>0</v>
      </c>
      <c r="L27" s="10"/>
      <c r="M27" s="10"/>
      <c r="N27" s="10">
        <f t="shared" si="2"/>
        <v>0</v>
      </c>
      <c r="O27" s="10">
        <f>+'184.100'!AK27</f>
        <v>0</v>
      </c>
      <c r="Q27" s="10"/>
      <c r="R27" s="10">
        <f t="shared" si="0"/>
        <v>0</v>
      </c>
    </row>
    <row r="28" spans="1:18" hidden="1" x14ac:dyDescent="0.2">
      <c r="A28" s="34">
        <v>107295</v>
      </c>
      <c r="B28" s="35"/>
      <c r="C28" s="35"/>
      <c r="D28" s="35"/>
      <c r="E28" s="35"/>
      <c r="F28" s="35"/>
      <c r="G28" s="10">
        <f t="shared" si="1"/>
        <v>0</v>
      </c>
      <c r="H28" s="10"/>
      <c r="I28" s="10">
        <f>+Oct!J28</f>
        <v>0</v>
      </c>
      <c r="J28" s="10"/>
      <c r="K28" s="10">
        <f>+Oct!L28</f>
        <v>0</v>
      </c>
      <c r="L28" s="10"/>
      <c r="M28" s="10"/>
      <c r="N28" s="10">
        <f t="shared" si="2"/>
        <v>0</v>
      </c>
      <c r="O28" s="10">
        <f>+'184.100'!AK28</f>
        <v>0</v>
      </c>
      <c r="Q28" s="10"/>
      <c r="R28" s="10">
        <f t="shared" si="0"/>
        <v>0</v>
      </c>
    </row>
    <row r="29" spans="1:18" hidden="1" x14ac:dyDescent="0.2">
      <c r="A29" s="34">
        <v>107297</v>
      </c>
      <c r="B29" s="35"/>
      <c r="C29" s="35"/>
      <c r="D29" s="35"/>
      <c r="E29" s="35"/>
      <c r="F29" s="35"/>
      <c r="G29" s="10">
        <f t="shared" si="1"/>
        <v>0</v>
      </c>
      <c r="H29" s="10"/>
      <c r="I29" s="10"/>
      <c r="J29" s="10"/>
      <c r="K29" s="10"/>
      <c r="L29" s="10"/>
      <c r="M29" s="10"/>
      <c r="N29" s="10">
        <f t="shared" si="2"/>
        <v>0</v>
      </c>
      <c r="O29" s="10">
        <f>+'184.100'!AK29</f>
        <v>0</v>
      </c>
      <c r="Q29" s="10"/>
      <c r="R29" s="10">
        <f t="shared" si="0"/>
        <v>0</v>
      </c>
    </row>
    <row r="30" spans="1:18" hidden="1" x14ac:dyDescent="0.2">
      <c r="A30" s="34">
        <v>107310</v>
      </c>
      <c r="B30" s="35"/>
      <c r="C30" s="35"/>
      <c r="D30" s="35"/>
      <c r="E30" s="35"/>
      <c r="F30" s="35"/>
      <c r="G30" s="10">
        <f t="shared" ref="G30" si="3">SUM(B30:F30)</f>
        <v>0</v>
      </c>
      <c r="H30" s="10"/>
      <c r="I30" s="10"/>
      <c r="J30" s="10"/>
      <c r="K30" s="10"/>
      <c r="L30" s="10"/>
      <c r="M30" s="10"/>
      <c r="N30" s="10">
        <f t="shared" ref="N30" si="4">+G30-I30+J30-K30+L30+M30+H30</f>
        <v>0</v>
      </c>
      <c r="O30" s="10">
        <f>+'184.100'!AK30</f>
        <v>0</v>
      </c>
      <c r="Q30" s="10"/>
      <c r="R30" s="10">
        <f t="shared" ref="R30" si="5">+N30++Q30+O30+P30</f>
        <v>0</v>
      </c>
    </row>
    <row r="31" spans="1:18" hidden="1" x14ac:dyDescent="0.2">
      <c r="A31" s="34">
        <v>107400</v>
      </c>
      <c r="B31" s="35"/>
      <c r="C31" s="35"/>
      <c r="D31" s="35"/>
      <c r="E31" s="35"/>
      <c r="F31" s="35"/>
      <c r="G31" s="10">
        <f t="shared" si="1"/>
        <v>0</v>
      </c>
      <c r="H31" s="10"/>
      <c r="I31" s="10">
        <f>+Oct!J31</f>
        <v>0</v>
      </c>
      <c r="J31" s="10"/>
      <c r="K31" s="10">
        <f>+Oct!L31</f>
        <v>0</v>
      </c>
      <c r="L31" s="10"/>
      <c r="M31" s="10"/>
      <c r="N31" s="10">
        <f t="shared" si="2"/>
        <v>0</v>
      </c>
      <c r="O31" s="10">
        <f>+'184.100'!AK31</f>
        <v>0</v>
      </c>
      <c r="Q31" s="10">
        <f>+'163000'!AK10+'163000'!AK33</f>
        <v>0</v>
      </c>
      <c r="R31" s="10">
        <f t="shared" si="0"/>
        <v>0</v>
      </c>
    </row>
    <row r="32" spans="1:18" x14ac:dyDescent="0.2">
      <c r="A32" s="34">
        <f>+Jan!A32</f>
        <v>107500</v>
      </c>
      <c r="B32" s="35">
        <v>17275.46</v>
      </c>
      <c r="C32" s="35">
        <v>1637.83</v>
      </c>
      <c r="D32" s="35"/>
      <c r="E32" s="35">
        <v>1440.03</v>
      </c>
      <c r="F32" s="35"/>
      <c r="G32" s="10">
        <f t="shared" si="1"/>
        <v>20353.32</v>
      </c>
      <c r="H32" s="10"/>
      <c r="I32" s="10">
        <f>+Oct!J32</f>
        <v>0</v>
      </c>
      <c r="J32" s="10"/>
      <c r="K32" s="10">
        <f>+Oct!L32</f>
        <v>0</v>
      </c>
      <c r="L32" s="10"/>
      <c r="M32" s="10"/>
      <c r="N32" s="10">
        <f t="shared" si="2"/>
        <v>20353.32</v>
      </c>
      <c r="O32" s="10">
        <f>+'184.100'!AK32</f>
        <v>24.001047309846676</v>
      </c>
      <c r="Q32" s="10"/>
      <c r="R32" s="10">
        <f t="shared" si="0"/>
        <v>20377.321047309848</v>
      </c>
    </row>
    <row r="33" spans="1:18" x14ac:dyDescent="0.2">
      <c r="A33" s="34">
        <f>+Jan!A33</f>
        <v>108800</v>
      </c>
      <c r="B33" s="35">
        <v>16962.22</v>
      </c>
      <c r="C33" s="35">
        <v>1674.52</v>
      </c>
      <c r="D33" s="35"/>
      <c r="E33" s="35">
        <v>1341.2</v>
      </c>
      <c r="F33" s="35"/>
      <c r="G33" s="10">
        <f t="shared" si="1"/>
        <v>19977.940000000002</v>
      </c>
      <c r="H33" s="10">
        <v>815.05</v>
      </c>
      <c r="I33" s="10">
        <f>+Oct!J33</f>
        <v>0</v>
      </c>
      <c r="J33" s="10"/>
      <c r="K33" s="10">
        <f>+Oct!L33</f>
        <v>0</v>
      </c>
      <c r="L33" s="10"/>
      <c r="M33" s="10"/>
      <c r="N33" s="10">
        <f t="shared" si="2"/>
        <v>20792.990000000002</v>
      </c>
      <c r="O33" s="10">
        <f>+'184.100'!AK33</f>
        <v>206.04065059131466</v>
      </c>
      <c r="Q33" s="10"/>
      <c r="R33" s="10">
        <f t="shared" si="0"/>
        <v>20999.030650591318</v>
      </c>
    </row>
    <row r="34" spans="1:18" x14ac:dyDescent="0.2">
      <c r="A34" s="34">
        <f>+Jan!A34</f>
        <v>108810</v>
      </c>
      <c r="B34" s="35">
        <v>115.34</v>
      </c>
      <c r="C34" s="35">
        <v>16.48</v>
      </c>
      <c r="D34" s="35"/>
      <c r="E34" s="35">
        <v>12.67</v>
      </c>
      <c r="F34" s="35"/>
      <c r="G34" s="10">
        <f t="shared" si="1"/>
        <v>144.48999999999998</v>
      </c>
      <c r="H34" s="10"/>
      <c r="I34" s="10">
        <f>+Oct!J34</f>
        <v>0</v>
      </c>
      <c r="J34" s="10"/>
      <c r="K34" s="10">
        <f>+Oct!L34</f>
        <v>0</v>
      </c>
      <c r="L34" s="10"/>
      <c r="M34" s="10"/>
      <c r="N34" s="10">
        <f>+G34-I34+J34-K34+L34+M34+H34</f>
        <v>144.48999999999998</v>
      </c>
      <c r="O34" s="10">
        <f>+'184.100'!AK34</f>
        <v>0</v>
      </c>
      <c r="Q34" s="10"/>
      <c r="R34" s="10">
        <f t="shared" si="0"/>
        <v>144.48999999999998</v>
      </c>
    </row>
    <row r="35" spans="1:18" x14ac:dyDescent="0.2">
      <c r="A35" s="50">
        <f>+Jan!A35</f>
        <v>142200</v>
      </c>
      <c r="B35" s="35"/>
      <c r="C35" s="35"/>
      <c r="D35" s="35"/>
      <c r="E35" s="35"/>
      <c r="F35" s="35"/>
      <c r="G35" s="10">
        <f t="shared" si="1"/>
        <v>0</v>
      </c>
      <c r="H35" s="10">
        <v>200.94</v>
      </c>
      <c r="I35" s="10">
        <f>+Oct!J35</f>
        <v>0</v>
      </c>
      <c r="J35" s="10"/>
      <c r="K35" s="10">
        <f>+Oct!L35</f>
        <v>0</v>
      </c>
      <c r="L35" s="10"/>
      <c r="M35" s="10"/>
      <c r="N35" s="10">
        <f t="shared" si="2"/>
        <v>200.94</v>
      </c>
      <c r="O35" s="10">
        <f>+'184.100'!AK35</f>
        <v>0</v>
      </c>
      <c r="Q35" s="10"/>
      <c r="R35" s="10">
        <f t="shared" si="0"/>
        <v>200.94</v>
      </c>
    </row>
    <row r="36" spans="1:18" hidden="1" x14ac:dyDescent="0.2">
      <c r="A36" s="34">
        <v>143000</v>
      </c>
      <c r="B36" s="35"/>
      <c r="C36" s="35"/>
      <c r="D36" s="35"/>
      <c r="E36" s="35"/>
      <c r="F36" s="35"/>
      <c r="G36" s="10">
        <f t="shared" si="1"/>
        <v>0</v>
      </c>
      <c r="H36" s="10"/>
      <c r="I36" s="10">
        <f>+Oct!J36</f>
        <v>0</v>
      </c>
      <c r="J36" s="10"/>
      <c r="K36" s="10">
        <f>+Oct!L36</f>
        <v>0</v>
      </c>
      <c r="L36" s="10"/>
      <c r="M36" s="10"/>
      <c r="N36" s="10">
        <f t="shared" ref="N36:N37" si="6">+G36-I36+J36-K36+L36+M36+H36</f>
        <v>0</v>
      </c>
      <c r="O36" s="10">
        <f>+'184.100'!AK36</f>
        <v>0</v>
      </c>
      <c r="Q36" s="10"/>
      <c r="R36" s="10">
        <f t="shared" si="0"/>
        <v>0</v>
      </c>
    </row>
    <row r="37" spans="1:18" x14ac:dyDescent="0.2">
      <c r="A37" s="34">
        <f>+Jan!A37</f>
        <v>143100</v>
      </c>
      <c r="B37" s="35"/>
      <c r="C37" s="35"/>
      <c r="D37" s="35"/>
      <c r="E37" s="35"/>
      <c r="F37" s="35"/>
      <c r="G37" s="10">
        <f t="shared" si="1"/>
        <v>0</v>
      </c>
      <c r="H37" s="10">
        <v>108.98</v>
      </c>
      <c r="I37" s="10">
        <f>+Oct!J37</f>
        <v>0</v>
      </c>
      <c r="J37" s="10"/>
      <c r="K37" s="10">
        <f>+Oct!L37</f>
        <v>0</v>
      </c>
      <c r="L37" s="10"/>
      <c r="M37" s="10"/>
      <c r="N37" s="10">
        <f t="shared" si="6"/>
        <v>108.98</v>
      </c>
      <c r="O37" s="10">
        <f>+'184.100'!AK37</f>
        <v>0</v>
      </c>
      <c r="Q37" s="10"/>
      <c r="R37" s="10">
        <f t="shared" si="0"/>
        <v>108.98</v>
      </c>
    </row>
    <row r="38" spans="1:18" x14ac:dyDescent="0.2">
      <c r="A38" s="34">
        <f>+Jan!A38</f>
        <v>143600</v>
      </c>
      <c r="B38" s="35"/>
      <c r="C38" s="35"/>
      <c r="D38" s="35"/>
      <c r="E38" s="35"/>
      <c r="F38" s="35"/>
      <c r="G38" s="10">
        <f t="shared" si="1"/>
        <v>0</v>
      </c>
      <c r="H38" s="10">
        <v>2795.34</v>
      </c>
      <c r="I38" s="10">
        <f>+Oct!J38</f>
        <v>0</v>
      </c>
      <c r="J38" s="10"/>
      <c r="K38" s="10">
        <f>+Oct!L38</f>
        <v>0</v>
      </c>
      <c r="L38" s="10"/>
      <c r="M38" s="10"/>
      <c r="N38" s="10">
        <f t="shared" si="2"/>
        <v>2795.34</v>
      </c>
      <c r="O38" s="10">
        <f>+'184.100'!AK38</f>
        <v>0</v>
      </c>
      <c r="Q38" s="10"/>
      <c r="R38" s="10">
        <f t="shared" si="0"/>
        <v>2795.34</v>
      </c>
    </row>
    <row r="39" spans="1:18" hidden="1" x14ac:dyDescent="0.2">
      <c r="A39" s="34">
        <v>143700</v>
      </c>
      <c r="B39" s="35"/>
      <c r="C39" s="35"/>
      <c r="D39" s="35"/>
      <c r="E39" s="35"/>
      <c r="F39" s="35"/>
      <c r="G39" s="10">
        <f t="shared" si="1"/>
        <v>0</v>
      </c>
      <c r="H39" s="10"/>
      <c r="I39" s="10"/>
      <c r="J39" s="10"/>
      <c r="K39" s="10"/>
      <c r="L39" s="10"/>
      <c r="M39" s="10"/>
      <c r="N39" s="10">
        <f t="shared" ref="N39" si="7">+G39-I39+J39-K39+L39+M39+H39</f>
        <v>0</v>
      </c>
      <c r="O39" s="10">
        <f>+'184.100'!AK39</f>
        <v>0</v>
      </c>
      <c r="Q39" s="10"/>
      <c r="R39" s="10">
        <f t="shared" si="0"/>
        <v>0</v>
      </c>
    </row>
    <row r="40" spans="1:18" hidden="1" x14ac:dyDescent="0.2">
      <c r="A40" s="34">
        <f>+Jan!A40</f>
        <v>146000</v>
      </c>
      <c r="B40" s="35"/>
      <c r="C40" s="35"/>
      <c r="D40" s="35"/>
      <c r="E40" s="35"/>
      <c r="F40" s="35"/>
      <c r="G40" s="10">
        <f t="shared" si="1"/>
        <v>0</v>
      </c>
      <c r="H40" s="10"/>
      <c r="I40" s="10">
        <f>+Oct!J40</f>
        <v>0</v>
      </c>
      <c r="J40" s="10"/>
      <c r="K40" s="10">
        <f>+Oct!L40</f>
        <v>0</v>
      </c>
      <c r="L40" s="10"/>
      <c r="M40" s="10"/>
      <c r="N40" s="10">
        <f t="shared" si="2"/>
        <v>0</v>
      </c>
      <c r="O40" s="10">
        <f>+'184.100'!AK40</f>
        <v>0</v>
      </c>
      <c r="Q40" s="10"/>
      <c r="R40" s="10">
        <f t="shared" si="0"/>
        <v>0</v>
      </c>
    </row>
    <row r="41" spans="1:18" x14ac:dyDescent="0.2">
      <c r="A41" s="34">
        <f>+Jan!A41</f>
        <v>163000</v>
      </c>
      <c r="B41" s="35">
        <v>37875.31</v>
      </c>
      <c r="C41" s="35">
        <v>4219.1899999999996</v>
      </c>
      <c r="D41" s="35"/>
      <c r="E41" s="35">
        <v>3925.69</v>
      </c>
      <c r="F41" s="35"/>
      <c r="G41" s="10">
        <f t="shared" si="1"/>
        <v>46020.19</v>
      </c>
      <c r="H41" s="10"/>
      <c r="I41" s="10">
        <f>+Oct!J41</f>
        <v>0</v>
      </c>
      <c r="J41" s="10"/>
      <c r="K41" s="10">
        <f>+Oct!L41</f>
        <v>0</v>
      </c>
      <c r="L41" s="10"/>
      <c r="M41" s="10"/>
      <c r="N41" s="10">
        <f t="shared" si="2"/>
        <v>46020.19</v>
      </c>
      <c r="O41" s="10">
        <f>+'184.100'!AK41</f>
        <v>1.145689616671945</v>
      </c>
      <c r="Q41" s="10">
        <f>-'163000'!AK21</f>
        <v>-46021.335689616673</v>
      </c>
      <c r="R41" s="10">
        <f t="shared" si="0"/>
        <v>9.3836050041318231E-13</v>
      </c>
    </row>
    <row r="42" spans="1:18" hidden="1" x14ac:dyDescent="0.2">
      <c r="A42" s="34">
        <v>163200</v>
      </c>
      <c r="B42" s="35"/>
      <c r="C42" s="35"/>
      <c r="D42" s="35"/>
      <c r="E42" s="35"/>
      <c r="F42" s="35"/>
      <c r="G42" s="10">
        <f t="shared" si="1"/>
        <v>0</v>
      </c>
      <c r="H42" s="10"/>
      <c r="I42" s="10">
        <f>+Oct!J42</f>
        <v>0</v>
      </c>
      <c r="J42" s="10"/>
      <c r="K42" s="10">
        <f>+Oct!L42</f>
        <v>0</v>
      </c>
      <c r="L42" s="10"/>
      <c r="M42" s="10"/>
      <c r="N42" s="10">
        <f t="shared" si="2"/>
        <v>0</v>
      </c>
      <c r="O42" s="10">
        <f>+'184.100'!AK42</f>
        <v>0</v>
      </c>
      <c r="Q42" s="10">
        <f>-'163000'!AK44</f>
        <v>0</v>
      </c>
      <c r="R42" s="10">
        <f t="shared" si="0"/>
        <v>0</v>
      </c>
    </row>
    <row r="43" spans="1:18" hidden="1" x14ac:dyDescent="0.2">
      <c r="A43" s="34">
        <v>183200</v>
      </c>
      <c r="B43" s="35"/>
      <c r="C43" s="35"/>
      <c r="D43" s="35"/>
      <c r="E43" s="35"/>
      <c r="F43" s="35"/>
      <c r="G43" s="10">
        <f t="shared" si="1"/>
        <v>0</v>
      </c>
      <c r="H43" s="10"/>
      <c r="I43" s="10">
        <f>+Oct!J43</f>
        <v>0</v>
      </c>
      <c r="J43" s="10"/>
      <c r="K43" s="10">
        <f>+Oct!L43</f>
        <v>0</v>
      </c>
      <c r="L43" s="10"/>
      <c r="M43" s="10"/>
      <c r="N43" s="10">
        <f t="shared" si="2"/>
        <v>0</v>
      </c>
      <c r="O43" s="10">
        <f>+'184.100'!AK43</f>
        <v>0</v>
      </c>
      <c r="Q43" s="10"/>
      <c r="R43" s="10">
        <f t="shared" si="0"/>
        <v>0</v>
      </c>
    </row>
    <row r="44" spans="1:18" hidden="1" x14ac:dyDescent="0.2">
      <c r="A44" s="34">
        <v>183400</v>
      </c>
      <c r="B44" s="35"/>
      <c r="C44" s="35"/>
      <c r="D44" s="35"/>
      <c r="E44" s="35"/>
      <c r="F44" s="35"/>
      <c r="G44" s="10">
        <f t="shared" si="1"/>
        <v>0</v>
      </c>
      <c r="H44" s="10"/>
      <c r="I44" s="10">
        <f>+Oct!J44</f>
        <v>0</v>
      </c>
      <c r="J44" s="10"/>
      <c r="K44" s="10">
        <f>+Oct!L44</f>
        <v>0</v>
      </c>
      <c r="L44" s="10"/>
      <c r="M44" s="10"/>
      <c r="N44" s="10">
        <f t="shared" ref="N44" si="8">+G44-I44+J44-K44+L44+M44+H44</f>
        <v>0</v>
      </c>
      <c r="O44" s="10">
        <f>+'184.100'!AK44</f>
        <v>0</v>
      </c>
      <c r="Q44" s="10"/>
      <c r="R44" s="10">
        <f t="shared" si="0"/>
        <v>0</v>
      </c>
    </row>
    <row r="45" spans="1:18" x14ac:dyDescent="0.2">
      <c r="A45" s="34">
        <f>+Jan!A45</f>
        <v>184100</v>
      </c>
      <c r="B45" s="35">
        <v>1498.22</v>
      </c>
      <c r="C45" s="35">
        <v>176.26</v>
      </c>
      <c r="D45" s="35"/>
      <c r="E45" s="35">
        <v>169.51</v>
      </c>
      <c r="F45" s="35"/>
      <c r="G45" s="10">
        <f t="shared" si="1"/>
        <v>1843.99</v>
      </c>
      <c r="H45" s="10"/>
      <c r="I45" s="10">
        <f>+Oct!J45</f>
        <v>0</v>
      </c>
      <c r="J45" s="10"/>
      <c r="K45" s="10">
        <f>+Oct!L45</f>
        <v>0</v>
      </c>
      <c r="L45" s="10"/>
      <c r="M45" s="10"/>
      <c r="N45" s="10">
        <f t="shared" si="2"/>
        <v>1843.99</v>
      </c>
      <c r="O45" s="10">
        <f>-'184.100'!AK116</f>
        <v>-1843.99</v>
      </c>
      <c r="Q45" s="10"/>
      <c r="R45" s="10">
        <f t="shared" si="0"/>
        <v>0</v>
      </c>
    </row>
    <row r="46" spans="1:18" hidden="1" x14ac:dyDescent="0.2">
      <c r="A46" s="34">
        <v>242300</v>
      </c>
      <c r="B46" s="35"/>
      <c r="C46" s="35"/>
      <c r="D46" s="35"/>
      <c r="E46" s="35"/>
      <c r="F46" s="35"/>
      <c r="G46" s="10">
        <f t="shared" ref="G46" si="9">SUM(B46:F46)</f>
        <v>0</v>
      </c>
      <c r="H46" s="10"/>
      <c r="I46" s="10">
        <f>+Oct!J46</f>
        <v>0</v>
      </c>
      <c r="J46" s="10"/>
      <c r="K46" s="10">
        <f>+Oct!L46</f>
        <v>0</v>
      </c>
      <c r="L46" s="10"/>
      <c r="M46" s="10"/>
      <c r="N46" s="10">
        <f t="shared" si="2"/>
        <v>0</v>
      </c>
      <c r="O46" s="10">
        <f>+'184.100'!AK46</f>
        <v>0</v>
      </c>
      <c r="Q46" s="10"/>
      <c r="R46" s="10">
        <f t="shared" ref="R46" si="10">+N46++Q46+O46+P46</f>
        <v>0</v>
      </c>
    </row>
    <row r="47" spans="1:18" hidden="1" x14ac:dyDescent="0.2">
      <c r="A47" s="34">
        <v>253350</v>
      </c>
      <c r="B47" s="35"/>
      <c r="C47" s="35"/>
      <c r="D47" s="35"/>
      <c r="E47" s="35"/>
      <c r="F47" s="35"/>
      <c r="G47" s="10">
        <f t="shared" si="1"/>
        <v>0</v>
      </c>
      <c r="H47" s="10"/>
      <c r="I47" s="10">
        <f>+Oct!J47</f>
        <v>0</v>
      </c>
      <c r="J47" s="10"/>
      <c r="K47" s="10">
        <f>+Oct!L47</f>
        <v>0</v>
      </c>
      <c r="L47" s="10"/>
      <c r="M47" s="10"/>
      <c r="N47" s="10">
        <f t="shared" ref="N47:N49" si="11">+G47-I47+J47-K47+L47+M47+H47</f>
        <v>0</v>
      </c>
      <c r="O47" s="10">
        <f>+'184.100'!AK47</f>
        <v>0</v>
      </c>
      <c r="Q47" s="10"/>
      <c r="R47" s="10">
        <f t="shared" si="0"/>
        <v>0</v>
      </c>
    </row>
    <row r="48" spans="1:18" hidden="1" x14ac:dyDescent="0.2">
      <c r="A48" s="34">
        <v>253351</v>
      </c>
      <c r="B48" s="35"/>
      <c r="C48" s="35"/>
      <c r="D48" s="35"/>
      <c r="E48" s="35"/>
      <c r="F48" s="35"/>
      <c r="G48" s="10">
        <f t="shared" si="1"/>
        <v>0</v>
      </c>
      <c r="H48" s="10"/>
      <c r="I48" s="10">
        <f>+Oct!J48</f>
        <v>0</v>
      </c>
      <c r="J48" s="10"/>
      <c r="K48" s="10">
        <f>+Oct!L48</f>
        <v>0</v>
      </c>
      <c r="L48" s="10"/>
      <c r="M48" s="10"/>
      <c r="N48" s="10">
        <f t="shared" si="11"/>
        <v>0</v>
      </c>
      <c r="O48" s="10">
        <f>+'184.100'!AK48</f>
        <v>0</v>
      </c>
      <c r="Q48" s="10"/>
      <c r="R48" s="10">
        <f t="shared" si="0"/>
        <v>0</v>
      </c>
    </row>
    <row r="49" spans="1:18" hidden="1" x14ac:dyDescent="0.2">
      <c r="A49" s="34">
        <f>+Jan!A49</f>
        <v>416000</v>
      </c>
      <c r="B49" s="35"/>
      <c r="C49" s="35"/>
      <c r="D49" s="35"/>
      <c r="E49" s="35"/>
      <c r="F49" s="35"/>
      <c r="G49" s="10">
        <f t="shared" si="1"/>
        <v>0</v>
      </c>
      <c r="H49" s="10"/>
      <c r="I49" s="10">
        <f>+Oct!J49</f>
        <v>0</v>
      </c>
      <c r="J49" s="10"/>
      <c r="K49" s="10">
        <f>+Oct!L49</f>
        <v>0</v>
      </c>
      <c r="L49" s="10"/>
      <c r="M49" s="10"/>
      <c r="N49" s="10">
        <f t="shared" si="11"/>
        <v>0</v>
      </c>
      <c r="O49" s="10">
        <f>+'184.100'!AK49</f>
        <v>0</v>
      </c>
      <c r="Q49" s="10"/>
      <c r="R49" s="10">
        <f t="shared" si="0"/>
        <v>0</v>
      </c>
    </row>
    <row r="50" spans="1:18" hidden="1" x14ac:dyDescent="0.2">
      <c r="A50" s="34">
        <f>+Jan!A50</f>
        <v>416100</v>
      </c>
      <c r="B50" s="35"/>
      <c r="C50" s="35"/>
      <c r="D50" s="35"/>
      <c r="E50" s="35"/>
      <c r="F50" s="35"/>
      <c r="G50" s="10">
        <f t="shared" si="1"/>
        <v>0</v>
      </c>
      <c r="H50" s="10"/>
      <c r="I50" s="10">
        <f>+Oct!J50</f>
        <v>0</v>
      </c>
      <c r="J50" s="10"/>
      <c r="K50" s="10">
        <f>+Oct!L50</f>
        <v>0</v>
      </c>
      <c r="L50" s="10"/>
      <c r="M50" s="10"/>
      <c r="N50" s="10">
        <f t="shared" si="2"/>
        <v>0</v>
      </c>
      <c r="O50" s="10">
        <f>+'184.100'!AK50</f>
        <v>0</v>
      </c>
      <c r="Q50" s="10"/>
      <c r="R50" s="10">
        <f t="shared" si="0"/>
        <v>0</v>
      </c>
    </row>
    <row r="51" spans="1:18" hidden="1" x14ac:dyDescent="0.2">
      <c r="A51" s="34">
        <f>+Jan!A51</f>
        <v>416600</v>
      </c>
      <c r="B51" s="35"/>
      <c r="C51" s="35"/>
      <c r="D51" s="35"/>
      <c r="E51" s="35"/>
      <c r="F51" s="35"/>
      <c r="G51" s="10">
        <f t="shared" si="1"/>
        <v>0</v>
      </c>
      <c r="H51" s="10"/>
      <c r="I51" s="10">
        <f>+Oct!J51</f>
        <v>0</v>
      </c>
      <c r="J51" s="10"/>
      <c r="K51" s="10">
        <f>+Oct!L51</f>
        <v>0</v>
      </c>
      <c r="L51" s="10"/>
      <c r="M51" s="10"/>
      <c r="N51" s="10">
        <f t="shared" si="2"/>
        <v>0</v>
      </c>
      <c r="O51" s="10">
        <f>+'184.100'!AK51</f>
        <v>0</v>
      </c>
      <c r="Q51" s="10"/>
      <c r="R51" s="10">
        <f t="shared" si="0"/>
        <v>0</v>
      </c>
    </row>
    <row r="52" spans="1:18" hidden="1" x14ac:dyDescent="0.2">
      <c r="A52" s="34">
        <f>+Jan!A52</f>
        <v>416700</v>
      </c>
      <c r="B52" s="35"/>
      <c r="C52" s="35"/>
      <c r="D52" s="35"/>
      <c r="E52" s="35"/>
      <c r="F52" s="35"/>
      <c r="G52" s="10">
        <f t="shared" si="1"/>
        <v>0</v>
      </c>
      <c r="H52" s="10"/>
      <c r="I52" s="10">
        <f>+Oct!J52</f>
        <v>0</v>
      </c>
      <c r="J52" s="10"/>
      <c r="K52" s="10">
        <f>+Oct!L52</f>
        <v>0</v>
      </c>
      <c r="L52" s="10"/>
      <c r="M52" s="10"/>
      <c r="N52" s="10">
        <f t="shared" si="2"/>
        <v>0</v>
      </c>
      <c r="O52" s="10">
        <f>+'184.100'!AK52</f>
        <v>0</v>
      </c>
      <c r="Q52" s="10"/>
      <c r="R52" s="10">
        <f t="shared" si="0"/>
        <v>0</v>
      </c>
    </row>
    <row r="53" spans="1:18" x14ac:dyDescent="0.2">
      <c r="A53" s="34">
        <f>+Jan!A53</f>
        <v>417102</v>
      </c>
      <c r="B53" s="35"/>
      <c r="C53" s="35"/>
      <c r="D53" s="35"/>
      <c r="E53" s="35"/>
      <c r="F53" s="35"/>
      <c r="G53" s="10">
        <f t="shared" si="1"/>
        <v>0</v>
      </c>
      <c r="H53" s="10"/>
      <c r="I53" s="10">
        <f>+Oct!J53</f>
        <v>0</v>
      </c>
      <c r="J53" s="10"/>
      <c r="K53" s="10">
        <f>+Oct!L53</f>
        <v>0</v>
      </c>
      <c r="L53" s="10"/>
      <c r="M53" s="10"/>
      <c r="N53" s="10">
        <f t="shared" si="2"/>
        <v>0</v>
      </c>
      <c r="O53" s="10">
        <f>+'184.100'!AK53</f>
        <v>0</v>
      </c>
      <c r="P53" s="10">
        <v>0.89</v>
      </c>
      <c r="Q53" s="10"/>
      <c r="R53" s="10">
        <f t="shared" si="0"/>
        <v>0.89</v>
      </c>
    </row>
    <row r="54" spans="1:18" hidden="1" x14ac:dyDescent="0.2">
      <c r="A54" s="34">
        <f>+Jan!A54</f>
        <v>417106</v>
      </c>
      <c r="B54" s="35"/>
      <c r="C54" s="35"/>
      <c r="D54" s="35"/>
      <c r="E54" s="35"/>
      <c r="F54" s="35"/>
      <c r="G54" s="10">
        <f t="shared" si="1"/>
        <v>0</v>
      </c>
      <c r="H54" s="10"/>
      <c r="I54" s="10">
        <f>+Oct!J54</f>
        <v>0</v>
      </c>
      <c r="J54" s="10"/>
      <c r="K54" s="10">
        <f>+Oct!L54</f>
        <v>0</v>
      </c>
      <c r="L54" s="10"/>
      <c r="M54" s="10"/>
      <c r="N54" s="10">
        <f t="shared" si="2"/>
        <v>0</v>
      </c>
      <c r="O54" s="10">
        <f>+'184.100'!AK54</f>
        <v>0</v>
      </c>
      <c r="Q54" s="10"/>
      <c r="R54" s="10">
        <f t="shared" si="0"/>
        <v>0</v>
      </c>
    </row>
    <row r="55" spans="1:18" x14ac:dyDescent="0.2">
      <c r="A55" s="34">
        <f>+Jan!A55</f>
        <v>417107</v>
      </c>
      <c r="B55" s="35"/>
      <c r="C55" s="35"/>
      <c r="D55" s="35"/>
      <c r="E55" s="35"/>
      <c r="F55" s="35"/>
      <c r="G55" s="10">
        <f t="shared" si="1"/>
        <v>0</v>
      </c>
      <c r="H55" s="10"/>
      <c r="I55" s="10">
        <f>+Oct!J55</f>
        <v>0</v>
      </c>
      <c r="J55" s="10"/>
      <c r="K55" s="10">
        <f>+Oct!L55</f>
        <v>0</v>
      </c>
      <c r="L55" s="10"/>
      <c r="M55" s="10"/>
      <c r="N55" s="10">
        <f t="shared" si="2"/>
        <v>0</v>
      </c>
      <c r="O55" s="10">
        <f>+'184.100'!AK55</f>
        <v>0</v>
      </c>
      <c r="P55" s="10">
        <v>9.0299999999999994</v>
      </c>
      <c r="Q55" s="10"/>
      <c r="R55" s="10">
        <f t="shared" si="0"/>
        <v>9.0299999999999994</v>
      </c>
    </row>
    <row r="56" spans="1:18" hidden="1" x14ac:dyDescent="0.2">
      <c r="A56" s="34">
        <v>426500</v>
      </c>
      <c r="B56" s="35"/>
      <c r="C56" s="35"/>
      <c r="D56" s="35"/>
      <c r="E56" s="35"/>
      <c r="F56" s="35"/>
      <c r="G56" s="10">
        <f t="shared" ref="G56" si="12">SUM(B56:F56)</f>
        <v>0</v>
      </c>
      <c r="H56" s="10"/>
      <c r="I56" s="10">
        <f>+Oct!J56</f>
        <v>0</v>
      </c>
      <c r="J56" s="10"/>
      <c r="K56" s="10">
        <f>+Oct!L56</f>
        <v>0</v>
      </c>
      <c r="L56" s="10"/>
      <c r="M56" s="10"/>
      <c r="N56" s="10">
        <f t="shared" ref="N56" si="13">+G56-I56+J56-K56+L56+M56+H56</f>
        <v>0</v>
      </c>
      <c r="O56" s="10">
        <f>+'184.100'!AK56</f>
        <v>0</v>
      </c>
      <c r="Q56" s="10"/>
      <c r="R56" s="10">
        <f t="shared" ref="R56" si="14">+N56++Q56+O56+P56</f>
        <v>0</v>
      </c>
    </row>
    <row r="57" spans="1:18" hidden="1" x14ac:dyDescent="0.2">
      <c r="A57" s="34">
        <f>+Jan!A57</f>
        <v>582000</v>
      </c>
      <c r="B57" s="35"/>
      <c r="C57" s="35"/>
      <c r="D57" s="35"/>
      <c r="E57" s="35"/>
      <c r="F57" s="35"/>
      <c r="G57" s="10">
        <f t="shared" si="1"/>
        <v>0</v>
      </c>
      <c r="H57" s="10"/>
      <c r="I57" s="10">
        <f>+Oct!J57</f>
        <v>0</v>
      </c>
      <c r="J57" s="10"/>
      <c r="K57" s="10">
        <f>+Oct!L57</f>
        <v>0</v>
      </c>
      <c r="L57" s="10"/>
      <c r="M57" s="10"/>
      <c r="N57" s="10">
        <f t="shared" si="2"/>
        <v>0</v>
      </c>
      <c r="O57" s="10">
        <f>+'184.100'!AK57</f>
        <v>0</v>
      </c>
      <c r="Q57" s="10"/>
      <c r="R57" s="10">
        <f t="shared" si="0"/>
        <v>0</v>
      </c>
    </row>
    <row r="58" spans="1:18" x14ac:dyDescent="0.2">
      <c r="A58" s="34">
        <f>+Jan!A58</f>
        <v>582200</v>
      </c>
      <c r="B58" s="35">
        <v>483.12</v>
      </c>
      <c r="C58" s="35">
        <v>49.99</v>
      </c>
      <c r="D58" s="35"/>
      <c r="E58" s="35">
        <v>58.08</v>
      </c>
      <c r="F58" s="35"/>
      <c r="G58" s="10">
        <f t="shared" si="1"/>
        <v>591.19000000000005</v>
      </c>
      <c r="H58" s="10"/>
      <c r="I58" s="10">
        <f>+Oct!J58</f>
        <v>0</v>
      </c>
      <c r="J58" s="10"/>
      <c r="K58" s="10">
        <f>+Oct!L58</f>
        <v>0</v>
      </c>
      <c r="L58" s="10"/>
      <c r="M58" s="10"/>
      <c r="N58" s="10">
        <f t="shared" si="2"/>
        <v>591.19000000000005</v>
      </c>
      <c r="O58" s="10">
        <f>+'184.100'!AK58</f>
        <v>0.736538114971516</v>
      </c>
      <c r="Q58" s="10"/>
      <c r="R58" s="10">
        <f t="shared" si="0"/>
        <v>591.92653811497155</v>
      </c>
    </row>
    <row r="59" spans="1:18" x14ac:dyDescent="0.2">
      <c r="A59" s="34">
        <f>+Jan!A59</f>
        <v>583000</v>
      </c>
      <c r="B59" s="35">
        <v>19195.91</v>
      </c>
      <c r="C59" s="35">
        <v>1891.77</v>
      </c>
      <c r="D59" s="35"/>
      <c r="E59" s="35">
        <v>1591.44</v>
      </c>
      <c r="F59" s="35"/>
      <c r="G59" s="10">
        <f t="shared" si="1"/>
        <v>22679.119999999999</v>
      </c>
      <c r="H59" s="10"/>
      <c r="I59" s="10">
        <f>+Oct!J59</f>
        <v>0</v>
      </c>
      <c r="J59" s="10"/>
      <c r="K59" s="10">
        <f>+Oct!L59</f>
        <v>0</v>
      </c>
      <c r="L59" s="10"/>
      <c r="M59" s="10"/>
      <c r="N59" s="10">
        <f t="shared" si="2"/>
        <v>22679.119999999999</v>
      </c>
      <c r="O59" s="10">
        <f>+'184.100'!AK59</f>
        <v>112.42028941912262</v>
      </c>
      <c r="Q59" s="10"/>
      <c r="R59" s="10">
        <f t="shared" ref="R59:R104" si="15">+N59++Q59+O59+P59</f>
        <v>22791.540289419121</v>
      </c>
    </row>
    <row r="60" spans="1:18" x14ac:dyDescent="0.2">
      <c r="A60" s="34">
        <f>+Jan!A60</f>
        <v>586000</v>
      </c>
      <c r="B60" s="35">
        <v>7398.73</v>
      </c>
      <c r="C60" s="35">
        <v>934.08</v>
      </c>
      <c r="D60" s="35"/>
      <c r="E60" s="35">
        <v>889.6</v>
      </c>
      <c r="F60" s="35"/>
      <c r="G60" s="10">
        <f t="shared" si="1"/>
        <v>9222.41</v>
      </c>
      <c r="H60" s="10"/>
      <c r="I60" s="10">
        <f>+Oct!J60</f>
        <v>0</v>
      </c>
      <c r="J60" s="10"/>
      <c r="K60" s="10">
        <f>+Oct!L60</f>
        <v>0</v>
      </c>
      <c r="L60" s="10"/>
      <c r="M60" s="10"/>
      <c r="N60" s="10">
        <f t="shared" si="2"/>
        <v>9222.41</v>
      </c>
      <c r="O60" s="10">
        <f>+'184.100'!AK60</f>
        <v>51.393157092486277</v>
      </c>
      <c r="Q60" s="10"/>
      <c r="R60" s="10">
        <f t="shared" si="15"/>
        <v>9273.8031570924868</v>
      </c>
    </row>
    <row r="61" spans="1:18" x14ac:dyDescent="0.2">
      <c r="A61" s="34">
        <f>+Jan!A61</f>
        <v>588000</v>
      </c>
      <c r="B61" s="35">
        <v>85256.63</v>
      </c>
      <c r="C61" s="35">
        <v>9838.14</v>
      </c>
      <c r="D61" s="35"/>
      <c r="E61" s="35">
        <v>7053.81</v>
      </c>
      <c r="F61" s="35"/>
      <c r="G61" s="10">
        <f t="shared" si="1"/>
        <v>102148.58</v>
      </c>
      <c r="H61" s="10"/>
      <c r="I61" s="10">
        <f>+Oct!J61</f>
        <v>0</v>
      </c>
      <c r="J61" s="10"/>
      <c r="K61" s="10">
        <f>+Oct!L61</f>
        <v>0</v>
      </c>
      <c r="L61" s="10"/>
      <c r="M61" s="10"/>
      <c r="N61" s="10">
        <f t="shared" si="2"/>
        <v>102148.58</v>
      </c>
      <c r="O61" s="10">
        <f>+'184.100'!AK61</f>
        <v>33.814033139731386</v>
      </c>
      <c r="Q61" s="10">
        <f>+'163000'!AK11+'163000'!AK34</f>
        <v>0</v>
      </c>
      <c r="R61" s="10">
        <f t="shared" si="15"/>
        <v>102182.39403313973</v>
      </c>
    </row>
    <row r="62" spans="1:18" hidden="1" x14ac:dyDescent="0.2">
      <c r="A62" s="50">
        <v>588200</v>
      </c>
      <c r="B62" s="35"/>
      <c r="C62" s="35"/>
      <c r="D62" s="35"/>
      <c r="E62" s="35"/>
      <c r="F62" s="35"/>
      <c r="G62" s="10">
        <f t="shared" si="1"/>
        <v>0</v>
      </c>
      <c r="H62" s="10"/>
      <c r="I62" s="10">
        <f>+Oct!J62</f>
        <v>0</v>
      </c>
      <c r="J62" s="10"/>
      <c r="K62" s="10">
        <f>+Oct!L62</f>
        <v>0</v>
      </c>
      <c r="L62" s="10"/>
      <c r="M62" s="10"/>
      <c r="N62" s="10">
        <f t="shared" si="2"/>
        <v>0</v>
      </c>
      <c r="O62" s="10">
        <f>+'184.100'!AK62</f>
        <v>0</v>
      </c>
      <c r="Q62" s="10"/>
      <c r="R62" s="10">
        <f t="shared" si="15"/>
        <v>0</v>
      </c>
    </row>
    <row r="63" spans="1:18" hidden="1" x14ac:dyDescent="0.2">
      <c r="A63" s="50">
        <v>588210</v>
      </c>
      <c r="B63" s="35"/>
      <c r="C63" s="35"/>
      <c r="D63" s="35"/>
      <c r="E63" s="35"/>
      <c r="F63" s="35"/>
      <c r="G63" s="10">
        <f t="shared" si="1"/>
        <v>0</v>
      </c>
      <c r="H63" s="10"/>
      <c r="I63" s="10">
        <f>+Oct!J63</f>
        <v>0</v>
      </c>
      <c r="J63" s="10"/>
      <c r="K63" s="10">
        <f>+Oct!L63</f>
        <v>0</v>
      </c>
      <c r="L63" s="10"/>
      <c r="M63" s="10"/>
      <c r="N63" s="10">
        <f t="shared" si="2"/>
        <v>0</v>
      </c>
      <c r="O63" s="10">
        <f>+'184.100'!AK63</f>
        <v>0</v>
      </c>
      <c r="Q63" s="10"/>
      <c r="R63" s="10">
        <f t="shared" si="15"/>
        <v>0</v>
      </c>
    </row>
    <row r="64" spans="1:18" x14ac:dyDescent="0.2">
      <c r="A64" s="34">
        <f>+Jan!A64</f>
        <v>592000</v>
      </c>
      <c r="B64" s="35">
        <v>11100.54</v>
      </c>
      <c r="C64" s="35">
        <v>1499.7</v>
      </c>
      <c r="D64" s="35"/>
      <c r="E64" s="35">
        <v>1041.3699999999999</v>
      </c>
      <c r="F64" s="35"/>
      <c r="G64" s="10">
        <f t="shared" si="1"/>
        <v>13641.61</v>
      </c>
      <c r="H64" s="10">
        <v>189.57</v>
      </c>
      <c r="I64" s="10">
        <f>+Oct!J64</f>
        <v>0</v>
      </c>
      <c r="J64" s="10"/>
      <c r="K64" s="10">
        <f>+Oct!L64</f>
        <v>0</v>
      </c>
      <c r="L64" s="10"/>
      <c r="M64" s="10"/>
      <c r="N64" s="10">
        <f t="shared" si="2"/>
        <v>13831.18</v>
      </c>
      <c r="O64" s="10">
        <f>+'184.100'!AK64</f>
        <v>26.932809149369174</v>
      </c>
      <c r="Q64" s="10">
        <f>+'163000'!AK12+'163000'!AK35</f>
        <v>0</v>
      </c>
      <c r="R64" s="10">
        <f t="shared" si="15"/>
        <v>13858.11280914937</v>
      </c>
    </row>
    <row r="65" spans="1:18" x14ac:dyDescent="0.2">
      <c r="A65" s="34">
        <f>+Jan!A65</f>
        <v>592100</v>
      </c>
      <c r="B65" s="35">
        <v>3247.55</v>
      </c>
      <c r="C65" s="35">
        <v>345.13</v>
      </c>
      <c r="D65" s="35"/>
      <c r="E65" s="35">
        <v>298.41000000000003</v>
      </c>
      <c r="F65" s="35"/>
      <c r="G65" s="10">
        <f t="shared" si="1"/>
        <v>3891.09</v>
      </c>
      <c r="H65" s="10"/>
      <c r="I65" s="10">
        <f>+Oct!J65</f>
        <v>0</v>
      </c>
      <c r="J65" s="10"/>
      <c r="K65" s="10">
        <f>+Oct!L65</f>
        <v>0</v>
      </c>
      <c r="L65" s="10"/>
      <c r="M65" s="10"/>
      <c r="N65" s="10">
        <f t="shared" si="2"/>
        <v>3891.09</v>
      </c>
      <c r="O65" s="10">
        <f>+'184.100'!AK65</f>
        <v>5.8802037162845844</v>
      </c>
      <c r="Q65" s="10"/>
      <c r="R65" s="10">
        <f t="shared" si="15"/>
        <v>3896.9702037162847</v>
      </c>
    </row>
    <row r="66" spans="1:18" x14ac:dyDescent="0.2">
      <c r="A66" s="34">
        <f>+Jan!A66</f>
        <v>592200</v>
      </c>
      <c r="B66" s="35">
        <v>2127.46</v>
      </c>
      <c r="C66" s="35">
        <v>221.65</v>
      </c>
      <c r="D66" s="35"/>
      <c r="E66" s="35">
        <v>158.97999999999999</v>
      </c>
      <c r="F66" s="35"/>
      <c r="G66" s="10">
        <f t="shared" si="1"/>
        <v>2508.09</v>
      </c>
      <c r="H66" s="10"/>
      <c r="I66" s="10">
        <f>+Oct!J66</f>
        <v>0</v>
      </c>
      <c r="J66" s="10"/>
      <c r="K66" s="10">
        <f>+Oct!L66</f>
        <v>0</v>
      </c>
      <c r="L66" s="10"/>
      <c r="M66" s="10"/>
      <c r="N66" s="10">
        <f t="shared" si="2"/>
        <v>2508.09</v>
      </c>
      <c r="O66" s="10">
        <f>+'184.100'!AK66</f>
        <v>6.5350859626779982</v>
      </c>
      <c r="Q66" s="10"/>
      <c r="R66" s="10">
        <f t="shared" si="15"/>
        <v>2514.625085962678</v>
      </c>
    </row>
    <row r="67" spans="1:18" x14ac:dyDescent="0.2">
      <c r="A67" s="34">
        <f>+Jan!A67</f>
        <v>593000</v>
      </c>
      <c r="B67" s="35">
        <v>136385.17000000001</v>
      </c>
      <c r="C67" s="35">
        <v>12651.46</v>
      </c>
      <c r="D67" s="35"/>
      <c r="E67" s="35">
        <v>6539.14</v>
      </c>
      <c r="F67" s="35"/>
      <c r="G67" s="10">
        <f t="shared" si="1"/>
        <v>155575.77000000002</v>
      </c>
      <c r="H67" s="10">
        <v>-3247.59</v>
      </c>
      <c r="I67" s="10">
        <f>+Oct!J67</f>
        <v>0</v>
      </c>
      <c r="J67" s="10"/>
      <c r="K67" s="10">
        <f>+Oct!L67</f>
        <v>0</v>
      </c>
      <c r="L67" s="10"/>
      <c r="M67" s="10"/>
      <c r="N67" s="10">
        <f t="shared" si="2"/>
        <v>152328.18000000002</v>
      </c>
      <c r="O67" s="10">
        <f>+'184.100'!AK67</f>
        <v>692.78823062955337</v>
      </c>
      <c r="Q67" s="10">
        <f>+'163000'!AK13+'163000'!AK36</f>
        <v>120.24748427165362</v>
      </c>
      <c r="R67" s="10">
        <f t="shared" si="15"/>
        <v>153141.21571490122</v>
      </c>
    </row>
    <row r="68" spans="1:18" hidden="1" x14ac:dyDescent="0.2">
      <c r="A68" s="50">
        <f>+Jan!A68</f>
        <v>593200</v>
      </c>
      <c r="B68" s="35"/>
      <c r="C68" s="35"/>
      <c r="D68" s="35"/>
      <c r="E68" s="35"/>
      <c r="F68" s="35"/>
      <c r="G68" s="10">
        <f t="shared" si="1"/>
        <v>0</v>
      </c>
      <c r="H68" s="10"/>
      <c r="I68" s="10">
        <f>+Oct!J68</f>
        <v>0</v>
      </c>
      <c r="J68" s="10"/>
      <c r="K68" s="10">
        <f>+Oct!L68</f>
        <v>0</v>
      </c>
      <c r="L68" s="10"/>
      <c r="M68" s="10"/>
      <c r="N68" s="10">
        <f t="shared" si="2"/>
        <v>0</v>
      </c>
      <c r="O68" s="10">
        <f>+'184.100'!AK68</f>
        <v>0</v>
      </c>
      <c r="Q68" s="10">
        <f>+'163000'!AK14+'163000'!AK37</f>
        <v>0</v>
      </c>
      <c r="R68" s="10">
        <f t="shared" si="15"/>
        <v>0</v>
      </c>
    </row>
    <row r="69" spans="1:18" x14ac:dyDescent="0.2">
      <c r="A69" s="34">
        <f>+Jan!A69</f>
        <v>593300</v>
      </c>
      <c r="B69" s="35">
        <v>12106.88</v>
      </c>
      <c r="C69" s="35">
        <v>1516.39</v>
      </c>
      <c r="D69" s="35"/>
      <c r="E69" s="35">
        <v>1191.26</v>
      </c>
      <c r="F69" s="35"/>
      <c r="G69" s="10">
        <f t="shared" si="1"/>
        <v>14814.529999999999</v>
      </c>
      <c r="H69" s="10"/>
      <c r="I69" s="10">
        <f>+Oct!J69</f>
        <v>0</v>
      </c>
      <c r="J69" s="10"/>
      <c r="K69" s="10">
        <f>+Oct!L69</f>
        <v>0</v>
      </c>
      <c r="L69" s="10"/>
      <c r="M69" s="10"/>
      <c r="N69" s="10">
        <f t="shared" si="2"/>
        <v>14814.529999999999</v>
      </c>
      <c r="O69" s="10">
        <f>+'184.100'!AK69</f>
        <v>11.740892879197368</v>
      </c>
      <c r="Q69" s="10"/>
      <c r="R69" s="10">
        <f t="shared" si="15"/>
        <v>14826.270892879196</v>
      </c>
    </row>
    <row r="70" spans="1:18" x14ac:dyDescent="0.2">
      <c r="A70" s="34">
        <v>593800</v>
      </c>
      <c r="B70" s="35">
        <v>336.16</v>
      </c>
      <c r="C70" s="35">
        <v>26.18</v>
      </c>
      <c r="D70" s="35"/>
      <c r="E70" s="35">
        <v>10.97</v>
      </c>
      <c r="F70" s="35"/>
      <c r="G70" s="10">
        <f t="shared" si="1"/>
        <v>373.31000000000006</v>
      </c>
      <c r="H70" s="10"/>
      <c r="I70" s="10"/>
      <c r="J70" s="10"/>
      <c r="K70" s="10"/>
      <c r="L70" s="10"/>
      <c r="M70" s="10"/>
      <c r="N70" s="10">
        <f t="shared" si="2"/>
        <v>373.31000000000006</v>
      </c>
      <c r="O70" s="10">
        <f>+'184.100'!AK70</f>
        <v>0.60495115452589432</v>
      </c>
      <c r="Q70" s="10"/>
      <c r="R70" s="10">
        <f t="shared" si="15"/>
        <v>373.91495115452597</v>
      </c>
    </row>
    <row r="71" spans="1:18" x14ac:dyDescent="0.2">
      <c r="A71" s="34">
        <f>+Jan!A71</f>
        <v>594000</v>
      </c>
      <c r="B71" s="35">
        <v>4116.24</v>
      </c>
      <c r="C71" s="35">
        <v>390.91</v>
      </c>
      <c r="D71" s="35"/>
      <c r="E71" s="35">
        <v>349.17</v>
      </c>
      <c r="F71" s="35"/>
      <c r="G71" s="10">
        <f t="shared" si="1"/>
        <v>4856.32</v>
      </c>
      <c r="H71" s="10"/>
      <c r="I71" s="10">
        <f>+Oct!J71</f>
        <v>0</v>
      </c>
      <c r="J71" s="10"/>
      <c r="K71" s="10">
        <f>+Oct!L71</f>
        <v>0</v>
      </c>
      <c r="L71" s="10"/>
      <c r="M71" s="10"/>
      <c r="N71" s="10">
        <f t="shared" si="2"/>
        <v>4856.32</v>
      </c>
      <c r="O71" s="10">
        <f>+'184.100'!AK71</f>
        <v>12.486915721226689</v>
      </c>
      <c r="Q71" s="10">
        <f>+'163000'!AK15+'163000'!AK38</f>
        <v>0</v>
      </c>
      <c r="R71" s="10">
        <f t="shared" si="15"/>
        <v>4868.8069157212267</v>
      </c>
    </row>
    <row r="72" spans="1:18" x14ac:dyDescent="0.2">
      <c r="A72" s="34">
        <f>+Jan!A72</f>
        <v>595000</v>
      </c>
      <c r="B72" s="35">
        <v>343.52</v>
      </c>
      <c r="C72" s="35">
        <v>51.09</v>
      </c>
      <c r="D72" s="35"/>
      <c r="E72" s="35">
        <v>30.91</v>
      </c>
      <c r="F72" s="35"/>
      <c r="G72" s="10">
        <f t="shared" si="1"/>
        <v>425.52000000000004</v>
      </c>
      <c r="H72" s="10"/>
      <c r="I72" s="10">
        <f>+Oct!J72</f>
        <v>0</v>
      </c>
      <c r="J72" s="10"/>
      <c r="K72" s="10">
        <f>+Oct!L72</f>
        <v>0</v>
      </c>
      <c r="L72" s="10"/>
      <c r="M72" s="10"/>
      <c r="N72" s="10">
        <f t="shared" si="2"/>
        <v>425.52000000000004</v>
      </c>
      <c r="O72" s="10">
        <f>+'184.100'!AK72</f>
        <v>5.8761699817887363E-2</v>
      </c>
      <c r="Q72" s="10">
        <f>+'163000'!AK16+'163000'!AK39</f>
        <v>0</v>
      </c>
      <c r="R72" s="10">
        <f t="shared" si="15"/>
        <v>425.5787616998179</v>
      </c>
    </row>
    <row r="73" spans="1:18" x14ac:dyDescent="0.2">
      <c r="A73" s="34">
        <f>+Jan!A73</f>
        <v>596000</v>
      </c>
      <c r="B73" s="35">
        <v>889.43</v>
      </c>
      <c r="C73" s="35">
        <v>137.79</v>
      </c>
      <c r="D73" s="35"/>
      <c r="E73" s="35">
        <v>134.91</v>
      </c>
      <c r="F73" s="35"/>
      <c r="G73" s="10">
        <f t="shared" si="1"/>
        <v>1162.1300000000001</v>
      </c>
      <c r="H73" s="10"/>
      <c r="I73" s="10">
        <f>+Oct!J73</f>
        <v>0</v>
      </c>
      <c r="J73" s="10"/>
      <c r="K73" s="10">
        <f>+Oct!L73</f>
        <v>0</v>
      </c>
      <c r="L73" s="10"/>
      <c r="M73" s="10"/>
      <c r="N73" s="10">
        <f t="shared" si="2"/>
        <v>1162.1300000000001</v>
      </c>
      <c r="O73" s="10">
        <f>+'184.100'!AK73</f>
        <v>4.2739052281273437</v>
      </c>
      <c r="Q73" s="10"/>
      <c r="R73" s="10">
        <f t="shared" si="15"/>
        <v>1166.4039052281275</v>
      </c>
    </row>
    <row r="74" spans="1:18" hidden="1" x14ac:dyDescent="0.2">
      <c r="A74" s="34">
        <f>+Jan!A74</f>
        <v>597000</v>
      </c>
      <c r="B74" s="35"/>
      <c r="C74" s="35"/>
      <c r="D74" s="35"/>
      <c r="E74" s="35"/>
      <c r="F74" s="35"/>
      <c r="G74" s="10">
        <f t="shared" si="1"/>
        <v>0</v>
      </c>
      <c r="H74" s="10"/>
      <c r="I74" s="10">
        <f>+Oct!J74</f>
        <v>0</v>
      </c>
      <c r="J74" s="10"/>
      <c r="K74" s="10">
        <f>+Oct!L74</f>
        <v>0</v>
      </c>
      <c r="L74" s="10"/>
      <c r="M74" s="10"/>
      <c r="N74" s="10">
        <f t="shared" si="2"/>
        <v>0</v>
      </c>
      <c r="O74" s="10">
        <f>+'184.100'!AK74</f>
        <v>0</v>
      </c>
      <c r="Q74" s="10">
        <f>+'163000'!AK17+'163000'!AK40</f>
        <v>0</v>
      </c>
      <c r="R74" s="10">
        <f t="shared" si="15"/>
        <v>0</v>
      </c>
    </row>
    <row r="75" spans="1:18" x14ac:dyDescent="0.2">
      <c r="A75" s="34">
        <f>+Jan!A75</f>
        <v>598000</v>
      </c>
      <c r="B75" s="35">
        <v>1892.43</v>
      </c>
      <c r="C75" s="35">
        <v>174.27</v>
      </c>
      <c r="D75" s="35"/>
      <c r="E75" s="35">
        <v>160.38</v>
      </c>
      <c r="F75" s="35"/>
      <c r="G75" s="10">
        <f t="shared" si="1"/>
        <v>2227.0800000000004</v>
      </c>
      <c r="H75" s="10"/>
      <c r="I75" s="10">
        <f>+Oct!J75</f>
        <v>0</v>
      </c>
      <c r="J75" s="10"/>
      <c r="K75" s="10">
        <f>+Oct!L75</f>
        <v>0</v>
      </c>
      <c r="L75" s="10"/>
      <c r="M75" s="10"/>
      <c r="N75" s="10">
        <f t="shared" si="2"/>
        <v>2227.0800000000004</v>
      </c>
      <c r="O75" s="10">
        <f>+'184.100'!AK75</f>
        <v>1.8666378929162661</v>
      </c>
      <c r="Q75" s="10">
        <f>+'163000'!AK18+'163000'!AK41</f>
        <v>0</v>
      </c>
      <c r="R75" s="10">
        <f t="shared" si="15"/>
        <v>2228.9466378929164</v>
      </c>
    </row>
    <row r="76" spans="1:18" x14ac:dyDescent="0.2">
      <c r="A76" s="34">
        <f>+Jan!A76</f>
        <v>903000</v>
      </c>
      <c r="B76" s="35">
        <v>106996.05</v>
      </c>
      <c r="C76" s="35">
        <v>12497.02</v>
      </c>
      <c r="D76" s="35"/>
      <c r="E76" s="35">
        <v>10008.780000000001</v>
      </c>
      <c r="F76" s="35"/>
      <c r="G76" s="10">
        <f t="shared" si="1"/>
        <v>129501.85</v>
      </c>
      <c r="H76" s="10">
        <v>-72.63</v>
      </c>
      <c r="I76" s="10">
        <f>+Oct!J76</f>
        <v>0</v>
      </c>
      <c r="J76" s="10"/>
      <c r="K76" s="10">
        <f>+Oct!L76</f>
        <v>0</v>
      </c>
      <c r="L76" s="10"/>
      <c r="M76" s="10"/>
      <c r="N76" s="10">
        <f t="shared" si="2"/>
        <v>129429.22</v>
      </c>
      <c r="O76" s="10">
        <f>+'184.100'!AK76</f>
        <v>74.71054091521242</v>
      </c>
      <c r="P76" s="10">
        <v>-9.0299999999999994</v>
      </c>
      <c r="Q76" s="10"/>
      <c r="R76" s="10">
        <f t="shared" si="15"/>
        <v>129494.90054091522</v>
      </c>
    </row>
    <row r="77" spans="1:18" hidden="1" x14ac:dyDescent="0.2">
      <c r="A77" s="34">
        <f>+Jan!A77</f>
        <v>903220</v>
      </c>
      <c r="B77" s="35"/>
      <c r="C77" s="35"/>
      <c r="D77" s="35"/>
      <c r="E77" s="35"/>
      <c r="F77" s="35"/>
      <c r="G77" s="10">
        <f t="shared" si="1"/>
        <v>0</v>
      </c>
      <c r="H77" s="10"/>
      <c r="I77" s="10">
        <f>+Oct!J77</f>
        <v>0</v>
      </c>
      <c r="J77" s="10"/>
      <c r="K77" s="10">
        <f>+Oct!L77</f>
        <v>0</v>
      </c>
      <c r="L77" s="10"/>
      <c r="M77" s="10"/>
      <c r="N77" s="10">
        <f t="shared" si="2"/>
        <v>0</v>
      </c>
      <c r="O77" s="10">
        <f>+'184.100'!AK77</f>
        <v>0</v>
      </c>
      <c r="Q77" s="10"/>
      <c r="R77" s="10">
        <f t="shared" si="15"/>
        <v>0</v>
      </c>
    </row>
    <row r="78" spans="1:18" hidden="1" x14ac:dyDescent="0.2">
      <c r="A78" s="34">
        <f>+Jan!A78</f>
        <v>903230</v>
      </c>
      <c r="B78" s="35"/>
      <c r="C78" s="35"/>
      <c r="D78" s="35"/>
      <c r="E78" s="35"/>
      <c r="F78" s="35"/>
      <c r="G78" s="10">
        <f t="shared" si="1"/>
        <v>0</v>
      </c>
      <c r="H78" s="10"/>
      <c r="I78" s="10">
        <f>+Oct!J78</f>
        <v>0</v>
      </c>
      <c r="J78" s="10"/>
      <c r="K78" s="10">
        <f>+Oct!L78</f>
        <v>0</v>
      </c>
      <c r="L78" s="10"/>
      <c r="M78" s="10"/>
      <c r="N78" s="10">
        <f t="shared" si="2"/>
        <v>0</v>
      </c>
      <c r="O78" s="10">
        <f>+'184.100'!AK78</f>
        <v>0</v>
      </c>
      <c r="Q78" s="10"/>
      <c r="R78" s="10">
        <f t="shared" si="15"/>
        <v>0</v>
      </c>
    </row>
    <row r="79" spans="1:18" hidden="1" x14ac:dyDescent="0.2">
      <c r="A79" s="34">
        <f>+Jan!A79</f>
        <v>903240</v>
      </c>
      <c r="B79" s="35"/>
      <c r="C79" s="35"/>
      <c r="D79" s="35"/>
      <c r="E79" s="35"/>
      <c r="F79" s="35"/>
      <c r="G79" s="10">
        <f t="shared" si="1"/>
        <v>0</v>
      </c>
      <c r="H79" s="10"/>
      <c r="I79" s="10">
        <f>+Oct!J79</f>
        <v>0</v>
      </c>
      <c r="J79" s="10"/>
      <c r="K79" s="10">
        <f>+Oct!L79</f>
        <v>0</v>
      </c>
      <c r="L79" s="10"/>
      <c r="M79" s="10"/>
      <c r="N79" s="10">
        <f t="shared" si="2"/>
        <v>0</v>
      </c>
      <c r="O79" s="10">
        <f>+'184.100'!AK79</f>
        <v>0</v>
      </c>
      <c r="Q79" s="10"/>
      <c r="R79" s="10">
        <f t="shared" si="15"/>
        <v>0</v>
      </c>
    </row>
    <row r="80" spans="1:18" x14ac:dyDescent="0.2">
      <c r="A80" s="34">
        <f>+Jan!A80</f>
        <v>908000</v>
      </c>
      <c r="B80" s="35">
        <v>10857.17</v>
      </c>
      <c r="C80" s="35">
        <v>1193.6400000000001</v>
      </c>
      <c r="D80" s="35"/>
      <c r="E80" s="35">
        <v>942.6</v>
      </c>
      <c r="F80" s="35"/>
      <c r="G80" s="10">
        <f t="shared" si="1"/>
        <v>12993.41</v>
      </c>
      <c r="H80" s="10"/>
      <c r="I80" s="10">
        <f>+Oct!J80</f>
        <v>0</v>
      </c>
      <c r="J80" s="10"/>
      <c r="K80" s="10">
        <f>+Oct!L80</f>
        <v>0</v>
      </c>
      <c r="L80" s="10"/>
      <c r="M80" s="10"/>
      <c r="N80" s="10">
        <f t="shared" si="2"/>
        <v>12993.41</v>
      </c>
      <c r="O80" s="10">
        <f>+'184.100'!AK80</f>
        <v>53.548261511781263</v>
      </c>
      <c r="Q80" s="10"/>
      <c r="R80" s="10">
        <f t="shared" si="15"/>
        <v>13046.958261511782</v>
      </c>
    </row>
    <row r="81" spans="1:18" hidden="1" x14ac:dyDescent="0.2">
      <c r="A81" s="34">
        <f>+Jan!A81</f>
        <v>912000</v>
      </c>
      <c r="B81" s="35"/>
      <c r="C81" s="35"/>
      <c r="D81" s="35"/>
      <c r="E81" s="35"/>
      <c r="F81" s="35"/>
      <c r="G81" s="10">
        <f t="shared" ref="G81:G113" si="16">SUM(B81:F81)</f>
        <v>0</v>
      </c>
      <c r="H81" s="10"/>
      <c r="I81" s="10">
        <f>+Oct!J81</f>
        <v>0</v>
      </c>
      <c r="J81" s="10"/>
      <c r="K81" s="10">
        <f>+Oct!L81</f>
        <v>0</v>
      </c>
      <c r="L81" s="10"/>
      <c r="M81" s="10"/>
      <c r="N81" s="10">
        <f t="shared" si="2"/>
        <v>0</v>
      </c>
      <c r="O81" s="10">
        <f>+'184.100'!AK81</f>
        <v>0</v>
      </c>
      <c r="Q81" s="10"/>
      <c r="R81" s="10">
        <f t="shared" si="15"/>
        <v>0</v>
      </c>
    </row>
    <row r="82" spans="1:18" hidden="1" x14ac:dyDescent="0.2">
      <c r="A82" s="34">
        <f>+Jan!A82</f>
        <v>913000</v>
      </c>
      <c r="B82" s="35"/>
      <c r="C82" s="35"/>
      <c r="D82" s="35"/>
      <c r="E82" s="35"/>
      <c r="F82" s="35"/>
      <c r="G82" s="10">
        <f t="shared" si="16"/>
        <v>0</v>
      </c>
      <c r="H82" s="10"/>
      <c r="I82" s="10">
        <f>+Oct!J82</f>
        <v>0</v>
      </c>
      <c r="J82" s="10"/>
      <c r="K82" s="10">
        <f>+Oct!L82</f>
        <v>0</v>
      </c>
      <c r="L82" s="10"/>
      <c r="M82" s="10"/>
      <c r="N82" s="10">
        <f t="shared" si="2"/>
        <v>0</v>
      </c>
      <c r="O82" s="10">
        <f>+'184.100'!AK82</f>
        <v>0</v>
      </c>
      <c r="Q82" s="10"/>
      <c r="R82" s="10">
        <f t="shared" si="15"/>
        <v>0</v>
      </c>
    </row>
    <row r="83" spans="1:18" hidden="1" x14ac:dyDescent="0.2">
      <c r="A83" s="34">
        <f>+Jan!A83</f>
        <v>913220</v>
      </c>
      <c r="B83" s="35"/>
      <c r="C83" s="35"/>
      <c r="D83" s="35"/>
      <c r="E83" s="35"/>
      <c r="F83" s="35"/>
      <c r="G83" s="10">
        <f t="shared" si="16"/>
        <v>0</v>
      </c>
      <c r="H83" s="10"/>
      <c r="I83" s="10">
        <f>+Oct!J83</f>
        <v>0</v>
      </c>
      <c r="J83" s="10"/>
      <c r="K83" s="10">
        <f>+Oct!L83</f>
        <v>0</v>
      </c>
      <c r="L83" s="10"/>
      <c r="M83" s="10"/>
      <c r="N83" s="10">
        <f t="shared" si="2"/>
        <v>0</v>
      </c>
      <c r="O83" s="10">
        <f>+'184.100'!AK83</f>
        <v>0</v>
      </c>
      <c r="Q83" s="10"/>
      <c r="R83" s="10">
        <f t="shared" si="15"/>
        <v>0</v>
      </c>
    </row>
    <row r="84" spans="1:18" hidden="1" x14ac:dyDescent="0.2">
      <c r="A84" s="34">
        <f>+Jan!A84</f>
        <v>913230</v>
      </c>
      <c r="B84" s="35"/>
      <c r="C84" s="35"/>
      <c r="D84" s="35"/>
      <c r="E84" s="35"/>
      <c r="F84" s="35"/>
      <c r="G84" s="10">
        <f t="shared" si="16"/>
        <v>0</v>
      </c>
      <c r="H84" s="10"/>
      <c r="I84" s="10">
        <f>+Oct!J84</f>
        <v>0</v>
      </c>
      <c r="J84" s="10"/>
      <c r="K84" s="10">
        <f>+Oct!L84</f>
        <v>0</v>
      </c>
      <c r="L84" s="10"/>
      <c r="M84" s="10"/>
      <c r="N84" s="10">
        <f t="shared" si="2"/>
        <v>0</v>
      </c>
      <c r="O84" s="10">
        <f>+'184.100'!AK84</f>
        <v>0</v>
      </c>
      <c r="Q84" s="10"/>
      <c r="R84" s="10">
        <f t="shared" si="15"/>
        <v>0</v>
      </c>
    </row>
    <row r="85" spans="1:18" hidden="1" x14ac:dyDescent="0.2">
      <c r="A85" s="34">
        <f>+Jan!A85</f>
        <v>913240</v>
      </c>
      <c r="B85" s="35"/>
      <c r="C85" s="35"/>
      <c r="D85" s="35"/>
      <c r="E85" s="35"/>
      <c r="F85" s="35"/>
      <c r="G85" s="10">
        <f t="shared" si="16"/>
        <v>0</v>
      </c>
      <c r="H85" s="10"/>
      <c r="I85" s="10">
        <f>+Oct!J85</f>
        <v>0</v>
      </c>
      <c r="J85" s="10"/>
      <c r="K85" s="10">
        <f>+Oct!L85</f>
        <v>0</v>
      </c>
      <c r="L85" s="10"/>
      <c r="M85" s="10"/>
      <c r="N85" s="10">
        <f t="shared" si="2"/>
        <v>0</v>
      </c>
      <c r="O85" s="10">
        <f>+'184.100'!AK85</f>
        <v>0</v>
      </c>
      <c r="Q85" s="10"/>
      <c r="R85" s="10">
        <f t="shared" si="15"/>
        <v>0</v>
      </c>
    </row>
    <row r="86" spans="1:18" x14ac:dyDescent="0.2">
      <c r="A86" s="34">
        <f>+Jan!A86</f>
        <v>920000</v>
      </c>
      <c r="B86" s="35">
        <v>81782.45</v>
      </c>
      <c r="C86" s="35">
        <v>9525.5499999999993</v>
      </c>
      <c r="D86" s="35"/>
      <c r="E86" s="35">
        <v>7544.34</v>
      </c>
      <c r="F86" s="35"/>
      <c r="G86" s="10">
        <f t="shared" si="16"/>
        <v>98852.34</v>
      </c>
      <c r="H86" s="10"/>
      <c r="I86" s="10">
        <f>+Oct!J86</f>
        <v>0</v>
      </c>
      <c r="J86" s="10"/>
      <c r="K86" s="10">
        <f>+Oct!L86</f>
        <v>0</v>
      </c>
      <c r="L86" s="10"/>
      <c r="M86" s="10"/>
      <c r="N86" s="10">
        <f t="shared" si="2"/>
        <v>98852.34</v>
      </c>
      <c r="O86" s="10">
        <f>+'184.100'!AK86</f>
        <v>12.709643277308214</v>
      </c>
      <c r="Q86" s="10"/>
      <c r="R86" s="10">
        <f t="shared" si="15"/>
        <v>98865.049643277307</v>
      </c>
    </row>
    <row r="87" spans="1:18" hidden="1" x14ac:dyDescent="0.2">
      <c r="A87" s="34">
        <f>+Jan!A87</f>
        <v>920220</v>
      </c>
      <c r="B87" s="35"/>
      <c r="C87" s="35"/>
      <c r="D87" s="35"/>
      <c r="E87" s="35"/>
      <c r="F87" s="35"/>
      <c r="G87" s="10">
        <f t="shared" si="16"/>
        <v>0</v>
      </c>
      <c r="H87" s="10"/>
      <c r="I87" s="10">
        <f>+Oct!J87</f>
        <v>0</v>
      </c>
      <c r="J87" s="10"/>
      <c r="K87" s="10">
        <f>+Oct!L87</f>
        <v>0</v>
      </c>
      <c r="L87" s="10"/>
      <c r="M87" s="10"/>
      <c r="N87" s="10">
        <f t="shared" si="2"/>
        <v>0</v>
      </c>
      <c r="O87" s="10">
        <f>+'184.100'!AK87</f>
        <v>0</v>
      </c>
      <c r="Q87" s="10"/>
      <c r="R87" s="10">
        <f t="shared" si="15"/>
        <v>0</v>
      </c>
    </row>
    <row r="88" spans="1:18" hidden="1" x14ac:dyDescent="0.2">
      <c r="A88" s="34">
        <f>+Jan!A88</f>
        <v>920221</v>
      </c>
      <c r="B88" s="35"/>
      <c r="C88" s="35"/>
      <c r="D88" s="35"/>
      <c r="E88" s="35"/>
      <c r="F88" s="35"/>
      <c r="G88" s="10">
        <f t="shared" si="16"/>
        <v>0</v>
      </c>
      <c r="H88" s="10"/>
      <c r="I88" s="10">
        <f>+Oct!J88</f>
        <v>0</v>
      </c>
      <c r="J88" s="10"/>
      <c r="K88" s="10">
        <f>+Oct!L88</f>
        <v>0</v>
      </c>
      <c r="L88" s="10"/>
      <c r="M88" s="10"/>
      <c r="N88" s="10">
        <f t="shared" si="2"/>
        <v>0</v>
      </c>
      <c r="O88" s="10">
        <f>+'184.100'!AK88</f>
        <v>0</v>
      </c>
      <c r="Q88" s="10"/>
      <c r="R88" s="10">
        <f t="shared" si="15"/>
        <v>0</v>
      </c>
    </row>
    <row r="89" spans="1:18" hidden="1" x14ac:dyDescent="0.2">
      <c r="A89" s="34">
        <f>+Jan!A89</f>
        <v>920230</v>
      </c>
      <c r="B89" s="35"/>
      <c r="C89" s="35"/>
      <c r="D89" s="35"/>
      <c r="E89" s="35"/>
      <c r="F89" s="35"/>
      <c r="G89" s="10">
        <f t="shared" si="16"/>
        <v>0</v>
      </c>
      <c r="H89" s="10"/>
      <c r="I89" s="10">
        <f>+Oct!J89</f>
        <v>0</v>
      </c>
      <c r="J89" s="10"/>
      <c r="K89" s="10">
        <f>+Oct!L89</f>
        <v>0</v>
      </c>
      <c r="L89" s="10"/>
      <c r="M89" s="10"/>
      <c r="N89" s="10">
        <f t="shared" si="2"/>
        <v>0</v>
      </c>
      <c r="O89" s="10">
        <f>+'184.100'!AK89</f>
        <v>0</v>
      </c>
      <c r="Q89" s="10"/>
      <c r="R89" s="10">
        <f t="shared" si="15"/>
        <v>0</v>
      </c>
    </row>
    <row r="90" spans="1:18" hidden="1" x14ac:dyDescent="0.2">
      <c r="A90" s="34">
        <f>+Jan!A90</f>
        <v>920231</v>
      </c>
      <c r="B90" s="35"/>
      <c r="C90" s="35"/>
      <c r="D90" s="35"/>
      <c r="E90" s="35"/>
      <c r="F90" s="35"/>
      <c r="G90" s="10">
        <f t="shared" si="16"/>
        <v>0</v>
      </c>
      <c r="H90" s="10"/>
      <c r="I90" s="10">
        <f>+Oct!J90</f>
        <v>0</v>
      </c>
      <c r="J90" s="10"/>
      <c r="K90" s="10">
        <f>+Oct!L90</f>
        <v>0</v>
      </c>
      <c r="L90" s="10"/>
      <c r="M90" s="10"/>
      <c r="N90" s="10">
        <f t="shared" si="2"/>
        <v>0</v>
      </c>
      <c r="O90" s="10">
        <f>+'184.100'!AK90</f>
        <v>0</v>
      </c>
      <c r="Q90" s="10"/>
      <c r="R90" s="10">
        <f t="shared" si="15"/>
        <v>0</v>
      </c>
    </row>
    <row r="91" spans="1:18" hidden="1" x14ac:dyDescent="0.2">
      <c r="A91" s="34">
        <f>+Jan!A91</f>
        <v>920240</v>
      </c>
      <c r="B91" s="35"/>
      <c r="C91" s="35"/>
      <c r="D91" s="35"/>
      <c r="E91" s="35"/>
      <c r="F91" s="35"/>
      <c r="G91" s="10">
        <f t="shared" si="16"/>
        <v>0</v>
      </c>
      <c r="H91" s="10"/>
      <c r="I91" s="10">
        <f>+Oct!J91</f>
        <v>0</v>
      </c>
      <c r="J91" s="10"/>
      <c r="K91" s="10">
        <f>+Oct!L91</f>
        <v>0</v>
      </c>
      <c r="L91" s="10"/>
      <c r="M91" s="10"/>
      <c r="N91" s="10">
        <f t="shared" si="2"/>
        <v>0</v>
      </c>
      <c r="O91" s="10">
        <f>+'184.100'!AK91</f>
        <v>0</v>
      </c>
      <c r="Q91" s="10"/>
      <c r="R91" s="10">
        <f t="shared" si="15"/>
        <v>0</v>
      </c>
    </row>
    <row r="92" spans="1:18" hidden="1" x14ac:dyDescent="0.2">
      <c r="A92" s="34">
        <f>+Jan!A92</f>
        <v>920241</v>
      </c>
      <c r="B92" s="35"/>
      <c r="C92" s="35"/>
      <c r="D92" s="35"/>
      <c r="E92" s="35"/>
      <c r="F92" s="35"/>
      <c r="G92" s="10">
        <f t="shared" si="16"/>
        <v>0</v>
      </c>
      <c r="H92" s="10"/>
      <c r="I92" s="10">
        <f>+Oct!J92</f>
        <v>0</v>
      </c>
      <c r="J92" s="10"/>
      <c r="K92" s="10">
        <f>+Oct!L92</f>
        <v>0</v>
      </c>
      <c r="L92" s="10"/>
      <c r="M92" s="10"/>
      <c r="N92" s="10">
        <f t="shared" ref="N92:N97" si="17">+G92-I92+J92-K92+L92+M92+H92</f>
        <v>0</v>
      </c>
      <c r="O92" s="10">
        <f>+'184.100'!AK92</f>
        <v>0</v>
      </c>
      <c r="Q92" s="10"/>
      <c r="R92" s="10">
        <f t="shared" si="15"/>
        <v>0</v>
      </c>
    </row>
    <row r="93" spans="1:18" x14ac:dyDescent="0.2">
      <c r="A93" s="34">
        <v>920250</v>
      </c>
      <c r="B93" s="35">
        <v>63.54</v>
      </c>
      <c r="C93" s="35">
        <v>7.88</v>
      </c>
      <c r="D93" s="35"/>
      <c r="E93" s="35">
        <v>6.26</v>
      </c>
      <c r="F93" s="35"/>
      <c r="G93" s="10">
        <f t="shared" si="16"/>
        <v>77.680000000000007</v>
      </c>
      <c r="H93" s="10"/>
      <c r="I93" s="10">
        <f>+Oct!J93</f>
        <v>0</v>
      </c>
      <c r="J93" s="10"/>
      <c r="K93" s="10">
        <f>+Oct!L93</f>
        <v>0</v>
      </c>
      <c r="L93" s="10"/>
      <c r="M93" s="10"/>
      <c r="N93" s="10">
        <f t="shared" si="17"/>
        <v>77.680000000000007</v>
      </c>
      <c r="O93" s="10">
        <f>+'184.100'!AK93</f>
        <v>0</v>
      </c>
      <c r="Q93" s="10"/>
      <c r="R93" s="10">
        <f t="shared" si="15"/>
        <v>77.680000000000007</v>
      </c>
    </row>
    <row r="94" spans="1:18" x14ac:dyDescent="0.2">
      <c r="A94" s="34">
        <v>920260</v>
      </c>
      <c r="B94" s="35">
        <v>63.54</v>
      </c>
      <c r="C94" s="35">
        <v>7.88</v>
      </c>
      <c r="D94" s="35"/>
      <c r="E94" s="35">
        <v>6.26</v>
      </c>
      <c r="F94" s="35"/>
      <c r="G94" s="10">
        <f t="shared" si="16"/>
        <v>77.680000000000007</v>
      </c>
      <c r="H94" s="10"/>
      <c r="I94" s="10">
        <f>+Oct!J94</f>
        <v>0</v>
      </c>
      <c r="J94" s="10"/>
      <c r="K94" s="10">
        <f>+Oct!L94</f>
        <v>0</v>
      </c>
      <c r="L94" s="10"/>
      <c r="M94" s="10"/>
      <c r="N94" s="10">
        <f t="shared" si="17"/>
        <v>77.680000000000007</v>
      </c>
      <c r="O94" s="10">
        <f>+'184.100'!AK94</f>
        <v>0</v>
      </c>
      <c r="Q94" s="10"/>
      <c r="R94" s="10">
        <f t="shared" si="15"/>
        <v>77.680000000000007</v>
      </c>
    </row>
    <row r="95" spans="1:18" hidden="1" x14ac:dyDescent="0.2">
      <c r="A95" s="34">
        <f>+Jan!A95</f>
        <v>921000</v>
      </c>
      <c r="B95" s="35"/>
      <c r="C95" s="35"/>
      <c r="D95" s="35"/>
      <c r="E95" s="35"/>
      <c r="F95" s="35"/>
      <c r="G95" s="10">
        <f t="shared" si="16"/>
        <v>0</v>
      </c>
      <c r="H95" s="10"/>
      <c r="I95" s="10">
        <f>+Oct!J95</f>
        <v>0</v>
      </c>
      <c r="J95" s="10"/>
      <c r="K95" s="10">
        <f>+Oct!L95</f>
        <v>0</v>
      </c>
      <c r="L95" s="10"/>
      <c r="M95" s="10"/>
      <c r="N95" s="10">
        <f t="shared" si="17"/>
        <v>0</v>
      </c>
      <c r="O95" s="10">
        <f>+'184.100'!AK95</f>
        <v>0</v>
      </c>
      <c r="Q95" s="10">
        <f>+'163000'!AK19+'163000'!AK42</f>
        <v>0</v>
      </c>
      <c r="R95" s="10">
        <f t="shared" si="15"/>
        <v>0</v>
      </c>
    </row>
    <row r="96" spans="1:18" hidden="1" x14ac:dyDescent="0.2">
      <c r="A96" s="34">
        <f>+Jan!A96</f>
        <v>928000</v>
      </c>
      <c r="B96" s="35"/>
      <c r="C96" s="35"/>
      <c r="D96" s="35"/>
      <c r="E96" s="35"/>
      <c r="F96" s="35"/>
      <c r="G96" s="10">
        <f t="shared" si="16"/>
        <v>0</v>
      </c>
      <c r="H96" s="10"/>
      <c r="I96" s="10">
        <f>+Oct!J96</f>
        <v>0</v>
      </c>
      <c r="J96" s="10"/>
      <c r="K96" s="10">
        <f>+Oct!L96</f>
        <v>0</v>
      </c>
      <c r="L96" s="10"/>
      <c r="M96" s="10"/>
      <c r="N96" s="10">
        <f t="shared" si="17"/>
        <v>0</v>
      </c>
      <c r="O96" s="10">
        <f>+'184.100'!AK96</f>
        <v>0</v>
      </c>
      <c r="Q96" s="10"/>
      <c r="R96" s="10">
        <f t="shared" si="15"/>
        <v>0</v>
      </c>
    </row>
    <row r="97" spans="1:18" hidden="1" x14ac:dyDescent="0.2">
      <c r="A97" s="34">
        <f>+Jan!A97</f>
        <v>928100</v>
      </c>
      <c r="B97" s="35"/>
      <c r="C97" s="35"/>
      <c r="D97" s="35"/>
      <c r="E97" s="35"/>
      <c r="F97" s="35"/>
      <c r="G97" s="10">
        <f t="shared" si="16"/>
        <v>0</v>
      </c>
      <c r="H97" s="10"/>
      <c r="I97" s="10">
        <f>+Oct!J97</f>
        <v>0</v>
      </c>
      <c r="J97" s="10"/>
      <c r="K97" s="10">
        <f>+Oct!L97</f>
        <v>0</v>
      </c>
      <c r="L97" s="10"/>
      <c r="M97" s="10"/>
      <c r="N97" s="10">
        <f t="shared" si="17"/>
        <v>0</v>
      </c>
      <c r="O97" s="10">
        <f>+'184.100'!AK97</f>
        <v>0</v>
      </c>
      <c r="Q97" s="10"/>
      <c r="R97" s="10">
        <f t="shared" si="15"/>
        <v>0</v>
      </c>
    </row>
    <row r="98" spans="1:18" hidden="1" x14ac:dyDescent="0.2">
      <c r="A98" s="34">
        <f>+Jan!A98</f>
        <v>928300</v>
      </c>
      <c r="B98" s="35"/>
      <c r="C98" s="35"/>
      <c r="D98" s="35"/>
      <c r="E98" s="35"/>
      <c r="F98" s="35"/>
      <c r="G98" s="10">
        <f t="shared" si="16"/>
        <v>0</v>
      </c>
      <c r="H98" s="10"/>
      <c r="I98" s="10">
        <f>+Oct!J98</f>
        <v>0</v>
      </c>
      <c r="J98" s="10"/>
      <c r="K98" s="10">
        <f>+Oct!L98</f>
        <v>0</v>
      </c>
      <c r="L98" s="10"/>
      <c r="M98" s="10"/>
      <c r="N98" s="10">
        <f t="shared" ref="N98:N99" si="18">+G98-I98+J98-K98+L98+M98+H98</f>
        <v>0</v>
      </c>
      <c r="O98" s="10">
        <f>+'184.100'!AK98</f>
        <v>0</v>
      </c>
      <c r="Q98" s="10"/>
      <c r="R98" s="10">
        <f t="shared" si="15"/>
        <v>0</v>
      </c>
    </row>
    <row r="99" spans="1:18" hidden="1" x14ac:dyDescent="0.2">
      <c r="A99" s="34">
        <v>928500</v>
      </c>
      <c r="B99" s="35"/>
      <c r="C99" s="35"/>
      <c r="D99" s="35"/>
      <c r="E99" s="35"/>
      <c r="F99" s="35"/>
      <c r="G99" s="10">
        <f t="shared" si="16"/>
        <v>0</v>
      </c>
      <c r="H99" s="10"/>
      <c r="I99" s="10">
        <f>+Oct!J99</f>
        <v>0</v>
      </c>
      <c r="J99" s="10"/>
      <c r="K99" s="10">
        <f>+Oct!L99</f>
        <v>0</v>
      </c>
      <c r="L99" s="10"/>
      <c r="M99" s="10"/>
      <c r="N99" s="10">
        <f t="shared" si="18"/>
        <v>0</v>
      </c>
      <c r="O99" s="10">
        <f>+'184.100'!AK99</f>
        <v>0</v>
      </c>
      <c r="Q99" s="10"/>
      <c r="R99" s="10">
        <f t="shared" si="15"/>
        <v>0</v>
      </c>
    </row>
    <row r="100" spans="1:18" hidden="1" x14ac:dyDescent="0.2">
      <c r="A100" s="34">
        <v>928600</v>
      </c>
      <c r="B100" s="35"/>
      <c r="C100" s="35"/>
      <c r="D100" s="35"/>
      <c r="E100" s="35"/>
      <c r="F100" s="35"/>
      <c r="G100" s="10">
        <f t="shared" si="16"/>
        <v>0</v>
      </c>
      <c r="H100" s="10"/>
      <c r="I100" s="10">
        <f>+Oct!J100</f>
        <v>0</v>
      </c>
      <c r="J100" s="10"/>
      <c r="K100" s="10">
        <f>+Oct!L100</f>
        <v>0</v>
      </c>
      <c r="L100" s="10"/>
      <c r="M100" s="10"/>
      <c r="N100" s="10">
        <f t="shared" ref="N100:N104" si="19">+G100-I100+J100-K100+L100+M100+H100</f>
        <v>0</v>
      </c>
      <c r="O100" s="10">
        <f>+'184.100'!AK100</f>
        <v>0</v>
      </c>
      <c r="Q100" s="10"/>
      <c r="R100" s="10">
        <f t="shared" si="15"/>
        <v>0</v>
      </c>
    </row>
    <row r="101" spans="1:18" hidden="1" x14ac:dyDescent="0.2">
      <c r="A101" s="34">
        <v>928610</v>
      </c>
      <c r="B101" s="35"/>
      <c r="C101" s="35"/>
      <c r="D101" s="35"/>
      <c r="E101" s="35"/>
      <c r="F101" s="35"/>
      <c r="G101" s="10">
        <f t="shared" si="16"/>
        <v>0</v>
      </c>
      <c r="H101" s="10"/>
      <c r="I101" s="10">
        <f>+Oct!J101</f>
        <v>0</v>
      </c>
      <c r="J101" s="10"/>
      <c r="K101" s="10">
        <f>+Oct!L101</f>
        <v>0</v>
      </c>
      <c r="L101" s="10"/>
      <c r="M101" s="10"/>
      <c r="N101" s="10">
        <f t="shared" si="19"/>
        <v>0</v>
      </c>
      <c r="O101" s="10">
        <f>+'184.100'!AK101</f>
        <v>0</v>
      </c>
      <c r="Q101" s="10"/>
      <c r="R101" s="10">
        <f t="shared" si="15"/>
        <v>0</v>
      </c>
    </row>
    <row r="102" spans="1:18" hidden="1" x14ac:dyDescent="0.2">
      <c r="A102" s="34">
        <f>+Jan!A102</f>
        <v>930100</v>
      </c>
      <c r="B102" s="35"/>
      <c r="C102" s="35"/>
      <c r="D102" s="35"/>
      <c r="E102" s="35"/>
      <c r="F102" s="35"/>
      <c r="G102" s="10">
        <f t="shared" si="16"/>
        <v>0</v>
      </c>
      <c r="H102" s="10"/>
      <c r="I102" s="10">
        <f>+Oct!J102</f>
        <v>0</v>
      </c>
      <c r="J102" s="10"/>
      <c r="K102" s="10">
        <f>+Oct!L102</f>
        <v>0</v>
      </c>
      <c r="L102" s="10"/>
      <c r="M102" s="10"/>
      <c r="N102" s="10">
        <f t="shared" si="19"/>
        <v>0</v>
      </c>
      <c r="O102" s="10">
        <f>+'184.100'!AK102</f>
        <v>0</v>
      </c>
      <c r="Q102" s="10"/>
      <c r="R102" s="10">
        <f t="shared" si="15"/>
        <v>0</v>
      </c>
    </row>
    <row r="103" spans="1:18" x14ac:dyDescent="0.2">
      <c r="A103" s="34">
        <f>+Jan!A103</f>
        <v>930200</v>
      </c>
      <c r="B103" s="35">
        <v>7065.78</v>
      </c>
      <c r="C103" s="35">
        <v>747.28</v>
      </c>
      <c r="D103" s="35"/>
      <c r="E103" s="35">
        <v>476.36</v>
      </c>
      <c r="F103" s="35"/>
      <c r="G103" s="10">
        <f t="shared" si="16"/>
        <v>8289.42</v>
      </c>
      <c r="H103" s="10"/>
      <c r="I103" s="10">
        <f>+Oct!J103</f>
        <v>0</v>
      </c>
      <c r="J103" s="10"/>
      <c r="K103" s="10">
        <f>+Oct!L103</f>
        <v>0</v>
      </c>
      <c r="L103" s="10"/>
      <c r="M103" s="10"/>
      <c r="N103" s="10">
        <f t="shared" si="19"/>
        <v>8289.42</v>
      </c>
      <c r="O103" s="10">
        <f>+'184.100'!AK103</f>
        <v>5.2016641621722819</v>
      </c>
      <c r="P103" s="10">
        <v>-0.89</v>
      </c>
      <c r="Q103" s="10"/>
      <c r="R103" s="10">
        <f t="shared" si="15"/>
        <v>8293.7316641621728</v>
      </c>
    </row>
    <row r="104" spans="1:18" hidden="1" x14ac:dyDescent="0.2">
      <c r="A104" s="34">
        <f>+Jan!A104</f>
        <v>930220</v>
      </c>
      <c r="B104" s="35"/>
      <c r="C104" s="35"/>
      <c r="D104" s="35"/>
      <c r="E104" s="35"/>
      <c r="F104" s="35"/>
      <c r="G104" s="10">
        <f t="shared" si="16"/>
        <v>0</v>
      </c>
      <c r="H104" s="10"/>
      <c r="I104" s="10">
        <f>+Oct!J104</f>
        <v>0</v>
      </c>
      <c r="J104" s="10"/>
      <c r="K104" s="10">
        <f>+Oct!L104</f>
        <v>0</v>
      </c>
      <c r="L104" s="10"/>
      <c r="M104" s="10"/>
      <c r="N104" s="10">
        <f t="shared" si="19"/>
        <v>0</v>
      </c>
      <c r="O104" s="10">
        <f>+'184.100'!AK104</f>
        <v>0</v>
      </c>
      <c r="Q104" s="10"/>
      <c r="R104" s="10">
        <f t="shared" si="15"/>
        <v>0</v>
      </c>
    </row>
    <row r="105" spans="1:18" hidden="1" x14ac:dyDescent="0.2">
      <c r="A105" s="34">
        <f>+Jan!A105</f>
        <v>930221</v>
      </c>
      <c r="B105" s="35"/>
      <c r="C105" s="35"/>
      <c r="D105" s="35"/>
      <c r="E105" s="35"/>
      <c r="F105" s="35"/>
      <c r="G105" s="10">
        <f t="shared" si="16"/>
        <v>0</v>
      </c>
      <c r="H105" s="10"/>
      <c r="I105" s="10">
        <f>+Oct!J105</f>
        <v>0</v>
      </c>
      <c r="J105" s="10"/>
      <c r="K105" s="10">
        <f>+Oct!L105</f>
        <v>0</v>
      </c>
      <c r="L105" s="10"/>
      <c r="M105" s="10"/>
      <c r="N105" s="10">
        <f t="shared" ref="N105:N114" si="20">+G105-I105+J105-K105+L105+M105+H105</f>
        <v>0</v>
      </c>
      <c r="O105" s="10">
        <f>+'184.100'!AK105</f>
        <v>0</v>
      </c>
      <c r="Q105" s="10"/>
      <c r="R105" s="10">
        <f t="shared" ref="R105:R114" si="21">+N105++Q105+O105+P105</f>
        <v>0</v>
      </c>
    </row>
    <row r="106" spans="1:18" hidden="1" x14ac:dyDescent="0.2">
      <c r="A106" s="34">
        <f>+Jan!A106</f>
        <v>930230</v>
      </c>
      <c r="B106" s="35"/>
      <c r="C106" s="35"/>
      <c r="D106" s="35"/>
      <c r="E106" s="35"/>
      <c r="F106" s="35"/>
      <c r="G106" s="10">
        <f t="shared" si="16"/>
        <v>0</v>
      </c>
      <c r="H106" s="10"/>
      <c r="I106" s="10">
        <f>+Oct!J106</f>
        <v>0</v>
      </c>
      <c r="J106" s="10"/>
      <c r="K106" s="10">
        <f>+Oct!L106</f>
        <v>0</v>
      </c>
      <c r="L106" s="10"/>
      <c r="M106" s="10"/>
      <c r="N106" s="10">
        <f t="shared" si="20"/>
        <v>0</v>
      </c>
      <c r="O106" s="10">
        <f>+'184.100'!AK106</f>
        <v>0</v>
      </c>
      <c r="Q106" s="10"/>
      <c r="R106" s="10">
        <f t="shared" si="21"/>
        <v>0</v>
      </c>
    </row>
    <row r="107" spans="1:18" hidden="1" x14ac:dyDescent="0.2">
      <c r="A107" s="34">
        <f>+Jan!A107</f>
        <v>930231</v>
      </c>
      <c r="B107" s="35"/>
      <c r="C107" s="35"/>
      <c r="D107" s="35"/>
      <c r="E107" s="35"/>
      <c r="F107" s="35"/>
      <c r="G107" s="10">
        <f t="shared" si="16"/>
        <v>0</v>
      </c>
      <c r="H107" s="10"/>
      <c r="I107" s="10">
        <f>+Oct!J107</f>
        <v>0</v>
      </c>
      <c r="J107" s="10"/>
      <c r="K107" s="10">
        <f>+Oct!L107</f>
        <v>0</v>
      </c>
      <c r="L107" s="10"/>
      <c r="M107" s="10"/>
      <c r="N107" s="10">
        <f t="shared" si="20"/>
        <v>0</v>
      </c>
      <c r="O107" s="10">
        <f>+'184.100'!AK107</f>
        <v>0</v>
      </c>
      <c r="Q107" s="10"/>
      <c r="R107" s="10">
        <f t="shared" si="21"/>
        <v>0</v>
      </c>
    </row>
    <row r="108" spans="1:18" hidden="1" x14ac:dyDescent="0.2">
      <c r="A108" s="34">
        <f>+Jan!A108</f>
        <v>930240</v>
      </c>
      <c r="B108" s="35"/>
      <c r="C108" s="35"/>
      <c r="D108" s="35"/>
      <c r="E108" s="35"/>
      <c r="F108" s="35"/>
      <c r="G108" s="10">
        <f t="shared" si="16"/>
        <v>0</v>
      </c>
      <c r="H108" s="10"/>
      <c r="I108" s="10">
        <f>+Oct!J108</f>
        <v>0</v>
      </c>
      <c r="J108" s="10"/>
      <c r="K108" s="10">
        <f>+Oct!L108</f>
        <v>0</v>
      </c>
      <c r="L108" s="10"/>
      <c r="M108" s="10"/>
      <c r="N108" s="10">
        <f t="shared" si="20"/>
        <v>0</v>
      </c>
      <c r="O108" s="10">
        <f>+'184.100'!AK108</f>
        <v>0</v>
      </c>
      <c r="Q108" s="10"/>
      <c r="R108" s="10">
        <f t="shared" si="21"/>
        <v>0</v>
      </c>
    </row>
    <row r="109" spans="1:18" hidden="1" x14ac:dyDescent="0.2">
      <c r="A109" s="34">
        <f>+Jan!A109</f>
        <v>930241</v>
      </c>
      <c r="B109" s="35"/>
      <c r="C109" s="35"/>
      <c r="D109" s="35"/>
      <c r="E109" s="35"/>
      <c r="F109" s="35"/>
      <c r="G109" s="10">
        <f t="shared" si="16"/>
        <v>0</v>
      </c>
      <c r="H109" s="10"/>
      <c r="I109" s="10">
        <f>+Oct!J109</f>
        <v>0</v>
      </c>
      <c r="J109" s="10"/>
      <c r="K109" s="10">
        <f>+Oct!L109</f>
        <v>0</v>
      </c>
      <c r="L109" s="10"/>
      <c r="M109" s="10"/>
      <c r="N109" s="10">
        <f t="shared" si="20"/>
        <v>0</v>
      </c>
      <c r="O109" s="10">
        <f>+'184.100'!AK109</f>
        <v>0</v>
      </c>
      <c r="Q109" s="10"/>
      <c r="R109" s="10">
        <f t="shared" si="21"/>
        <v>0</v>
      </c>
    </row>
    <row r="110" spans="1:18" x14ac:dyDescent="0.2">
      <c r="A110" s="34">
        <f>+Jan!A110</f>
        <v>935000</v>
      </c>
      <c r="B110" s="35">
        <v>20619.189999999999</v>
      </c>
      <c r="C110" s="35">
        <v>2263.46</v>
      </c>
      <c r="D110" s="35"/>
      <c r="E110" s="35">
        <v>1399.56</v>
      </c>
      <c r="F110" s="35"/>
      <c r="G110" s="10">
        <f t="shared" si="16"/>
        <v>24282.21</v>
      </c>
      <c r="H110" s="10"/>
      <c r="I110" s="10">
        <f>+Oct!J110</f>
        <v>0</v>
      </c>
      <c r="J110" s="10"/>
      <c r="K110" s="10">
        <f>+Oct!L110</f>
        <v>0</v>
      </c>
      <c r="L110" s="10"/>
      <c r="M110" s="10"/>
      <c r="N110" s="10">
        <f t="shared" si="20"/>
        <v>24282.21</v>
      </c>
      <c r="O110" s="10">
        <f>+'184.100'!AK110</f>
        <v>18.212420268602955</v>
      </c>
      <c r="Q110" s="10"/>
      <c r="R110" s="10">
        <f t="shared" si="21"/>
        <v>24300.422420268602</v>
      </c>
    </row>
    <row r="111" spans="1:18" hidden="1" x14ac:dyDescent="0.2">
      <c r="A111" s="34">
        <f>+Jan!A111</f>
        <v>935220</v>
      </c>
      <c r="B111" s="10"/>
      <c r="C111" s="10"/>
      <c r="D111" s="10"/>
      <c r="E111" s="10"/>
      <c r="F111" s="10"/>
      <c r="G111" s="10">
        <f t="shared" si="16"/>
        <v>0</v>
      </c>
      <c r="H111" s="10"/>
      <c r="I111" s="10">
        <f>+Oct!J111</f>
        <v>0</v>
      </c>
      <c r="J111" s="10"/>
      <c r="K111" s="10">
        <f>+Oct!L111</f>
        <v>0</v>
      </c>
      <c r="L111" s="10"/>
      <c r="M111" s="10"/>
      <c r="N111" s="10">
        <f t="shared" si="20"/>
        <v>0</v>
      </c>
      <c r="O111" s="10">
        <f>+'184.100'!AK111</f>
        <v>0</v>
      </c>
      <c r="Q111" s="10"/>
      <c r="R111" s="10">
        <f t="shared" si="21"/>
        <v>0</v>
      </c>
    </row>
    <row r="112" spans="1:18" hidden="1" x14ac:dyDescent="0.2">
      <c r="A112" s="34">
        <f>+Jan!A112</f>
        <v>935230</v>
      </c>
      <c r="B112" s="10"/>
      <c r="C112" s="10"/>
      <c r="D112" s="10"/>
      <c r="E112" s="10"/>
      <c r="F112" s="10"/>
      <c r="G112" s="10">
        <f t="shared" si="16"/>
        <v>0</v>
      </c>
      <c r="H112" s="10"/>
      <c r="I112" s="10">
        <f>+Oct!J112</f>
        <v>0</v>
      </c>
      <c r="J112" s="10"/>
      <c r="K112" s="10">
        <f>+Oct!L112</f>
        <v>0</v>
      </c>
      <c r="L112" s="10"/>
      <c r="M112" s="10"/>
      <c r="N112" s="10">
        <f t="shared" si="20"/>
        <v>0</v>
      </c>
      <c r="O112" s="10">
        <f>+'184.100'!AK112</f>
        <v>0</v>
      </c>
      <c r="Q112" s="10"/>
      <c r="R112" s="10">
        <f t="shared" si="21"/>
        <v>0</v>
      </c>
    </row>
    <row r="113" spans="1:18" hidden="1" x14ac:dyDescent="0.2">
      <c r="A113" s="34">
        <f>+Jan!A113</f>
        <v>935240</v>
      </c>
      <c r="B113" s="10"/>
      <c r="C113" s="10"/>
      <c r="D113" s="10"/>
      <c r="E113" s="10"/>
      <c r="F113" s="10"/>
      <c r="G113" s="10">
        <f t="shared" si="16"/>
        <v>0</v>
      </c>
      <c r="H113" s="10"/>
      <c r="I113" s="10">
        <f>+Oct!J113</f>
        <v>0</v>
      </c>
      <c r="J113" s="10"/>
      <c r="K113" s="10">
        <f>+Oct!L113</f>
        <v>0</v>
      </c>
      <c r="L113" s="10"/>
      <c r="M113" s="10"/>
      <c r="N113" s="10">
        <f t="shared" si="20"/>
        <v>0</v>
      </c>
      <c r="O113" s="10">
        <f>+'184.100'!AK113</f>
        <v>0</v>
      </c>
      <c r="Q113" s="10"/>
      <c r="R113" s="10">
        <f t="shared" si="21"/>
        <v>0</v>
      </c>
    </row>
    <row r="114" spans="1:18" x14ac:dyDescent="0.2">
      <c r="A114" s="34">
        <f>+Jan!A114</f>
        <v>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>
        <f t="shared" si="20"/>
        <v>0</v>
      </c>
      <c r="O114" s="10">
        <f>+'184.100'!AK114</f>
        <v>0</v>
      </c>
      <c r="Q114" s="10"/>
      <c r="R114" s="10">
        <f t="shared" si="21"/>
        <v>0</v>
      </c>
    </row>
    <row r="115" spans="1:18" ht="15.75" thickBot="1" x14ac:dyDescent="0.25">
      <c r="A115" s="7"/>
      <c r="B115" s="19">
        <f t="shared" ref="B115:N115" si="22">SUM(B8:B114)</f>
        <v>747001.71</v>
      </c>
      <c r="C115" s="19">
        <f t="shared" si="22"/>
        <v>80688.490000000005</v>
      </c>
      <c r="D115" s="19">
        <f t="shared" si="22"/>
        <v>0</v>
      </c>
      <c r="E115" s="19">
        <f t="shared" si="22"/>
        <v>60681.41</v>
      </c>
      <c r="F115" s="19">
        <f t="shared" si="22"/>
        <v>0</v>
      </c>
      <c r="G115" s="19">
        <f t="shared" si="22"/>
        <v>888371.61000000022</v>
      </c>
      <c r="H115" s="19">
        <f t="shared" si="22"/>
        <v>1.1368683772161603E-13</v>
      </c>
      <c r="I115" s="19">
        <f t="shared" si="22"/>
        <v>0</v>
      </c>
      <c r="J115" s="19">
        <f t="shared" si="22"/>
        <v>0</v>
      </c>
      <c r="K115" s="19">
        <f t="shared" si="22"/>
        <v>0</v>
      </c>
      <c r="L115" s="19">
        <f t="shared" si="22"/>
        <v>0</v>
      </c>
      <c r="M115" s="19">
        <f t="shared" si="22"/>
        <v>0</v>
      </c>
      <c r="N115" s="19">
        <f t="shared" si="22"/>
        <v>888371.6100000001</v>
      </c>
      <c r="O115" s="19">
        <f>SUM(O8:O113)</f>
        <v>-3.979039320256561E-13</v>
      </c>
      <c r="P115" s="19">
        <f>SUM(P8:P113)</f>
        <v>0</v>
      </c>
      <c r="Q115" s="19">
        <f>SUM(Q8:Q113)</f>
        <v>-1.0658141036401503E-12</v>
      </c>
      <c r="R115" s="19">
        <f>SUM(R8:R113)</f>
        <v>888371.6100000001</v>
      </c>
    </row>
    <row r="116" spans="1:18" ht="15.75" thickTop="1" x14ac:dyDescent="0.2">
      <c r="A116" s="7"/>
      <c r="H116" s="10"/>
      <c r="I116" s="10" t="s">
        <v>11</v>
      </c>
      <c r="J116" s="10"/>
      <c r="K116" s="10"/>
      <c r="L116" s="10"/>
      <c r="M116" s="10"/>
      <c r="O116" s="10"/>
      <c r="Q116" s="10"/>
    </row>
    <row r="117" spans="1:18" x14ac:dyDescent="0.2">
      <c r="A117" s="101"/>
      <c r="B117" s="102"/>
      <c r="C117" s="102"/>
      <c r="D117" s="102"/>
      <c r="E117" s="102"/>
      <c r="F117" s="102"/>
      <c r="G117" s="102"/>
      <c r="H117" s="10"/>
      <c r="M117" s="3" t="s">
        <v>38</v>
      </c>
      <c r="N117" s="10">
        <f>SUM(N8:N34)++N43+SUM(N47:N48)+N44</f>
        <v>232341.47999999998</v>
      </c>
      <c r="O117" s="44" t="s">
        <v>38</v>
      </c>
      <c r="P117" s="43"/>
      <c r="Q117" s="44"/>
      <c r="R117" s="10">
        <f>SUM(R8:R34)++R43+SUM(R47:R48)+R44</f>
        <v>278959.49757379323</v>
      </c>
    </row>
    <row r="118" spans="1:18" x14ac:dyDescent="0.2">
      <c r="A118" s="101"/>
      <c r="B118" s="102" t="s">
        <v>96</v>
      </c>
      <c r="C118" s="102"/>
      <c r="D118" s="102"/>
      <c r="E118" s="102">
        <v>131</v>
      </c>
      <c r="F118" s="102"/>
      <c r="G118" s="102"/>
      <c r="M118" s="3" t="s">
        <v>39</v>
      </c>
      <c r="N118" s="10">
        <f>SUM(N35:N40)</f>
        <v>3105.26</v>
      </c>
      <c r="O118" s="44" t="s">
        <v>39</v>
      </c>
      <c r="P118" s="43"/>
      <c r="Q118" s="44"/>
      <c r="R118" s="10">
        <f>SUM(R35:R40)</f>
        <v>3105.26</v>
      </c>
    </row>
    <row r="119" spans="1:18" x14ac:dyDescent="0.2">
      <c r="A119" s="9"/>
      <c r="B119" s="90" t="s">
        <v>97</v>
      </c>
      <c r="M119" s="3" t="s">
        <v>42</v>
      </c>
      <c r="N119" s="10">
        <f>SUM(N41:N42)+N45</f>
        <v>47864.18</v>
      </c>
      <c r="O119" s="44" t="s">
        <v>42</v>
      </c>
      <c r="P119" s="43"/>
      <c r="Q119" s="44"/>
      <c r="R119" s="10">
        <f>SUM(R41:R42)+R45</f>
        <v>9.3836050041318231E-13</v>
      </c>
    </row>
    <row r="120" spans="1:18" x14ac:dyDescent="0.2">
      <c r="A120" s="9"/>
      <c r="M120" s="3" t="s">
        <v>41</v>
      </c>
      <c r="N120" s="10">
        <f>SUM(N49:N55)</f>
        <v>0</v>
      </c>
      <c r="O120" s="44" t="s">
        <v>41</v>
      </c>
      <c r="P120" s="43"/>
      <c r="Q120" s="44"/>
      <c r="R120" s="10">
        <f>SUM(R49:R55)</f>
        <v>9.92</v>
      </c>
    </row>
    <row r="121" spans="1:18" x14ac:dyDescent="0.2">
      <c r="A121" s="9"/>
      <c r="M121" s="3" t="s">
        <v>40</v>
      </c>
      <c r="N121" s="29">
        <f>SUM(N56:N114)</f>
        <v>605060.69000000018</v>
      </c>
      <c r="O121" s="44" t="s">
        <v>40</v>
      </c>
      <c r="P121" s="43"/>
      <c r="Q121" s="44"/>
      <c r="R121" s="29">
        <f>SUM(R56:R114)</f>
        <v>606296.93242620677</v>
      </c>
    </row>
    <row r="122" spans="1:18" ht="15.75" thickBot="1" x14ac:dyDescent="0.25">
      <c r="A122" s="9"/>
      <c r="M122" s="3" t="s">
        <v>4</v>
      </c>
      <c r="N122" s="30">
        <f>SUM(N117:N121)</f>
        <v>888371.6100000001</v>
      </c>
      <c r="O122" s="44" t="s">
        <v>4</v>
      </c>
      <c r="P122" s="43"/>
      <c r="Q122" s="44"/>
      <c r="R122" s="30">
        <f>SUM(R117:R121)</f>
        <v>888371.61</v>
      </c>
    </row>
    <row r="123" spans="1:18" ht="15.75" thickTop="1" x14ac:dyDescent="0.2">
      <c r="A123" s="9"/>
      <c r="O123" s="10"/>
    </row>
    <row r="124" spans="1:18" x14ac:dyDescent="0.2">
      <c r="A124" s="9"/>
      <c r="O124" s="10"/>
    </row>
    <row r="125" spans="1:18" x14ac:dyDescent="0.2">
      <c r="A125" s="9"/>
      <c r="O125" s="10"/>
    </row>
    <row r="126" spans="1:18" x14ac:dyDescent="0.2">
      <c r="A126" s="9"/>
    </row>
    <row r="127" spans="1:18" x14ac:dyDescent="0.2">
      <c r="A127" s="9"/>
    </row>
    <row r="128" spans="1:18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</sheetData>
  <phoneticPr fontId="0" type="noConversion"/>
  <printOptions gridLines="1"/>
  <pageMargins left="0.21" right="0.31" top="0.18" bottom="0.13" header="0.18" footer="0.12"/>
  <pageSetup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R123"/>
  <sheetViews>
    <sheetView zoomScale="70" workbookViewId="0">
      <pane xSplit="1" ySplit="6" topLeftCell="B7" activePane="bottomRight" state="frozen"/>
      <selection activeCell="B120" sqref="B120"/>
      <selection pane="topRight" activeCell="B120" sqref="B120"/>
      <selection pane="bottomLeft" activeCell="B120" sqref="B120"/>
      <selection pane="bottomRight" activeCell="B120" sqref="B120"/>
    </sheetView>
  </sheetViews>
  <sheetFormatPr defaultColWidth="18.140625" defaultRowHeight="15" x14ac:dyDescent="0.2"/>
  <cols>
    <col min="1" max="1" width="13.140625" style="3" bestFit="1" customWidth="1"/>
    <col min="2" max="2" width="15" style="2" bestFit="1" customWidth="1"/>
    <col min="3" max="3" width="12.85546875" style="2" bestFit="1" customWidth="1"/>
    <col min="4" max="4" width="13.85546875" style="2" bestFit="1" customWidth="1"/>
    <col min="5" max="5" width="18.5703125" style="2" bestFit="1" customWidth="1"/>
    <col min="6" max="6" width="14" style="2" customWidth="1"/>
    <col min="7" max="7" width="16.140625" style="2" bestFit="1" customWidth="1"/>
    <col min="8" max="8" width="13.85546875" style="3" bestFit="1" customWidth="1"/>
    <col min="9" max="10" width="14.42578125" style="3" hidden="1" customWidth="1"/>
    <col min="11" max="12" width="13.28515625" style="3" hidden="1" customWidth="1"/>
    <col min="13" max="13" width="18.28515625" style="3" bestFit="1" customWidth="1"/>
    <col min="14" max="14" width="16.140625" style="10" bestFit="1" customWidth="1"/>
    <col min="15" max="15" width="12.42578125" style="3" bestFit="1" customWidth="1"/>
    <col min="16" max="16" width="14.85546875" style="10" bestFit="1" customWidth="1"/>
    <col min="17" max="17" width="13.85546875" style="3" bestFit="1" customWidth="1"/>
    <col min="18" max="18" width="18.28515625" style="10" bestFit="1" customWidth="1"/>
    <col min="19" max="16384" width="18.140625" style="3"/>
  </cols>
  <sheetData>
    <row r="1" spans="1:18" ht="15.75" x14ac:dyDescent="0.25">
      <c r="A1" s="36" t="s">
        <v>37</v>
      </c>
      <c r="B1" s="37"/>
      <c r="C1" s="37"/>
      <c r="D1" s="37"/>
      <c r="E1" s="37"/>
      <c r="F1" s="37"/>
      <c r="G1" s="37"/>
      <c r="H1" s="32"/>
      <c r="I1" s="32"/>
      <c r="J1" s="32"/>
      <c r="K1" s="32"/>
    </row>
    <row r="2" spans="1:18" ht="15.75" x14ac:dyDescent="0.25">
      <c r="A2" s="36" t="s">
        <v>36</v>
      </c>
      <c r="B2" s="37"/>
      <c r="C2" s="37"/>
      <c r="D2" s="37"/>
      <c r="E2" s="37"/>
      <c r="F2" s="37"/>
      <c r="G2" s="37"/>
      <c r="H2" s="32"/>
    </row>
    <row r="3" spans="1:18" ht="15.75" x14ac:dyDescent="0.25">
      <c r="A3" s="86" t="s">
        <v>91</v>
      </c>
      <c r="B3" s="94">
        <f>+Jan!B3</f>
        <v>2019</v>
      </c>
      <c r="E3" s="93"/>
      <c r="G3" s="37"/>
      <c r="H3" s="57">
        <v>701</v>
      </c>
      <c r="L3" s="4"/>
      <c r="M3" s="4"/>
      <c r="R3" s="27" t="s">
        <v>9</v>
      </c>
    </row>
    <row r="4" spans="1:18" ht="15.75" x14ac:dyDescent="0.25">
      <c r="B4" s="39"/>
      <c r="C4" s="40"/>
      <c r="D4" s="40"/>
      <c r="E4" s="40"/>
      <c r="F4" s="40"/>
      <c r="G4" s="41"/>
      <c r="H4" s="23" t="s">
        <v>53</v>
      </c>
      <c r="I4" s="4" t="s">
        <v>5</v>
      </c>
      <c r="J4" s="4" t="s">
        <v>7</v>
      </c>
      <c r="K4" s="4" t="s">
        <v>5</v>
      </c>
      <c r="L4" s="4" t="s">
        <v>7</v>
      </c>
      <c r="M4" s="4" t="s">
        <v>12</v>
      </c>
      <c r="N4" s="27" t="s">
        <v>9</v>
      </c>
      <c r="O4" s="4" t="s">
        <v>46</v>
      </c>
      <c r="P4" s="27"/>
      <c r="Q4" s="4" t="s">
        <v>46</v>
      </c>
      <c r="R4" s="27" t="s">
        <v>10</v>
      </c>
    </row>
    <row r="5" spans="1:18" s="1" customFormat="1" ht="15.75" x14ac:dyDescent="0.25">
      <c r="B5" s="14"/>
      <c r="C5" s="15" t="s">
        <v>7</v>
      </c>
      <c r="D5" s="15" t="s">
        <v>7</v>
      </c>
      <c r="E5" s="15" t="s">
        <v>7</v>
      </c>
      <c r="F5" s="15" t="s">
        <v>92</v>
      </c>
      <c r="G5" s="16" t="s">
        <v>4</v>
      </c>
      <c r="H5" s="23" t="s">
        <v>54</v>
      </c>
      <c r="I5" s="5">
        <f>+Nov!I5+32</f>
        <v>41596</v>
      </c>
      <c r="J5" s="5">
        <f>+Nov!J5+32</f>
        <v>41627</v>
      </c>
      <c r="K5" s="5">
        <f>+Nov!K5+32</f>
        <v>41596</v>
      </c>
      <c r="L5" s="5">
        <f>+Nov!L5+32</f>
        <v>41627</v>
      </c>
      <c r="M5" s="4" t="s">
        <v>13</v>
      </c>
      <c r="N5" s="27" t="s">
        <v>10</v>
      </c>
      <c r="O5" s="4" t="s">
        <v>49</v>
      </c>
      <c r="P5" s="27" t="s">
        <v>30</v>
      </c>
      <c r="Q5" s="4" t="s">
        <v>49</v>
      </c>
      <c r="R5" s="27" t="s">
        <v>32</v>
      </c>
    </row>
    <row r="6" spans="1:18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3</v>
      </c>
      <c r="F6" s="21" t="s">
        <v>93</v>
      </c>
      <c r="G6" s="22" t="s">
        <v>15</v>
      </c>
      <c r="H6" s="6" t="s">
        <v>28</v>
      </c>
      <c r="I6" s="6" t="s">
        <v>6</v>
      </c>
      <c r="J6" s="6" t="s">
        <v>6</v>
      </c>
      <c r="K6" s="6" t="s">
        <v>8</v>
      </c>
      <c r="L6" s="6" t="s">
        <v>8</v>
      </c>
      <c r="M6" s="6" t="s">
        <v>14</v>
      </c>
      <c r="N6" s="28" t="s">
        <v>29</v>
      </c>
      <c r="O6" s="6">
        <v>184.1</v>
      </c>
      <c r="P6" s="28" t="s">
        <v>31</v>
      </c>
      <c r="Q6" s="6">
        <v>163</v>
      </c>
      <c r="R6" s="31">
        <f>+Jan!R6</f>
        <v>2019</v>
      </c>
    </row>
    <row r="7" spans="1:18" x14ac:dyDescent="0.2">
      <c r="A7" s="24"/>
      <c r="B7" s="3"/>
      <c r="C7" s="3"/>
      <c r="D7" s="3"/>
      <c r="E7" s="3"/>
      <c r="F7" s="3"/>
      <c r="K7" s="44"/>
      <c r="L7" s="44"/>
      <c r="M7" s="23"/>
    </row>
    <row r="8" spans="1:18" x14ac:dyDescent="0.2">
      <c r="A8" s="34">
        <f>+Jan!A8</f>
        <v>107100</v>
      </c>
      <c r="B8" s="35">
        <v>5218.9799999999996</v>
      </c>
      <c r="C8" s="35">
        <v>554.13</v>
      </c>
      <c r="D8" s="35">
        <v>1985.77</v>
      </c>
      <c r="E8" s="35">
        <v>428.79</v>
      </c>
      <c r="F8" s="35"/>
      <c r="G8" s="10">
        <f>SUM(B8:F8)</f>
        <v>8187.6699999999992</v>
      </c>
      <c r="H8" s="10">
        <v>664.33</v>
      </c>
      <c r="I8" s="10">
        <f>+Nov!J8</f>
        <v>0</v>
      </c>
      <c r="J8" s="10"/>
      <c r="K8" s="10">
        <f>+Nov!L8</f>
        <v>0</v>
      </c>
      <c r="L8" s="10"/>
      <c r="M8" s="10">
        <v>132.84</v>
      </c>
      <c r="N8" s="10">
        <f>+G8-I8+J8-K8+L8+M8+H8</f>
        <v>8984.8399999999983</v>
      </c>
      <c r="O8" s="10">
        <f>+'184.100'!AL8</f>
        <v>6.0270990563870743</v>
      </c>
      <c r="Q8" s="10">
        <f>+'163000'!AL7+'163000'!AL31</f>
        <v>27960.239940212832</v>
      </c>
      <c r="R8" s="10">
        <f t="shared" ref="R8:R58" si="0">+N8++Q8+O8+P8</f>
        <v>36951.10703926922</v>
      </c>
    </row>
    <row r="9" spans="1:18" x14ac:dyDescent="0.2">
      <c r="A9" s="34">
        <f>+Jan!A9</f>
        <v>107200</v>
      </c>
      <c r="B9" s="35">
        <v>150318.70000000001</v>
      </c>
      <c r="C9" s="35">
        <v>16178.01</v>
      </c>
      <c r="D9" s="35">
        <v>34534.519999999997</v>
      </c>
      <c r="E9" s="35">
        <v>13263.89</v>
      </c>
      <c r="F9" s="35"/>
      <c r="G9" s="10">
        <f t="shared" ref="G9:G80" si="1">SUM(B9:F9)</f>
        <v>214295.12</v>
      </c>
      <c r="H9" s="10">
        <v>-775.98</v>
      </c>
      <c r="I9" s="10">
        <f>+Nov!J9</f>
        <v>0</v>
      </c>
      <c r="J9" s="10"/>
      <c r="K9" s="10">
        <f>+Nov!L9</f>
        <v>0</v>
      </c>
      <c r="L9" s="10"/>
      <c r="M9" s="10">
        <v>2997.75</v>
      </c>
      <c r="N9" s="10">
        <f t="shared" ref="N9:N91" si="2">+G9-I9+J9-K9+L9+M9+H9</f>
        <v>216516.88999999998</v>
      </c>
      <c r="O9" s="10">
        <f>+'184.100'!AL9</f>
        <v>435.01171985339744</v>
      </c>
      <c r="Q9" s="10">
        <f>+'163000'!AL8+'163000'!AL32</f>
        <v>25498.863503192191</v>
      </c>
      <c r="R9" s="10">
        <f t="shared" si="0"/>
        <v>242450.76522304557</v>
      </c>
    </row>
    <row r="10" spans="1:18" hidden="1" x14ac:dyDescent="0.2">
      <c r="A10" s="34">
        <v>107210</v>
      </c>
      <c r="B10" s="35"/>
      <c r="C10" s="35"/>
      <c r="D10" s="35"/>
      <c r="E10" s="35"/>
      <c r="F10" s="35"/>
      <c r="G10" s="10">
        <f t="shared" si="1"/>
        <v>0</v>
      </c>
      <c r="H10" s="10"/>
      <c r="I10" s="10">
        <f>+Nov!J10</f>
        <v>0</v>
      </c>
      <c r="J10" s="10"/>
      <c r="K10" s="10">
        <f>+Nov!L10</f>
        <v>0</v>
      </c>
      <c r="L10" s="10"/>
      <c r="M10" s="10"/>
      <c r="N10" s="10">
        <f t="shared" si="2"/>
        <v>0</v>
      </c>
      <c r="O10" s="10">
        <f>+'184.100'!AL10</f>
        <v>0</v>
      </c>
      <c r="Q10" s="10"/>
      <c r="R10" s="10">
        <f t="shared" si="0"/>
        <v>0</v>
      </c>
    </row>
    <row r="11" spans="1:18" hidden="1" x14ac:dyDescent="0.2">
      <c r="A11" s="34">
        <v>107215</v>
      </c>
      <c r="B11" s="35"/>
      <c r="C11" s="35"/>
      <c r="D11" s="35"/>
      <c r="E11" s="35"/>
      <c r="F11" s="35"/>
      <c r="G11" s="10">
        <f t="shared" si="1"/>
        <v>0</v>
      </c>
      <c r="H11" s="10"/>
      <c r="I11" s="10">
        <f>+Nov!J11</f>
        <v>0</v>
      </c>
      <c r="J11" s="10"/>
      <c r="K11" s="10">
        <f>+Nov!L11</f>
        <v>0</v>
      </c>
      <c r="L11" s="10"/>
      <c r="M11" s="10"/>
      <c r="N11" s="10">
        <f t="shared" si="2"/>
        <v>0</v>
      </c>
      <c r="O11" s="10">
        <f>+'184.100'!AL11</f>
        <v>0</v>
      </c>
      <c r="Q11" s="10"/>
      <c r="R11" s="10">
        <f t="shared" si="0"/>
        <v>0</v>
      </c>
    </row>
    <row r="12" spans="1:18" hidden="1" x14ac:dyDescent="0.2">
      <c r="A12" s="34">
        <v>107217</v>
      </c>
      <c r="B12" s="35"/>
      <c r="C12" s="35"/>
      <c r="D12" s="35"/>
      <c r="E12" s="35"/>
      <c r="F12" s="35"/>
      <c r="G12" s="10">
        <f t="shared" si="1"/>
        <v>0</v>
      </c>
      <c r="H12" s="10"/>
      <c r="I12" s="10">
        <f>+Nov!J12</f>
        <v>0</v>
      </c>
      <c r="J12" s="10"/>
      <c r="K12" s="10">
        <f>+Nov!L12</f>
        <v>0</v>
      </c>
      <c r="L12" s="10"/>
      <c r="M12" s="10"/>
      <c r="N12" s="10">
        <f t="shared" si="2"/>
        <v>0</v>
      </c>
      <c r="O12" s="10">
        <f>+'184.100'!AL12</f>
        <v>0</v>
      </c>
      <c r="Q12" s="10"/>
      <c r="R12" s="10">
        <f t="shared" si="0"/>
        <v>0</v>
      </c>
    </row>
    <row r="13" spans="1:18" hidden="1" x14ac:dyDescent="0.2">
      <c r="A13" s="34">
        <v>107218</v>
      </c>
      <c r="B13" s="35"/>
      <c r="C13" s="35"/>
      <c r="D13" s="35"/>
      <c r="E13" s="35"/>
      <c r="F13" s="35"/>
      <c r="G13" s="10">
        <f t="shared" si="1"/>
        <v>0</v>
      </c>
      <c r="H13" s="10"/>
      <c r="I13" s="10">
        <f>+Nov!J13</f>
        <v>0</v>
      </c>
      <c r="J13" s="10"/>
      <c r="K13" s="10">
        <f>+Nov!L13</f>
        <v>0</v>
      </c>
      <c r="L13" s="10"/>
      <c r="M13" s="10"/>
      <c r="N13" s="10">
        <f t="shared" si="2"/>
        <v>0</v>
      </c>
      <c r="O13" s="10">
        <f>+'184.100'!AL13</f>
        <v>0</v>
      </c>
      <c r="Q13" s="10"/>
      <c r="R13" s="10">
        <f t="shared" si="0"/>
        <v>0</v>
      </c>
    </row>
    <row r="14" spans="1:18" hidden="1" x14ac:dyDescent="0.2">
      <c r="A14" s="34">
        <f>+Jan!A14</f>
        <v>107230</v>
      </c>
      <c r="B14" s="35"/>
      <c r="C14" s="35"/>
      <c r="D14" s="35"/>
      <c r="E14" s="35"/>
      <c r="F14" s="35"/>
      <c r="G14" s="10">
        <f t="shared" si="1"/>
        <v>0</v>
      </c>
      <c r="H14" s="10"/>
      <c r="I14" s="10">
        <f>+Nov!J14</f>
        <v>0</v>
      </c>
      <c r="J14" s="10"/>
      <c r="K14" s="10">
        <f>+Nov!L14</f>
        <v>0</v>
      </c>
      <c r="L14" s="10"/>
      <c r="M14" s="10"/>
      <c r="N14" s="10">
        <f t="shared" si="2"/>
        <v>0</v>
      </c>
      <c r="O14" s="10">
        <f>+'184.100'!AL14</f>
        <v>0</v>
      </c>
      <c r="Q14" s="10"/>
      <c r="R14" s="10">
        <f t="shared" si="0"/>
        <v>0</v>
      </c>
    </row>
    <row r="15" spans="1:18" hidden="1" x14ac:dyDescent="0.2">
      <c r="A15" s="34">
        <v>107235</v>
      </c>
      <c r="B15" s="35"/>
      <c r="C15" s="35"/>
      <c r="D15" s="35"/>
      <c r="E15" s="35"/>
      <c r="F15" s="35"/>
      <c r="G15" s="10">
        <f t="shared" si="1"/>
        <v>0</v>
      </c>
      <c r="H15" s="10"/>
      <c r="I15" s="10">
        <f>+Nov!J15</f>
        <v>0</v>
      </c>
      <c r="J15" s="10"/>
      <c r="K15" s="10">
        <f>+Nov!L15</f>
        <v>0</v>
      </c>
      <c r="L15" s="10"/>
      <c r="M15" s="10"/>
      <c r="N15" s="10">
        <f t="shared" si="2"/>
        <v>0</v>
      </c>
      <c r="O15" s="10">
        <f>+'184.100'!AL15</f>
        <v>0</v>
      </c>
      <c r="Q15" s="10"/>
      <c r="R15" s="10">
        <f t="shared" si="0"/>
        <v>0</v>
      </c>
    </row>
    <row r="16" spans="1:18" hidden="1" x14ac:dyDescent="0.2">
      <c r="A16" s="34">
        <f>+Jan!A16</f>
        <v>107240</v>
      </c>
      <c r="B16" s="35"/>
      <c r="C16" s="35"/>
      <c r="D16" s="35"/>
      <c r="E16" s="35"/>
      <c r="F16" s="35"/>
      <c r="G16" s="10">
        <f t="shared" si="1"/>
        <v>0</v>
      </c>
      <c r="H16" s="10"/>
      <c r="I16" s="10">
        <f>+Nov!J16</f>
        <v>0</v>
      </c>
      <c r="J16" s="10"/>
      <c r="K16" s="10">
        <f>+Nov!L16</f>
        <v>0</v>
      </c>
      <c r="L16" s="10"/>
      <c r="M16" s="10"/>
      <c r="N16" s="10">
        <f t="shared" si="2"/>
        <v>0</v>
      </c>
      <c r="O16" s="10">
        <f>+'184.100'!AL16</f>
        <v>0</v>
      </c>
      <c r="Q16" s="10"/>
      <c r="R16" s="10">
        <f t="shared" si="0"/>
        <v>0</v>
      </c>
    </row>
    <row r="17" spans="1:18" hidden="1" x14ac:dyDescent="0.2">
      <c r="A17" s="34">
        <f>+Jan!A17</f>
        <v>107245</v>
      </c>
      <c r="B17" s="35"/>
      <c r="C17" s="35"/>
      <c r="D17" s="35"/>
      <c r="E17" s="35"/>
      <c r="F17" s="35"/>
      <c r="G17" s="10">
        <f t="shared" si="1"/>
        <v>0</v>
      </c>
      <c r="H17" s="10"/>
      <c r="I17" s="10">
        <f>+Nov!J17</f>
        <v>0</v>
      </c>
      <c r="J17" s="10"/>
      <c r="K17" s="10">
        <f>+Nov!L17</f>
        <v>0</v>
      </c>
      <c r="L17" s="10"/>
      <c r="M17" s="10"/>
      <c r="N17" s="10">
        <f t="shared" si="2"/>
        <v>0</v>
      </c>
      <c r="O17" s="10">
        <f>+'184.100'!AL17</f>
        <v>0</v>
      </c>
      <c r="Q17" s="10"/>
      <c r="R17" s="10">
        <f t="shared" si="0"/>
        <v>0</v>
      </c>
    </row>
    <row r="18" spans="1:18" hidden="1" x14ac:dyDescent="0.2">
      <c r="A18" s="34">
        <f>+Jan!A18</f>
        <v>107250</v>
      </c>
      <c r="B18" s="35"/>
      <c r="C18" s="35"/>
      <c r="D18" s="35"/>
      <c r="E18" s="35"/>
      <c r="F18" s="35"/>
      <c r="G18" s="10">
        <f t="shared" si="1"/>
        <v>0</v>
      </c>
      <c r="H18" s="10"/>
      <c r="I18" s="10">
        <f>+Nov!J18</f>
        <v>0</v>
      </c>
      <c r="J18" s="10"/>
      <c r="K18" s="10">
        <f>+Nov!L18</f>
        <v>0</v>
      </c>
      <c r="L18" s="10"/>
      <c r="M18" s="10"/>
      <c r="N18" s="10">
        <f t="shared" si="2"/>
        <v>0</v>
      </c>
      <c r="O18" s="10">
        <f>+'184.100'!AL18</f>
        <v>0</v>
      </c>
      <c r="Q18" s="10"/>
      <c r="R18" s="10">
        <f t="shared" si="0"/>
        <v>0</v>
      </c>
    </row>
    <row r="19" spans="1:18" hidden="1" x14ac:dyDescent="0.2">
      <c r="A19" s="34">
        <v>107255</v>
      </c>
      <c r="B19" s="35"/>
      <c r="C19" s="35"/>
      <c r="D19" s="35"/>
      <c r="E19" s="35"/>
      <c r="F19" s="35"/>
      <c r="G19" s="10">
        <f t="shared" si="1"/>
        <v>0</v>
      </c>
      <c r="H19" s="10"/>
      <c r="I19" s="10">
        <f>+Nov!J19</f>
        <v>0</v>
      </c>
      <c r="J19" s="10"/>
      <c r="K19" s="10">
        <f>+Nov!L19</f>
        <v>0</v>
      </c>
      <c r="L19" s="10"/>
      <c r="M19" s="10"/>
      <c r="N19" s="10">
        <f t="shared" si="2"/>
        <v>0</v>
      </c>
      <c r="O19" s="10">
        <f>+'184.100'!AL19</f>
        <v>0</v>
      </c>
      <c r="Q19" s="10"/>
      <c r="R19" s="10">
        <f t="shared" si="0"/>
        <v>0</v>
      </c>
    </row>
    <row r="20" spans="1:18" hidden="1" x14ac:dyDescent="0.2">
      <c r="A20" s="34">
        <f>+Jan!A20</f>
        <v>107260</v>
      </c>
      <c r="B20" s="35"/>
      <c r="C20" s="35"/>
      <c r="D20" s="35"/>
      <c r="E20" s="35"/>
      <c r="F20" s="35"/>
      <c r="G20" s="10">
        <f t="shared" si="1"/>
        <v>0</v>
      </c>
      <c r="H20" s="10"/>
      <c r="I20" s="10">
        <f>+Nov!J20</f>
        <v>0</v>
      </c>
      <c r="J20" s="10"/>
      <c r="K20" s="10">
        <f>+Nov!L20</f>
        <v>0</v>
      </c>
      <c r="L20" s="10"/>
      <c r="M20" s="10"/>
      <c r="N20" s="10">
        <f t="shared" si="2"/>
        <v>0</v>
      </c>
      <c r="O20" s="10">
        <f>+'184.100'!AL20</f>
        <v>0</v>
      </c>
      <c r="Q20" s="10"/>
      <c r="R20" s="10">
        <f t="shared" si="0"/>
        <v>0</v>
      </c>
    </row>
    <row r="21" spans="1:18" hidden="1" x14ac:dyDescent="0.2">
      <c r="A21" s="34">
        <f>+Jan!A21</f>
        <v>107265</v>
      </c>
      <c r="B21" s="35"/>
      <c r="C21" s="35"/>
      <c r="D21" s="35"/>
      <c r="E21" s="35"/>
      <c r="F21" s="35"/>
      <c r="G21" s="10">
        <f t="shared" si="1"/>
        <v>0</v>
      </c>
      <c r="H21" s="10"/>
      <c r="I21" s="10">
        <f>+Nov!J21</f>
        <v>0</v>
      </c>
      <c r="J21" s="10"/>
      <c r="K21" s="10">
        <f>+Nov!L21</f>
        <v>0</v>
      </c>
      <c r="L21" s="10"/>
      <c r="M21" s="10"/>
      <c r="N21" s="10">
        <f t="shared" si="2"/>
        <v>0</v>
      </c>
      <c r="O21" s="10">
        <f>+'184.100'!AL21</f>
        <v>0</v>
      </c>
      <c r="Q21" s="10"/>
      <c r="R21" s="10">
        <f t="shared" si="0"/>
        <v>0</v>
      </c>
    </row>
    <row r="22" spans="1:18" hidden="1" x14ac:dyDescent="0.2">
      <c r="A22" s="34">
        <v>107267</v>
      </c>
      <c r="B22" s="35"/>
      <c r="C22" s="35"/>
      <c r="D22" s="35"/>
      <c r="E22" s="35"/>
      <c r="F22" s="35"/>
      <c r="G22" s="10">
        <f t="shared" si="1"/>
        <v>0</v>
      </c>
      <c r="H22" s="10"/>
      <c r="I22" s="10">
        <f>+Nov!J22</f>
        <v>0</v>
      </c>
      <c r="J22" s="10"/>
      <c r="K22" s="10">
        <f>+Nov!L22</f>
        <v>0</v>
      </c>
      <c r="L22" s="10"/>
      <c r="M22" s="10"/>
      <c r="N22" s="10">
        <f t="shared" si="2"/>
        <v>0</v>
      </c>
      <c r="O22" s="10">
        <f>+'184.100'!AL22</f>
        <v>0</v>
      </c>
      <c r="Q22" s="10"/>
      <c r="R22" s="10">
        <f t="shared" si="0"/>
        <v>0</v>
      </c>
    </row>
    <row r="23" spans="1:18" hidden="1" x14ac:dyDescent="0.2">
      <c r="A23" s="34">
        <f>+Jan!A23</f>
        <v>107270</v>
      </c>
      <c r="B23" s="35"/>
      <c r="C23" s="35"/>
      <c r="D23" s="35"/>
      <c r="E23" s="35"/>
      <c r="F23" s="35"/>
      <c r="G23" s="10">
        <f t="shared" si="1"/>
        <v>0</v>
      </c>
      <c r="H23" s="10"/>
      <c r="I23" s="10">
        <f>+Nov!J23</f>
        <v>0</v>
      </c>
      <c r="J23" s="10"/>
      <c r="K23" s="10">
        <f>+Nov!L23</f>
        <v>0</v>
      </c>
      <c r="L23" s="10"/>
      <c r="M23" s="10"/>
      <c r="N23" s="10">
        <f t="shared" si="2"/>
        <v>0</v>
      </c>
      <c r="O23" s="10">
        <f>+'184.100'!AL23</f>
        <v>0</v>
      </c>
      <c r="Q23" s="10"/>
      <c r="R23" s="10">
        <f t="shared" si="0"/>
        <v>0</v>
      </c>
    </row>
    <row r="24" spans="1:18" hidden="1" x14ac:dyDescent="0.2">
      <c r="A24" s="34">
        <f>+Jan!A24</f>
        <v>107275</v>
      </c>
      <c r="B24" s="35"/>
      <c r="C24" s="35"/>
      <c r="D24" s="35"/>
      <c r="E24" s="35"/>
      <c r="F24" s="35"/>
      <c r="G24" s="10">
        <f t="shared" si="1"/>
        <v>0</v>
      </c>
      <c r="H24" s="10"/>
      <c r="I24" s="10">
        <f>+Nov!J24</f>
        <v>0</v>
      </c>
      <c r="J24" s="10"/>
      <c r="K24" s="10">
        <f>+Nov!L24</f>
        <v>0</v>
      </c>
      <c r="L24" s="10"/>
      <c r="M24" s="10"/>
      <c r="N24" s="10">
        <f t="shared" si="2"/>
        <v>0</v>
      </c>
      <c r="O24" s="10">
        <f>+'184.100'!AL24</f>
        <v>0</v>
      </c>
      <c r="Q24" s="10"/>
      <c r="R24" s="10">
        <f t="shared" si="0"/>
        <v>0</v>
      </c>
    </row>
    <row r="25" spans="1:18" hidden="1" x14ac:dyDescent="0.2">
      <c r="A25" s="34">
        <v>107280</v>
      </c>
      <c r="B25" s="35"/>
      <c r="C25" s="35"/>
      <c r="D25" s="35"/>
      <c r="E25" s="35"/>
      <c r="F25" s="35"/>
      <c r="G25" s="10">
        <f t="shared" si="1"/>
        <v>0</v>
      </c>
      <c r="H25" s="10"/>
      <c r="I25" s="10">
        <f>+Nov!J25</f>
        <v>0</v>
      </c>
      <c r="J25" s="10"/>
      <c r="K25" s="10">
        <f>+Nov!L25</f>
        <v>0</v>
      </c>
      <c r="L25" s="10"/>
      <c r="M25" s="10"/>
      <c r="N25" s="10">
        <f t="shared" si="2"/>
        <v>0</v>
      </c>
      <c r="O25" s="10">
        <f>+'184.100'!AL25</f>
        <v>0</v>
      </c>
      <c r="Q25" s="10"/>
      <c r="R25" s="10">
        <f t="shared" si="0"/>
        <v>0</v>
      </c>
    </row>
    <row r="26" spans="1:18" hidden="1" x14ac:dyDescent="0.2">
      <c r="A26" s="34">
        <v>107285</v>
      </c>
      <c r="B26" s="35"/>
      <c r="C26" s="35"/>
      <c r="D26" s="35"/>
      <c r="E26" s="35"/>
      <c r="F26" s="35"/>
      <c r="G26" s="10">
        <f t="shared" si="1"/>
        <v>0</v>
      </c>
      <c r="H26" s="10"/>
      <c r="I26" s="10">
        <f>+Nov!J26</f>
        <v>0</v>
      </c>
      <c r="J26" s="10"/>
      <c r="K26" s="10">
        <f>+Nov!L26</f>
        <v>0</v>
      </c>
      <c r="L26" s="10"/>
      <c r="M26" s="10"/>
      <c r="N26" s="10">
        <f t="shared" si="2"/>
        <v>0</v>
      </c>
      <c r="O26" s="10">
        <f>+'184.100'!AL26</f>
        <v>0</v>
      </c>
      <c r="Q26" s="10"/>
      <c r="R26" s="10">
        <f t="shared" si="0"/>
        <v>0</v>
      </c>
    </row>
    <row r="27" spans="1:18" hidden="1" x14ac:dyDescent="0.2">
      <c r="A27" s="34">
        <v>107290</v>
      </c>
      <c r="B27" s="35"/>
      <c r="C27" s="35"/>
      <c r="D27" s="35"/>
      <c r="E27" s="35"/>
      <c r="F27" s="35"/>
      <c r="G27" s="10">
        <f t="shared" si="1"/>
        <v>0</v>
      </c>
      <c r="H27" s="10"/>
      <c r="I27" s="10">
        <f>+Nov!J27</f>
        <v>0</v>
      </c>
      <c r="J27" s="10"/>
      <c r="K27" s="10">
        <f>+Nov!L27</f>
        <v>0</v>
      </c>
      <c r="L27" s="10"/>
      <c r="M27" s="10"/>
      <c r="N27" s="10">
        <f t="shared" si="2"/>
        <v>0</v>
      </c>
      <c r="O27" s="10">
        <f>+'184.100'!AL27</f>
        <v>0</v>
      </c>
      <c r="Q27" s="10"/>
      <c r="R27" s="10">
        <f t="shared" si="0"/>
        <v>0</v>
      </c>
    </row>
    <row r="28" spans="1:18" hidden="1" x14ac:dyDescent="0.2">
      <c r="A28" s="34">
        <v>107295</v>
      </c>
      <c r="B28" s="35"/>
      <c r="C28" s="35"/>
      <c r="D28" s="35"/>
      <c r="E28" s="35"/>
      <c r="F28" s="35"/>
      <c r="G28" s="10">
        <f t="shared" si="1"/>
        <v>0</v>
      </c>
      <c r="H28" s="10"/>
      <c r="I28" s="10">
        <f>+Nov!J28</f>
        <v>0</v>
      </c>
      <c r="J28" s="10"/>
      <c r="K28" s="10">
        <f>+Nov!L28</f>
        <v>0</v>
      </c>
      <c r="L28" s="10"/>
      <c r="M28" s="10"/>
      <c r="N28" s="10">
        <f t="shared" si="2"/>
        <v>0</v>
      </c>
      <c r="O28" s="10">
        <f>+'184.100'!AL28</f>
        <v>0</v>
      </c>
      <c r="Q28" s="10"/>
      <c r="R28" s="10">
        <f t="shared" si="0"/>
        <v>0</v>
      </c>
    </row>
    <row r="29" spans="1:18" hidden="1" x14ac:dyDescent="0.2">
      <c r="A29" s="34">
        <v>107297</v>
      </c>
      <c r="B29" s="35"/>
      <c r="C29" s="35"/>
      <c r="D29" s="35"/>
      <c r="E29" s="35"/>
      <c r="F29" s="35"/>
      <c r="G29" s="10">
        <f t="shared" si="1"/>
        <v>0</v>
      </c>
      <c r="H29" s="10"/>
      <c r="I29" s="10"/>
      <c r="J29" s="10"/>
      <c r="K29" s="10"/>
      <c r="L29" s="10"/>
      <c r="M29" s="10"/>
      <c r="N29" s="10">
        <f t="shared" si="2"/>
        <v>0</v>
      </c>
      <c r="O29" s="10">
        <f>+'184.100'!AL29</f>
        <v>0</v>
      </c>
      <c r="Q29" s="10"/>
      <c r="R29" s="10">
        <f t="shared" si="0"/>
        <v>0</v>
      </c>
    </row>
    <row r="30" spans="1:18" hidden="1" x14ac:dyDescent="0.2">
      <c r="A30" s="34">
        <v>107310</v>
      </c>
      <c r="B30" s="35"/>
      <c r="C30" s="35"/>
      <c r="D30" s="35"/>
      <c r="E30" s="35"/>
      <c r="F30" s="35"/>
      <c r="G30" s="10">
        <f t="shared" ref="G30" si="3">SUM(B30:F30)</f>
        <v>0</v>
      </c>
      <c r="H30" s="10"/>
      <c r="I30" s="10"/>
      <c r="J30" s="10"/>
      <c r="K30" s="10"/>
      <c r="L30" s="10"/>
      <c r="M30" s="10"/>
      <c r="N30" s="10">
        <f t="shared" ref="N30" si="4">+G30-I30+J30-K30+L30+M30+H30</f>
        <v>0</v>
      </c>
      <c r="O30" s="10">
        <f>+'184.100'!AL30</f>
        <v>0</v>
      </c>
      <c r="Q30" s="10"/>
      <c r="R30" s="10">
        <f t="shared" ref="R30" si="5">+N30++Q30+O30+P30</f>
        <v>0</v>
      </c>
    </row>
    <row r="31" spans="1:18" hidden="1" x14ac:dyDescent="0.2">
      <c r="A31" s="34">
        <v>107400</v>
      </c>
      <c r="B31" s="35"/>
      <c r="C31" s="35"/>
      <c r="D31" s="35"/>
      <c r="E31" s="35"/>
      <c r="F31" s="35"/>
      <c r="G31" s="10">
        <f t="shared" si="1"/>
        <v>0</v>
      </c>
      <c r="H31" s="10"/>
      <c r="I31" s="10">
        <f>+Nov!J31</f>
        <v>0</v>
      </c>
      <c r="J31" s="10"/>
      <c r="K31" s="10">
        <f>+Nov!L31</f>
        <v>0</v>
      </c>
      <c r="L31" s="10"/>
      <c r="M31" s="10"/>
      <c r="N31" s="10">
        <f t="shared" si="2"/>
        <v>0</v>
      </c>
      <c r="O31" s="10">
        <f>+'184.100'!AL31</f>
        <v>0</v>
      </c>
      <c r="Q31" s="10">
        <f>+'163000'!AL10+'163000'!AL33</f>
        <v>0</v>
      </c>
      <c r="R31" s="10">
        <f t="shared" si="0"/>
        <v>0</v>
      </c>
    </row>
    <row r="32" spans="1:18" x14ac:dyDescent="0.2">
      <c r="A32" s="34">
        <f>+Jan!A32</f>
        <v>107500</v>
      </c>
      <c r="B32" s="35">
        <v>14076.57</v>
      </c>
      <c r="C32" s="35">
        <v>1393.73</v>
      </c>
      <c r="D32" s="35">
        <v>7867.82</v>
      </c>
      <c r="E32" s="35">
        <v>1126.45</v>
      </c>
      <c r="F32" s="35"/>
      <c r="G32" s="10">
        <f t="shared" si="1"/>
        <v>24464.57</v>
      </c>
      <c r="H32" s="10"/>
      <c r="I32" s="10">
        <f>+Nov!J32</f>
        <v>0</v>
      </c>
      <c r="J32" s="10"/>
      <c r="K32" s="10">
        <f>+Nov!L32</f>
        <v>0</v>
      </c>
      <c r="L32" s="10"/>
      <c r="M32" s="10">
        <v>212.45</v>
      </c>
      <c r="N32" s="10">
        <f t="shared" si="2"/>
        <v>24677.02</v>
      </c>
      <c r="O32" s="10">
        <f>+'184.100'!AL32</f>
        <v>23.635192429238707</v>
      </c>
      <c r="Q32" s="10"/>
      <c r="R32" s="10">
        <f t="shared" si="0"/>
        <v>24700.65519242924</v>
      </c>
    </row>
    <row r="33" spans="1:18" x14ac:dyDescent="0.2">
      <c r="A33" s="34">
        <f>+Jan!A33</f>
        <v>108800</v>
      </c>
      <c r="B33" s="35">
        <v>24580.54</v>
      </c>
      <c r="C33" s="35">
        <v>2386.59</v>
      </c>
      <c r="D33" s="35">
        <v>7638.36</v>
      </c>
      <c r="E33" s="35">
        <v>1934.03</v>
      </c>
      <c r="F33" s="35"/>
      <c r="G33" s="10">
        <f t="shared" si="1"/>
        <v>36539.519999999997</v>
      </c>
      <c r="H33" s="10">
        <v>80.489999999999995</v>
      </c>
      <c r="I33" s="10">
        <f>+Nov!J33</f>
        <v>0</v>
      </c>
      <c r="J33" s="10"/>
      <c r="K33" s="10">
        <f>+Nov!L33</f>
        <v>0</v>
      </c>
      <c r="L33" s="10"/>
      <c r="M33" s="10">
        <v>438.68</v>
      </c>
      <c r="N33" s="10">
        <f t="shared" si="2"/>
        <v>37058.689999999995</v>
      </c>
      <c r="O33" s="10">
        <f>+'184.100'!AL33</f>
        <v>233.95250268992314</v>
      </c>
      <c r="Q33" s="10"/>
      <c r="R33" s="10">
        <f t="shared" si="0"/>
        <v>37292.642502689916</v>
      </c>
    </row>
    <row r="34" spans="1:18" x14ac:dyDescent="0.2">
      <c r="A34" s="34">
        <f>+Jan!A34</f>
        <v>108810</v>
      </c>
      <c r="B34" s="35">
        <v>65.89</v>
      </c>
      <c r="C34" s="35">
        <v>8.24</v>
      </c>
      <c r="D34" s="35">
        <v>25.22</v>
      </c>
      <c r="E34" s="35">
        <v>6.33</v>
      </c>
      <c r="F34" s="35"/>
      <c r="G34" s="10">
        <f t="shared" si="1"/>
        <v>105.67999999999999</v>
      </c>
      <c r="H34" s="10">
        <v>-0.64</v>
      </c>
      <c r="I34" s="10">
        <f>+Nov!J34</f>
        <v>0</v>
      </c>
      <c r="J34" s="10"/>
      <c r="K34" s="10">
        <f>+Nov!L34</f>
        <v>0</v>
      </c>
      <c r="L34" s="10"/>
      <c r="M34" s="10">
        <v>1.48</v>
      </c>
      <c r="N34" s="10">
        <f>+G34-I34+J34-K34+L34+M34+H34</f>
        <v>106.52</v>
      </c>
      <c r="O34" s="10">
        <f>+'184.100'!AL34</f>
        <v>0</v>
      </c>
      <c r="Q34" s="10"/>
      <c r="R34" s="10">
        <f t="shared" si="0"/>
        <v>106.52</v>
      </c>
    </row>
    <row r="35" spans="1:18" x14ac:dyDescent="0.2">
      <c r="A35" s="50">
        <f>+Jan!A35</f>
        <v>142200</v>
      </c>
      <c r="B35" s="35"/>
      <c r="C35" s="35"/>
      <c r="D35" s="35"/>
      <c r="E35" s="35"/>
      <c r="F35" s="35"/>
      <c r="G35" s="10">
        <f t="shared" si="1"/>
        <v>0</v>
      </c>
      <c r="H35" s="10">
        <v>174.5</v>
      </c>
      <c r="I35" s="10">
        <f>+Nov!J35</f>
        <v>0</v>
      </c>
      <c r="J35" s="10"/>
      <c r="K35" s="10">
        <f>+Nov!L35</f>
        <v>0</v>
      </c>
      <c r="L35" s="10"/>
      <c r="M35" s="10"/>
      <c r="N35" s="10">
        <f t="shared" si="2"/>
        <v>174.5</v>
      </c>
      <c r="O35" s="10">
        <f>+'184.100'!AL35</f>
        <v>0</v>
      </c>
      <c r="Q35" s="10"/>
      <c r="R35" s="10">
        <f t="shared" si="0"/>
        <v>174.5</v>
      </c>
    </row>
    <row r="36" spans="1:18" hidden="1" x14ac:dyDescent="0.2">
      <c r="A36" s="34">
        <v>143000</v>
      </c>
      <c r="B36" s="35"/>
      <c r="C36" s="35"/>
      <c r="D36" s="35"/>
      <c r="E36" s="35"/>
      <c r="F36" s="35"/>
      <c r="G36" s="10">
        <f t="shared" si="1"/>
        <v>0</v>
      </c>
      <c r="H36" s="10"/>
      <c r="I36" s="10">
        <f>+Nov!J36</f>
        <v>0</v>
      </c>
      <c r="J36" s="10"/>
      <c r="K36" s="10">
        <f>+Nov!L36</f>
        <v>0</v>
      </c>
      <c r="L36" s="10"/>
      <c r="M36" s="10"/>
      <c r="N36" s="10">
        <f t="shared" ref="N36:N37" si="6">+G36-I36+J36-K36+L36+M36+H36</f>
        <v>0</v>
      </c>
      <c r="O36" s="10">
        <f>+'184.100'!AL36</f>
        <v>0</v>
      </c>
      <c r="Q36" s="10"/>
      <c r="R36" s="10">
        <f t="shared" si="0"/>
        <v>0</v>
      </c>
    </row>
    <row r="37" spans="1:18" x14ac:dyDescent="0.2">
      <c r="A37" s="34">
        <f>+Jan!A37</f>
        <v>143100</v>
      </c>
      <c r="B37" s="35"/>
      <c r="C37" s="35"/>
      <c r="D37" s="35"/>
      <c r="E37" s="35"/>
      <c r="F37" s="35"/>
      <c r="G37" s="10">
        <f t="shared" si="1"/>
        <v>0</v>
      </c>
      <c r="H37" s="10">
        <v>417.94</v>
      </c>
      <c r="I37" s="10">
        <f>+Nov!J37</f>
        <v>0</v>
      </c>
      <c r="J37" s="10"/>
      <c r="K37" s="10">
        <f>+Nov!L37</f>
        <v>0</v>
      </c>
      <c r="L37" s="10"/>
      <c r="M37" s="10"/>
      <c r="N37" s="10">
        <f t="shared" si="6"/>
        <v>417.94</v>
      </c>
      <c r="O37" s="10">
        <f>+'184.100'!AL37</f>
        <v>0</v>
      </c>
      <c r="Q37" s="10"/>
      <c r="R37" s="10">
        <f t="shared" si="0"/>
        <v>417.94</v>
      </c>
    </row>
    <row r="38" spans="1:18" hidden="1" x14ac:dyDescent="0.2">
      <c r="A38" s="34">
        <f>+Jan!A38</f>
        <v>143600</v>
      </c>
      <c r="B38" s="35"/>
      <c r="C38" s="35"/>
      <c r="D38" s="35"/>
      <c r="E38" s="35"/>
      <c r="F38" s="35"/>
      <c r="G38" s="10">
        <f t="shared" si="1"/>
        <v>0</v>
      </c>
      <c r="H38" s="10"/>
      <c r="I38" s="10">
        <f>+Nov!J38</f>
        <v>0</v>
      </c>
      <c r="J38" s="10"/>
      <c r="K38" s="10">
        <f>+Nov!L38</f>
        <v>0</v>
      </c>
      <c r="L38" s="10"/>
      <c r="M38" s="10"/>
      <c r="N38" s="10">
        <f t="shared" si="2"/>
        <v>0</v>
      </c>
      <c r="O38" s="10">
        <f>+'184.100'!AL38</f>
        <v>0</v>
      </c>
      <c r="Q38" s="10"/>
      <c r="R38" s="10">
        <f t="shared" si="0"/>
        <v>0</v>
      </c>
    </row>
    <row r="39" spans="1:18" hidden="1" x14ac:dyDescent="0.2">
      <c r="A39" s="34">
        <v>143700</v>
      </c>
      <c r="B39" s="35"/>
      <c r="C39" s="35"/>
      <c r="D39" s="35"/>
      <c r="E39" s="35"/>
      <c r="F39" s="35"/>
      <c r="G39" s="10">
        <f t="shared" si="1"/>
        <v>0</v>
      </c>
      <c r="H39" s="10"/>
      <c r="I39" s="10"/>
      <c r="J39" s="10"/>
      <c r="K39" s="10"/>
      <c r="L39" s="10"/>
      <c r="M39" s="10"/>
      <c r="N39" s="10">
        <f t="shared" ref="N39" si="7">+G39-I39+J39-K39+L39+M39+H39</f>
        <v>0</v>
      </c>
      <c r="O39" s="10">
        <f>+'184.100'!AL39</f>
        <v>0</v>
      </c>
      <c r="Q39" s="10"/>
      <c r="R39" s="10">
        <f t="shared" si="0"/>
        <v>0</v>
      </c>
    </row>
    <row r="40" spans="1:18" hidden="1" x14ac:dyDescent="0.2">
      <c r="A40" s="34">
        <f>+Jan!A40</f>
        <v>146000</v>
      </c>
      <c r="B40" s="35"/>
      <c r="C40" s="35"/>
      <c r="D40" s="35"/>
      <c r="E40" s="35"/>
      <c r="F40" s="35"/>
      <c r="G40" s="10">
        <f t="shared" si="1"/>
        <v>0</v>
      </c>
      <c r="H40" s="10"/>
      <c r="I40" s="10">
        <f>+Nov!J40</f>
        <v>0</v>
      </c>
      <c r="J40" s="10"/>
      <c r="K40" s="10">
        <f>+Nov!L40</f>
        <v>0</v>
      </c>
      <c r="L40" s="10"/>
      <c r="M40" s="10"/>
      <c r="N40" s="10">
        <f t="shared" si="2"/>
        <v>0</v>
      </c>
      <c r="O40" s="10">
        <f>+'184.100'!AL40</f>
        <v>0</v>
      </c>
      <c r="Q40" s="10"/>
      <c r="R40" s="10">
        <f t="shared" si="0"/>
        <v>0</v>
      </c>
    </row>
    <row r="41" spans="1:18" x14ac:dyDescent="0.2">
      <c r="A41" s="34">
        <f>+Jan!A41</f>
        <v>163000</v>
      </c>
      <c r="B41" s="35">
        <v>35808.870000000003</v>
      </c>
      <c r="C41" s="35">
        <v>4195.3999999999996</v>
      </c>
      <c r="D41" s="35">
        <v>9815.9</v>
      </c>
      <c r="E41" s="35">
        <v>3711.96</v>
      </c>
      <c r="F41" s="35"/>
      <c r="G41" s="10">
        <f t="shared" si="1"/>
        <v>53532.130000000005</v>
      </c>
      <c r="H41" s="10"/>
      <c r="I41" s="10">
        <f>+Nov!J41</f>
        <v>0</v>
      </c>
      <c r="J41" s="10"/>
      <c r="K41" s="10">
        <f>+Nov!L41</f>
        <v>0</v>
      </c>
      <c r="L41" s="10"/>
      <c r="M41" s="10">
        <v>804.72</v>
      </c>
      <c r="N41" s="10">
        <f t="shared" si="2"/>
        <v>54336.850000000006</v>
      </c>
      <c r="O41" s="10">
        <f>+'184.100'!AL41</f>
        <v>7.612631960976894</v>
      </c>
      <c r="Q41" s="10">
        <f>-'163000'!AL21</f>
        <v>-54344.462631960989</v>
      </c>
      <c r="R41" s="10">
        <f t="shared" si="0"/>
        <v>-6.0866867102049582E-12</v>
      </c>
    </row>
    <row r="42" spans="1:18" hidden="1" x14ac:dyDescent="0.2">
      <c r="A42" s="34">
        <v>163200</v>
      </c>
      <c r="B42" s="35"/>
      <c r="C42" s="35"/>
      <c r="D42" s="35"/>
      <c r="E42" s="35"/>
      <c r="F42" s="35"/>
      <c r="G42" s="10">
        <f t="shared" si="1"/>
        <v>0</v>
      </c>
      <c r="H42" s="10"/>
      <c r="I42" s="10">
        <f>+Nov!J42</f>
        <v>0</v>
      </c>
      <c r="J42" s="10"/>
      <c r="K42" s="10">
        <f>+Nov!L42</f>
        <v>0</v>
      </c>
      <c r="L42" s="10"/>
      <c r="M42" s="10"/>
      <c r="N42" s="10">
        <f t="shared" si="2"/>
        <v>0</v>
      </c>
      <c r="O42" s="10">
        <f>+'184.100'!AL42</f>
        <v>0</v>
      </c>
      <c r="Q42" s="10">
        <f>-'163000'!AL44</f>
        <v>0</v>
      </c>
      <c r="R42" s="10">
        <f t="shared" si="0"/>
        <v>0</v>
      </c>
    </row>
    <row r="43" spans="1:18" hidden="1" x14ac:dyDescent="0.2">
      <c r="A43" s="34">
        <v>183200</v>
      </c>
      <c r="B43" s="35"/>
      <c r="C43" s="35"/>
      <c r="D43" s="35"/>
      <c r="E43" s="35"/>
      <c r="F43" s="35"/>
      <c r="G43" s="10">
        <f t="shared" si="1"/>
        <v>0</v>
      </c>
      <c r="H43" s="10"/>
      <c r="I43" s="10">
        <f>+Nov!J43</f>
        <v>0</v>
      </c>
      <c r="J43" s="10"/>
      <c r="K43" s="10">
        <f>+Nov!L43</f>
        <v>0</v>
      </c>
      <c r="L43" s="10"/>
      <c r="M43" s="10"/>
      <c r="N43" s="10">
        <f>+G43-I43+J43-K43+L43+M43+H43</f>
        <v>0</v>
      </c>
      <c r="O43" s="10">
        <f>+'184.100'!AL43</f>
        <v>0</v>
      </c>
      <c r="Q43" s="10"/>
      <c r="R43" s="10">
        <f t="shared" si="0"/>
        <v>0</v>
      </c>
    </row>
    <row r="44" spans="1:18" hidden="1" x14ac:dyDescent="0.2">
      <c r="A44" s="34">
        <v>183400</v>
      </c>
      <c r="B44" s="35"/>
      <c r="C44" s="35"/>
      <c r="D44" s="35"/>
      <c r="E44" s="35"/>
      <c r="F44" s="35"/>
      <c r="G44" s="10">
        <f t="shared" si="1"/>
        <v>0</v>
      </c>
      <c r="H44" s="10"/>
      <c r="I44" s="10">
        <f>+Nov!J44</f>
        <v>0</v>
      </c>
      <c r="J44" s="10"/>
      <c r="K44" s="10">
        <f>+Nov!L44</f>
        <v>0</v>
      </c>
      <c r="L44" s="10"/>
      <c r="M44" s="10"/>
      <c r="N44" s="10">
        <f>+G44-I44+J44-K44+L44+M44+H44</f>
        <v>0</v>
      </c>
      <c r="O44" s="10">
        <f>+'184.100'!AL44</f>
        <v>0</v>
      </c>
      <c r="Q44" s="10"/>
      <c r="R44" s="10">
        <f t="shared" si="0"/>
        <v>0</v>
      </c>
    </row>
    <row r="45" spans="1:18" x14ac:dyDescent="0.2">
      <c r="A45" s="34">
        <f>+Jan!A45</f>
        <v>184100</v>
      </c>
      <c r="B45" s="35">
        <v>1139.95</v>
      </c>
      <c r="C45" s="35">
        <v>137.13999999999999</v>
      </c>
      <c r="D45" s="35">
        <v>359.74</v>
      </c>
      <c r="E45" s="35">
        <v>131.85</v>
      </c>
      <c r="F45" s="35"/>
      <c r="G45" s="10">
        <f t="shared" si="1"/>
        <v>1768.68</v>
      </c>
      <c r="H45" s="10"/>
      <c r="I45" s="10">
        <f>+Nov!J45</f>
        <v>0</v>
      </c>
      <c r="J45" s="10"/>
      <c r="K45" s="10">
        <f>+Nov!L45</f>
        <v>0</v>
      </c>
      <c r="L45" s="10"/>
      <c r="M45" s="10">
        <v>37.159999999999997</v>
      </c>
      <c r="N45" s="10">
        <f t="shared" si="2"/>
        <v>1805.8400000000001</v>
      </c>
      <c r="O45" s="10">
        <f>-'184.100'!AL116</f>
        <v>-1805.8400000000001</v>
      </c>
      <c r="Q45" s="10"/>
      <c r="R45" s="10">
        <f t="shared" si="0"/>
        <v>0</v>
      </c>
    </row>
    <row r="46" spans="1:18" hidden="1" x14ac:dyDescent="0.2">
      <c r="A46" s="34">
        <v>242300</v>
      </c>
      <c r="B46" s="35"/>
      <c r="C46" s="35"/>
      <c r="D46" s="35"/>
      <c r="E46" s="35"/>
      <c r="F46" s="35"/>
      <c r="G46" s="10">
        <f t="shared" ref="G46" si="8">SUM(B46:F46)</f>
        <v>0</v>
      </c>
      <c r="H46" s="10"/>
      <c r="I46" s="10">
        <f>+Nov!J46</f>
        <v>0</v>
      </c>
      <c r="J46" s="10"/>
      <c r="K46" s="10">
        <f>+Nov!L46</f>
        <v>0</v>
      </c>
      <c r="L46" s="10"/>
      <c r="M46" s="10"/>
      <c r="N46" s="10">
        <f t="shared" si="2"/>
        <v>0</v>
      </c>
      <c r="O46" s="10">
        <f>+'184.100'!AL46</f>
        <v>0</v>
      </c>
      <c r="Q46" s="10"/>
      <c r="R46" s="10">
        <f t="shared" ref="R46" si="9">+N46++Q46+O46+P46</f>
        <v>0</v>
      </c>
    </row>
    <row r="47" spans="1:18" hidden="1" x14ac:dyDescent="0.2">
      <c r="A47" s="34">
        <v>253350</v>
      </c>
      <c r="B47" s="35"/>
      <c r="C47" s="35"/>
      <c r="D47" s="35"/>
      <c r="E47" s="35"/>
      <c r="F47" s="35"/>
      <c r="G47" s="10">
        <f t="shared" si="1"/>
        <v>0</v>
      </c>
      <c r="H47" s="10"/>
      <c r="I47" s="10">
        <f>+Nov!J47</f>
        <v>0</v>
      </c>
      <c r="J47" s="10"/>
      <c r="K47" s="10">
        <f>+Nov!L47</f>
        <v>0</v>
      </c>
      <c r="L47" s="10"/>
      <c r="M47" s="10"/>
      <c r="N47" s="10">
        <f t="shared" ref="N47:N49" si="10">+G47-I47+J47-K47+L47+M47+H47</f>
        <v>0</v>
      </c>
      <c r="O47" s="10">
        <f>+'184.100'!AL47</f>
        <v>0</v>
      </c>
      <c r="Q47" s="10"/>
      <c r="R47" s="10">
        <f t="shared" si="0"/>
        <v>0</v>
      </c>
    </row>
    <row r="48" spans="1:18" hidden="1" x14ac:dyDescent="0.2">
      <c r="A48" s="34">
        <v>253351</v>
      </c>
      <c r="B48" s="35"/>
      <c r="C48" s="35"/>
      <c r="D48" s="35"/>
      <c r="E48" s="35"/>
      <c r="F48" s="35"/>
      <c r="G48" s="10">
        <f t="shared" si="1"/>
        <v>0</v>
      </c>
      <c r="H48" s="10"/>
      <c r="I48" s="10">
        <f>+Nov!J48</f>
        <v>0</v>
      </c>
      <c r="J48" s="10"/>
      <c r="K48" s="10">
        <f>+Nov!L48</f>
        <v>0</v>
      </c>
      <c r="L48" s="10"/>
      <c r="M48" s="10"/>
      <c r="N48" s="10">
        <f t="shared" si="10"/>
        <v>0</v>
      </c>
      <c r="O48" s="10">
        <f>+'184.100'!AL48</f>
        <v>0</v>
      </c>
      <c r="Q48" s="10"/>
      <c r="R48" s="10">
        <f t="shared" si="0"/>
        <v>0</v>
      </c>
    </row>
    <row r="49" spans="1:18" hidden="1" x14ac:dyDescent="0.2">
      <c r="A49" s="34">
        <f>+Jan!A49</f>
        <v>416000</v>
      </c>
      <c r="B49" s="35"/>
      <c r="C49" s="35"/>
      <c r="D49" s="35"/>
      <c r="E49" s="35"/>
      <c r="F49" s="35"/>
      <c r="G49" s="10">
        <f t="shared" si="1"/>
        <v>0</v>
      </c>
      <c r="H49" s="10"/>
      <c r="I49" s="10">
        <f>+Nov!J49</f>
        <v>0</v>
      </c>
      <c r="J49" s="10"/>
      <c r="K49" s="10">
        <f>+Nov!L49</f>
        <v>0</v>
      </c>
      <c r="L49" s="10"/>
      <c r="M49" s="10"/>
      <c r="N49" s="10">
        <f t="shared" si="10"/>
        <v>0</v>
      </c>
      <c r="O49" s="10">
        <f>+'184.100'!AL49</f>
        <v>0</v>
      </c>
      <c r="Q49" s="10"/>
      <c r="R49" s="10">
        <f t="shared" si="0"/>
        <v>0</v>
      </c>
    </row>
    <row r="50" spans="1:18" hidden="1" x14ac:dyDescent="0.2">
      <c r="A50" s="34">
        <f>+Jan!A50</f>
        <v>416100</v>
      </c>
      <c r="B50" s="35"/>
      <c r="C50" s="35"/>
      <c r="D50" s="35"/>
      <c r="E50" s="35"/>
      <c r="F50" s="35"/>
      <c r="G50" s="10">
        <f t="shared" si="1"/>
        <v>0</v>
      </c>
      <c r="H50" s="10"/>
      <c r="I50" s="10">
        <f>+Nov!J50</f>
        <v>0</v>
      </c>
      <c r="J50" s="10"/>
      <c r="K50" s="10">
        <f>+Nov!L50</f>
        <v>0</v>
      </c>
      <c r="L50" s="10"/>
      <c r="M50" s="10"/>
      <c r="N50" s="10">
        <f t="shared" si="2"/>
        <v>0</v>
      </c>
      <c r="O50" s="10">
        <f>+'184.100'!AL50</f>
        <v>0</v>
      </c>
      <c r="Q50" s="10"/>
      <c r="R50" s="10">
        <f t="shared" si="0"/>
        <v>0</v>
      </c>
    </row>
    <row r="51" spans="1:18" hidden="1" x14ac:dyDescent="0.2">
      <c r="A51" s="34">
        <f>+Jan!A51</f>
        <v>416600</v>
      </c>
      <c r="B51" s="35"/>
      <c r="C51" s="35"/>
      <c r="D51" s="35"/>
      <c r="E51" s="35"/>
      <c r="F51" s="35"/>
      <c r="G51" s="10">
        <f t="shared" si="1"/>
        <v>0</v>
      </c>
      <c r="H51" s="10"/>
      <c r="I51" s="10">
        <f>+Nov!J51</f>
        <v>0</v>
      </c>
      <c r="J51" s="10"/>
      <c r="K51" s="10">
        <f>+Nov!L51</f>
        <v>0</v>
      </c>
      <c r="L51" s="10"/>
      <c r="M51" s="10"/>
      <c r="N51" s="10">
        <f t="shared" si="2"/>
        <v>0</v>
      </c>
      <c r="O51" s="10">
        <f>+'184.100'!AL51</f>
        <v>0</v>
      </c>
      <c r="Q51" s="10"/>
      <c r="R51" s="10">
        <f t="shared" si="0"/>
        <v>0</v>
      </c>
    </row>
    <row r="52" spans="1:18" hidden="1" x14ac:dyDescent="0.2">
      <c r="A52" s="34">
        <f>+Jan!A52</f>
        <v>416700</v>
      </c>
      <c r="B52" s="35"/>
      <c r="C52" s="35"/>
      <c r="D52" s="35"/>
      <c r="E52" s="35"/>
      <c r="F52" s="35"/>
      <c r="G52" s="10">
        <f t="shared" si="1"/>
        <v>0</v>
      </c>
      <c r="H52" s="10"/>
      <c r="I52" s="10">
        <f>+Nov!J52</f>
        <v>0</v>
      </c>
      <c r="J52" s="10"/>
      <c r="K52" s="10">
        <f>+Nov!L52</f>
        <v>0</v>
      </c>
      <c r="L52" s="10"/>
      <c r="M52" s="10"/>
      <c r="N52" s="10">
        <f t="shared" si="2"/>
        <v>0</v>
      </c>
      <c r="O52" s="10">
        <f>+'184.100'!AL52</f>
        <v>0</v>
      </c>
      <c r="Q52" s="10"/>
      <c r="R52" s="10">
        <f t="shared" si="0"/>
        <v>0</v>
      </c>
    </row>
    <row r="53" spans="1:18" x14ac:dyDescent="0.2">
      <c r="A53" s="34">
        <f>+Jan!A53</f>
        <v>417102</v>
      </c>
      <c r="B53" s="35"/>
      <c r="C53" s="35"/>
      <c r="D53" s="35"/>
      <c r="E53" s="35"/>
      <c r="F53" s="35"/>
      <c r="G53" s="10">
        <f t="shared" si="1"/>
        <v>0</v>
      </c>
      <c r="H53" s="10"/>
      <c r="I53" s="10">
        <f>+Nov!J53</f>
        <v>0</v>
      </c>
      <c r="J53" s="10"/>
      <c r="K53" s="10">
        <f>+Nov!L53</f>
        <v>0</v>
      </c>
      <c r="L53" s="10"/>
      <c r="M53" s="10"/>
      <c r="N53" s="10">
        <f t="shared" si="2"/>
        <v>0</v>
      </c>
      <c r="O53" s="10">
        <f>+'184.100'!AL53</f>
        <v>0</v>
      </c>
      <c r="P53" s="10">
        <v>0.56000000000000005</v>
      </c>
      <c r="Q53" s="10"/>
      <c r="R53" s="10">
        <f t="shared" si="0"/>
        <v>0.56000000000000005</v>
      </c>
    </row>
    <row r="54" spans="1:18" hidden="1" x14ac:dyDescent="0.2">
      <c r="A54" s="34">
        <f>+Jan!A54</f>
        <v>417106</v>
      </c>
      <c r="B54" s="35"/>
      <c r="C54" s="35"/>
      <c r="D54" s="35"/>
      <c r="E54" s="35"/>
      <c r="F54" s="35"/>
      <c r="G54" s="10">
        <f t="shared" si="1"/>
        <v>0</v>
      </c>
      <c r="H54" s="10"/>
      <c r="I54" s="10">
        <f>+Nov!J54</f>
        <v>0</v>
      </c>
      <c r="J54" s="10"/>
      <c r="K54" s="10">
        <f>+Nov!L54</f>
        <v>0</v>
      </c>
      <c r="L54" s="10"/>
      <c r="M54" s="10"/>
      <c r="N54" s="10">
        <f t="shared" si="2"/>
        <v>0</v>
      </c>
      <c r="O54" s="10">
        <f>+'184.100'!AL54</f>
        <v>0</v>
      </c>
      <c r="Q54" s="10"/>
      <c r="R54" s="10">
        <f t="shared" si="0"/>
        <v>0</v>
      </c>
    </row>
    <row r="55" spans="1:18" x14ac:dyDescent="0.2">
      <c r="A55" s="34">
        <f>+Jan!A55</f>
        <v>417107</v>
      </c>
      <c r="B55" s="35"/>
      <c r="C55" s="35"/>
      <c r="D55" s="35"/>
      <c r="E55" s="35"/>
      <c r="F55" s="35"/>
      <c r="G55" s="10">
        <f t="shared" si="1"/>
        <v>0</v>
      </c>
      <c r="H55" s="10"/>
      <c r="I55" s="10">
        <f>+Nov!J55</f>
        <v>0</v>
      </c>
      <c r="J55" s="10"/>
      <c r="K55" s="10">
        <f>+Nov!L55</f>
        <v>0</v>
      </c>
      <c r="L55" s="10"/>
      <c r="M55" s="10"/>
      <c r="N55" s="10">
        <f t="shared" si="2"/>
        <v>0</v>
      </c>
      <c r="O55" s="10">
        <f>+'184.100'!AL55</f>
        <v>0</v>
      </c>
      <c r="P55" s="10">
        <v>9.9600000000000009</v>
      </c>
      <c r="Q55" s="10"/>
      <c r="R55" s="10">
        <f t="shared" si="0"/>
        <v>9.9600000000000009</v>
      </c>
    </row>
    <row r="56" spans="1:18" hidden="1" x14ac:dyDescent="0.2">
      <c r="A56" s="34">
        <v>426500</v>
      </c>
      <c r="B56" s="35"/>
      <c r="C56" s="35"/>
      <c r="D56" s="35"/>
      <c r="E56" s="35"/>
      <c r="F56" s="35"/>
      <c r="G56" s="10">
        <f t="shared" ref="G56" si="11">SUM(B56:F56)</f>
        <v>0</v>
      </c>
      <c r="H56" s="10"/>
      <c r="I56" s="10">
        <f>+Nov!J56</f>
        <v>0</v>
      </c>
      <c r="J56" s="10"/>
      <c r="K56" s="10">
        <f>+Nov!L56</f>
        <v>0</v>
      </c>
      <c r="L56" s="10"/>
      <c r="M56" s="10"/>
      <c r="N56" s="10">
        <f t="shared" ref="N56" si="12">+G56-I56+J56-K56+L56+M56+H56</f>
        <v>0</v>
      </c>
      <c r="O56" s="10">
        <f>+'184.100'!AL56</f>
        <v>0</v>
      </c>
      <c r="Q56" s="10"/>
      <c r="R56" s="10">
        <f t="shared" ref="R56" si="13">+N56++Q56+O56+P56</f>
        <v>0</v>
      </c>
    </row>
    <row r="57" spans="1:18" x14ac:dyDescent="0.2">
      <c r="A57" s="34">
        <f>+Jan!A57</f>
        <v>582000</v>
      </c>
      <c r="B57" s="35"/>
      <c r="C57" s="35"/>
      <c r="D57" s="35">
        <v>-7.76</v>
      </c>
      <c r="E57" s="35"/>
      <c r="F57" s="35"/>
      <c r="G57" s="10">
        <f t="shared" si="1"/>
        <v>-7.76</v>
      </c>
      <c r="H57" s="10"/>
      <c r="I57" s="10">
        <f>+Nov!J57</f>
        <v>0</v>
      </c>
      <c r="J57" s="10"/>
      <c r="K57" s="10">
        <f>+Nov!L57</f>
        <v>0</v>
      </c>
      <c r="L57" s="10"/>
      <c r="M57" s="10"/>
      <c r="N57" s="10">
        <f t="shared" si="2"/>
        <v>-7.76</v>
      </c>
      <c r="O57" s="10">
        <f>+'184.100'!AL57</f>
        <v>0</v>
      </c>
      <c r="Q57" s="10"/>
      <c r="R57" s="10">
        <f t="shared" si="0"/>
        <v>-7.76</v>
      </c>
    </row>
    <row r="58" spans="1:18" x14ac:dyDescent="0.2">
      <c r="A58" s="34">
        <f>+Jan!A58</f>
        <v>582200</v>
      </c>
      <c r="B58" s="35">
        <v>996.43</v>
      </c>
      <c r="C58" s="35">
        <v>137.19999999999999</v>
      </c>
      <c r="D58" s="35">
        <v>341.56</v>
      </c>
      <c r="E58" s="35">
        <v>54.94</v>
      </c>
      <c r="F58" s="35"/>
      <c r="G58" s="10">
        <f t="shared" si="1"/>
        <v>1530.1299999999999</v>
      </c>
      <c r="H58" s="10"/>
      <c r="I58" s="10">
        <f>+Nov!J58</f>
        <v>0</v>
      </c>
      <c r="J58" s="10"/>
      <c r="K58" s="10">
        <f>+Nov!L58</f>
        <v>0</v>
      </c>
      <c r="L58" s="10"/>
      <c r="M58" s="10">
        <v>12.1</v>
      </c>
      <c r="N58" s="10">
        <f t="shared" si="2"/>
        <v>1542.2299999999998</v>
      </c>
      <c r="O58" s="10">
        <f>+'184.100'!AL58</f>
        <v>2.7486208975952939</v>
      </c>
      <c r="Q58" s="10"/>
      <c r="R58" s="10">
        <f t="shared" si="0"/>
        <v>1544.9786208975952</v>
      </c>
    </row>
    <row r="59" spans="1:18" x14ac:dyDescent="0.2">
      <c r="A59" s="34">
        <f>+Jan!A59</f>
        <v>583000</v>
      </c>
      <c r="B59" s="35">
        <v>17045.89</v>
      </c>
      <c r="C59" s="35">
        <v>1995.25</v>
      </c>
      <c r="D59" s="35">
        <v>3339.45</v>
      </c>
      <c r="E59" s="35">
        <v>1701.35</v>
      </c>
      <c r="F59" s="35"/>
      <c r="G59" s="10">
        <f t="shared" si="1"/>
        <v>24081.94</v>
      </c>
      <c r="H59" s="10"/>
      <c r="I59" s="10">
        <f>+Nov!J59</f>
        <v>0</v>
      </c>
      <c r="J59" s="10"/>
      <c r="K59" s="10">
        <f>+Nov!L59</f>
        <v>0</v>
      </c>
      <c r="L59" s="10"/>
      <c r="M59" s="10">
        <v>289.61</v>
      </c>
      <c r="N59" s="10">
        <f t="shared" si="2"/>
        <v>24371.55</v>
      </c>
      <c r="O59" s="10">
        <f>+'184.100'!AL59</f>
        <v>82.646052745220658</v>
      </c>
      <c r="Q59" s="10"/>
      <c r="R59" s="10">
        <f t="shared" ref="R59:R104" si="14">+N59++Q59+O59+P59</f>
        <v>24454.196052745221</v>
      </c>
    </row>
    <row r="60" spans="1:18" x14ac:dyDescent="0.2">
      <c r="A60" s="34">
        <f>+Jan!A60</f>
        <v>586000</v>
      </c>
      <c r="B60" s="35">
        <v>10723.08</v>
      </c>
      <c r="C60" s="35">
        <v>1308.5899999999999</v>
      </c>
      <c r="D60" s="35">
        <v>4206.78</v>
      </c>
      <c r="E60" s="35">
        <v>1239.2</v>
      </c>
      <c r="F60" s="35"/>
      <c r="G60" s="10">
        <f t="shared" si="1"/>
        <v>17477.650000000001</v>
      </c>
      <c r="H60" s="10"/>
      <c r="I60" s="10">
        <f>+Nov!J60</f>
        <v>0</v>
      </c>
      <c r="J60" s="10"/>
      <c r="K60" s="10">
        <f>+Nov!L60</f>
        <v>0</v>
      </c>
      <c r="L60" s="10"/>
      <c r="M60" s="10">
        <v>179.5</v>
      </c>
      <c r="N60" s="10">
        <f t="shared" si="2"/>
        <v>17657.150000000001</v>
      </c>
      <c r="O60" s="10">
        <f>+'184.100'!AL60</f>
        <v>83.571720148382227</v>
      </c>
      <c r="Q60" s="10"/>
      <c r="R60" s="10">
        <f t="shared" si="14"/>
        <v>17740.721720148384</v>
      </c>
    </row>
    <row r="61" spans="1:18" x14ac:dyDescent="0.2">
      <c r="A61" s="34">
        <f>+Jan!A61</f>
        <v>588000</v>
      </c>
      <c r="B61" s="35">
        <v>80228.66</v>
      </c>
      <c r="C61" s="35">
        <v>9462.83</v>
      </c>
      <c r="D61" s="35">
        <v>23733.96</v>
      </c>
      <c r="E61" s="35">
        <v>6706.51</v>
      </c>
      <c r="F61" s="35"/>
      <c r="G61" s="10">
        <f t="shared" si="1"/>
        <v>120131.96</v>
      </c>
      <c r="H61" s="10"/>
      <c r="I61" s="10">
        <f>+Nov!J61</f>
        <v>0</v>
      </c>
      <c r="J61" s="10"/>
      <c r="K61" s="10">
        <f>+Nov!L61</f>
        <v>0</v>
      </c>
      <c r="L61" s="10"/>
      <c r="M61" s="10">
        <v>1600.33</v>
      </c>
      <c r="N61" s="10">
        <f t="shared" si="2"/>
        <v>121732.29000000001</v>
      </c>
      <c r="O61" s="10">
        <f>+'184.100'!AL61</f>
        <v>24.211878855052682</v>
      </c>
      <c r="Q61" s="10">
        <f>+'163000'!AL11+'163000'!AL34</f>
        <v>0</v>
      </c>
      <c r="R61" s="10">
        <f t="shared" si="14"/>
        <v>121756.50187885507</v>
      </c>
    </row>
    <row r="62" spans="1:18" hidden="1" x14ac:dyDescent="0.2">
      <c r="A62" s="50">
        <v>588200</v>
      </c>
      <c r="B62" s="35"/>
      <c r="C62" s="35"/>
      <c r="D62" s="35"/>
      <c r="E62" s="35"/>
      <c r="F62" s="35"/>
      <c r="G62" s="10">
        <f t="shared" si="1"/>
        <v>0</v>
      </c>
      <c r="H62" s="10"/>
      <c r="I62" s="10">
        <f>+Nov!J62</f>
        <v>0</v>
      </c>
      <c r="J62" s="10"/>
      <c r="K62" s="10">
        <f>+Nov!L62</f>
        <v>0</v>
      </c>
      <c r="L62" s="10"/>
      <c r="M62" s="10"/>
      <c r="N62" s="10">
        <f t="shared" si="2"/>
        <v>0</v>
      </c>
      <c r="O62" s="10">
        <f>+'184.100'!AL62</f>
        <v>0</v>
      </c>
      <c r="Q62" s="10"/>
      <c r="R62" s="10">
        <f t="shared" si="14"/>
        <v>0</v>
      </c>
    </row>
    <row r="63" spans="1:18" hidden="1" x14ac:dyDescent="0.2">
      <c r="A63" s="50">
        <v>588210</v>
      </c>
      <c r="B63" s="35"/>
      <c r="C63" s="35"/>
      <c r="D63" s="35"/>
      <c r="E63" s="35"/>
      <c r="F63" s="35"/>
      <c r="G63" s="10">
        <f t="shared" si="1"/>
        <v>0</v>
      </c>
      <c r="H63" s="10"/>
      <c r="I63" s="10">
        <f>+Nov!J63</f>
        <v>0</v>
      </c>
      <c r="J63" s="10"/>
      <c r="K63" s="10">
        <f>+Nov!L63</f>
        <v>0</v>
      </c>
      <c r="L63" s="10"/>
      <c r="M63" s="10"/>
      <c r="N63" s="10">
        <f t="shared" si="2"/>
        <v>0</v>
      </c>
      <c r="O63" s="10">
        <f>+'184.100'!AL63</f>
        <v>0</v>
      </c>
      <c r="Q63" s="10"/>
      <c r="R63" s="10">
        <f t="shared" si="14"/>
        <v>0</v>
      </c>
    </row>
    <row r="64" spans="1:18" x14ac:dyDescent="0.2">
      <c r="A64" s="34">
        <f>+Jan!A64</f>
        <v>592000</v>
      </c>
      <c r="B64" s="35">
        <v>13310.11</v>
      </c>
      <c r="C64" s="35">
        <v>1309.67</v>
      </c>
      <c r="D64" s="35">
        <v>3999.31</v>
      </c>
      <c r="E64" s="35">
        <v>1038.22</v>
      </c>
      <c r="F64" s="35"/>
      <c r="G64" s="10">
        <f t="shared" si="1"/>
        <v>19657.310000000001</v>
      </c>
      <c r="H64" s="10"/>
      <c r="I64" s="10">
        <f>+Nov!J64</f>
        <v>0</v>
      </c>
      <c r="J64" s="10"/>
      <c r="K64" s="10">
        <f>+Nov!L64</f>
        <v>0</v>
      </c>
      <c r="L64" s="10"/>
      <c r="M64" s="10">
        <v>250.88</v>
      </c>
      <c r="N64" s="10">
        <f t="shared" si="2"/>
        <v>19908.190000000002</v>
      </c>
      <c r="O64" s="10">
        <f>+'184.100'!AL64</f>
        <v>28.430215072950716</v>
      </c>
      <c r="Q64" s="10">
        <f>+'163000'!AL12+'163000'!AL35</f>
        <v>0</v>
      </c>
      <c r="R64" s="10">
        <f t="shared" si="14"/>
        <v>19936.620215072951</v>
      </c>
    </row>
    <row r="65" spans="1:18" x14ac:dyDescent="0.2">
      <c r="A65" s="34">
        <f>+Jan!A65</f>
        <v>592100</v>
      </c>
      <c r="B65" s="35">
        <v>3278.26</v>
      </c>
      <c r="C65" s="35">
        <v>380.01</v>
      </c>
      <c r="D65" s="35">
        <v>294.48</v>
      </c>
      <c r="E65" s="35">
        <v>289.55</v>
      </c>
      <c r="F65" s="35"/>
      <c r="G65" s="10">
        <f t="shared" si="1"/>
        <v>4242.3</v>
      </c>
      <c r="H65" s="10"/>
      <c r="I65" s="10">
        <f>+Nov!J65</f>
        <v>0</v>
      </c>
      <c r="J65" s="10"/>
      <c r="K65" s="10">
        <f>+Nov!L65</f>
        <v>0</v>
      </c>
      <c r="L65" s="10"/>
      <c r="M65" s="10">
        <v>55.94</v>
      </c>
      <c r="N65" s="10">
        <f t="shared" si="2"/>
        <v>4298.24</v>
      </c>
      <c r="O65" s="10">
        <f>+'184.100'!AL65</f>
        <v>3.6842217599181399</v>
      </c>
      <c r="Q65" s="10"/>
      <c r="R65" s="10">
        <f t="shared" si="14"/>
        <v>4301.9242217599176</v>
      </c>
    </row>
    <row r="66" spans="1:18" x14ac:dyDescent="0.2">
      <c r="A66" s="34">
        <f>+Jan!A66</f>
        <v>592200</v>
      </c>
      <c r="B66" s="35">
        <v>1904.57</v>
      </c>
      <c r="C66" s="35">
        <v>256.49</v>
      </c>
      <c r="D66" s="35">
        <v>146.56</v>
      </c>
      <c r="E66" s="35">
        <v>138.9</v>
      </c>
      <c r="F66" s="35"/>
      <c r="G66" s="10">
        <f t="shared" si="1"/>
        <v>2446.52</v>
      </c>
      <c r="H66" s="10"/>
      <c r="I66" s="10">
        <f>+Nov!J66</f>
        <v>0</v>
      </c>
      <c r="J66" s="10"/>
      <c r="K66" s="10">
        <f>+Nov!L66</f>
        <v>0</v>
      </c>
      <c r="L66" s="10"/>
      <c r="M66" s="10">
        <v>20.87</v>
      </c>
      <c r="N66" s="10">
        <f t="shared" si="2"/>
        <v>2467.39</v>
      </c>
      <c r="O66" s="10">
        <f>+'184.100'!AL66</f>
        <v>6.320736475550353</v>
      </c>
      <c r="Q66" s="10"/>
      <c r="R66" s="10">
        <f t="shared" si="14"/>
        <v>2473.7107364755502</v>
      </c>
    </row>
    <row r="67" spans="1:18" x14ac:dyDescent="0.2">
      <c r="A67" s="34">
        <f>+Jan!A67</f>
        <v>593000</v>
      </c>
      <c r="B67" s="35">
        <v>137951.25</v>
      </c>
      <c r="C67" s="35">
        <v>12292.51</v>
      </c>
      <c r="D67" s="35">
        <v>23704.85</v>
      </c>
      <c r="E67" s="35">
        <v>6598.76</v>
      </c>
      <c r="F67" s="35"/>
      <c r="G67" s="10">
        <f t="shared" si="1"/>
        <v>180547.37000000002</v>
      </c>
      <c r="H67" s="10">
        <v>-9.4600000000000009</v>
      </c>
      <c r="I67" s="10">
        <f>+Nov!J67</f>
        <v>0</v>
      </c>
      <c r="J67" s="10"/>
      <c r="K67" s="10">
        <f>+Nov!L67</f>
        <v>0</v>
      </c>
      <c r="L67" s="10"/>
      <c r="M67" s="10">
        <v>1361.64</v>
      </c>
      <c r="N67" s="10">
        <f t="shared" si="2"/>
        <v>181899.55000000005</v>
      </c>
      <c r="O67" s="10">
        <f>+'184.100'!AL67</f>
        <v>680.78165501960211</v>
      </c>
      <c r="Q67" s="10">
        <f>+'163000'!AL13+'163000'!AL36</f>
        <v>832.00445408137682</v>
      </c>
      <c r="R67" s="10">
        <f t="shared" si="14"/>
        <v>183412.33610910104</v>
      </c>
    </row>
    <row r="68" spans="1:18" hidden="1" x14ac:dyDescent="0.2">
      <c r="A68" s="50">
        <f>+Jan!A68</f>
        <v>593200</v>
      </c>
      <c r="B68" s="35"/>
      <c r="C68" s="35"/>
      <c r="D68" s="35"/>
      <c r="E68" s="35"/>
      <c r="F68" s="35"/>
      <c r="G68" s="10">
        <f t="shared" si="1"/>
        <v>0</v>
      </c>
      <c r="H68" s="10"/>
      <c r="I68" s="10">
        <f>+Nov!J68</f>
        <v>0</v>
      </c>
      <c r="J68" s="10"/>
      <c r="K68" s="10">
        <f>+Nov!L68</f>
        <v>0</v>
      </c>
      <c r="L68" s="10"/>
      <c r="M68" s="10"/>
      <c r="N68" s="10">
        <f t="shared" si="2"/>
        <v>0</v>
      </c>
      <c r="O68" s="10">
        <f>+'184.100'!AL68</f>
        <v>0</v>
      </c>
      <c r="Q68" s="10">
        <f>+'163000'!AL14+'163000'!AL37</f>
        <v>0</v>
      </c>
      <c r="R68" s="10">
        <f t="shared" si="14"/>
        <v>0</v>
      </c>
    </row>
    <row r="69" spans="1:18" x14ac:dyDescent="0.2">
      <c r="A69" s="34">
        <f>+Jan!A69</f>
        <v>593300</v>
      </c>
      <c r="B69" s="35">
        <v>12461.21</v>
      </c>
      <c r="C69" s="35">
        <v>1341.13</v>
      </c>
      <c r="D69" s="35">
        <v>5120.96</v>
      </c>
      <c r="E69" s="35">
        <v>1083.29</v>
      </c>
      <c r="F69" s="35"/>
      <c r="G69" s="10">
        <f t="shared" si="1"/>
        <v>20006.59</v>
      </c>
      <c r="H69" s="10"/>
      <c r="I69" s="10">
        <f>+Nov!J69</f>
        <v>0</v>
      </c>
      <c r="J69" s="10"/>
      <c r="K69" s="10">
        <f>+Nov!L69</f>
        <v>0</v>
      </c>
      <c r="L69" s="10"/>
      <c r="M69" s="10">
        <v>250.84</v>
      </c>
      <c r="N69" s="10">
        <f t="shared" si="2"/>
        <v>20257.43</v>
      </c>
      <c r="O69" s="10">
        <f>+'184.100'!AL69</f>
        <v>12.990126451772642</v>
      </c>
      <c r="Q69" s="10"/>
      <c r="R69" s="10">
        <f t="shared" si="14"/>
        <v>20270.420126451772</v>
      </c>
    </row>
    <row r="70" spans="1:18" x14ac:dyDescent="0.2">
      <c r="A70" s="34">
        <v>593800</v>
      </c>
      <c r="B70" s="35">
        <v>317.99</v>
      </c>
      <c r="C70" s="35">
        <v>31</v>
      </c>
      <c r="D70" s="35">
        <v>-41.14</v>
      </c>
      <c r="E70" s="35">
        <v>6.39</v>
      </c>
      <c r="F70" s="35"/>
      <c r="G70" s="10">
        <f t="shared" si="1"/>
        <v>314.24</v>
      </c>
      <c r="H70" s="10">
        <v>-376.68</v>
      </c>
      <c r="I70" s="10"/>
      <c r="J70" s="10"/>
      <c r="K70" s="10"/>
      <c r="L70" s="10"/>
      <c r="M70" s="10"/>
      <c r="N70" s="10">
        <f t="shared" si="2"/>
        <v>-62.44</v>
      </c>
      <c r="O70" s="10">
        <f>+'184.100'!AL70</f>
        <v>1.2355694972152951</v>
      </c>
      <c r="Q70" s="10"/>
      <c r="R70" s="10">
        <f t="shared" si="14"/>
        <v>-61.204430502784703</v>
      </c>
    </row>
    <row r="71" spans="1:18" x14ac:dyDescent="0.2">
      <c r="A71" s="34">
        <f>+Jan!A71</f>
        <v>594000</v>
      </c>
      <c r="B71" s="35">
        <v>10640.71</v>
      </c>
      <c r="C71" s="35">
        <v>1012.34</v>
      </c>
      <c r="D71" s="35">
        <v>1730.62</v>
      </c>
      <c r="E71" s="35">
        <v>592.30999999999995</v>
      </c>
      <c r="F71" s="35"/>
      <c r="G71" s="10">
        <f t="shared" si="1"/>
        <v>13975.979999999998</v>
      </c>
      <c r="H71" s="10"/>
      <c r="I71" s="10">
        <f>+Nov!J71</f>
        <v>0</v>
      </c>
      <c r="J71" s="10"/>
      <c r="K71" s="10">
        <f>+Nov!L71</f>
        <v>0</v>
      </c>
      <c r="L71" s="10"/>
      <c r="M71" s="10">
        <v>109.85</v>
      </c>
      <c r="N71" s="10">
        <f t="shared" si="2"/>
        <v>14085.829999999998</v>
      </c>
      <c r="O71" s="10">
        <f>+'184.100'!AL71</f>
        <v>10.7309740253774</v>
      </c>
      <c r="Q71" s="10">
        <f>+'163000'!AL15+'163000'!AL38</f>
        <v>53.35473447458714</v>
      </c>
      <c r="R71" s="10">
        <f t="shared" si="14"/>
        <v>14149.915708499962</v>
      </c>
    </row>
    <row r="72" spans="1:18" x14ac:dyDescent="0.2">
      <c r="A72" s="34">
        <f>+Jan!A72</f>
        <v>595000</v>
      </c>
      <c r="B72" s="35">
        <v>207.4</v>
      </c>
      <c r="C72" s="35">
        <v>36.43</v>
      </c>
      <c r="D72" s="35">
        <v>-216.68</v>
      </c>
      <c r="E72" s="35">
        <v>11.56</v>
      </c>
      <c r="F72" s="35"/>
      <c r="G72" s="10">
        <f t="shared" si="1"/>
        <v>38.710000000000008</v>
      </c>
      <c r="H72" s="10"/>
      <c r="I72" s="10">
        <f>+Nov!J72</f>
        <v>0</v>
      </c>
      <c r="J72" s="10"/>
      <c r="K72" s="10">
        <f>+Nov!L72</f>
        <v>0</v>
      </c>
      <c r="L72" s="10"/>
      <c r="M72" s="10">
        <v>3.19</v>
      </c>
      <c r="N72" s="10">
        <f t="shared" si="2"/>
        <v>41.900000000000006</v>
      </c>
      <c r="O72" s="10">
        <f>+'184.100'!AL72</f>
        <v>1.5755994454285334</v>
      </c>
      <c r="Q72" s="10">
        <f>+'163000'!AL16+'163000'!AL39</f>
        <v>0</v>
      </c>
      <c r="R72" s="10">
        <f t="shared" si="14"/>
        <v>43.475599445428536</v>
      </c>
    </row>
    <row r="73" spans="1:18" x14ac:dyDescent="0.2">
      <c r="A73" s="34">
        <f>+Jan!A73</f>
        <v>596000</v>
      </c>
      <c r="B73" s="35">
        <v>1551.17</v>
      </c>
      <c r="C73" s="35">
        <v>197.55</v>
      </c>
      <c r="D73" s="35">
        <v>445.88</v>
      </c>
      <c r="E73" s="35">
        <v>168.3</v>
      </c>
      <c r="F73" s="35"/>
      <c r="G73" s="10">
        <f t="shared" si="1"/>
        <v>2362.9</v>
      </c>
      <c r="H73" s="10"/>
      <c r="I73" s="10">
        <f>+Nov!J73</f>
        <v>0</v>
      </c>
      <c r="J73" s="10"/>
      <c r="K73" s="10">
        <f>+Nov!L73</f>
        <v>0</v>
      </c>
      <c r="L73" s="10"/>
      <c r="M73" s="10">
        <v>33.19</v>
      </c>
      <c r="N73" s="10">
        <f t="shared" si="2"/>
        <v>2396.09</v>
      </c>
      <c r="O73" s="10">
        <f>+'184.100'!AL73</f>
        <v>16.389334344986203</v>
      </c>
      <c r="Q73" s="10"/>
      <c r="R73" s="10">
        <f t="shared" si="14"/>
        <v>2412.4793343449865</v>
      </c>
    </row>
    <row r="74" spans="1:18" x14ac:dyDescent="0.2">
      <c r="A74" s="34">
        <f>+Jan!A74</f>
        <v>597000</v>
      </c>
      <c r="B74" s="35"/>
      <c r="C74" s="35"/>
      <c r="D74" s="35">
        <v>5.37</v>
      </c>
      <c r="E74" s="35"/>
      <c r="F74" s="35"/>
      <c r="G74" s="10">
        <f t="shared" si="1"/>
        <v>5.37</v>
      </c>
      <c r="H74" s="10"/>
      <c r="I74" s="10">
        <f>+Nov!J74</f>
        <v>0</v>
      </c>
      <c r="J74" s="10"/>
      <c r="K74" s="10">
        <f>+Nov!L74</f>
        <v>0</v>
      </c>
      <c r="L74" s="10"/>
      <c r="M74" s="10"/>
      <c r="N74" s="10">
        <f t="shared" si="2"/>
        <v>5.37</v>
      </c>
      <c r="O74" s="10">
        <f>+'184.100'!AL74</f>
        <v>0</v>
      </c>
      <c r="Q74" s="10">
        <f>+'163000'!AL17+'163000'!AL40</f>
        <v>0</v>
      </c>
      <c r="R74" s="10">
        <f t="shared" si="14"/>
        <v>5.37</v>
      </c>
    </row>
    <row r="75" spans="1:18" x14ac:dyDescent="0.2">
      <c r="A75" s="34">
        <f>+Jan!A75</f>
        <v>598000</v>
      </c>
      <c r="B75" s="35">
        <v>2171.16</v>
      </c>
      <c r="C75" s="35">
        <v>190.66</v>
      </c>
      <c r="D75" s="35">
        <v>1098.33</v>
      </c>
      <c r="E75" s="35">
        <v>195.96</v>
      </c>
      <c r="F75" s="35"/>
      <c r="G75" s="10">
        <f t="shared" si="1"/>
        <v>3656.1099999999997</v>
      </c>
      <c r="H75" s="10"/>
      <c r="I75" s="10">
        <f>+Nov!J75</f>
        <v>0</v>
      </c>
      <c r="J75" s="10"/>
      <c r="K75" s="10">
        <f>+Nov!L75</f>
        <v>0</v>
      </c>
      <c r="L75" s="10"/>
      <c r="M75" s="10">
        <v>58.71</v>
      </c>
      <c r="N75" s="10">
        <f t="shared" si="2"/>
        <v>3714.8199999999997</v>
      </c>
      <c r="O75" s="10">
        <f>+'184.100'!AL75</f>
        <v>1.2413549184850547</v>
      </c>
      <c r="Q75" s="10">
        <f>+'163000'!AL18+'163000'!AL41</f>
        <v>0</v>
      </c>
      <c r="R75" s="10">
        <f t="shared" si="14"/>
        <v>3716.0613549184845</v>
      </c>
    </row>
    <row r="76" spans="1:18" x14ac:dyDescent="0.2">
      <c r="A76" s="34">
        <f>+Jan!A76</f>
        <v>903000</v>
      </c>
      <c r="B76" s="35">
        <v>115182.95</v>
      </c>
      <c r="C76" s="35">
        <v>13104.57</v>
      </c>
      <c r="D76" s="35">
        <v>41384.639999999999</v>
      </c>
      <c r="E76" s="35">
        <v>10235.41</v>
      </c>
      <c r="F76" s="35"/>
      <c r="G76" s="10">
        <f t="shared" si="1"/>
        <v>179907.56999999998</v>
      </c>
      <c r="H76" s="10">
        <v>-174.5</v>
      </c>
      <c r="I76" s="10">
        <f>+Nov!J76</f>
        <v>0</v>
      </c>
      <c r="J76" s="10"/>
      <c r="K76" s="10">
        <f>+Nov!L76</f>
        <v>0</v>
      </c>
      <c r="L76" s="10"/>
      <c r="M76" s="10">
        <v>2151.0100000000002</v>
      </c>
      <c r="N76" s="10">
        <f t="shared" si="2"/>
        <v>181884.08</v>
      </c>
      <c r="O76" s="10">
        <f>+'184.100'!AL76</f>
        <v>98.31089952478429</v>
      </c>
      <c r="P76" s="10">
        <v>-9.9600000000000009</v>
      </c>
      <c r="Q76" s="10"/>
      <c r="R76" s="10">
        <f t="shared" si="14"/>
        <v>181972.43089952477</v>
      </c>
    </row>
    <row r="77" spans="1:18" hidden="1" x14ac:dyDescent="0.2">
      <c r="A77" s="34">
        <f>+Jan!A77</f>
        <v>903220</v>
      </c>
      <c r="B77" s="35"/>
      <c r="C77" s="35"/>
      <c r="D77" s="35"/>
      <c r="E77" s="35"/>
      <c r="F77" s="35"/>
      <c r="G77" s="10">
        <f t="shared" si="1"/>
        <v>0</v>
      </c>
      <c r="H77" s="10"/>
      <c r="I77" s="10">
        <f>+Nov!J77</f>
        <v>0</v>
      </c>
      <c r="J77" s="10"/>
      <c r="K77" s="10">
        <f>+Nov!L77</f>
        <v>0</v>
      </c>
      <c r="L77" s="10"/>
      <c r="M77" s="10"/>
      <c r="N77" s="10">
        <f t="shared" si="2"/>
        <v>0</v>
      </c>
      <c r="O77" s="10">
        <f>+'184.100'!AL77</f>
        <v>0</v>
      </c>
      <c r="Q77" s="10"/>
      <c r="R77" s="10">
        <f t="shared" si="14"/>
        <v>0</v>
      </c>
    </row>
    <row r="78" spans="1:18" hidden="1" x14ac:dyDescent="0.2">
      <c r="A78" s="34">
        <f>+Jan!A78</f>
        <v>903230</v>
      </c>
      <c r="B78" s="35"/>
      <c r="C78" s="35"/>
      <c r="D78" s="35"/>
      <c r="E78" s="35"/>
      <c r="F78" s="35"/>
      <c r="G78" s="10">
        <f t="shared" si="1"/>
        <v>0</v>
      </c>
      <c r="H78" s="10"/>
      <c r="I78" s="10">
        <f>+Nov!J78</f>
        <v>0</v>
      </c>
      <c r="J78" s="10"/>
      <c r="K78" s="10">
        <f>+Nov!L78</f>
        <v>0</v>
      </c>
      <c r="L78" s="10"/>
      <c r="M78" s="10"/>
      <c r="N78" s="10">
        <f t="shared" si="2"/>
        <v>0</v>
      </c>
      <c r="O78" s="10">
        <f>+'184.100'!AL78</f>
        <v>0</v>
      </c>
      <c r="Q78" s="10"/>
      <c r="R78" s="10">
        <f t="shared" si="14"/>
        <v>0</v>
      </c>
    </row>
    <row r="79" spans="1:18" hidden="1" x14ac:dyDescent="0.2">
      <c r="A79" s="34">
        <f>+Jan!A79</f>
        <v>903240</v>
      </c>
      <c r="B79" s="35"/>
      <c r="C79" s="35"/>
      <c r="D79" s="35"/>
      <c r="E79" s="35"/>
      <c r="F79" s="35"/>
      <c r="G79" s="10">
        <f t="shared" si="1"/>
        <v>0</v>
      </c>
      <c r="H79" s="10"/>
      <c r="I79" s="10">
        <f>+Nov!J79</f>
        <v>0</v>
      </c>
      <c r="J79" s="10"/>
      <c r="K79" s="10">
        <f>+Nov!L79</f>
        <v>0</v>
      </c>
      <c r="L79" s="10"/>
      <c r="M79" s="10"/>
      <c r="N79" s="10">
        <f t="shared" si="2"/>
        <v>0</v>
      </c>
      <c r="O79" s="10">
        <f>+'184.100'!AL79</f>
        <v>0</v>
      </c>
      <c r="Q79" s="10"/>
      <c r="R79" s="10">
        <f t="shared" si="14"/>
        <v>0</v>
      </c>
    </row>
    <row r="80" spans="1:18" x14ac:dyDescent="0.2">
      <c r="A80" s="34">
        <f>+Jan!A80</f>
        <v>908000</v>
      </c>
      <c r="B80" s="35">
        <v>7657.24</v>
      </c>
      <c r="C80" s="35">
        <v>920.39</v>
      </c>
      <c r="D80" s="35">
        <v>2897.72</v>
      </c>
      <c r="E80" s="35">
        <v>745.93</v>
      </c>
      <c r="F80" s="35"/>
      <c r="G80" s="10">
        <f t="shared" si="1"/>
        <v>12221.279999999999</v>
      </c>
      <c r="H80" s="10"/>
      <c r="I80" s="10">
        <f>+Nov!J80</f>
        <v>0</v>
      </c>
      <c r="J80" s="10"/>
      <c r="K80" s="10">
        <f>+Nov!L80</f>
        <v>0</v>
      </c>
      <c r="L80" s="10"/>
      <c r="M80" s="10">
        <v>206.09</v>
      </c>
      <c r="N80" s="10">
        <f t="shared" si="2"/>
        <v>12427.369999999999</v>
      </c>
      <c r="O80" s="10">
        <f>+'184.100'!AL80</f>
        <v>17.988948746628832</v>
      </c>
      <c r="Q80" s="10"/>
      <c r="R80" s="10">
        <f t="shared" si="14"/>
        <v>12445.358948746627</v>
      </c>
    </row>
    <row r="81" spans="1:18" hidden="1" x14ac:dyDescent="0.2">
      <c r="A81" s="34">
        <f>+Jan!A81</f>
        <v>912000</v>
      </c>
      <c r="B81" s="35"/>
      <c r="C81" s="35"/>
      <c r="D81" s="35"/>
      <c r="E81" s="35"/>
      <c r="F81" s="35"/>
      <c r="G81" s="10">
        <f t="shared" ref="G81:G113" si="15">SUM(B81:F81)</f>
        <v>0</v>
      </c>
      <c r="H81" s="10"/>
      <c r="I81" s="10">
        <f>+Nov!J81</f>
        <v>0</v>
      </c>
      <c r="J81" s="10"/>
      <c r="K81" s="10">
        <f>+Nov!L81</f>
        <v>0</v>
      </c>
      <c r="L81" s="10"/>
      <c r="M81" s="10"/>
      <c r="N81" s="10">
        <f t="shared" si="2"/>
        <v>0</v>
      </c>
      <c r="O81" s="10">
        <f>+'184.100'!AL81</f>
        <v>0</v>
      </c>
      <c r="Q81" s="10"/>
      <c r="R81" s="10">
        <f t="shared" si="14"/>
        <v>0</v>
      </c>
    </row>
    <row r="82" spans="1:18" hidden="1" x14ac:dyDescent="0.2">
      <c r="A82" s="34">
        <f>+Jan!A82</f>
        <v>913000</v>
      </c>
      <c r="B82" s="35"/>
      <c r="C82" s="35"/>
      <c r="D82" s="35"/>
      <c r="E82" s="35"/>
      <c r="F82" s="35"/>
      <c r="G82" s="10">
        <f t="shared" si="15"/>
        <v>0</v>
      </c>
      <c r="H82" s="10"/>
      <c r="I82" s="10">
        <f>+Nov!J82</f>
        <v>0</v>
      </c>
      <c r="J82" s="10"/>
      <c r="K82" s="10">
        <f>+Nov!L82</f>
        <v>0</v>
      </c>
      <c r="L82" s="10"/>
      <c r="M82" s="10"/>
      <c r="N82" s="10">
        <f t="shared" si="2"/>
        <v>0</v>
      </c>
      <c r="O82" s="10">
        <f>+'184.100'!AL82</f>
        <v>0</v>
      </c>
      <c r="Q82" s="10"/>
      <c r="R82" s="10">
        <f t="shared" si="14"/>
        <v>0</v>
      </c>
    </row>
    <row r="83" spans="1:18" hidden="1" x14ac:dyDescent="0.2">
      <c r="A83" s="34">
        <f>+Jan!A83</f>
        <v>913220</v>
      </c>
      <c r="B83" s="35"/>
      <c r="C83" s="35"/>
      <c r="D83" s="35"/>
      <c r="E83" s="35"/>
      <c r="F83" s="35"/>
      <c r="G83" s="10">
        <f t="shared" si="15"/>
        <v>0</v>
      </c>
      <c r="H83" s="10"/>
      <c r="I83" s="10">
        <f>+Nov!J83</f>
        <v>0</v>
      </c>
      <c r="J83" s="10"/>
      <c r="K83" s="10">
        <f>+Nov!L83</f>
        <v>0</v>
      </c>
      <c r="L83" s="10"/>
      <c r="M83" s="10"/>
      <c r="N83" s="10">
        <f t="shared" si="2"/>
        <v>0</v>
      </c>
      <c r="O83" s="10">
        <f>+'184.100'!AL83</f>
        <v>0</v>
      </c>
      <c r="Q83" s="10"/>
      <c r="R83" s="10">
        <f t="shared" si="14"/>
        <v>0</v>
      </c>
    </row>
    <row r="84" spans="1:18" hidden="1" x14ac:dyDescent="0.2">
      <c r="A84" s="34">
        <f>+Jan!A84</f>
        <v>913230</v>
      </c>
      <c r="B84" s="35"/>
      <c r="C84" s="35"/>
      <c r="D84" s="35"/>
      <c r="E84" s="35"/>
      <c r="F84" s="35"/>
      <c r="G84" s="10">
        <f t="shared" si="15"/>
        <v>0</v>
      </c>
      <c r="H84" s="10"/>
      <c r="I84" s="10">
        <f>+Nov!J84</f>
        <v>0</v>
      </c>
      <c r="J84" s="10"/>
      <c r="K84" s="10">
        <f>+Nov!L84</f>
        <v>0</v>
      </c>
      <c r="L84" s="10"/>
      <c r="M84" s="10"/>
      <c r="N84" s="10">
        <f t="shared" si="2"/>
        <v>0</v>
      </c>
      <c r="O84" s="10">
        <f>+'184.100'!AL84</f>
        <v>0</v>
      </c>
      <c r="Q84" s="10"/>
      <c r="R84" s="10">
        <f t="shared" si="14"/>
        <v>0</v>
      </c>
    </row>
    <row r="85" spans="1:18" hidden="1" x14ac:dyDescent="0.2">
      <c r="A85" s="34">
        <f>+Jan!A85</f>
        <v>913240</v>
      </c>
      <c r="B85" s="35"/>
      <c r="C85" s="35"/>
      <c r="D85" s="35"/>
      <c r="E85" s="35"/>
      <c r="F85" s="35"/>
      <c r="G85" s="10">
        <f t="shared" si="15"/>
        <v>0</v>
      </c>
      <c r="H85" s="10"/>
      <c r="I85" s="10">
        <f>+Nov!J85</f>
        <v>0</v>
      </c>
      <c r="J85" s="10"/>
      <c r="K85" s="10">
        <f>+Nov!L85</f>
        <v>0</v>
      </c>
      <c r="L85" s="10"/>
      <c r="M85" s="10"/>
      <c r="N85" s="10">
        <f t="shared" si="2"/>
        <v>0</v>
      </c>
      <c r="O85" s="10">
        <f>+'184.100'!AL85</f>
        <v>0</v>
      </c>
      <c r="Q85" s="10"/>
      <c r="R85" s="10">
        <f t="shared" si="14"/>
        <v>0</v>
      </c>
    </row>
    <row r="86" spans="1:18" x14ac:dyDescent="0.2">
      <c r="A86" s="34">
        <f>+Jan!A86</f>
        <v>920000</v>
      </c>
      <c r="B86" s="35">
        <v>86997.6</v>
      </c>
      <c r="C86" s="35">
        <v>10551.88</v>
      </c>
      <c r="D86" s="35">
        <v>13741.26</v>
      </c>
      <c r="E86" s="35">
        <v>7953.58</v>
      </c>
      <c r="F86" s="35"/>
      <c r="G86" s="10">
        <f t="shared" si="15"/>
        <v>119244.32</v>
      </c>
      <c r="H86" s="10"/>
      <c r="I86" s="10">
        <f>+Nov!J86</f>
        <v>0</v>
      </c>
      <c r="J86" s="10"/>
      <c r="K86" s="10">
        <f>+Nov!L86</f>
        <v>0</v>
      </c>
      <c r="L86" s="10"/>
      <c r="M86" s="10">
        <v>1685.83</v>
      </c>
      <c r="N86" s="10">
        <f t="shared" si="2"/>
        <v>120930.15000000001</v>
      </c>
      <c r="O86" s="10">
        <f>+'184.100'!AL86</f>
        <v>11.54398945211647</v>
      </c>
      <c r="Q86" s="10"/>
      <c r="R86" s="10">
        <f t="shared" si="14"/>
        <v>120941.69398945212</v>
      </c>
    </row>
    <row r="87" spans="1:18" x14ac:dyDescent="0.2">
      <c r="A87" s="34">
        <f>+Jan!A87</f>
        <v>920220</v>
      </c>
      <c r="B87" s="35"/>
      <c r="C87" s="35"/>
      <c r="D87" s="35">
        <v>-6.61</v>
      </c>
      <c r="E87" s="35"/>
      <c r="F87" s="35"/>
      <c r="G87" s="10">
        <f t="shared" si="15"/>
        <v>-6.61</v>
      </c>
      <c r="H87" s="10"/>
      <c r="I87" s="10">
        <f>+Nov!J87</f>
        <v>0</v>
      </c>
      <c r="J87" s="10"/>
      <c r="K87" s="10">
        <f>+Nov!L87</f>
        <v>0</v>
      </c>
      <c r="L87" s="10"/>
      <c r="M87" s="10"/>
      <c r="N87" s="10">
        <f t="shared" si="2"/>
        <v>-6.61</v>
      </c>
      <c r="O87" s="10">
        <f>+'184.100'!AL87</f>
        <v>0</v>
      </c>
      <c r="Q87" s="10"/>
      <c r="R87" s="10">
        <f t="shared" si="14"/>
        <v>-6.61</v>
      </c>
    </row>
    <row r="88" spans="1:18" hidden="1" x14ac:dyDescent="0.2">
      <c r="A88" s="34">
        <f>+Jan!A88</f>
        <v>920221</v>
      </c>
      <c r="B88" s="35"/>
      <c r="C88" s="35"/>
      <c r="D88" s="35"/>
      <c r="E88" s="35"/>
      <c r="F88" s="35"/>
      <c r="G88" s="10">
        <f t="shared" si="15"/>
        <v>0</v>
      </c>
      <c r="H88" s="10"/>
      <c r="I88" s="10">
        <f>+Nov!J88</f>
        <v>0</v>
      </c>
      <c r="J88" s="10"/>
      <c r="K88" s="10">
        <f>+Nov!L88</f>
        <v>0</v>
      </c>
      <c r="L88" s="10"/>
      <c r="M88" s="10"/>
      <c r="N88" s="10">
        <f t="shared" si="2"/>
        <v>0</v>
      </c>
      <c r="O88" s="10">
        <f>+'184.100'!AL88</f>
        <v>0</v>
      </c>
      <c r="Q88" s="10"/>
      <c r="R88" s="10">
        <f t="shared" si="14"/>
        <v>0</v>
      </c>
    </row>
    <row r="89" spans="1:18" x14ac:dyDescent="0.2">
      <c r="A89" s="34">
        <f>+Jan!A89</f>
        <v>920230</v>
      </c>
      <c r="B89" s="35"/>
      <c r="C89" s="35"/>
      <c r="D89" s="35">
        <v>3.84</v>
      </c>
      <c r="E89" s="35"/>
      <c r="F89" s="35"/>
      <c r="G89" s="10">
        <f t="shared" si="15"/>
        <v>3.84</v>
      </c>
      <c r="H89" s="10"/>
      <c r="I89" s="10">
        <f>+Nov!J89</f>
        <v>0</v>
      </c>
      <c r="J89" s="10"/>
      <c r="K89" s="10">
        <f>+Nov!L89</f>
        <v>0</v>
      </c>
      <c r="L89" s="10"/>
      <c r="M89" s="10"/>
      <c r="N89" s="10">
        <f t="shared" si="2"/>
        <v>3.84</v>
      </c>
      <c r="O89" s="10">
        <f>+'184.100'!AL89</f>
        <v>0</v>
      </c>
      <c r="Q89" s="10"/>
      <c r="R89" s="10">
        <f t="shared" si="14"/>
        <v>3.84</v>
      </c>
    </row>
    <row r="90" spans="1:18" hidden="1" x14ac:dyDescent="0.2">
      <c r="A90" s="34">
        <f>+Jan!A90</f>
        <v>920231</v>
      </c>
      <c r="B90" s="35"/>
      <c r="C90" s="35"/>
      <c r="D90" s="35"/>
      <c r="E90" s="35"/>
      <c r="F90" s="35"/>
      <c r="G90" s="10">
        <f t="shared" si="15"/>
        <v>0</v>
      </c>
      <c r="H90" s="10"/>
      <c r="I90" s="10">
        <f>+Nov!J90</f>
        <v>0</v>
      </c>
      <c r="J90" s="10"/>
      <c r="K90" s="10">
        <f>+Nov!L90</f>
        <v>0</v>
      </c>
      <c r="L90" s="10"/>
      <c r="M90" s="10"/>
      <c r="N90" s="10">
        <f t="shared" si="2"/>
        <v>0</v>
      </c>
      <c r="O90" s="10">
        <f>+'184.100'!AL90</f>
        <v>0</v>
      </c>
      <c r="Q90" s="10"/>
      <c r="R90" s="10">
        <f t="shared" si="14"/>
        <v>0</v>
      </c>
    </row>
    <row r="91" spans="1:18" x14ac:dyDescent="0.2">
      <c r="A91" s="34">
        <f>+Jan!A91</f>
        <v>920240</v>
      </c>
      <c r="B91" s="35">
        <v>514.25</v>
      </c>
      <c r="C91" s="35">
        <v>96.42</v>
      </c>
      <c r="D91" s="35">
        <v>-58.51</v>
      </c>
      <c r="E91" s="35">
        <v>35.479999999999997</v>
      </c>
      <c r="F91" s="35"/>
      <c r="G91" s="10">
        <f t="shared" si="15"/>
        <v>587.64</v>
      </c>
      <c r="H91" s="10"/>
      <c r="I91" s="10">
        <f>+Nov!J91</f>
        <v>0</v>
      </c>
      <c r="J91" s="10"/>
      <c r="K91" s="10">
        <f>+Nov!L91</f>
        <v>0</v>
      </c>
      <c r="L91" s="10"/>
      <c r="M91" s="10"/>
      <c r="N91" s="10">
        <f t="shared" si="2"/>
        <v>587.64</v>
      </c>
      <c r="O91" s="10">
        <f>+'184.100'!AL91</f>
        <v>0</v>
      </c>
      <c r="Q91" s="10"/>
      <c r="R91" s="10">
        <f t="shared" si="14"/>
        <v>587.64</v>
      </c>
    </row>
    <row r="92" spans="1:18" hidden="1" x14ac:dyDescent="0.2">
      <c r="A92" s="34">
        <f>+Jan!A92</f>
        <v>920241</v>
      </c>
      <c r="B92" s="35"/>
      <c r="C92" s="35"/>
      <c r="D92" s="35"/>
      <c r="E92" s="35"/>
      <c r="F92" s="35"/>
      <c r="G92" s="10">
        <f t="shared" si="15"/>
        <v>0</v>
      </c>
      <c r="H92" s="10"/>
      <c r="I92" s="10">
        <f>+Nov!J92</f>
        <v>0</v>
      </c>
      <c r="J92" s="10"/>
      <c r="K92" s="10">
        <f>+Nov!L92</f>
        <v>0</v>
      </c>
      <c r="L92" s="10"/>
      <c r="M92" s="10"/>
      <c r="N92" s="10">
        <f t="shared" ref="N92:N97" si="16">+G92-I92+J92-K92+L92+M92+H92</f>
        <v>0</v>
      </c>
      <c r="O92" s="10">
        <f>+'184.100'!AL92</f>
        <v>0</v>
      </c>
      <c r="Q92" s="10"/>
      <c r="R92" s="10">
        <f t="shared" si="14"/>
        <v>0</v>
      </c>
    </row>
    <row r="93" spans="1:18" x14ac:dyDescent="0.2">
      <c r="A93" s="34">
        <v>920250</v>
      </c>
      <c r="B93" s="35">
        <v>57.32</v>
      </c>
      <c r="C93" s="35">
        <v>6.61</v>
      </c>
      <c r="D93" s="35">
        <v>19.559999999999999</v>
      </c>
      <c r="E93" s="35">
        <v>5.75</v>
      </c>
      <c r="F93" s="35"/>
      <c r="G93" s="10">
        <f t="shared" si="15"/>
        <v>89.24</v>
      </c>
      <c r="H93" s="10"/>
      <c r="I93" s="10">
        <f>+Nov!J93</f>
        <v>0</v>
      </c>
      <c r="J93" s="10"/>
      <c r="K93" s="10">
        <f>+Nov!L93</f>
        <v>0</v>
      </c>
      <c r="L93" s="10"/>
      <c r="M93" s="10"/>
      <c r="N93" s="10">
        <f t="shared" si="16"/>
        <v>89.24</v>
      </c>
      <c r="O93" s="10">
        <f>+'184.100'!AL93</f>
        <v>0</v>
      </c>
      <c r="Q93" s="10"/>
      <c r="R93" s="10">
        <f t="shared" si="14"/>
        <v>89.24</v>
      </c>
    </row>
    <row r="94" spans="1:18" x14ac:dyDescent="0.2">
      <c r="A94" s="34">
        <v>920260</v>
      </c>
      <c r="B94" s="35">
        <v>57.31</v>
      </c>
      <c r="C94" s="35">
        <v>6.63</v>
      </c>
      <c r="D94" s="35">
        <v>19.57</v>
      </c>
      <c r="E94" s="35">
        <v>5.74</v>
      </c>
      <c r="F94" s="35"/>
      <c r="G94" s="10">
        <f t="shared" si="15"/>
        <v>89.25</v>
      </c>
      <c r="H94" s="10"/>
      <c r="I94" s="10">
        <f>+Nov!J94</f>
        <v>0</v>
      </c>
      <c r="J94" s="10"/>
      <c r="K94" s="10">
        <f>+Nov!L94</f>
        <v>0</v>
      </c>
      <c r="L94" s="10"/>
      <c r="M94" s="10"/>
      <c r="N94" s="10">
        <f t="shared" si="16"/>
        <v>89.25</v>
      </c>
      <c r="O94" s="10">
        <f>+'184.100'!AL94</f>
        <v>0</v>
      </c>
      <c r="Q94" s="10"/>
      <c r="R94" s="10">
        <f t="shared" si="14"/>
        <v>89.25</v>
      </c>
    </row>
    <row r="95" spans="1:18" hidden="1" x14ac:dyDescent="0.2">
      <c r="A95" s="34">
        <f>+Jan!A95</f>
        <v>921000</v>
      </c>
      <c r="B95" s="35"/>
      <c r="C95" s="35"/>
      <c r="D95" s="35"/>
      <c r="E95" s="35"/>
      <c r="F95" s="35"/>
      <c r="G95" s="10">
        <f t="shared" si="15"/>
        <v>0</v>
      </c>
      <c r="H95" s="10"/>
      <c r="I95" s="10">
        <f>+Nov!J95</f>
        <v>0</v>
      </c>
      <c r="J95" s="10"/>
      <c r="K95" s="10">
        <f>+Nov!L95</f>
        <v>0</v>
      </c>
      <c r="L95" s="10"/>
      <c r="M95" s="10"/>
      <c r="N95" s="10">
        <f t="shared" si="16"/>
        <v>0</v>
      </c>
      <c r="O95" s="10">
        <f>+'184.100'!AL95</f>
        <v>0</v>
      </c>
      <c r="Q95" s="10">
        <f>+'163000'!AL19+'163000'!AL42</f>
        <v>0</v>
      </c>
      <c r="R95" s="10">
        <f t="shared" si="14"/>
        <v>0</v>
      </c>
    </row>
    <row r="96" spans="1:18" hidden="1" x14ac:dyDescent="0.2">
      <c r="A96" s="34">
        <f>+Jan!A96</f>
        <v>928000</v>
      </c>
      <c r="B96" s="35"/>
      <c r="C96" s="35"/>
      <c r="D96" s="35"/>
      <c r="E96" s="35"/>
      <c r="F96" s="35"/>
      <c r="G96" s="10">
        <f t="shared" si="15"/>
        <v>0</v>
      </c>
      <c r="H96" s="10"/>
      <c r="I96" s="10">
        <f>+Nov!J96</f>
        <v>0</v>
      </c>
      <c r="J96" s="10"/>
      <c r="K96" s="10">
        <f>+Nov!L96</f>
        <v>0</v>
      </c>
      <c r="L96" s="10"/>
      <c r="M96" s="10"/>
      <c r="N96" s="10">
        <f t="shared" si="16"/>
        <v>0</v>
      </c>
      <c r="O96" s="10">
        <f>+'184.100'!AL96</f>
        <v>0</v>
      </c>
      <c r="Q96" s="10"/>
      <c r="R96" s="10">
        <f t="shared" si="14"/>
        <v>0</v>
      </c>
    </row>
    <row r="97" spans="1:18" hidden="1" x14ac:dyDescent="0.2">
      <c r="A97" s="34">
        <f>+Jan!A97</f>
        <v>928100</v>
      </c>
      <c r="B97" s="35"/>
      <c r="C97" s="35"/>
      <c r="D97" s="35"/>
      <c r="E97" s="35"/>
      <c r="F97" s="35"/>
      <c r="G97" s="10">
        <f t="shared" si="15"/>
        <v>0</v>
      </c>
      <c r="H97" s="10"/>
      <c r="I97" s="10">
        <f>+Nov!J97</f>
        <v>0</v>
      </c>
      <c r="J97" s="10"/>
      <c r="K97" s="10">
        <f>+Nov!L97</f>
        <v>0</v>
      </c>
      <c r="L97" s="10"/>
      <c r="M97" s="10"/>
      <c r="N97" s="10">
        <f t="shared" si="16"/>
        <v>0</v>
      </c>
      <c r="O97" s="10">
        <f>+'184.100'!AL98</f>
        <v>0</v>
      </c>
      <c r="Q97" s="10"/>
      <c r="R97" s="10">
        <f t="shared" si="14"/>
        <v>0</v>
      </c>
    </row>
    <row r="98" spans="1:18" hidden="1" x14ac:dyDescent="0.2">
      <c r="A98" s="34">
        <f>+Jan!A98</f>
        <v>928300</v>
      </c>
      <c r="B98" s="35"/>
      <c r="C98" s="35"/>
      <c r="D98" s="35"/>
      <c r="E98" s="35"/>
      <c r="F98" s="35"/>
      <c r="G98" s="10">
        <f t="shared" si="15"/>
        <v>0</v>
      </c>
      <c r="H98" s="10"/>
      <c r="I98" s="10">
        <f>+Nov!J98</f>
        <v>0</v>
      </c>
      <c r="J98" s="10"/>
      <c r="K98" s="10">
        <f>+Nov!L98</f>
        <v>0</v>
      </c>
      <c r="L98" s="10"/>
      <c r="M98" s="10"/>
      <c r="N98" s="10">
        <f t="shared" ref="N98:N99" si="17">+G98-I98+J98-K98+L98+M98+H98</f>
        <v>0</v>
      </c>
      <c r="O98" s="10">
        <f>+'184.100'!AL98</f>
        <v>0</v>
      </c>
      <c r="Q98" s="10"/>
      <c r="R98" s="10">
        <f t="shared" si="14"/>
        <v>0</v>
      </c>
    </row>
    <row r="99" spans="1:18" hidden="1" x14ac:dyDescent="0.2">
      <c r="A99" s="34">
        <v>928500</v>
      </c>
      <c r="B99" s="35"/>
      <c r="C99" s="35"/>
      <c r="D99" s="35"/>
      <c r="E99" s="35"/>
      <c r="F99" s="35"/>
      <c r="G99" s="10">
        <f t="shared" si="15"/>
        <v>0</v>
      </c>
      <c r="H99" s="10"/>
      <c r="I99" s="10">
        <f>+Nov!J99</f>
        <v>0</v>
      </c>
      <c r="J99" s="10"/>
      <c r="K99" s="10">
        <f>+Nov!L99</f>
        <v>0</v>
      </c>
      <c r="L99" s="10"/>
      <c r="M99" s="10"/>
      <c r="N99" s="10">
        <f t="shared" si="17"/>
        <v>0</v>
      </c>
      <c r="O99" s="10">
        <f>+'184.100'!AL99</f>
        <v>0</v>
      </c>
      <c r="Q99" s="10"/>
      <c r="R99" s="10">
        <f t="shared" si="14"/>
        <v>0</v>
      </c>
    </row>
    <row r="100" spans="1:18" hidden="1" x14ac:dyDescent="0.2">
      <c r="A100" s="34">
        <v>928600</v>
      </c>
      <c r="B100" s="35"/>
      <c r="C100" s="35"/>
      <c r="D100" s="35"/>
      <c r="E100" s="35"/>
      <c r="F100" s="35"/>
      <c r="G100" s="10">
        <f t="shared" si="15"/>
        <v>0</v>
      </c>
      <c r="H100" s="10"/>
      <c r="I100" s="10">
        <f>+Nov!J100</f>
        <v>0</v>
      </c>
      <c r="J100" s="10"/>
      <c r="K100" s="10">
        <f>+Nov!L100</f>
        <v>0</v>
      </c>
      <c r="L100" s="10"/>
      <c r="M100" s="10"/>
      <c r="N100" s="10">
        <f t="shared" ref="N100:N104" si="18">+G100-I100+J100-K100+L100+M100+H100</f>
        <v>0</v>
      </c>
      <c r="O100" s="10">
        <f>+'184.100'!AL100</f>
        <v>0</v>
      </c>
      <c r="Q100" s="10"/>
      <c r="R100" s="10">
        <f t="shared" si="14"/>
        <v>0</v>
      </c>
    </row>
    <row r="101" spans="1:18" hidden="1" x14ac:dyDescent="0.2">
      <c r="A101" s="34">
        <v>928610</v>
      </c>
      <c r="B101" s="35"/>
      <c r="C101" s="35"/>
      <c r="D101" s="35"/>
      <c r="E101" s="35"/>
      <c r="F101" s="35"/>
      <c r="G101" s="10">
        <f t="shared" si="15"/>
        <v>0</v>
      </c>
      <c r="H101" s="10"/>
      <c r="I101" s="10">
        <f>+Nov!J101</f>
        <v>0</v>
      </c>
      <c r="J101" s="10"/>
      <c r="K101" s="10">
        <f>+Nov!L101</f>
        <v>0</v>
      </c>
      <c r="L101" s="10"/>
      <c r="M101" s="10"/>
      <c r="N101" s="10">
        <f t="shared" si="18"/>
        <v>0</v>
      </c>
      <c r="O101" s="10">
        <f>+'184.100'!AL101</f>
        <v>0</v>
      </c>
      <c r="Q101" s="10"/>
      <c r="R101" s="10">
        <f t="shared" si="14"/>
        <v>0</v>
      </c>
    </row>
    <row r="102" spans="1:18" hidden="1" x14ac:dyDescent="0.2">
      <c r="A102" s="34">
        <f>+Jan!A102</f>
        <v>930100</v>
      </c>
      <c r="B102" s="35"/>
      <c r="C102" s="35"/>
      <c r="D102" s="35"/>
      <c r="E102" s="35"/>
      <c r="F102" s="35"/>
      <c r="G102" s="10">
        <f t="shared" si="15"/>
        <v>0</v>
      </c>
      <c r="H102" s="10"/>
      <c r="I102" s="10">
        <f>+Nov!J102</f>
        <v>0</v>
      </c>
      <c r="J102" s="10"/>
      <c r="K102" s="10">
        <f>+Nov!L102</f>
        <v>0</v>
      </c>
      <c r="L102" s="10"/>
      <c r="M102" s="10"/>
      <c r="N102" s="10">
        <f t="shared" si="18"/>
        <v>0</v>
      </c>
      <c r="O102" s="10">
        <f>+'184.100'!AL102</f>
        <v>0</v>
      </c>
      <c r="Q102" s="10"/>
      <c r="R102" s="10">
        <f t="shared" si="14"/>
        <v>0</v>
      </c>
    </row>
    <row r="103" spans="1:18" x14ac:dyDescent="0.2">
      <c r="A103" s="34">
        <f>+Jan!A103</f>
        <v>930200</v>
      </c>
      <c r="B103" s="35">
        <v>5949.8</v>
      </c>
      <c r="C103" s="35">
        <v>720.86</v>
      </c>
      <c r="D103" s="35">
        <v>1861.34</v>
      </c>
      <c r="E103" s="35">
        <v>415.1</v>
      </c>
      <c r="F103" s="35"/>
      <c r="G103" s="10">
        <f t="shared" si="15"/>
        <v>8947.1</v>
      </c>
      <c r="H103" s="10"/>
      <c r="I103" s="10">
        <f>+Nov!J103</f>
        <v>0</v>
      </c>
      <c r="J103" s="10"/>
      <c r="K103" s="10">
        <f>+Nov!L103</f>
        <v>0</v>
      </c>
      <c r="L103" s="10"/>
      <c r="M103" s="10">
        <v>142.26</v>
      </c>
      <c r="N103" s="10">
        <f t="shared" si="18"/>
        <v>9089.36</v>
      </c>
      <c r="O103" s="10">
        <f>+'184.100'!AL103</f>
        <v>4.3865500702885978</v>
      </c>
      <c r="P103" s="10">
        <v>-0.56000000000000005</v>
      </c>
      <c r="Q103" s="10"/>
      <c r="R103" s="10">
        <f t="shared" si="14"/>
        <v>9093.1865500702897</v>
      </c>
    </row>
    <row r="104" spans="1:18" hidden="1" x14ac:dyDescent="0.2">
      <c r="A104" s="34">
        <f>+Jan!A104</f>
        <v>930220</v>
      </c>
      <c r="B104" s="35"/>
      <c r="C104" s="35"/>
      <c r="D104" s="35"/>
      <c r="E104" s="35"/>
      <c r="F104" s="35"/>
      <c r="G104" s="10">
        <f t="shared" si="15"/>
        <v>0</v>
      </c>
      <c r="H104" s="10"/>
      <c r="I104" s="10">
        <f>+Nov!J104</f>
        <v>0</v>
      </c>
      <c r="J104" s="10"/>
      <c r="K104" s="10">
        <f>+Nov!L104</f>
        <v>0</v>
      </c>
      <c r="L104" s="10"/>
      <c r="M104" s="10"/>
      <c r="N104" s="10">
        <f t="shared" si="18"/>
        <v>0</v>
      </c>
      <c r="O104" s="10">
        <f>+'184.100'!AL104</f>
        <v>0</v>
      </c>
      <c r="Q104" s="10"/>
      <c r="R104" s="10">
        <f t="shared" si="14"/>
        <v>0</v>
      </c>
    </row>
    <row r="105" spans="1:18" hidden="1" x14ac:dyDescent="0.2">
      <c r="A105" s="34">
        <f>+Jan!A105</f>
        <v>930221</v>
      </c>
      <c r="B105" s="35"/>
      <c r="C105" s="35"/>
      <c r="D105" s="35"/>
      <c r="E105" s="35"/>
      <c r="F105" s="35"/>
      <c r="G105" s="10">
        <f t="shared" si="15"/>
        <v>0</v>
      </c>
      <c r="H105" s="10"/>
      <c r="I105" s="10">
        <f>+Nov!J105</f>
        <v>0</v>
      </c>
      <c r="J105" s="10"/>
      <c r="K105" s="10">
        <f>+Nov!L105</f>
        <v>0</v>
      </c>
      <c r="L105" s="10"/>
      <c r="M105" s="10"/>
      <c r="N105" s="10">
        <f t="shared" ref="N105:N114" si="19">+G105-I105+J105-K105+L105+M105+H105</f>
        <v>0</v>
      </c>
      <c r="O105" s="10">
        <f>+'184.100'!AL105</f>
        <v>0</v>
      </c>
      <c r="Q105" s="10"/>
      <c r="R105" s="10">
        <f t="shared" ref="R105:R114" si="20">+N105++Q105+O105+P105</f>
        <v>0</v>
      </c>
    </row>
    <row r="106" spans="1:18" hidden="1" x14ac:dyDescent="0.2">
      <c r="A106" s="34">
        <f>+Jan!A106</f>
        <v>930230</v>
      </c>
      <c r="B106" s="35"/>
      <c r="C106" s="35"/>
      <c r="D106" s="35"/>
      <c r="E106" s="35"/>
      <c r="F106" s="35"/>
      <c r="G106" s="10">
        <f t="shared" si="15"/>
        <v>0</v>
      </c>
      <c r="H106" s="10"/>
      <c r="I106" s="10">
        <f>+Nov!J106</f>
        <v>0</v>
      </c>
      <c r="J106" s="10"/>
      <c r="K106" s="10">
        <f>+Nov!L106</f>
        <v>0</v>
      </c>
      <c r="L106" s="10"/>
      <c r="M106" s="10"/>
      <c r="N106" s="10">
        <f t="shared" si="19"/>
        <v>0</v>
      </c>
      <c r="O106" s="10">
        <f>+'184.100'!AL106</f>
        <v>0</v>
      </c>
      <c r="Q106" s="10"/>
      <c r="R106" s="10">
        <f t="shared" si="20"/>
        <v>0</v>
      </c>
    </row>
    <row r="107" spans="1:18" hidden="1" x14ac:dyDescent="0.2">
      <c r="A107" s="34">
        <f>+Jan!A107</f>
        <v>930231</v>
      </c>
      <c r="B107" s="35"/>
      <c r="C107" s="35"/>
      <c r="D107" s="35"/>
      <c r="E107" s="35"/>
      <c r="F107" s="35"/>
      <c r="G107" s="10">
        <f t="shared" si="15"/>
        <v>0</v>
      </c>
      <c r="H107" s="10"/>
      <c r="I107" s="10">
        <f>+Nov!J107</f>
        <v>0</v>
      </c>
      <c r="J107" s="10"/>
      <c r="K107" s="10">
        <f>+Nov!L107</f>
        <v>0</v>
      </c>
      <c r="L107" s="10"/>
      <c r="M107" s="10"/>
      <c r="N107" s="10">
        <f t="shared" si="19"/>
        <v>0</v>
      </c>
      <c r="O107" s="10">
        <f>+'184.100'!AL107</f>
        <v>0</v>
      </c>
      <c r="Q107" s="10"/>
      <c r="R107" s="10">
        <f t="shared" si="20"/>
        <v>0</v>
      </c>
    </row>
    <row r="108" spans="1:18" hidden="1" x14ac:dyDescent="0.2">
      <c r="A108" s="34">
        <f>+Jan!A108</f>
        <v>930240</v>
      </c>
      <c r="B108" s="35"/>
      <c r="C108" s="35"/>
      <c r="D108" s="35"/>
      <c r="E108" s="35"/>
      <c r="F108" s="35"/>
      <c r="G108" s="10">
        <f t="shared" si="15"/>
        <v>0</v>
      </c>
      <c r="H108" s="10"/>
      <c r="I108" s="10">
        <f>+Nov!J108</f>
        <v>0</v>
      </c>
      <c r="J108" s="10"/>
      <c r="K108" s="10">
        <f>+Nov!L108</f>
        <v>0</v>
      </c>
      <c r="L108" s="10"/>
      <c r="M108" s="10"/>
      <c r="N108" s="10">
        <f t="shared" si="19"/>
        <v>0</v>
      </c>
      <c r="O108" s="10">
        <f>+'184.100'!AL108</f>
        <v>0</v>
      </c>
      <c r="Q108" s="10"/>
      <c r="R108" s="10">
        <f t="shared" si="20"/>
        <v>0</v>
      </c>
    </row>
    <row r="109" spans="1:18" hidden="1" x14ac:dyDescent="0.2">
      <c r="A109" s="34">
        <f>+Jan!A109</f>
        <v>930241</v>
      </c>
      <c r="B109" s="35"/>
      <c r="C109" s="35"/>
      <c r="D109" s="35"/>
      <c r="E109" s="35"/>
      <c r="F109" s="35"/>
      <c r="G109" s="10">
        <f t="shared" si="15"/>
        <v>0</v>
      </c>
      <c r="H109" s="10"/>
      <c r="I109" s="10">
        <f>+Nov!J109</f>
        <v>0</v>
      </c>
      <c r="J109" s="10"/>
      <c r="K109" s="10">
        <f>+Nov!L109</f>
        <v>0</v>
      </c>
      <c r="L109" s="10"/>
      <c r="M109" s="10"/>
      <c r="N109" s="10">
        <f t="shared" si="19"/>
        <v>0</v>
      </c>
      <c r="O109" s="10">
        <f>+'184.100'!AL109</f>
        <v>0</v>
      </c>
      <c r="Q109" s="10"/>
      <c r="R109" s="10">
        <f t="shared" si="20"/>
        <v>0</v>
      </c>
    </row>
    <row r="110" spans="1:18" x14ac:dyDescent="0.2">
      <c r="A110" s="34">
        <f>+Jan!A110</f>
        <v>935000</v>
      </c>
      <c r="B110" s="35">
        <v>18160.48</v>
      </c>
      <c r="C110" s="35">
        <v>2792.74</v>
      </c>
      <c r="D110" s="35">
        <v>7077.8</v>
      </c>
      <c r="E110" s="35">
        <v>1376.35</v>
      </c>
      <c r="F110" s="35"/>
      <c r="G110" s="10">
        <f t="shared" si="15"/>
        <v>29407.37</v>
      </c>
      <c r="H110" s="10"/>
      <c r="I110" s="10">
        <f>+Nov!J110</f>
        <v>0</v>
      </c>
      <c r="J110" s="10"/>
      <c r="K110" s="10">
        <f>+Nov!L110</f>
        <v>0</v>
      </c>
      <c r="L110" s="10"/>
      <c r="M110" s="10">
        <v>422.38</v>
      </c>
      <c r="N110" s="10">
        <f t="shared" si="19"/>
        <v>29829.75</v>
      </c>
      <c r="O110" s="10">
        <f>+'184.100'!AL110</f>
        <v>10.812406558721566</v>
      </c>
      <c r="Q110" s="10"/>
      <c r="R110" s="10">
        <f t="shared" si="20"/>
        <v>29840.562406558722</v>
      </c>
    </row>
    <row r="111" spans="1:18" hidden="1" x14ac:dyDescent="0.2">
      <c r="A111" s="34">
        <f>+Jan!A111</f>
        <v>935220</v>
      </c>
      <c r="B111" s="10"/>
      <c r="C111" s="10"/>
      <c r="D111" s="10"/>
      <c r="E111" s="10"/>
      <c r="F111" s="10"/>
      <c r="G111" s="10">
        <f t="shared" si="15"/>
        <v>0</v>
      </c>
      <c r="H111" s="10"/>
      <c r="I111" s="10">
        <f>+Nov!J111</f>
        <v>0</v>
      </c>
      <c r="J111" s="10"/>
      <c r="K111" s="10">
        <f>+Nov!L111</f>
        <v>0</v>
      </c>
      <c r="L111" s="10"/>
      <c r="M111" s="10"/>
      <c r="N111" s="10">
        <f t="shared" si="19"/>
        <v>0</v>
      </c>
      <c r="O111" s="10">
        <f>+'184.100'!AL111</f>
        <v>0</v>
      </c>
      <c r="Q111" s="10"/>
      <c r="R111" s="10">
        <f t="shared" si="20"/>
        <v>0</v>
      </c>
    </row>
    <row r="112" spans="1:18" hidden="1" x14ac:dyDescent="0.2">
      <c r="A112" s="34">
        <f>+Jan!A112</f>
        <v>935230</v>
      </c>
      <c r="B112" s="10"/>
      <c r="C112" s="10"/>
      <c r="D112" s="10"/>
      <c r="E112" s="10"/>
      <c r="F112" s="10"/>
      <c r="G112" s="10">
        <f t="shared" si="15"/>
        <v>0</v>
      </c>
      <c r="H112" s="10"/>
      <c r="I112" s="10">
        <f>+Nov!J112</f>
        <v>0</v>
      </c>
      <c r="J112" s="10"/>
      <c r="K112" s="10">
        <f>+Nov!L112</f>
        <v>0</v>
      </c>
      <c r="L112" s="10"/>
      <c r="M112" s="10"/>
      <c r="N112" s="10">
        <f t="shared" si="19"/>
        <v>0</v>
      </c>
      <c r="O112" s="10">
        <f>+'184.100'!AL112</f>
        <v>0</v>
      </c>
      <c r="Q112" s="10"/>
      <c r="R112" s="10">
        <f t="shared" si="20"/>
        <v>0</v>
      </c>
    </row>
    <row r="113" spans="1:18" hidden="1" x14ac:dyDescent="0.2">
      <c r="A113" s="34">
        <f>+Jan!A113</f>
        <v>935240</v>
      </c>
      <c r="B113" s="10"/>
      <c r="C113" s="10"/>
      <c r="D113" s="10"/>
      <c r="E113" s="10"/>
      <c r="F113" s="10"/>
      <c r="G113" s="10">
        <f t="shared" si="15"/>
        <v>0</v>
      </c>
      <c r="H113" s="10"/>
      <c r="I113" s="10">
        <f>+Nov!J113</f>
        <v>0</v>
      </c>
      <c r="J113" s="10"/>
      <c r="K113" s="10">
        <f>+Nov!L113</f>
        <v>0</v>
      </c>
      <c r="L113" s="10"/>
      <c r="M113" s="10"/>
      <c r="N113" s="10">
        <f t="shared" si="19"/>
        <v>0</v>
      </c>
      <c r="O113" s="10">
        <f>+'184.100'!AL113</f>
        <v>0</v>
      </c>
      <c r="Q113" s="10"/>
      <c r="R113" s="10">
        <f t="shared" si="20"/>
        <v>0</v>
      </c>
    </row>
    <row r="114" spans="1:18" x14ac:dyDescent="0.2">
      <c r="A114" s="34">
        <f>+Jan!A114</f>
        <v>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>
        <f t="shared" si="19"/>
        <v>0</v>
      </c>
      <c r="O114" s="10">
        <f>+'184.100'!AL114</f>
        <v>0</v>
      </c>
      <c r="Q114" s="10"/>
      <c r="R114" s="10">
        <f t="shared" si="20"/>
        <v>0</v>
      </c>
    </row>
    <row r="115" spans="1:18" ht="15.75" thickBot="1" x14ac:dyDescent="0.25">
      <c r="A115" s="7"/>
      <c r="B115" s="19">
        <f t="shared" ref="B115:N115" si="21">SUM(B8:B114)</f>
        <v>758574.34000000008</v>
      </c>
      <c r="C115" s="19">
        <f t="shared" si="21"/>
        <v>83005.000000000015</v>
      </c>
      <c r="D115" s="19">
        <f t="shared" si="21"/>
        <v>197070.46999999997</v>
      </c>
      <c r="E115" s="19">
        <f t="shared" si="21"/>
        <v>61201.88</v>
      </c>
      <c r="F115" s="19">
        <f t="shared" si="21"/>
        <v>0</v>
      </c>
      <c r="G115" s="19">
        <f t="shared" si="21"/>
        <v>1099851.69</v>
      </c>
      <c r="H115" s="19">
        <f>SUM(H8:H114)</f>
        <v>0</v>
      </c>
      <c r="I115" s="19">
        <f t="shared" si="21"/>
        <v>0</v>
      </c>
      <c r="J115" s="19">
        <f t="shared" si="21"/>
        <v>0</v>
      </c>
      <c r="K115" s="19">
        <f t="shared" si="21"/>
        <v>0</v>
      </c>
      <c r="L115" s="19">
        <f t="shared" si="21"/>
        <v>0</v>
      </c>
      <c r="M115" s="19">
        <f t="shared" si="21"/>
        <v>13459.3</v>
      </c>
      <c r="N115" s="19">
        <f t="shared" si="21"/>
        <v>1113310.99</v>
      </c>
      <c r="O115" s="19">
        <f>SUM(O8:O113)</f>
        <v>2.9665159217984183E-13</v>
      </c>
      <c r="P115" s="19">
        <f>SUM(P8:P113)</f>
        <v>0</v>
      </c>
      <c r="Q115" s="19">
        <f>SUM(Q8:Q113)</f>
        <v>-1.4139800441625994E-12</v>
      </c>
      <c r="R115" s="19">
        <f>SUM(R8:R113)</f>
        <v>1113310.9899999998</v>
      </c>
    </row>
    <row r="116" spans="1:18" ht="15.75" thickTop="1" x14ac:dyDescent="0.2">
      <c r="A116" s="7"/>
      <c r="C116" s="82"/>
      <c r="E116" s="83"/>
      <c r="F116" s="83"/>
      <c r="H116" s="10"/>
      <c r="I116" s="10" t="s">
        <v>11</v>
      </c>
      <c r="J116" s="10"/>
      <c r="K116" s="10"/>
      <c r="L116" s="10"/>
      <c r="M116" s="10"/>
      <c r="O116" s="10"/>
      <c r="Q116" s="10"/>
    </row>
    <row r="117" spans="1:18" x14ac:dyDescent="0.2">
      <c r="A117" s="101"/>
      <c r="B117" s="102"/>
      <c r="C117" s="102"/>
      <c r="D117" s="102"/>
      <c r="E117" s="102"/>
      <c r="F117" s="102"/>
      <c r="G117" s="102"/>
      <c r="H117" s="10"/>
      <c r="M117" s="10"/>
      <c r="N117" s="10">
        <f>SUM(N8:N34)++SUM(N43:N44)+SUM(N47:N48)</f>
        <v>287343.95999999996</v>
      </c>
      <c r="O117" s="44" t="s">
        <v>38</v>
      </c>
      <c r="P117" s="43"/>
      <c r="Q117" s="44"/>
      <c r="R117" s="10">
        <f>SUM(R8:R34)++SUM(R43:R44)+SUM(R47:R48)</f>
        <v>341501.68995743396</v>
      </c>
    </row>
    <row r="118" spans="1:18" x14ac:dyDescent="0.2">
      <c r="A118" s="101"/>
      <c r="B118" s="102" t="s">
        <v>96</v>
      </c>
      <c r="C118" s="102"/>
      <c r="D118" s="102">
        <v>132</v>
      </c>
      <c r="E118" s="102"/>
      <c r="F118" s="102"/>
      <c r="G118" s="102"/>
      <c r="H118" s="17"/>
      <c r="M118" s="10"/>
      <c r="N118" s="10">
        <f>SUM(N35:N40)</f>
        <v>592.44000000000005</v>
      </c>
      <c r="O118" s="44" t="s">
        <v>39</v>
      </c>
      <c r="P118" s="43"/>
      <c r="Q118" s="44"/>
      <c r="R118" s="10">
        <f>SUM(R35:R40)</f>
        <v>592.44000000000005</v>
      </c>
    </row>
    <row r="119" spans="1:18" x14ac:dyDescent="0.2">
      <c r="A119" s="9"/>
      <c r="B119" s="90" t="s">
        <v>97</v>
      </c>
      <c r="M119" s="10"/>
      <c r="N119" s="10">
        <f>SUM(N41:N42)+N45</f>
        <v>56142.69</v>
      </c>
      <c r="O119" s="44" t="s">
        <v>42</v>
      </c>
      <c r="P119" s="43"/>
      <c r="Q119" s="44"/>
      <c r="R119" s="10">
        <f>SUM(R41:R42)+R45</f>
        <v>-6.0866867102049582E-12</v>
      </c>
    </row>
    <row r="120" spans="1:18" x14ac:dyDescent="0.2">
      <c r="A120" s="9"/>
      <c r="M120" s="10"/>
      <c r="N120" s="10">
        <f>SUM(N49:N55)</f>
        <v>0</v>
      </c>
      <c r="O120" s="44" t="s">
        <v>41</v>
      </c>
      <c r="P120" s="43"/>
      <c r="Q120" s="44"/>
      <c r="R120" s="10">
        <f>SUM(R49:R55)</f>
        <v>10.520000000000001</v>
      </c>
    </row>
    <row r="121" spans="1:18" x14ac:dyDescent="0.2">
      <c r="A121" s="9"/>
      <c r="M121" s="10"/>
      <c r="N121" s="29">
        <f>SUM(N56:N114)</f>
        <v>769231.90000000014</v>
      </c>
      <c r="O121" s="44" t="s">
        <v>40</v>
      </c>
      <c r="P121" s="43"/>
      <c r="Q121" s="44"/>
      <c r="R121" s="29">
        <f>SUM(R56:R114)</f>
        <v>771206.34004256607</v>
      </c>
    </row>
    <row r="122" spans="1:18" ht="15.75" thickBot="1" x14ac:dyDescent="0.25">
      <c r="A122" s="9"/>
      <c r="M122" s="10"/>
      <c r="N122" s="30">
        <f>SUM(N117:N121)</f>
        <v>1113310.9900000002</v>
      </c>
      <c r="O122" s="44" t="s">
        <v>4</v>
      </c>
      <c r="P122" s="43"/>
      <c r="Q122" s="44"/>
      <c r="R122" s="30">
        <f>SUM(R117:R121)</f>
        <v>1113310.99</v>
      </c>
    </row>
    <row r="123" spans="1:18" ht="15.75" thickTop="1" x14ac:dyDescent="0.2"/>
  </sheetData>
  <phoneticPr fontId="0" type="noConversion"/>
  <printOptions gridLines="1"/>
  <pageMargins left="0.15" right="0.14000000000000001" top="0.19" bottom="0.26" header="0.2" footer="0.35"/>
  <pageSetup scale="6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L139"/>
  <sheetViews>
    <sheetView zoomScale="85" zoomScaleNormal="85" workbookViewId="0">
      <pane xSplit="1" ySplit="7" topLeftCell="D8" activePane="bottomRight" state="frozen"/>
      <selection activeCell="A30" sqref="A30:XFD30"/>
      <selection pane="topRight" activeCell="A30" sqref="A30:XFD30"/>
      <selection pane="bottomLeft" activeCell="A30" sqref="A30:XFD30"/>
      <selection pane="bottomRight" activeCell="M110" sqref="M8:M110"/>
    </sheetView>
  </sheetViews>
  <sheetFormatPr defaultColWidth="14.28515625" defaultRowHeight="12.75" x14ac:dyDescent="0.2"/>
  <cols>
    <col min="1" max="1" width="9" style="61" bestFit="1" customWidth="1"/>
    <col min="2" max="2" width="11.5703125" style="61" bestFit="1" customWidth="1"/>
    <col min="3" max="4" width="11.5703125" style="65" bestFit="1" customWidth="1"/>
    <col min="5" max="5" width="11.5703125" style="25" bestFit="1" customWidth="1"/>
    <col min="6" max="12" width="11.5703125" style="65" bestFit="1" customWidth="1"/>
    <col min="13" max="13" width="12.85546875" style="65" bestFit="1" customWidth="1"/>
    <col min="14" max="14" width="16.42578125" style="65" customWidth="1"/>
    <col min="15" max="15" width="9.140625" style="61" bestFit="1" customWidth="1"/>
    <col min="16" max="26" width="8.85546875" style="61" bestFit="1" customWidth="1"/>
    <col min="27" max="27" width="11.7109375" style="25" customWidth="1"/>
    <col min="28" max="38" width="11.7109375" style="61" bestFit="1" customWidth="1"/>
    <col min="39" max="16384" width="14.28515625" style="61"/>
  </cols>
  <sheetData>
    <row r="1" spans="1:38" x14ac:dyDescent="0.2">
      <c r="A1" s="58" t="s">
        <v>0</v>
      </c>
      <c r="B1" s="58"/>
      <c r="C1" s="59"/>
      <c r="D1" s="59"/>
      <c r="E1" s="60"/>
      <c r="F1" s="59"/>
      <c r="G1" s="59"/>
      <c r="H1" s="59"/>
      <c r="I1" s="59"/>
      <c r="J1" s="59"/>
      <c r="K1" s="59"/>
      <c r="L1" s="59"/>
      <c r="M1" s="59"/>
      <c r="N1" s="59"/>
    </row>
    <row r="2" spans="1:38" x14ac:dyDescent="0.2">
      <c r="A2" s="58" t="s">
        <v>43</v>
      </c>
      <c r="B2" s="58"/>
      <c r="C2" s="59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AA2" s="62">
        <f>+Jan!N45</f>
        <v>1736.8200000000002</v>
      </c>
      <c r="AB2" s="62">
        <f>+Feb!N45</f>
        <v>2686.77</v>
      </c>
      <c r="AC2" s="62">
        <f>+Mar!N45</f>
        <v>3120.5899999999997</v>
      </c>
      <c r="AD2" s="62">
        <f>+Apr!N45</f>
        <v>1780.98</v>
      </c>
      <c r="AE2" s="62">
        <f>+May!N45</f>
        <v>2450.4499999999998</v>
      </c>
      <c r="AF2" s="62">
        <f>+Jun!N45</f>
        <v>1667.72</v>
      </c>
      <c r="AG2" s="62">
        <f>+Jul!N45</f>
        <v>1669.7</v>
      </c>
      <c r="AH2" s="62">
        <f>+Aug!N45</f>
        <v>2048.17</v>
      </c>
      <c r="AI2" s="62">
        <f>+Sep!N45</f>
        <v>2127.84</v>
      </c>
      <c r="AJ2" s="62">
        <f>+Oct!N45</f>
        <v>2125.9899999999998</v>
      </c>
      <c r="AK2" s="62">
        <f>+Nov!N45</f>
        <v>1843.99</v>
      </c>
      <c r="AL2" s="62">
        <f>+Dec!N45</f>
        <v>1805.8400000000001</v>
      </c>
    </row>
    <row r="3" spans="1:38" x14ac:dyDescent="0.2">
      <c r="A3" s="58" t="s">
        <v>44</v>
      </c>
      <c r="B3" s="58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AA3" s="63" t="s">
        <v>46</v>
      </c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38" x14ac:dyDescent="0.2">
      <c r="A4" s="97">
        <f>+Jan!B3</f>
        <v>2019</v>
      </c>
      <c r="B4" s="58"/>
      <c r="C4" s="59"/>
      <c r="D4" s="59"/>
      <c r="E4" s="60"/>
      <c r="F4" s="59"/>
      <c r="G4" s="59"/>
      <c r="H4" s="59"/>
      <c r="I4" s="59"/>
      <c r="J4" s="59"/>
      <c r="K4" s="59"/>
      <c r="L4" s="59"/>
      <c r="M4" s="59"/>
      <c r="N4" s="59"/>
      <c r="O4" s="64" t="s">
        <v>65</v>
      </c>
      <c r="P4" s="64" t="s">
        <v>66</v>
      </c>
      <c r="Q4" s="64" t="s">
        <v>67</v>
      </c>
      <c r="R4" s="64" t="s">
        <v>68</v>
      </c>
      <c r="S4" s="64" t="s">
        <v>69</v>
      </c>
      <c r="T4" s="64" t="s">
        <v>70</v>
      </c>
      <c r="U4" s="64" t="s">
        <v>71</v>
      </c>
      <c r="V4" s="64" t="s">
        <v>72</v>
      </c>
      <c r="W4" s="64" t="s">
        <v>73</v>
      </c>
      <c r="X4" s="64" t="s">
        <v>74</v>
      </c>
      <c r="Y4" s="64" t="s">
        <v>75</v>
      </c>
      <c r="Z4" s="64" t="s">
        <v>76</v>
      </c>
      <c r="AA4" s="63" t="s">
        <v>48</v>
      </c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8" x14ac:dyDescent="0.2">
      <c r="O5" s="66" t="s">
        <v>47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3" t="s">
        <v>50</v>
      </c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</row>
    <row r="6" spans="1:38" s="72" customFormat="1" ht="13.5" thickBot="1" x14ac:dyDescent="0.25">
      <c r="A6" s="67" t="s">
        <v>63</v>
      </c>
      <c r="B6" s="68" t="s">
        <v>22</v>
      </c>
      <c r="C6" s="68" t="s">
        <v>16</v>
      </c>
      <c r="D6" s="69" t="s">
        <v>18</v>
      </c>
      <c r="E6" s="68" t="s">
        <v>57</v>
      </c>
      <c r="F6" s="68" t="s">
        <v>17</v>
      </c>
      <c r="G6" s="68" t="s">
        <v>58</v>
      </c>
      <c r="H6" s="68" t="s">
        <v>59</v>
      </c>
      <c r="I6" s="68" t="s">
        <v>23</v>
      </c>
      <c r="J6" s="68" t="s">
        <v>60</v>
      </c>
      <c r="K6" s="68" t="s">
        <v>25</v>
      </c>
      <c r="L6" s="68" t="s">
        <v>26</v>
      </c>
      <c r="M6" s="68" t="s">
        <v>27</v>
      </c>
      <c r="N6" s="68" t="s">
        <v>4</v>
      </c>
      <c r="O6" s="70" t="s">
        <v>1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 t="s">
        <v>65</v>
      </c>
      <c r="AB6" s="57" t="s">
        <v>66</v>
      </c>
      <c r="AC6" s="57" t="s">
        <v>67</v>
      </c>
      <c r="AD6" s="57" t="s">
        <v>68</v>
      </c>
      <c r="AE6" s="57" t="s">
        <v>69</v>
      </c>
      <c r="AF6" s="57" t="s">
        <v>70</v>
      </c>
      <c r="AG6" s="57" t="s">
        <v>71</v>
      </c>
      <c r="AH6" s="57" t="s">
        <v>72</v>
      </c>
      <c r="AI6" s="57" t="s">
        <v>73</v>
      </c>
      <c r="AJ6" s="57" t="s">
        <v>74</v>
      </c>
      <c r="AK6" s="57" t="s">
        <v>75</v>
      </c>
      <c r="AL6" s="57" t="s">
        <v>76</v>
      </c>
    </row>
    <row r="7" spans="1:38" x14ac:dyDescent="0.2">
      <c r="A7" s="73"/>
      <c r="B7" s="74"/>
      <c r="C7" s="74"/>
      <c r="D7" s="75"/>
      <c r="E7" s="74"/>
      <c r="F7" s="74"/>
      <c r="G7" s="74"/>
      <c r="H7" s="74"/>
      <c r="I7" s="74"/>
      <c r="J7" s="74"/>
      <c r="K7" s="74"/>
      <c r="L7" s="74"/>
      <c r="M7" s="74"/>
    </row>
    <row r="8" spans="1:38" x14ac:dyDescent="0.2">
      <c r="A8" s="73">
        <v>107100</v>
      </c>
      <c r="B8" s="25">
        <v>370.56</v>
      </c>
      <c r="C8" s="25">
        <v>350.85</v>
      </c>
      <c r="D8" s="25">
        <v>1150.1199999999999</v>
      </c>
      <c r="E8" s="25">
        <v>627.61</v>
      </c>
      <c r="F8" s="25">
        <v>594.24</v>
      </c>
      <c r="G8" s="25">
        <v>725.61</v>
      </c>
      <c r="H8" s="25">
        <v>476.18</v>
      </c>
      <c r="I8" s="25">
        <v>183.91</v>
      </c>
      <c r="J8" s="25">
        <v>1088.9100000000001</v>
      </c>
      <c r="K8" s="25">
        <v>1227.1099999999999</v>
      </c>
      <c r="L8" s="25">
        <v>450.25</v>
      </c>
      <c r="M8" s="25">
        <v>552.14</v>
      </c>
      <c r="N8" s="25">
        <f>SUM(B8:M8)</f>
        <v>7797.49</v>
      </c>
      <c r="O8" s="26">
        <f t="shared" ref="O8:O26" si="0">+B8/$B$116</f>
        <v>2.0398963338951821E-3</v>
      </c>
      <c r="P8" s="26">
        <f t="shared" ref="P8:P26" si="1">+C8/$C$116</f>
        <v>2.8064380817449789E-3</v>
      </c>
      <c r="Q8" s="26">
        <f t="shared" ref="Q8:Q26" si="2">+D8/$D$116</f>
        <v>5.2467558701536953E-3</v>
      </c>
      <c r="R8" s="26">
        <f t="shared" ref="R8:R26" si="3">+E8/$E$116</f>
        <v>3.2353193922294698E-3</v>
      </c>
      <c r="S8" s="26">
        <f t="shared" ref="S8:S26" si="4">+F8/$F$116</f>
        <v>3.4276516266030853E-3</v>
      </c>
      <c r="T8" s="26">
        <f t="shared" ref="T8:T26" si="5">+G8/$G$116</f>
        <v>4.3880003149447452E-3</v>
      </c>
      <c r="U8" s="26">
        <f t="shared" ref="U8:U26" si="6">+H8/$H$116</f>
        <v>2.4985064474352921E-3</v>
      </c>
      <c r="V8" s="26">
        <f t="shared" ref="V8:V26" si="7">+I8/$I$116</f>
        <v>9.3289473263721921E-4</v>
      </c>
      <c r="W8" s="26">
        <f t="shared" ref="W8:W26" si="8">+J8/$J$116</f>
        <v>6.2272769955897646E-3</v>
      </c>
      <c r="X8" s="26">
        <f t="shared" ref="X8:X26" si="9">+K8/$K$116</f>
        <v>6.6088109149027323E-3</v>
      </c>
      <c r="Y8" s="26">
        <f t="shared" ref="Y8:Y26" si="10">+L8/$L$116</f>
        <v>2.6619552177840006E-3</v>
      </c>
      <c r="Z8" s="26">
        <f t="shared" ref="Z8:Z26" si="11">+M8/$M$116</f>
        <v>3.337559837187721E-3</v>
      </c>
      <c r="AA8" s="25">
        <f>+O8*$AA$2</f>
        <v>3.5429327506358308</v>
      </c>
      <c r="AB8" s="25">
        <f>+P8*$AB$2</f>
        <v>7.5402536448899573</v>
      </c>
      <c r="AC8" s="25">
        <f>+Q8*$AC$2</f>
        <v>16.372973900842918</v>
      </c>
      <c r="AD8" s="25">
        <f>+R8*$AD$2</f>
        <v>5.7620391311728412</v>
      </c>
      <c r="AE8" s="25">
        <f>+S8*$AE$2</f>
        <v>8.3992889284095291</v>
      </c>
      <c r="AF8" s="25">
        <f>+T8*$AF$2</f>
        <v>7.3179558852396509</v>
      </c>
      <c r="AG8" s="25">
        <f>+U8*$AG$2</f>
        <v>4.1717562152827075</v>
      </c>
      <c r="AH8" s="25">
        <f>+V8*$AH$2</f>
        <v>1.9107270045455733</v>
      </c>
      <c r="AI8" s="25">
        <f>+W8*$AI$2</f>
        <v>13.250649082295725</v>
      </c>
      <c r="AJ8" s="25">
        <f>+X8*$AJ$2</f>
        <v>14.050265916974059</v>
      </c>
      <c r="AK8" s="25">
        <f>+Y8*$AK$2</f>
        <v>4.9086188020415191</v>
      </c>
      <c r="AL8" s="25">
        <f>+Z8*$AL$2</f>
        <v>6.0270990563870743</v>
      </c>
    </row>
    <row r="9" spans="1:38" x14ac:dyDescent="0.2">
      <c r="A9" s="73">
        <v>107200</v>
      </c>
      <c r="B9" s="25">
        <v>54819.72</v>
      </c>
      <c r="C9" s="25">
        <v>30531.54</v>
      </c>
      <c r="D9" s="25">
        <v>57768.81</v>
      </c>
      <c r="E9" s="25">
        <v>59239.1</v>
      </c>
      <c r="F9" s="25">
        <v>46207.86</v>
      </c>
      <c r="G9" s="25">
        <v>43128.13</v>
      </c>
      <c r="H9" s="25">
        <v>48036.6</v>
      </c>
      <c r="I9" s="25">
        <v>51634.39</v>
      </c>
      <c r="J9" s="25">
        <v>45427.519999999997</v>
      </c>
      <c r="K9" s="25">
        <v>48090.09</v>
      </c>
      <c r="L9" s="25">
        <v>44210.21</v>
      </c>
      <c r="M9" s="25">
        <v>39851.24</v>
      </c>
      <c r="N9" s="25">
        <f t="shared" ref="N9:N90" si="12">SUM(B9:M9)</f>
        <v>568945.21</v>
      </c>
      <c r="O9" s="26">
        <f t="shared" si="0"/>
        <v>0.30177716389561854</v>
      </c>
      <c r="P9" s="26">
        <f t="shared" si="1"/>
        <v>0.24422082528237166</v>
      </c>
      <c r="Q9" s="26">
        <f t="shared" si="2"/>
        <v>0.26353671180337135</v>
      </c>
      <c r="R9" s="26">
        <f t="shared" si="3"/>
        <v>0.30537660172435233</v>
      </c>
      <c r="S9" s="26">
        <f t="shared" si="4"/>
        <v>0.26653279229073717</v>
      </c>
      <c r="T9" s="26">
        <f t="shared" si="5"/>
        <v>0.26080986759137537</v>
      </c>
      <c r="U9" s="26">
        <f t="shared" si="6"/>
        <v>0.25204703014169044</v>
      </c>
      <c r="V9" s="26">
        <f t="shared" si="7"/>
        <v>0.26191860395810945</v>
      </c>
      <c r="W9" s="26">
        <f t="shared" si="8"/>
        <v>0.25979167264759612</v>
      </c>
      <c r="X9" s="26">
        <f t="shared" si="9"/>
        <v>0.25899740992303438</v>
      </c>
      <c r="Y9" s="26">
        <f t="shared" si="10"/>
        <v>0.26137834356207973</v>
      </c>
      <c r="Z9" s="26">
        <f t="shared" si="11"/>
        <v>0.2408916182238722</v>
      </c>
      <c r="AA9" s="25">
        <f t="shared" ref="AA9:AA33" si="13">+O9*$AA$2</f>
        <v>524.13261379718824</v>
      </c>
      <c r="AB9" s="25">
        <f t="shared" ref="AB9:AB33" si="14">+P9*$AB$2</f>
        <v>656.16518674391773</v>
      </c>
      <c r="AC9" s="25">
        <f t="shared" ref="AC9:AC33" si="15">+Q9*$AC$2</f>
        <v>822.3900274864825</v>
      </c>
      <c r="AD9" s="25">
        <f t="shared" ref="AD9:AD33" si="16">+R9*$AD$2</f>
        <v>543.86962013903701</v>
      </c>
      <c r="AE9" s="25">
        <f t="shared" ref="AE9:AE33" si="17">+S9*$AE$2</f>
        <v>653.12528086883685</v>
      </c>
      <c r="AF9" s="25">
        <f t="shared" ref="AF9:AF33" si="18">+T9*$AF$2</f>
        <v>434.95783237948854</v>
      </c>
      <c r="AG9" s="25">
        <f t="shared" ref="AG9:AG33" si="19">+U9*$AG$2</f>
        <v>420.84292622758056</v>
      </c>
      <c r="AH9" s="25">
        <f t="shared" ref="AH9:AH33" si="20">+V9*$AH$2</f>
        <v>536.45382706888108</v>
      </c>
      <c r="AI9" s="25">
        <f t="shared" ref="AI9:AI33" si="21">+W9*$AI$2</f>
        <v>552.79511272646096</v>
      </c>
      <c r="AJ9" s="25">
        <f t="shared" ref="AJ9:AJ33" si="22">+X9*$AJ$2</f>
        <v>550.62590352227176</v>
      </c>
      <c r="AK9" s="25">
        <f t="shared" ref="AK9:AK33" si="23">+Y9*$AK$2</f>
        <v>481.97905174503938</v>
      </c>
      <c r="AL9" s="25">
        <f t="shared" ref="AL9:AL33" si="24">+Z9*$AL$2</f>
        <v>435.01171985339744</v>
      </c>
    </row>
    <row r="10" spans="1:38" x14ac:dyDescent="0.2">
      <c r="A10" s="73">
        <v>107210</v>
      </c>
      <c r="B10" s="25"/>
      <c r="C10" s="25"/>
      <c r="D10" s="25"/>
      <c r="F10" s="25"/>
      <c r="G10" s="25"/>
      <c r="H10" s="25"/>
      <c r="I10" s="25"/>
      <c r="J10" s="25"/>
      <c r="K10" s="25"/>
      <c r="L10" s="25"/>
      <c r="M10" s="25"/>
      <c r="N10" s="25">
        <f t="shared" ref="N10" si="25">SUM(B10:M10)</f>
        <v>0</v>
      </c>
      <c r="O10" s="26">
        <f t="shared" si="0"/>
        <v>0</v>
      </c>
      <c r="P10" s="26">
        <f t="shared" si="1"/>
        <v>0</v>
      </c>
      <c r="Q10" s="26">
        <f t="shared" si="2"/>
        <v>0</v>
      </c>
      <c r="R10" s="26">
        <f t="shared" si="3"/>
        <v>0</v>
      </c>
      <c r="S10" s="26">
        <f t="shared" si="4"/>
        <v>0</v>
      </c>
      <c r="T10" s="26">
        <f t="shared" si="5"/>
        <v>0</v>
      </c>
      <c r="U10" s="26">
        <f t="shared" si="6"/>
        <v>0</v>
      </c>
      <c r="V10" s="26">
        <f t="shared" si="7"/>
        <v>0</v>
      </c>
      <c r="W10" s="26">
        <f t="shared" si="8"/>
        <v>0</v>
      </c>
      <c r="X10" s="26">
        <f t="shared" si="9"/>
        <v>0</v>
      </c>
      <c r="Y10" s="26">
        <f t="shared" si="10"/>
        <v>0</v>
      </c>
      <c r="Z10" s="26">
        <f t="shared" si="11"/>
        <v>0</v>
      </c>
      <c r="AA10" s="25">
        <f t="shared" ref="AA10" si="26">+O10*$AA$2</f>
        <v>0</v>
      </c>
      <c r="AB10" s="25">
        <f t="shared" ref="AB10" si="27">+P10*$AB$2</f>
        <v>0</v>
      </c>
      <c r="AC10" s="25">
        <f t="shared" ref="AC10" si="28">+Q10*$AC$2</f>
        <v>0</v>
      </c>
      <c r="AD10" s="25">
        <f t="shared" ref="AD10" si="29">+R10*$AD$2</f>
        <v>0</v>
      </c>
      <c r="AE10" s="25">
        <f t="shared" ref="AE10" si="30">+S10*$AE$2</f>
        <v>0</v>
      </c>
      <c r="AF10" s="25">
        <f t="shared" ref="AF10" si="31">+T10*$AF$2</f>
        <v>0</v>
      </c>
      <c r="AG10" s="25">
        <f t="shared" ref="AG10" si="32">+U10*$AG$2</f>
        <v>0</v>
      </c>
      <c r="AH10" s="25">
        <f t="shared" ref="AH10" si="33">+V10*$AH$2</f>
        <v>0</v>
      </c>
      <c r="AI10" s="25">
        <f t="shared" ref="AI10" si="34">+W10*$AI$2</f>
        <v>0</v>
      </c>
      <c r="AJ10" s="25">
        <f t="shared" ref="AJ10" si="35">+X10*$AJ$2</f>
        <v>0</v>
      </c>
      <c r="AK10" s="25">
        <f t="shared" ref="AK10" si="36">+Y10*$AK$2</f>
        <v>0</v>
      </c>
      <c r="AL10" s="25">
        <f t="shared" ref="AL10" si="37">+Z10*$AL$2</f>
        <v>0</v>
      </c>
    </row>
    <row r="11" spans="1:38" x14ac:dyDescent="0.2">
      <c r="A11" s="73">
        <v>107215</v>
      </c>
      <c r="B11" s="25"/>
      <c r="C11" s="25"/>
      <c r="D11" s="25"/>
      <c r="F11" s="25"/>
      <c r="G11" s="25"/>
      <c r="H11" s="25"/>
      <c r="I11" s="25"/>
      <c r="J11" s="25"/>
      <c r="K11" s="25"/>
      <c r="L11" s="25"/>
      <c r="M11" s="25"/>
      <c r="N11" s="25">
        <f t="shared" ref="N11:N14" si="38">SUM(B11:M11)</f>
        <v>0</v>
      </c>
      <c r="O11" s="26">
        <f t="shared" si="0"/>
        <v>0</v>
      </c>
      <c r="P11" s="26">
        <f t="shared" si="1"/>
        <v>0</v>
      </c>
      <c r="Q11" s="26">
        <f t="shared" si="2"/>
        <v>0</v>
      </c>
      <c r="R11" s="26">
        <f t="shared" si="3"/>
        <v>0</v>
      </c>
      <c r="S11" s="26">
        <f t="shared" si="4"/>
        <v>0</v>
      </c>
      <c r="T11" s="26">
        <f t="shared" si="5"/>
        <v>0</v>
      </c>
      <c r="U11" s="26">
        <f t="shared" si="6"/>
        <v>0</v>
      </c>
      <c r="V11" s="26">
        <f t="shared" si="7"/>
        <v>0</v>
      </c>
      <c r="W11" s="26">
        <f t="shared" si="8"/>
        <v>0</v>
      </c>
      <c r="X11" s="26">
        <f t="shared" si="9"/>
        <v>0</v>
      </c>
      <c r="Y11" s="26">
        <f t="shared" si="10"/>
        <v>0</v>
      </c>
      <c r="Z11" s="26">
        <f t="shared" si="11"/>
        <v>0</v>
      </c>
      <c r="AA11" s="25">
        <f t="shared" ref="AA11:AA14" si="39">+O11*$AA$2</f>
        <v>0</v>
      </c>
      <c r="AB11" s="25">
        <f t="shared" ref="AB11:AB14" si="40">+P11*$AB$2</f>
        <v>0</v>
      </c>
      <c r="AC11" s="25">
        <f t="shared" ref="AC11:AC14" si="41">+Q11*$AC$2</f>
        <v>0</v>
      </c>
      <c r="AD11" s="25">
        <f t="shared" ref="AD11:AD14" si="42">+R11*$AD$2</f>
        <v>0</v>
      </c>
      <c r="AE11" s="25">
        <f t="shared" ref="AE11:AE14" si="43">+S11*$AE$2</f>
        <v>0</v>
      </c>
      <c r="AF11" s="25">
        <f t="shared" ref="AF11:AF14" si="44">+T11*$AF$2</f>
        <v>0</v>
      </c>
      <c r="AG11" s="25">
        <f t="shared" ref="AG11:AG14" si="45">+U11*$AG$2</f>
        <v>0</v>
      </c>
      <c r="AH11" s="25">
        <f t="shared" ref="AH11:AH14" si="46">+V11*$AH$2</f>
        <v>0</v>
      </c>
      <c r="AI11" s="25">
        <f t="shared" ref="AI11:AI14" si="47">+W11*$AI$2</f>
        <v>0</v>
      </c>
      <c r="AJ11" s="25">
        <f t="shared" ref="AJ11:AJ14" si="48">+X11*$AJ$2</f>
        <v>0</v>
      </c>
      <c r="AK11" s="25">
        <f t="shared" ref="AK11:AK14" si="49">+Y11*$AK$2</f>
        <v>0</v>
      </c>
      <c r="AL11" s="25">
        <f t="shared" ref="AL11:AL14" si="50">+Z11*$AL$2</f>
        <v>0</v>
      </c>
    </row>
    <row r="12" spans="1:38" x14ac:dyDescent="0.2">
      <c r="A12" s="73">
        <v>107217</v>
      </c>
      <c r="B12" s="25"/>
      <c r="C12" s="25"/>
      <c r="D12" s="25"/>
      <c r="F12" s="25"/>
      <c r="G12" s="25"/>
      <c r="H12" s="25"/>
      <c r="I12" s="25"/>
      <c r="J12" s="25"/>
      <c r="K12" s="25"/>
      <c r="L12" s="25"/>
      <c r="M12" s="25"/>
      <c r="N12" s="25">
        <f t="shared" ref="N12:N13" si="51">SUM(B12:M12)</f>
        <v>0</v>
      </c>
      <c r="O12" s="26">
        <f t="shared" si="0"/>
        <v>0</v>
      </c>
      <c r="P12" s="26">
        <f t="shared" si="1"/>
        <v>0</v>
      </c>
      <c r="Q12" s="26">
        <f t="shared" si="2"/>
        <v>0</v>
      </c>
      <c r="R12" s="26">
        <f t="shared" si="3"/>
        <v>0</v>
      </c>
      <c r="S12" s="26">
        <f t="shared" si="4"/>
        <v>0</v>
      </c>
      <c r="T12" s="26">
        <f t="shared" si="5"/>
        <v>0</v>
      </c>
      <c r="U12" s="26">
        <f t="shared" si="6"/>
        <v>0</v>
      </c>
      <c r="V12" s="26">
        <f t="shared" si="7"/>
        <v>0</v>
      </c>
      <c r="W12" s="26">
        <f t="shared" si="8"/>
        <v>0</v>
      </c>
      <c r="X12" s="26">
        <f t="shared" si="9"/>
        <v>0</v>
      </c>
      <c r="Y12" s="26">
        <f t="shared" si="10"/>
        <v>0</v>
      </c>
      <c r="Z12" s="26">
        <f t="shared" si="11"/>
        <v>0</v>
      </c>
      <c r="AA12" s="25">
        <f t="shared" ref="AA12:AA13" si="52">+O12*$AA$2</f>
        <v>0</v>
      </c>
      <c r="AB12" s="25">
        <f t="shared" ref="AB12:AB13" si="53">+P12*$AB$2</f>
        <v>0</v>
      </c>
      <c r="AC12" s="25">
        <f t="shared" ref="AC12:AC13" si="54">+Q12*$AC$2</f>
        <v>0</v>
      </c>
      <c r="AD12" s="25">
        <f t="shared" ref="AD12:AD13" si="55">+R12*$AD$2</f>
        <v>0</v>
      </c>
      <c r="AE12" s="25">
        <f t="shared" ref="AE12:AE13" si="56">+S12*$AE$2</f>
        <v>0</v>
      </c>
      <c r="AF12" s="25">
        <f t="shared" ref="AF12:AF13" si="57">+T12*$AF$2</f>
        <v>0</v>
      </c>
      <c r="AG12" s="25">
        <f t="shared" ref="AG12:AG13" si="58">+U12*$AG$2</f>
        <v>0</v>
      </c>
      <c r="AH12" s="25">
        <f t="shared" ref="AH12:AH13" si="59">+V12*$AH$2</f>
        <v>0</v>
      </c>
      <c r="AI12" s="25">
        <f t="shared" ref="AI12:AI13" si="60">+W12*$AI$2</f>
        <v>0</v>
      </c>
      <c r="AJ12" s="25">
        <f t="shared" ref="AJ12:AJ13" si="61">+X12*$AJ$2</f>
        <v>0</v>
      </c>
      <c r="AK12" s="25">
        <f t="shared" ref="AK12:AK13" si="62">+Y12*$AK$2</f>
        <v>0</v>
      </c>
      <c r="AL12" s="25">
        <f t="shared" ref="AL12:AL13" si="63">+Z12*$AL$2</f>
        <v>0</v>
      </c>
    </row>
    <row r="13" spans="1:38" x14ac:dyDescent="0.2">
      <c r="A13" s="73">
        <v>107218</v>
      </c>
      <c r="B13" s="25"/>
      <c r="C13" s="25"/>
      <c r="D13" s="25"/>
      <c r="F13" s="25"/>
      <c r="G13" s="25"/>
      <c r="H13" s="25"/>
      <c r="I13" s="25"/>
      <c r="J13" s="25"/>
      <c r="K13" s="25"/>
      <c r="L13" s="25"/>
      <c r="M13" s="25"/>
      <c r="N13" s="25">
        <f t="shared" si="51"/>
        <v>0</v>
      </c>
      <c r="O13" s="26">
        <f t="shared" si="0"/>
        <v>0</v>
      </c>
      <c r="P13" s="26">
        <f t="shared" si="1"/>
        <v>0</v>
      </c>
      <c r="Q13" s="26">
        <f t="shared" si="2"/>
        <v>0</v>
      </c>
      <c r="R13" s="26">
        <f t="shared" si="3"/>
        <v>0</v>
      </c>
      <c r="S13" s="26">
        <f t="shared" si="4"/>
        <v>0</v>
      </c>
      <c r="T13" s="26">
        <f t="shared" si="5"/>
        <v>0</v>
      </c>
      <c r="U13" s="26">
        <f t="shared" si="6"/>
        <v>0</v>
      </c>
      <c r="V13" s="26">
        <f t="shared" si="7"/>
        <v>0</v>
      </c>
      <c r="W13" s="26">
        <f t="shared" si="8"/>
        <v>0</v>
      </c>
      <c r="X13" s="26">
        <f t="shared" si="9"/>
        <v>0</v>
      </c>
      <c r="Y13" s="26">
        <f t="shared" si="10"/>
        <v>0</v>
      </c>
      <c r="Z13" s="26">
        <f t="shared" si="11"/>
        <v>0</v>
      </c>
      <c r="AA13" s="25">
        <f t="shared" si="52"/>
        <v>0</v>
      </c>
      <c r="AB13" s="25">
        <f t="shared" si="53"/>
        <v>0</v>
      </c>
      <c r="AC13" s="25">
        <f t="shared" si="54"/>
        <v>0</v>
      </c>
      <c r="AD13" s="25">
        <f t="shared" si="55"/>
        <v>0</v>
      </c>
      <c r="AE13" s="25">
        <f t="shared" si="56"/>
        <v>0</v>
      </c>
      <c r="AF13" s="25">
        <f t="shared" si="57"/>
        <v>0</v>
      </c>
      <c r="AG13" s="25">
        <f t="shared" si="58"/>
        <v>0</v>
      </c>
      <c r="AH13" s="25">
        <f t="shared" si="59"/>
        <v>0</v>
      </c>
      <c r="AI13" s="25">
        <f t="shared" si="60"/>
        <v>0</v>
      </c>
      <c r="AJ13" s="25">
        <f t="shared" si="61"/>
        <v>0</v>
      </c>
      <c r="AK13" s="25">
        <f t="shared" si="62"/>
        <v>0</v>
      </c>
      <c r="AL13" s="25">
        <f t="shared" si="63"/>
        <v>0</v>
      </c>
    </row>
    <row r="14" spans="1:38" x14ac:dyDescent="0.2">
      <c r="A14" s="73">
        <v>107230</v>
      </c>
      <c r="B14" s="25"/>
      <c r="C14" s="25"/>
      <c r="D14" s="25"/>
      <c r="F14" s="25"/>
      <c r="G14" s="25"/>
      <c r="H14" s="25"/>
      <c r="I14" s="25"/>
      <c r="J14" s="25"/>
      <c r="K14" s="25"/>
      <c r="L14" s="25"/>
      <c r="M14" s="25"/>
      <c r="N14" s="25">
        <f t="shared" si="38"/>
        <v>0</v>
      </c>
      <c r="O14" s="26">
        <f t="shared" si="0"/>
        <v>0</v>
      </c>
      <c r="P14" s="26">
        <f t="shared" si="1"/>
        <v>0</v>
      </c>
      <c r="Q14" s="26">
        <f t="shared" si="2"/>
        <v>0</v>
      </c>
      <c r="R14" s="26">
        <f t="shared" si="3"/>
        <v>0</v>
      </c>
      <c r="S14" s="26">
        <f t="shared" si="4"/>
        <v>0</v>
      </c>
      <c r="T14" s="26">
        <f t="shared" si="5"/>
        <v>0</v>
      </c>
      <c r="U14" s="26">
        <f t="shared" si="6"/>
        <v>0</v>
      </c>
      <c r="V14" s="26">
        <f t="shared" si="7"/>
        <v>0</v>
      </c>
      <c r="W14" s="26">
        <f t="shared" si="8"/>
        <v>0</v>
      </c>
      <c r="X14" s="26">
        <f t="shared" si="9"/>
        <v>0</v>
      </c>
      <c r="Y14" s="26">
        <f t="shared" si="10"/>
        <v>0</v>
      </c>
      <c r="Z14" s="26">
        <f t="shared" si="11"/>
        <v>0</v>
      </c>
      <c r="AA14" s="25">
        <f t="shared" si="39"/>
        <v>0</v>
      </c>
      <c r="AB14" s="25">
        <f t="shared" si="40"/>
        <v>0</v>
      </c>
      <c r="AC14" s="25">
        <f t="shared" si="41"/>
        <v>0</v>
      </c>
      <c r="AD14" s="25">
        <f t="shared" si="42"/>
        <v>0</v>
      </c>
      <c r="AE14" s="25">
        <f t="shared" si="43"/>
        <v>0</v>
      </c>
      <c r="AF14" s="25">
        <f t="shared" si="44"/>
        <v>0</v>
      </c>
      <c r="AG14" s="25">
        <f t="shared" si="45"/>
        <v>0</v>
      </c>
      <c r="AH14" s="25">
        <f t="shared" si="46"/>
        <v>0</v>
      </c>
      <c r="AI14" s="25">
        <f t="shared" si="47"/>
        <v>0</v>
      </c>
      <c r="AJ14" s="25">
        <f t="shared" si="48"/>
        <v>0</v>
      </c>
      <c r="AK14" s="25">
        <f t="shared" si="49"/>
        <v>0</v>
      </c>
      <c r="AL14" s="25">
        <f t="shared" si="50"/>
        <v>0</v>
      </c>
    </row>
    <row r="15" spans="1:38" x14ac:dyDescent="0.2">
      <c r="A15" s="73">
        <v>107235</v>
      </c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>
        <f>SUM(B15:M15)</f>
        <v>0</v>
      </c>
      <c r="O15" s="26">
        <f t="shared" si="0"/>
        <v>0</v>
      </c>
      <c r="P15" s="26">
        <f t="shared" si="1"/>
        <v>0</v>
      </c>
      <c r="Q15" s="26">
        <f t="shared" si="2"/>
        <v>0</v>
      </c>
      <c r="R15" s="26">
        <f t="shared" si="3"/>
        <v>0</v>
      </c>
      <c r="S15" s="26">
        <f t="shared" si="4"/>
        <v>0</v>
      </c>
      <c r="T15" s="26">
        <f t="shared" si="5"/>
        <v>0</v>
      </c>
      <c r="U15" s="26">
        <f t="shared" si="6"/>
        <v>0</v>
      </c>
      <c r="V15" s="26">
        <f t="shared" si="7"/>
        <v>0</v>
      </c>
      <c r="W15" s="26">
        <f t="shared" si="8"/>
        <v>0</v>
      </c>
      <c r="X15" s="26">
        <f t="shared" si="9"/>
        <v>0</v>
      </c>
      <c r="Y15" s="26">
        <f t="shared" si="10"/>
        <v>0</v>
      </c>
      <c r="Z15" s="26">
        <f t="shared" si="11"/>
        <v>0</v>
      </c>
      <c r="AA15" s="25">
        <f>+O15*$AA$2</f>
        <v>0</v>
      </c>
      <c r="AB15" s="25">
        <f>+P15*$AB$2</f>
        <v>0</v>
      </c>
      <c r="AC15" s="25">
        <f>+Q15*$AC$2</f>
        <v>0</v>
      </c>
      <c r="AD15" s="25">
        <f>+R15*$AD$2</f>
        <v>0</v>
      </c>
      <c r="AE15" s="25">
        <f>+S15*$AE$2</f>
        <v>0</v>
      </c>
      <c r="AF15" s="25">
        <f>+T15*$AF$2</f>
        <v>0</v>
      </c>
      <c r="AG15" s="25">
        <f>+U15*$AG$2</f>
        <v>0</v>
      </c>
      <c r="AH15" s="25">
        <f>+V15*$AH$2</f>
        <v>0</v>
      </c>
      <c r="AI15" s="25">
        <f>+W15*$AI$2</f>
        <v>0</v>
      </c>
      <c r="AJ15" s="25">
        <f>+X15*$AJ$2</f>
        <v>0</v>
      </c>
      <c r="AK15" s="25">
        <f>+Y15*$AK$2</f>
        <v>0</v>
      </c>
      <c r="AL15" s="25">
        <f>+Z15*$AL$2</f>
        <v>0</v>
      </c>
    </row>
    <row r="16" spans="1:38" x14ac:dyDescent="0.2">
      <c r="A16" s="73">
        <v>107240</v>
      </c>
      <c r="B16" s="25"/>
      <c r="C16" s="25"/>
      <c r="D16" s="25"/>
      <c r="F16" s="25"/>
      <c r="G16" s="25"/>
      <c r="H16" s="25"/>
      <c r="I16" s="25"/>
      <c r="J16" s="25"/>
      <c r="K16" s="25"/>
      <c r="L16" s="25"/>
      <c r="M16" s="25"/>
      <c r="N16" s="25">
        <f>SUM(B16:M16)</f>
        <v>0</v>
      </c>
      <c r="O16" s="26">
        <f t="shared" si="0"/>
        <v>0</v>
      </c>
      <c r="P16" s="26">
        <f t="shared" si="1"/>
        <v>0</v>
      </c>
      <c r="Q16" s="26">
        <f t="shared" si="2"/>
        <v>0</v>
      </c>
      <c r="R16" s="26">
        <f t="shared" si="3"/>
        <v>0</v>
      </c>
      <c r="S16" s="26">
        <f t="shared" si="4"/>
        <v>0</v>
      </c>
      <c r="T16" s="26">
        <f t="shared" si="5"/>
        <v>0</v>
      </c>
      <c r="U16" s="26">
        <f t="shared" si="6"/>
        <v>0</v>
      </c>
      <c r="V16" s="26">
        <f t="shared" si="7"/>
        <v>0</v>
      </c>
      <c r="W16" s="26">
        <f t="shared" si="8"/>
        <v>0</v>
      </c>
      <c r="X16" s="26">
        <f t="shared" si="9"/>
        <v>0</v>
      </c>
      <c r="Y16" s="26">
        <f t="shared" si="10"/>
        <v>0</v>
      </c>
      <c r="Z16" s="26">
        <f t="shared" si="11"/>
        <v>0</v>
      </c>
      <c r="AA16" s="25">
        <f>+O16*$AA$2</f>
        <v>0</v>
      </c>
      <c r="AB16" s="25">
        <f>+P16*$AB$2</f>
        <v>0</v>
      </c>
      <c r="AC16" s="25">
        <f>+Q16*$AC$2</f>
        <v>0</v>
      </c>
      <c r="AD16" s="25">
        <f>+R16*$AD$2</f>
        <v>0</v>
      </c>
      <c r="AE16" s="25">
        <f>+S16*$AE$2</f>
        <v>0</v>
      </c>
      <c r="AF16" s="25">
        <f>+T16*$AF$2</f>
        <v>0</v>
      </c>
      <c r="AG16" s="25">
        <f>+U16*$AG$2</f>
        <v>0</v>
      </c>
      <c r="AH16" s="25">
        <f>+V16*$AH$2</f>
        <v>0</v>
      </c>
      <c r="AI16" s="25">
        <f>+W16*$AI$2</f>
        <v>0</v>
      </c>
      <c r="AJ16" s="25">
        <f>+X16*$AJ$2</f>
        <v>0</v>
      </c>
      <c r="AK16" s="25">
        <f>+Y16*$AK$2</f>
        <v>0</v>
      </c>
      <c r="AL16" s="25">
        <f>+Z16*$AL$2</f>
        <v>0</v>
      </c>
    </row>
    <row r="17" spans="1:38" x14ac:dyDescent="0.2">
      <c r="A17" s="73">
        <v>107245</v>
      </c>
      <c r="B17" s="25"/>
      <c r="C17" s="25"/>
      <c r="D17" s="25"/>
      <c r="F17" s="25"/>
      <c r="G17" s="25"/>
      <c r="H17" s="25"/>
      <c r="I17" s="25"/>
      <c r="J17" s="25"/>
      <c r="K17" s="25"/>
      <c r="L17" s="25"/>
      <c r="M17" s="25"/>
      <c r="N17" s="25">
        <f t="shared" si="12"/>
        <v>0</v>
      </c>
      <c r="O17" s="26">
        <f t="shared" si="0"/>
        <v>0</v>
      </c>
      <c r="P17" s="26">
        <f t="shared" si="1"/>
        <v>0</v>
      </c>
      <c r="Q17" s="26">
        <f t="shared" si="2"/>
        <v>0</v>
      </c>
      <c r="R17" s="26">
        <f t="shared" si="3"/>
        <v>0</v>
      </c>
      <c r="S17" s="26">
        <f t="shared" si="4"/>
        <v>0</v>
      </c>
      <c r="T17" s="26">
        <f t="shared" si="5"/>
        <v>0</v>
      </c>
      <c r="U17" s="26">
        <f t="shared" si="6"/>
        <v>0</v>
      </c>
      <c r="V17" s="26">
        <f t="shared" si="7"/>
        <v>0</v>
      </c>
      <c r="W17" s="26">
        <f t="shared" si="8"/>
        <v>0</v>
      </c>
      <c r="X17" s="26">
        <f t="shared" si="9"/>
        <v>0</v>
      </c>
      <c r="Y17" s="26">
        <f t="shared" si="10"/>
        <v>0</v>
      </c>
      <c r="Z17" s="26">
        <f t="shared" si="11"/>
        <v>0</v>
      </c>
      <c r="AA17" s="25">
        <f t="shared" si="13"/>
        <v>0</v>
      </c>
      <c r="AB17" s="25">
        <f t="shared" si="14"/>
        <v>0</v>
      </c>
      <c r="AC17" s="25">
        <f t="shared" si="15"/>
        <v>0</v>
      </c>
      <c r="AD17" s="25">
        <f t="shared" si="16"/>
        <v>0</v>
      </c>
      <c r="AE17" s="25">
        <f t="shared" si="17"/>
        <v>0</v>
      </c>
      <c r="AF17" s="25">
        <f t="shared" si="18"/>
        <v>0</v>
      </c>
      <c r="AG17" s="25">
        <f t="shared" si="19"/>
        <v>0</v>
      </c>
      <c r="AH17" s="25">
        <f t="shared" si="20"/>
        <v>0</v>
      </c>
      <c r="AI17" s="25">
        <f t="shared" si="21"/>
        <v>0</v>
      </c>
      <c r="AJ17" s="25">
        <f t="shared" si="22"/>
        <v>0</v>
      </c>
      <c r="AK17" s="25">
        <f t="shared" si="23"/>
        <v>0</v>
      </c>
      <c r="AL17" s="25">
        <f t="shared" si="24"/>
        <v>0</v>
      </c>
    </row>
    <row r="18" spans="1:38" x14ac:dyDescent="0.2">
      <c r="A18" s="73">
        <v>107250</v>
      </c>
      <c r="B18" s="25"/>
      <c r="C18" s="25"/>
      <c r="D18" s="25"/>
      <c r="F18" s="25"/>
      <c r="G18" s="25"/>
      <c r="H18" s="25"/>
      <c r="I18" s="25"/>
      <c r="J18" s="25"/>
      <c r="K18" s="25"/>
      <c r="L18" s="25"/>
      <c r="M18" s="25"/>
      <c r="N18" s="25">
        <f t="shared" ref="N18:N21" si="64">SUM(B18:M18)</f>
        <v>0</v>
      </c>
      <c r="O18" s="26">
        <f t="shared" si="0"/>
        <v>0</v>
      </c>
      <c r="P18" s="26">
        <f t="shared" si="1"/>
        <v>0</v>
      </c>
      <c r="Q18" s="26">
        <f t="shared" si="2"/>
        <v>0</v>
      </c>
      <c r="R18" s="26">
        <f t="shared" si="3"/>
        <v>0</v>
      </c>
      <c r="S18" s="26">
        <f t="shared" si="4"/>
        <v>0</v>
      </c>
      <c r="T18" s="26">
        <f t="shared" si="5"/>
        <v>0</v>
      </c>
      <c r="U18" s="26">
        <f t="shared" si="6"/>
        <v>0</v>
      </c>
      <c r="V18" s="26">
        <f t="shared" si="7"/>
        <v>0</v>
      </c>
      <c r="W18" s="26">
        <f t="shared" si="8"/>
        <v>0</v>
      </c>
      <c r="X18" s="26">
        <f t="shared" si="9"/>
        <v>0</v>
      </c>
      <c r="Y18" s="26">
        <f t="shared" si="10"/>
        <v>0</v>
      </c>
      <c r="Z18" s="26">
        <f t="shared" si="11"/>
        <v>0</v>
      </c>
      <c r="AA18" s="25">
        <f t="shared" ref="AA18:AA21" si="65">+O18*$AA$2</f>
        <v>0</v>
      </c>
      <c r="AB18" s="25">
        <f t="shared" ref="AB18:AB21" si="66">+P18*$AB$2</f>
        <v>0</v>
      </c>
      <c r="AC18" s="25">
        <f t="shared" ref="AC18:AC21" si="67">+Q18*$AC$2</f>
        <v>0</v>
      </c>
      <c r="AD18" s="25">
        <f t="shared" ref="AD18:AD21" si="68">+R18*$AD$2</f>
        <v>0</v>
      </c>
      <c r="AE18" s="25">
        <f t="shared" ref="AE18:AE21" si="69">+S18*$AE$2</f>
        <v>0</v>
      </c>
      <c r="AF18" s="25">
        <f t="shared" ref="AF18:AF21" si="70">+T18*$AF$2</f>
        <v>0</v>
      </c>
      <c r="AG18" s="25">
        <f t="shared" ref="AG18:AG21" si="71">+U18*$AG$2</f>
        <v>0</v>
      </c>
      <c r="AH18" s="25">
        <f t="shared" ref="AH18:AH21" si="72">+V18*$AH$2</f>
        <v>0</v>
      </c>
      <c r="AI18" s="25">
        <f t="shared" ref="AI18:AI21" si="73">+W18*$AI$2</f>
        <v>0</v>
      </c>
      <c r="AJ18" s="25">
        <f t="shared" ref="AJ18:AJ21" si="74">+X18*$AJ$2</f>
        <v>0</v>
      </c>
      <c r="AK18" s="25">
        <f t="shared" ref="AK18:AK21" si="75">+Y18*$AK$2</f>
        <v>0</v>
      </c>
      <c r="AL18" s="25">
        <f t="shared" ref="AL18:AL21" si="76">+Z18*$AL$2</f>
        <v>0</v>
      </c>
    </row>
    <row r="19" spans="1:38" x14ac:dyDescent="0.2">
      <c r="A19" s="73">
        <v>107255</v>
      </c>
      <c r="B19" s="25"/>
      <c r="C19" s="25"/>
      <c r="D19" s="25"/>
      <c r="F19" s="25"/>
      <c r="G19" s="25"/>
      <c r="H19" s="25"/>
      <c r="I19" s="25"/>
      <c r="J19" s="25"/>
      <c r="K19" s="25"/>
      <c r="L19" s="25"/>
      <c r="M19" s="25"/>
      <c r="N19" s="25">
        <f t="shared" si="64"/>
        <v>0</v>
      </c>
      <c r="O19" s="26">
        <f t="shared" si="0"/>
        <v>0</v>
      </c>
      <c r="P19" s="26">
        <f t="shared" si="1"/>
        <v>0</v>
      </c>
      <c r="Q19" s="26">
        <f t="shared" si="2"/>
        <v>0</v>
      </c>
      <c r="R19" s="26">
        <f t="shared" si="3"/>
        <v>0</v>
      </c>
      <c r="S19" s="26">
        <f t="shared" si="4"/>
        <v>0</v>
      </c>
      <c r="T19" s="26">
        <f t="shared" si="5"/>
        <v>0</v>
      </c>
      <c r="U19" s="26">
        <f t="shared" si="6"/>
        <v>0</v>
      </c>
      <c r="V19" s="26">
        <f t="shared" si="7"/>
        <v>0</v>
      </c>
      <c r="W19" s="26">
        <f t="shared" si="8"/>
        <v>0</v>
      </c>
      <c r="X19" s="26">
        <f t="shared" si="9"/>
        <v>0</v>
      </c>
      <c r="Y19" s="26">
        <f t="shared" si="10"/>
        <v>0</v>
      </c>
      <c r="Z19" s="26">
        <f t="shared" si="11"/>
        <v>0</v>
      </c>
      <c r="AA19" s="25">
        <f t="shared" si="65"/>
        <v>0</v>
      </c>
      <c r="AB19" s="25">
        <f t="shared" si="66"/>
        <v>0</v>
      </c>
      <c r="AC19" s="25">
        <f t="shared" si="67"/>
        <v>0</v>
      </c>
      <c r="AD19" s="25">
        <f t="shared" si="68"/>
        <v>0</v>
      </c>
      <c r="AE19" s="25">
        <f t="shared" si="69"/>
        <v>0</v>
      </c>
      <c r="AF19" s="25">
        <f t="shared" si="70"/>
        <v>0</v>
      </c>
      <c r="AG19" s="25">
        <f t="shared" si="71"/>
        <v>0</v>
      </c>
      <c r="AH19" s="25">
        <f t="shared" si="72"/>
        <v>0</v>
      </c>
      <c r="AI19" s="25">
        <f t="shared" si="73"/>
        <v>0</v>
      </c>
      <c r="AJ19" s="25">
        <f t="shared" si="74"/>
        <v>0</v>
      </c>
      <c r="AK19" s="25">
        <f t="shared" si="75"/>
        <v>0</v>
      </c>
      <c r="AL19" s="25">
        <f t="shared" si="76"/>
        <v>0</v>
      </c>
    </row>
    <row r="20" spans="1:38" x14ac:dyDescent="0.2">
      <c r="A20" s="73">
        <v>107260</v>
      </c>
      <c r="B20" s="25"/>
      <c r="C20" s="25"/>
      <c r="D20" s="25"/>
      <c r="F20" s="25"/>
      <c r="G20" s="25"/>
      <c r="H20" s="25"/>
      <c r="I20" s="25"/>
      <c r="J20" s="25"/>
      <c r="K20" s="25"/>
      <c r="L20" s="25"/>
      <c r="M20" s="25"/>
      <c r="N20" s="25">
        <f t="shared" si="64"/>
        <v>0</v>
      </c>
      <c r="O20" s="26">
        <f t="shared" si="0"/>
        <v>0</v>
      </c>
      <c r="P20" s="26">
        <f t="shared" si="1"/>
        <v>0</v>
      </c>
      <c r="Q20" s="26">
        <f t="shared" si="2"/>
        <v>0</v>
      </c>
      <c r="R20" s="26">
        <f t="shared" si="3"/>
        <v>0</v>
      </c>
      <c r="S20" s="26">
        <f t="shared" si="4"/>
        <v>0</v>
      </c>
      <c r="T20" s="26">
        <f t="shared" si="5"/>
        <v>0</v>
      </c>
      <c r="U20" s="26">
        <f t="shared" si="6"/>
        <v>0</v>
      </c>
      <c r="V20" s="26">
        <f t="shared" si="7"/>
        <v>0</v>
      </c>
      <c r="W20" s="26">
        <f t="shared" si="8"/>
        <v>0</v>
      </c>
      <c r="X20" s="26">
        <f t="shared" si="9"/>
        <v>0</v>
      </c>
      <c r="Y20" s="26">
        <f t="shared" si="10"/>
        <v>0</v>
      </c>
      <c r="Z20" s="26">
        <f t="shared" si="11"/>
        <v>0</v>
      </c>
      <c r="AA20" s="25">
        <f t="shared" si="65"/>
        <v>0</v>
      </c>
      <c r="AB20" s="25">
        <f t="shared" si="66"/>
        <v>0</v>
      </c>
      <c r="AC20" s="25">
        <f t="shared" si="67"/>
        <v>0</v>
      </c>
      <c r="AD20" s="25">
        <f t="shared" si="68"/>
        <v>0</v>
      </c>
      <c r="AE20" s="25">
        <f t="shared" si="69"/>
        <v>0</v>
      </c>
      <c r="AF20" s="25">
        <f t="shared" si="70"/>
        <v>0</v>
      </c>
      <c r="AG20" s="25">
        <f t="shared" si="71"/>
        <v>0</v>
      </c>
      <c r="AH20" s="25">
        <f t="shared" si="72"/>
        <v>0</v>
      </c>
      <c r="AI20" s="25">
        <f t="shared" si="73"/>
        <v>0</v>
      </c>
      <c r="AJ20" s="25">
        <f t="shared" si="74"/>
        <v>0</v>
      </c>
      <c r="AK20" s="25">
        <f t="shared" si="75"/>
        <v>0</v>
      </c>
      <c r="AL20" s="25">
        <f t="shared" si="76"/>
        <v>0</v>
      </c>
    </row>
    <row r="21" spans="1:38" x14ac:dyDescent="0.2">
      <c r="A21" s="73">
        <v>107265</v>
      </c>
      <c r="B21" s="25"/>
      <c r="C21" s="25"/>
      <c r="D21" s="25"/>
      <c r="F21" s="25"/>
      <c r="G21" s="25"/>
      <c r="H21" s="25"/>
      <c r="I21" s="25"/>
      <c r="J21" s="25"/>
      <c r="K21" s="25"/>
      <c r="L21" s="25"/>
      <c r="M21" s="25"/>
      <c r="N21" s="25">
        <f t="shared" si="64"/>
        <v>0</v>
      </c>
      <c r="O21" s="26">
        <f t="shared" si="0"/>
        <v>0</v>
      </c>
      <c r="P21" s="26">
        <f t="shared" si="1"/>
        <v>0</v>
      </c>
      <c r="Q21" s="26">
        <f t="shared" si="2"/>
        <v>0</v>
      </c>
      <c r="R21" s="26">
        <f t="shared" si="3"/>
        <v>0</v>
      </c>
      <c r="S21" s="26">
        <f t="shared" si="4"/>
        <v>0</v>
      </c>
      <c r="T21" s="26">
        <f t="shared" si="5"/>
        <v>0</v>
      </c>
      <c r="U21" s="26">
        <f t="shared" si="6"/>
        <v>0</v>
      </c>
      <c r="V21" s="26">
        <f t="shared" si="7"/>
        <v>0</v>
      </c>
      <c r="W21" s="26">
        <f t="shared" si="8"/>
        <v>0</v>
      </c>
      <c r="X21" s="26">
        <f t="shared" si="9"/>
        <v>0</v>
      </c>
      <c r="Y21" s="26">
        <f t="shared" si="10"/>
        <v>0</v>
      </c>
      <c r="Z21" s="26">
        <f t="shared" si="11"/>
        <v>0</v>
      </c>
      <c r="AA21" s="25">
        <f t="shared" si="65"/>
        <v>0</v>
      </c>
      <c r="AB21" s="25">
        <f t="shared" si="66"/>
        <v>0</v>
      </c>
      <c r="AC21" s="25">
        <f t="shared" si="67"/>
        <v>0</v>
      </c>
      <c r="AD21" s="25">
        <f t="shared" si="68"/>
        <v>0</v>
      </c>
      <c r="AE21" s="25">
        <f t="shared" si="69"/>
        <v>0</v>
      </c>
      <c r="AF21" s="25">
        <f t="shared" si="70"/>
        <v>0</v>
      </c>
      <c r="AG21" s="25">
        <f t="shared" si="71"/>
        <v>0</v>
      </c>
      <c r="AH21" s="25">
        <f t="shared" si="72"/>
        <v>0</v>
      </c>
      <c r="AI21" s="25">
        <f t="shared" si="73"/>
        <v>0</v>
      </c>
      <c r="AJ21" s="25">
        <f t="shared" si="74"/>
        <v>0</v>
      </c>
      <c r="AK21" s="25">
        <f t="shared" si="75"/>
        <v>0</v>
      </c>
      <c r="AL21" s="25">
        <f t="shared" si="76"/>
        <v>0</v>
      </c>
    </row>
    <row r="22" spans="1:38" x14ac:dyDescent="0.2">
      <c r="A22" s="73">
        <v>107267</v>
      </c>
      <c r="B22" s="25"/>
      <c r="C22" s="25"/>
      <c r="D22" s="25"/>
      <c r="F22" s="25"/>
      <c r="G22" s="25"/>
      <c r="H22" s="25"/>
      <c r="I22" s="25"/>
      <c r="J22" s="25"/>
      <c r="K22" s="25"/>
      <c r="L22" s="25"/>
      <c r="M22" s="25"/>
      <c r="N22" s="25">
        <f t="shared" ref="N22:N23" si="77">SUM(B22:M22)</f>
        <v>0</v>
      </c>
      <c r="O22" s="26">
        <f t="shared" si="0"/>
        <v>0</v>
      </c>
      <c r="P22" s="26">
        <f t="shared" si="1"/>
        <v>0</v>
      </c>
      <c r="Q22" s="26">
        <f t="shared" si="2"/>
        <v>0</v>
      </c>
      <c r="R22" s="26">
        <f t="shared" si="3"/>
        <v>0</v>
      </c>
      <c r="S22" s="26">
        <f t="shared" si="4"/>
        <v>0</v>
      </c>
      <c r="T22" s="26">
        <f t="shared" si="5"/>
        <v>0</v>
      </c>
      <c r="U22" s="26">
        <f t="shared" si="6"/>
        <v>0</v>
      </c>
      <c r="V22" s="26">
        <f t="shared" si="7"/>
        <v>0</v>
      </c>
      <c r="W22" s="26">
        <f t="shared" si="8"/>
        <v>0</v>
      </c>
      <c r="X22" s="26">
        <f t="shared" si="9"/>
        <v>0</v>
      </c>
      <c r="Y22" s="26">
        <f t="shared" si="10"/>
        <v>0</v>
      </c>
      <c r="Z22" s="26">
        <f t="shared" si="11"/>
        <v>0</v>
      </c>
      <c r="AA22" s="25">
        <f t="shared" ref="AA22:AA23" si="78">+O22*$AA$2</f>
        <v>0</v>
      </c>
      <c r="AB22" s="25">
        <f t="shared" ref="AB22:AB23" si="79">+P22*$AB$2</f>
        <v>0</v>
      </c>
      <c r="AC22" s="25">
        <f t="shared" ref="AC22:AC23" si="80">+Q22*$AC$2</f>
        <v>0</v>
      </c>
      <c r="AD22" s="25">
        <f t="shared" ref="AD22:AD23" si="81">+R22*$AD$2</f>
        <v>0</v>
      </c>
      <c r="AE22" s="25">
        <f t="shared" ref="AE22:AE23" si="82">+S22*$AE$2</f>
        <v>0</v>
      </c>
      <c r="AF22" s="25">
        <f t="shared" ref="AF22:AF23" si="83">+T22*$AF$2</f>
        <v>0</v>
      </c>
      <c r="AG22" s="25">
        <f t="shared" ref="AG22:AG23" si="84">+U22*$AG$2</f>
        <v>0</v>
      </c>
      <c r="AH22" s="25">
        <f t="shared" ref="AH22:AH23" si="85">+V22*$AH$2</f>
        <v>0</v>
      </c>
      <c r="AI22" s="25">
        <f t="shared" ref="AI22:AI23" si="86">+W22*$AI$2</f>
        <v>0</v>
      </c>
      <c r="AJ22" s="25">
        <f t="shared" ref="AJ22:AJ23" si="87">+X22*$AJ$2</f>
        <v>0</v>
      </c>
      <c r="AK22" s="25">
        <f t="shared" ref="AK22:AK23" si="88">+Y22*$AK$2</f>
        <v>0</v>
      </c>
      <c r="AL22" s="25">
        <f t="shared" ref="AL22:AL23" si="89">+Z22*$AL$2</f>
        <v>0</v>
      </c>
    </row>
    <row r="23" spans="1:38" x14ac:dyDescent="0.2">
      <c r="A23" s="73">
        <v>107270</v>
      </c>
      <c r="B23" s="25"/>
      <c r="C23" s="25"/>
      <c r="D23" s="25"/>
      <c r="F23" s="25"/>
      <c r="G23" s="25"/>
      <c r="H23" s="25"/>
      <c r="I23" s="25"/>
      <c r="J23" s="25"/>
      <c r="K23" s="25"/>
      <c r="L23" s="25"/>
      <c r="M23" s="25"/>
      <c r="N23" s="25">
        <f t="shared" si="77"/>
        <v>0</v>
      </c>
      <c r="O23" s="26">
        <f t="shared" si="0"/>
        <v>0</v>
      </c>
      <c r="P23" s="26">
        <f t="shared" si="1"/>
        <v>0</v>
      </c>
      <c r="Q23" s="26">
        <f t="shared" si="2"/>
        <v>0</v>
      </c>
      <c r="R23" s="26">
        <f t="shared" si="3"/>
        <v>0</v>
      </c>
      <c r="S23" s="26">
        <f t="shared" si="4"/>
        <v>0</v>
      </c>
      <c r="T23" s="26">
        <f t="shared" si="5"/>
        <v>0</v>
      </c>
      <c r="U23" s="26">
        <f t="shared" si="6"/>
        <v>0</v>
      </c>
      <c r="V23" s="26">
        <f t="shared" si="7"/>
        <v>0</v>
      </c>
      <c r="W23" s="26">
        <f t="shared" si="8"/>
        <v>0</v>
      </c>
      <c r="X23" s="26">
        <f t="shared" si="9"/>
        <v>0</v>
      </c>
      <c r="Y23" s="26">
        <f t="shared" si="10"/>
        <v>0</v>
      </c>
      <c r="Z23" s="26">
        <f t="shared" si="11"/>
        <v>0</v>
      </c>
      <c r="AA23" s="25">
        <f t="shared" si="78"/>
        <v>0</v>
      </c>
      <c r="AB23" s="25">
        <f t="shared" si="79"/>
        <v>0</v>
      </c>
      <c r="AC23" s="25">
        <f t="shared" si="80"/>
        <v>0</v>
      </c>
      <c r="AD23" s="25">
        <f t="shared" si="81"/>
        <v>0</v>
      </c>
      <c r="AE23" s="25">
        <f t="shared" si="82"/>
        <v>0</v>
      </c>
      <c r="AF23" s="25">
        <f t="shared" si="83"/>
        <v>0</v>
      </c>
      <c r="AG23" s="25">
        <f t="shared" si="84"/>
        <v>0</v>
      </c>
      <c r="AH23" s="25">
        <f t="shared" si="85"/>
        <v>0</v>
      </c>
      <c r="AI23" s="25">
        <f t="shared" si="86"/>
        <v>0</v>
      </c>
      <c r="AJ23" s="25">
        <f t="shared" si="87"/>
        <v>0</v>
      </c>
      <c r="AK23" s="25">
        <f t="shared" si="88"/>
        <v>0</v>
      </c>
      <c r="AL23" s="25">
        <f t="shared" si="89"/>
        <v>0</v>
      </c>
    </row>
    <row r="24" spans="1:38" x14ac:dyDescent="0.2">
      <c r="A24" s="73">
        <v>107275</v>
      </c>
      <c r="B24" s="25"/>
      <c r="C24" s="25"/>
      <c r="D24" s="25"/>
      <c r="F24" s="25"/>
      <c r="G24" s="25"/>
      <c r="H24" s="25"/>
      <c r="I24" s="25"/>
      <c r="J24" s="25"/>
      <c r="K24" s="25"/>
      <c r="L24" s="25"/>
      <c r="M24" s="25"/>
      <c r="N24" s="25">
        <f t="shared" si="12"/>
        <v>0</v>
      </c>
      <c r="O24" s="26">
        <f t="shared" si="0"/>
        <v>0</v>
      </c>
      <c r="P24" s="26">
        <f t="shared" si="1"/>
        <v>0</v>
      </c>
      <c r="Q24" s="26">
        <f t="shared" si="2"/>
        <v>0</v>
      </c>
      <c r="R24" s="26">
        <f t="shared" si="3"/>
        <v>0</v>
      </c>
      <c r="S24" s="26">
        <f t="shared" si="4"/>
        <v>0</v>
      </c>
      <c r="T24" s="26">
        <f t="shared" si="5"/>
        <v>0</v>
      </c>
      <c r="U24" s="26">
        <f t="shared" si="6"/>
        <v>0</v>
      </c>
      <c r="V24" s="26">
        <f t="shared" si="7"/>
        <v>0</v>
      </c>
      <c r="W24" s="26">
        <f t="shared" si="8"/>
        <v>0</v>
      </c>
      <c r="X24" s="26">
        <f t="shared" si="9"/>
        <v>0</v>
      </c>
      <c r="Y24" s="26">
        <f t="shared" si="10"/>
        <v>0</v>
      </c>
      <c r="Z24" s="26">
        <f t="shared" si="11"/>
        <v>0</v>
      </c>
      <c r="AA24" s="25">
        <f t="shared" si="13"/>
        <v>0</v>
      </c>
      <c r="AB24" s="25">
        <f t="shared" si="14"/>
        <v>0</v>
      </c>
      <c r="AC24" s="25">
        <f t="shared" si="15"/>
        <v>0</v>
      </c>
      <c r="AD24" s="25">
        <f t="shared" si="16"/>
        <v>0</v>
      </c>
      <c r="AE24" s="25">
        <f t="shared" si="17"/>
        <v>0</v>
      </c>
      <c r="AF24" s="25">
        <f t="shared" si="18"/>
        <v>0</v>
      </c>
      <c r="AG24" s="25">
        <f t="shared" si="19"/>
        <v>0</v>
      </c>
      <c r="AH24" s="25">
        <f t="shared" si="20"/>
        <v>0</v>
      </c>
      <c r="AI24" s="25">
        <f>+W24*$AI$2</f>
        <v>0</v>
      </c>
      <c r="AJ24" s="25">
        <f t="shared" si="22"/>
        <v>0</v>
      </c>
      <c r="AK24" s="25">
        <f t="shared" si="23"/>
        <v>0</v>
      </c>
      <c r="AL24" s="25">
        <f t="shared" si="24"/>
        <v>0</v>
      </c>
    </row>
    <row r="25" spans="1:38" x14ac:dyDescent="0.2">
      <c r="A25" s="73">
        <v>107280</v>
      </c>
      <c r="B25" s="25"/>
      <c r="C25" s="25"/>
      <c r="D25" s="25"/>
      <c r="F25" s="25"/>
      <c r="G25" s="25"/>
      <c r="H25" s="25"/>
      <c r="I25" s="98"/>
      <c r="J25" s="25"/>
      <c r="K25" s="25"/>
      <c r="L25" s="25"/>
      <c r="M25" s="25"/>
      <c r="N25" s="25">
        <f>SUM(B25:M25)</f>
        <v>0</v>
      </c>
      <c r="O25" s="26">
        <f t="shared" si="0"/>
        <v>0</v>
      </c>
      <c r="P25" s="26">
        <f t="shared" si="1"/>
        <v>0</v>
      </c>
      <c r="Q25" s="26">
        <f t="shared" si="2"/>
        <v>0</v>
      </c>
      <c r="R25" s="26">
        <f t="shared" si="3"/>
        <v>0</v>
      </c>
      <c r="S25" s="26">
        <f t="shared" si="4"/>
        <v>0</v>
      </c>
      <c r="T25" s="26">
        <f t="shared" si="5"/>
        <v>0</v>
      </c>
      <c r="U25" s="26">
        <f t="shared" si="6"/>
        <v>0</v>
      </c>
      <c r="V25" s="26">
        <f t="shared" si="7"/>
        <v>0</v>
      </c>
      <c r="W25" s="26">
        <f t="shared" si="8"/>
        <v>0</v>
      </c>
      <c r="X25" s="26">
        <f t="shared" si="9"/>
        <v>0</v>
      </c>
      <c r="Y25" s="26">
        <f t="shared" si="10"/>
        <v>0</v>
      </c>
      <c r="Z25" s="26">
        <f t="shared" si="11"/>
        <v>0</v>
      </c>
      <c r="AA25" s="25">
        <f t="shared" si="13"/>
        <v>0</v>
      </c>
      <c r="AB25" s="25">
        <f t="shared" si="14"/>
        <v>0</v>
      </c>
      <c r="AC25" s="25">
        <f t="shared" si="15"/>
        <v>0</v>
      </c>
      <c r="AD25" s="25">
        <f t="shared" si="16"/>
        <v>0</v>
      </c>
      <c r="AE25" s="25">
        <f t="shared" si="17"/>
        <v>0</v>
      </c>
      <c r="AF25" s="25">
        <f t="shared" si="18"/>
        <v>0</v>
      </c>
      <c r="AG25" s="25">
        <f t="shared" si="19"/>
        <v>0</v>
      </c>
      <c r="AH25" s="25">
        <f t="shared" si="20"/>
        <v>0</v>
      </c>
      <c r="AI25" s="25">
        <f t="shared" si="21"/>
        <v>0</v>
      </c>
      <c r="AJ25" s="25">
        <f t="shared" si="22"/>
        <v>0</v>
      </c>
      <c r="AK25" s="25">
        <f t="shared" si="23"/>
        <v>0</v>
      </c>
      <c r="AL25" s="25">
        <f t="shared" si="24"/>
        <v>0</v>
      </c>
    </row>
    <row r="26" spans="1:38" x14ac:dyDescent="0.2">
      <c r="A26" s="73">
        <v>107285</v>
      </c>
      <c r="B26" s="25"/>
      <c r="C26" s="25"/>
      <c r="D26" s="25"/>
      <c r="F26" s="25"/>
      <c r="G26" s="25"/>
      <c r="H26" s="25"/>
      <c r="I26" s="25"/>
      <c r="J26" s="25"/>
      <c r="K26" s="25"/>
      <c r="L26" s="25"/>
      <c r="M26" s="25"/>
      <c r="N26" s="25">
        <f>SUM(B26:M26)</f>
        <v>0</v>
      </c>
      <c r="O26" s="26">
        <f t="shared" si="0"/>
        <v>0</v>
      </c>
      <c r="P26" s="26">
        <f t="shared" si="1"/>
        <v>0</v>
      </c>
      <c r="Q26" s="26">
        <f t="shared" si="2"/>
        <v>0</v>
      </c>
      <c r="R26" s="26">
        <f t="shared" si="3"/>
        <v>0</v>
      </c>
      <c r="S26" s="26">
        <f t="shared" si="4"/>
        <v>0</v>
      </c>
      <c r="T26" s="26">
        <f t="shared" si="5"/>
        <v>0</v>
      </c>
      <c r="U26" s="26">
        <f t="shared" si="6"/>
        <v>0</v>
      </c>
      <c r="V26" s="26">
        <f t="shared" si="7"/>
        <v>0</v>
      </c>
      <c r="W26" s="26">
        <f t="shared" si="8"/>
        <v>0</v>
      </c>
      <c r="X26" s="26">
        <f t="shared" si="9"/>
        <v>0</v>
      </c>
      <c r="Y26" s="26">
        <f t="shared" si="10"/>
        <v>0</v>
      </c>
      <c r="Z26" s="26">
        <f t="shared" si="11"/>
        <v>0</v>
      </c>
      <c r="AA26" s="25">
        <f t="shared" ref="AA26" si="90">+O26*$AA$2</f>
        <v>0</v>
      </c>
      <c r="AB26" s="25">
        <f t="shared" ref="AB26" si="91">+P26*$AB$2</f>
        <v>0</v>
      </c>
      <c r="AC26" s="25">
        <f t="shared" ref="AC26" si="92">+Q26*$AC$2</f>
        <v>0</v>
      </c>
      <c r="AD26" s="25">
        <f t="shared" ref="AD26" si="93">+R26*$AD$2</f>
        <v>0</v>
      </c>
      <c r="AE26" s="25">
        <f t="shared" ref="AE26" si="94">+S26*$AE$2</f>
        <v>0</v>
      </c>
      <c r="AF26" s="25">
        <f t="shared" ref="AF26" si="95">+T26*$AF$2</f>
        <v>0</v>
      </c>
      <c r="AG26" s="25">
        <f t="shared" ref="AG26" si="96">+U26*$AG$2</f>
        <v>0</v>
      </c>
      <c r="AH26" s="25">
        <f t="shared" ref="AH26" si="97">+V26*$AH$2</f>
        <v>0</v>
      </c>
      <c r="AI26" s="25">
        <f t="shared" ref="AI26" si="98">+W26*$AI$2</f>
        <v>0</v>
      </c>
      <c r="AJ26" s="25">
        <f t="shared" ref="AJ26" si="99">+X26*$AJ$2</f>
        <v>0</v>
      </c>
      <c r="AK26" s="25">
        <f t="shared" ref="AK26" si="100">+Y26*$AK$2</f>
        <v>0</v>
      </c>
      <c r="AL26" s="25">
        <f t="shared" ref="AL26" si="101">+Z26*$AL$2</f>
        <v>0</v>
      </c>
    </row>
    <row r="27" spans="1:38" x14ac:dyDescent="0.2">
      <c r="A27" s="73">
        <v>107290</v>
      </c>
      <c r="B27" s="25"/>
      <c r="C27" s="25"/>
      <c r="D27" s="25"/>
      <c r="F27" s="25"/>
      <c r="G27" s="25"/>
      <c r="H27" s="25"/>
      <c r="I27" s="25"/>
      <c r="J27" s="25"/>
      <c r="K27" s="25"/>
      <c r="L27" s="25"/>
      <c r="M27" s="25"/>
      <c r="N27" s="25">
        <f>SUM(B27:M27)</f>
        <v>0</v>
      </c>
      <c r="O27" s="26">
        <f t="shared" ref="O27" si="102">+B27/$B$116</f>
        <v>0</v>
      </c>
      <c r="P27" s="26">
        <f t="shared" ref="P27" si="103">+C27/$C$116</f>
        <v>0</v>
      </c>
      <c r="Q27" s="26">
        <f t="shared" ref="Q27" si="104">+D27/$D$116</f>
        <v>0</v>
      </c>
      <c r="R27" s="26">
        <f t="shared" ref="R27" si="105">+E27/$E$116</f>
        <v>0</v>
      </c>
      <c r="S27" s="26">
        <f t="shared" ref="S27" si="106">+F27/$F$116</f>
        <v>0</v>
      </c>
      <c r="T27" s="26">
        <f t="shared" ref="T27" si="107">+G27/$G$116</f>
        <v>0</v>
      </c>
      <c r="U27" s="26">
        <f t="shared" ref="U27" si="108">+H27/$H$116</f>
        <v>0</v>
      </c>
      <c r="V27" s="26">
        <f t="shared" ref="V27" si="109">+I27/$I$116</f>
        <v>0</v>
      </c>
      <c r="W27" s="26">
        <f t="shared" ref="W27" si="110">+J27/$J$116</f>
        <v>0</v>
      </c>
      <c r="X27" s="26">
        <f t="shared" ref="X27" si="111">+K27/$K$116</f>
        <v>0</v>
      </c>
      <c r="Y27" s="26">
        <f t="shared" ref="Y27" si="112">+L27/$L$116</f>
        <v>0</v>
      </c>
      <c r="Z27" s="26">
        <f t="shared" ref="Z27" si="113">+M27/$M$116</f>
        <v>0</v>
      </c>
      <c r="AA27" s="25">
        <f t="shared" ref="AA27" si="114">+O27*$AA$2</f>
        <v>0</v>
      </c>
      <c r="AB27" s="25">
        <f t="shared" ref="AB27" si="115">+P27*$AB$2</f>
        <v>0</v>
      </c>
      <c r="AC27" s="25">
        <f t="shared" ref="AC27" si="116">+Q27*$AC$2</f>
        <v>0</v>
      </c>
      <c r="AD27" s="25">
        <f t="shared" ref="AD27" si="117">+R27*$AD$2</f>
        <v>0</v>
      </c>
      <c r="AE27" s="25">
        <f t="shared" ref="AE27" si="118">+S27*$AE$2</f>
        <v>0</v>
      </c>
      <c r="AF27" s="25">
        <f t="shared" ref="AF27" si="119">+T27*$AF$2</f>
        <v>0</v>
      </c>
      <c r="AG27" s="25">
        <f t="shared" ref="AG27" si="120">+U27*$AG$2</f>
        <v>0</v>
      </c>
      <c r="AH27" s="25">
        <f t="shared" ref="AH27" si="121">+V27*$AH$2</f>
        <v>0</v>
      </c>
      <c r="AI27" s="25">
        <f t="shared" ref="AI27" si="122">+W27*$AI$2</f>
        <v>0</v>
      </c>
      <c r="AJ27" s="25">
        <f t="shared" ref="AJ27" si="123">+X27*$AJ$2</f>
        <v>0</v>
      </c>
      <c r="AK27" s="25">
        <f t="shared" ref="AK27" si="124">+Y27*$AK$2</f>
        <v>0</v>
      </c>
      <c r="AL27" s="25">
        <f t="shared" ref="AL27" si="125">+Z27*$AL$2</f>
        <v>0</v>
      </c>
    </row>
    <row r="28" spans="1:38" x14ac:dyDescent="0.2">
      <c r="A28" s="73">
        <v>107295</v>
      </c>
      <c r="B28" s="25"/>
      <c r="C28" s="25"/>
      <c r="D28" s="25"/>
      <c r="F28" s="25"/>
      <c r="G28" s="25"/>
      <c r="H28" s="25"/>
      <c r="I28" s="25"/>
      <c r="J28" s="25"/>
      <c r="K28" s="25"/>
      <c r="L28" s="25"/>
      <c r="M28" s="25"/>
      <c r="N28" s="25">
        <f t="shared" ref="N28:N31" si="126">SUM(B28:M28)</f>
        <v>0</v>
      </c>
      <c r="O28" s="26">
        <f t="shared" ref="O28:O61" si="127">+B28/$B$116</f>
        <v>0</v>
      </c>
      <c r="P28" s="26">
        <f t="shared" ref="P28:P61" si="128">+C28/$C$116</f>
        <v>0</v>
      </c>
      <c r="Q28" s="26">
        <f t="shared" ref="Q28:Q61" si="129">+D28/$D$116</f>
        <v>0</v>
      </c>
      <c r="R28" s="26">
        <f t="shared" ref="R28:R61" si="130">+E28/$E$116</f>
        <v>0</v>
      </c>
      <c r="S28" s="26">
        <f t="shared" ref="S28:S61" si="131">+F28/$F$116</f>
        <v>0</v>
      </c>
      <c r="T28" s="26">
        <f t="shared" ref="T28:T61" si="132">+G28/$G$116</f>
        <v>0</v>
      </c>
      <c r="U28" s="26">
        <f t="shared" ref="U28:U61" si="133">+H28/$H$116</f>
        <v>0</v>
      </c>
      <c r="V28" s="26">
        <f t="shared" ref="V28:V61" si="134">+I28/$I$116</f>
        <v>0</v>
      </c>
      <c r="W28" s="26">
        <f t="shared" ref="W28:W61" si="135">+J28/$J$116</f>
        <v>0</v>
      </c>
      <c r="X28" s="26">
        <f t="shared" ref="X28:X61" si="136">+K28/$K$116</f>
        <v>0</v>
      </c>
      <c r="Y28" s="26">
        <f t="shared" ref="Y28:Y61" si="137">+L28/$L$116</f>
        <v>0</v>
      </c>
      <c r="Z28" s="26">
        <f t="shared" ref="Z28:Z61" si="138">+M28/$M$116</f>
        <v>0</v>
      </c>
      <c r="AA28" s="25">
        <f t="shared" ref="AA28:AA31" si="139">+O28*$AA$2</f>
        <v>0</v>
      </c>
      <c r="AB28" s="25">
        <f t="shared" ref="AB28:AB31" si="140">+P28*$AB$2</f>
        <v>0</v>
      </c>
      <c r="AC28" s="25">
        <f t="shared" ref="AC28:AC31" si="141">+Q28*$AC$2</f>
        <v>0</v>
      </c>
      <c r="AD28" s="25">
        <f t="shared" ref="AD28:AD31" si="142">+R28*$AD$2</f>
        <v>0</v>
      </c>
      <c r="AE28" s="25">
        <f t="shared" ref="AE28:AE31" si="143">+S28*$AE$2</f>
        <v>0</v>
      </c>
      <c r="AF28" s="25">
        <f t="shared" ref="AF28:AF31" si="144">+T28*$AF$2</f>
        <v>0</v>
      </c>
      <c r="AG28" s="25">
        <f t="shared" ref="AG28:AG31" si="145">+U28*$AG$2</f>
        <v>0</v>
      </c>
      <c r="AH28" s="25">
        <f t="shared" ref="AH28:AH31" si="146">+V28*$AH$2</f>
        <v>0</v>
      </c>
      <c r="AI28" s="25">
        <f t="shared" ref="AI28:AI31" si="147">+W28*$AI$2</f>
        <v>0</v>
      </c>
      <c r="AJ28" s="25">
        <f t="shared" ref="AJ28:AJ31" si="148">+X28*$AJ$2</f>
        <v>0</v>
      </c>
      <c r="AK28" s="25">
        <f t="shared" ref="AK28:AK31" si="149">+Y28*$AK$2</f>
        <v>0</v>
      </c>
      <c r="AL28" s="25">
        <f t="shared" ref="AL28:AL31" si="150">+Z28*$AL$2</f>
        <v>0</v>
      </c>
    </row>
    <row r="29" spans="1:38" x14ac:dyDescent="0.2">
      <c r="A29" s="73">
        <v>107297</v>
      </c>
      <c r="B29" s="25"/>
      <c r="C29" s="25"/>
      <c r="D29" s="25"/>
      <c r="F29" s="25"/>
      <c r="G29" s="25"/>
      <c r="H29" s="25"/>
      <c r="I29" s="25"/>
      <c r="J29" s="25"/>
      <c r="K29" s="25"/>
      <c r="L29" s="25"/>
      <c r="M29" s="25"/>
      <c r="N29" s="25">
        <f t="shared" ref="N29" si="151">SUM(B29:M29)</f>
        <v>0</v>
      </c>
      <c r="O29" s="26">
        <f t="shared" si="127"/>
        <v>0</v>
      </c>
      <c r="P29" s="26">
        <f t="shared" si="128"/>
        <v>0</v>
      </c>
      <c r="Q29" s="26">
        <f t="shared" si="129"/>
        <v>0</v>
      </c>
      <c r="R29" s="26">
        <f t="shared" si="130"/>
        <v>0</v>
      </c>
      <c r="S29" s="26">
        <f t="shared" si="131"/>
        <v>0</v>
      </c>
      <c r="T29" s="26">
        <f t="shared" si="132"/>
        <v>0</v>
      </c>
      <c r="U29" s="26">
        <f t="shared" si="133"/>
        <v>0</v>
      </c>
      <c r="V29" s="26">
        <f t="shared" si="134"/>
        <v>0</v>
      </c>
      <c r="W29" s="26">
        <f t="shared" si="135"/>
        <v>0</v>
      </c>
      <c r="X29" s="26">
        <f t="shared" si="136"/>
        <v>0</v>
      </c>
      <c r="Y29" s="26">
        <f t="shared" si="137"/>
        <v>0</v>
      </c>
      <c r="Z29" s="26">
        <f t="shared" si="138"/>
        <v>0</v>
      </c>
      <c r="AA29" s="25">
        <f t="shared" ref="AA29" si="152">+O29*$AA$2</f>
        <v>0</v>
      </c>
      <c r="AB29" s="25">
        <f t="shared" ref="AB29" si="153">+P29*$AB$2</f>
        <v>0</v>
      </c>
      <c r="AC29" s="25">
        <f t="shared" ref="AC29" si="154">+Q29*$AC$2</f>
        <v>0</v>
      </c>
      <c r="AD29" s="25">
        <f t="shared" ref="AD29" si="155">+R29*$AD$2</f>
        <v>0</v>
      </c>
      <c r="AE29" s="25">
        <f t="shared" ref="AE29" si="156">+S29*$AE$2</f>
        <v>0</v>
      </c>
      <c r="AF29" s="25">
        <f t="shared" ref="AF29" si="157">+T29*$AF$2</f>
        <v>0</v>
      </c>
      <c r="AG29" s="25">
        <f t="shared" ref="AG29" si="158">+U29*$AG$2</f>
        <v>0</v>
      </c>
      <c r="AH29" s="25">
        <f t="shared" ref="AH29" si="159">+V29*$AH$2</f>
        <v>0</v>
      </c>
      <c r="AI29" s="25">
        <f t="shared" ref="AI29" si="160">+W29*$AI$2</f>
        <v>0</v>
      </c>
      <c r="AJ29" s="25">
        <f t="shared" ref="AJ29" si="161">+X29*$AJ$2</f>
        <v>0</v>
      </c>
      <c r="AK29" s="25">
        <f t="shared" ref="AK29" si="162">+Y29*$AK$2</f>
        <v>0</v>
      </c>
      <c r="AL29" s="25">
        <f t="shared" ref="AL29" si="163">+Z29*$AL$2</f>
        <v>0</v>
      </c>
    </row>
    <row r="30" spans="1:38" x14ac:dyDescent="0.2">
      <c r="A30" s="73">
        <v>107310</v>
      </c>
      <c r="B30" s="25"/>
      <c r="C30" s="25"/>
      <c r="D30" s="25"/>
      <c r="F30" s="25"/>
      <c r="G30" s="25"/>
      <c r="H30" s="25"/>
      <c r="I30" s="25"/>
      <c r="J30" s="25"/>
      <c r="K30" s="25"/>
      <c r="L30" s="25"/>
      <c r="M30" s="25"/>
      <c r="N30" s="25">
        <f t="shared" ref="N30" si="164">SUM(B30:M30)</f>
        <v>0</v>
      </c>
      <c r="O30" s="26">
        <f t="shared" si="127"/>
        <v>0</v>
      </c>
      <c r="P30" s="26">
        <f t="shared" si="128"/>
        <v>0</v>
      </c>
      <c r="Q30" s="26">
        <f t="shared" si="129"/>
        <v>0</v>
      </c>
      <c r="R30" s="26">
        <f t="shared" si="130"/>
        <v>0</v>
      </c>
      <c r="S30" s="26">
        <f t="shared" si="131"/>
        <v>0</v>
      </c>
      <c r="T30" s="26">
        <f t="shared" si="132"/>
        <v>0</v>
      </c>
      <c r="U30" s="26">
        <f t="shared" si="133"/>
        <v>0</v>
      </c>
      <c r="V30" s="26">
        <f t="shared" si="134"/>
        <v>0</v>
      </c>
      <c r="W30" s="26">
        <f t="shared" si="135"/>
        <v>0</v>
      </c>
      <c r="X30" s="26">
        <f t="shared" si="136"/>
        <v>0</v>
      </c>
      <c r="Y30" s="26">
        <f t="shared" si="137"/>
        <v>0</v>
      </c>
      <c r="Z30" s="26">
        <f t="shared" si="138"/>
        <v>0</v>
      </c>
      <c r="AA30" s="25">
        <f t="shared" ref="AA30" si="165">+O30*$AA$2</f>
        <v>0</v>
      </c>
      <c r="AB30" s="25">
        <f t="shared" ref="AB30" si="166">+P30*$AB$2</f>
        <v>0</v>
      </c>
      <c r="AC30" s="25">
        <f t="shared" ref="AC30" si="167">+Q30*$AC$2</f>
        <v>0</v>
      </c>
      <c r="AD30" s="25">
        <f t="shared" ref="AD30" si="168">+R30*$AD$2</f>
        <v>0</v>
      </c>
      <c r="AE30" s="25">
        <f t="shared" ref="AE30" si="169">+S30*$AE$2</f>
        <v>0</v>
      </c>
      <c r="AF30" s="25">
        <f t="shared" ref="AF30" si="170">+T30*$AF$2</f>
        <v>0</v>
      </c>
      <c r="AG30" s="25">
        <f t="shared" ref="AG30" si="171">+U30*$AG$2</f>
        <v>0</v>
      </c>
      <c r="AH30" s="25">
        <f t="shared" ref="AH30" si="172">+V30*$AH$2</f>
        <v>0</v>
      </c>
      <c r="AI30" s="25">
        <f t="shared" ref="AI30" si="173">+W30*$AI$2</f>
        <v>0</v>
      </c>
      <c r="AJ30" s="25">
        <f t="shared" ref="AJ30" si="174">+X30*$AJ$2</f>
        <v>0</v>
      </c>
      <c r="AK30" s="25">
        <f t="shared" ref="AK30" si="175">+Y30*$AK$2</f>
        <v>0</v>
      </c>
      <c r="AL30" s="25">
        <f t="shared" ref="AL30" si="176">+Z30*$AL$2</f>
        <v>0</v>
      </c>
    </row>
    <row r="31" spans="1:38" x14ac:dyDescent="0.2">
      <c r="A31" s="73">
        <v>107400</v>
      </c>
      <c r="B31" s="25"/>
      <c r="C31" s="25"/>
      <c r="D31" s="25"/>
      <c r="F31" s="25"/>
      <c r="G31" s="25"/>
      <c r="H31" s="25"/>
      <c r="I31" s="25"/>
      <c r="J31" s="25"/>
      <c r="K31" s="25"/>
      <c r="L31" s="25"/>
      <c r="M31" s="25"/>
      <c r="N31" s="25">
        <f t="shared" si="126"/>
        <v>0</v>
      </c>
      <c r="O31" s="26">
        <f t="shared" si="127"/>
        <v>0</v>
      </c>
      <c r="P31" s="26">
        <f t="shared" si="128"/>
        <v>0</v>
      </c>
      <c r="Q31" s="26">
        <f t="shared" si="129"/>
        <v>0</v>
      </c>
      <c r="R31" s="26">
        <f t="shared" si="130"/>
        <v>0</v>
      </c>
      <c r="S31" s="26">
        <f t="shared" si="131"/>
        <v>0</v>
      </c>
      <c r="T31" s="26">
        <f t="shared" si="132"/>
        <v>0</v>
      </c>
      <c r="U31" s="26">
        <f t="shared" si="133"/>
        <v>0</v>
      </c>
      <c r="V31" s="26">
        <f t="shared" si="134"/>
        <v>0</v>
      </c>
      <c r="W31" s="26">
        <f t="shared" si="135"/>
        <v>0</v>
      </c>
      <c r="X31" s="26">
        <f t="shared" si="136"/>
        <v>0</v>
      </c>
      <c r="Y31" s="26">
        <f t="shared" si="137"/>
        <v>0</v>
      </c>
      <c r="Z31" s="26">
        <f t="shared" si="138"/>
        <v>0</v>
      </c>
      <c r="AA31" s="25">
        <f t="shared" si="139"/>
        <v>0</v>
      </c>
      <c r="AB31" s="25">
        <f t="shared" si="140"/>
        <v>0</v>
      </c>
      <c r="AC31" s="25">
        <f t="shared" si="141"/>
        <v>0</v>
      </c>
      <c r="AD31" s="25">
        <f t="shared" si="142"/>
        <v>0</v>
      </c>
      <c r="AE31" s="25">
        <f t="shared" si="143"/>
        <v>0</v>
      </c>
      <c r="AF31" s="25">
        <f t="shared" si="144"/>
        <v>0</v>
      </c>
      <c r="AG31" s="25">
        <f t="shared" si="145"/>
        <v>0</v>
      </c>
      <c r="AH31" s="25">
        <f t="shared" si="146"/>
        <v>0</v>
      </c>
      <c r="AI31" s="25">
        <f t="shared" si="147"/>
        <v>0</v>
      </c>
      <c r="AJ31" s="25">
        <f t="shared" si="148"/>
        <v>0</v>
      </c>
      <c r="AK31" s="25">
        <f t="shared" si="149"/>
        <v>0</v>
      </c>
      <c r="AL31" s="25">
        <f t="shared" si="150"/>
        <v>0</v>
      </c>
    </row>
    <row r="32" spans="1:38" x14ac:dyDescent="0.2">
      <c r="A32" s="73">
        <v>107500</v>
      </c>
      <c r="B32" s="25">
        <v>2861.32</v>
      </c>
      <c r="C32" s="25">
        <v>2908.87</v>
      </c>
      <c r="D32" s="25">
        <v>444.94</v>
      </c>
      <c r="E32" s="25">
        <v>1250.6400000000001</v>
      </c>
      <c r="F32" s="25">
        <v>776.74</v>
      </c>
      <c r="G32" s="25">
        <v>128.9</v>
      </c>
      <c r="H32" s="25">
        <v>901.51</v>
      </c>
      <c r="I32" s="25">
        <v>2065.3200000000002</v>
      </c>
      <c r="J32" s="25"/>
      <c r="K32" s="25">
        <v>1040.8800000000001</v>
      </c>
      <c r="L32" s="25">
        <v>2201.5300000000002</v>
      </c>
      <c r="M32" s="25">
        <v>2165.21</v>
      </c>
      <c r="N32" s="25">
        <f>SUM(B32:M32)</f>
        <v>16745.86</v>
      </c>
      <c r="O32" s="26">
        <f t="shared" si="127"/>
        <v>1.5751285022940854E-2</v>
      </c>
      <c r="P32" s="26">
        <f t="shared" si="128"/>
        <v>2.3267959363960429E-2</v>
      </c>
      <c r="Q32" s="26">
        <f t="shared" si="129"/>
        <v>2.0297808549248645E-3</v>
      </c>
      <c r="R32" s="26">
        <f t="shared" si="130"/>
        <v>6.44702895858553E-3</v>
      </c>
      <c r="S32" s="26">
        <f t="shared" si="131"/>
        <v>4.4803347543882618E-3</v>
      </c>
      <c r="T32" s="26">
        <f t="shared" si="132"/>
        <v>7.7950033846884369E-4</v>
      </c>
      <c r="U32" s="26">
        <f t="shared" si="133"/>
        <v>4.7302040140858297E-3</v>
      </c>
      <c r="V32" s="26">
        <f t="shared" si="134"/>
        <v>1.0476462123920949E-2</v>
      </c>
      <c r="W32" s="26">
        <f t="shared" si="135"/>
        <v>0</v>
      </c>
      <c r="X32" s="26">
        <f t="shared" si="136"/>
        <v>5.6058373781518829E-3</v>
      </c>
      <c r="Y32" s="26">
        <f t="shared" si="137"/>
        <v>1.3015822921950053E-2</v>
      </c>
      <c r="Z32" s="26">
        <f t="shared" si="138"/>
        <v>1.3088198527687228E-2</v>
      </c>
      <c r="AA32" s="25">
        <f t="shared" si="13"/>
        <v>27.357146853544137</v>
      </c>
      <c r="AB32" s="25">
        <f t="shared" si="14"/>
        <v>62.515655180307959</v>
      </c>
      <c r="AC32" s="25">
        <f t="shared" si="15"/>
        <v>6.3341138380699826</v>
      </c>
      <c r="AD32" s="25">
        <f t="shared" si="16"/>
        <v>11.482029634661657</v>
      </c>
      <c r="AE32" s="25">
        <f t="shared" si="17"/>
        <v>10.978836298890716</v>
      </c>
      <c r="AF32" s="25">
        <f t="shared" si="18"/>
        <v>1.2999883044712601</v>
      </c>
      <c r="AG32" s="25">
        <f t="shared" si="19"/>
        <v>7.8980216423191099</v>
      </c>
      <c r="AH32" s="25">
        <f t="shared" si="20"/>
        <v>21.45757542835117</v>
      </c>
      <c r="AI32" s="25">
        <f t="shared" si="21"/>
        <v>0</v>
      </c>
      <c r="AJ32" s="25">
        <f t="shared" si="22"/>
        <v>11.91795420757712</v>
      </c>
      <c r="AK32" s="25">
        <f t="shared" si="23"/>
        <v>24.001047309846676</v>
      </c>
      <c r="AL32" s="25">
        <f t="shared" si="24"/>
        <v>23.635192429238707</v>
      </c>
    </row>
    <row r="33" spans="1:38" x14ac:dyDescent="0.2">
      <c r="A33" s="73">
        <v>108800</v>
      </c>
      <c r="B33" s="25">
        <v>25558.09</v>
      </c>
      <c r="C33" s="25">
        <v>18256.88</v>
      </c>
      <c r="D33" s="25">
        <v>33901.25</v>
      </c>
      <c r="E33" s="25">
        <v>26745.85</v>
      </c>
      <c r="F33" s="25">
        <v>26987.439999999999</v>
      </c>
      <c r="G33" s="25">
        <v>19973.990000000002</v>
      </c>
      <c r="H33" s="25">
        <v>25126.09</v>
      </c>
      <c r="I33" s="25">
        <v>27040.01</v>
      </c>
      <c r="J33" s="25">
        <v>25041.09</v>
      </c>
      <c r="K33" s="25">
        <v>26082.26</v>
      </c>
      <c r="L33" s="25">
        <v>18899.37</v>
      </c>
      <c r="M33" s="25">
        <v>21432.29</v>
      </c>
      <c r="N33" s="25">
        <f t="shared" si="12"/>
        <v>295044.61</v>
      </c>
      <c r="O33" s="26">
        <f t="shared" si="127"/>
        <v>0.140694770326973</v>
      </c>
      <c r="P33" s="26">
        <f t="shared" si="128"/>
        <v>0.1460362071707233</v>
      </c>
      <c r="Q33" s="26">
        <f t="shared" si="129"/>
        <v>0.15465480336229956</v>
      </c>
      <c r="R33" s="26">
        <f t="shared" si="130"/>
        <v>0.13787442387256507</v>
      </c>
      <c r="S33" s="26">
        <f t="shared" si="131"/>
        <v>0.15566697397323162</v>
      </c>
      <c r="T33" s="26">
        <f t="shared" si="132"/>
        <v>0.12078923169568115</v>
      </c>
      <c r="U33" s="26">
        <f t="shared" si="133"/>
        <v>0.13183606590751276</v>
      </c>
      <c r="V33" s="26">
        <f t="shared" si="134"/>
        <v>0.13716210591842604</v>
      </c>
      <c r="W33" s="26">
        <f t="shared" si="135"/>
        <v>0.1432054106413688</v>
      </c>
      <c r="X33" s="26">
        <f t="shared" si="136"/>
        <v>0.14047047499680626</v>
      </c>
      <c r="Y33" s="26">
        <f t="shared" si="137"/>
        <v>0.11173631667813527</v>
      </c>
      <c r="Z33" s="26">
        <f t="shared" si="138"/>
        <v>0.1295532841724201</v>
      </c>
      <c r="AA33" s="25">
        <f t="shared" si="13"/>
        <v>244.36149099929327</v>
      </c>
      <c r="AB33" s="25">
        <f t="shared" si="14"/>
        <v>392.36570034008423</v>
      </c>
      <c r="AC33" s="25">
        <f t="shared" si="15"/>
        <v>482.61423282435834</v>
      </c>
      <c r="AD33" s="25">
        <f t="shared" si="16"/>
        <v>245.55159142856095</v>
      </c>
      <c r="AE33" s="25">
        <f t="shared" si="17"/>
        <v>381.45413637270542</v>
      </c>
      <c r="AF33" s="25">
        <f t="shared" si="18"/>
        <v>201.44261748352136</v>
      </c>
      <c r="AG33" s="25">
        <f t="shared" si="19"/>
        <v>220.12667924577406</v>
      </c>
      <c r="AH33" s="25">
        <f t="shared" si="20"/>
        <v>280.93131047894269</v>
      </c>
      <c r="AI33" s="25">
        <f t="shared" si="21"/>
        <v>304.71820097913019</v>
      </c>
      <c r="AJ33" s="25">
        <f t="shared" si="22"/>
        <v>298.63882513846011</v>
      </c>
      <c r="AK33" s="25">
        <f t="shared" si="23"/>
        <v>206.04065059131466</v>
      </c>
      <c r="AL33" s="25">
        <f t="shared" si="24"/>
        <v>233.95250268992314</v>
      </c>
    </row>
    <row r="34" spans="1:38" x14ac:dyDescent="0.2">
      <c r="A34" s="73">
        <v>108810</v>
      </c>
      <c r="B34" s="25">
        <v>31.94</v>
      </c>
      <c r="C34" s="25"/>
      <c r="D34" s="25"/>
      <c r="F34" s="25"/>
      <c r="G34" s="25"/>
      <c r="H34" s="25"/>
      <c r="I34" s="25"/>
      <c r="J34" s="25"/>
      <c r="K34" s="25"/>
      <c r="L34" s="25"/>
      <c r="M34" s="25"/>
      <c r="N34" s="25">
        <f t="shared" si="12"/>
        <v>31.94</v>
      </c>
      <c r="O34" s="26">
        <f t="shared" si="127"/>
        <v>1.758265568453479E-4</v>
      </c>
      <c r="P34" s="26">
        <f t="shared" si="128"/>
        <v>0</v>
      </c>
      <c r="Q34" s="26">
        <f t="shared" si="129"/>
        <v>0</v>
      </c>
      <c r="R34" s="26">
        <f t="shared" si="130"/>
        <v>0</v>
      </c>
      <c r="S34" s="26">
        <f t="shared" si="131"/>
        <v>0</v>
      </c>
      <c r="T34" s="26">
        <f t="shared" si="132"/>
        <v>0</v>
      </c>
      <c r="U34" s="26">
        <f t="shared" si="133"/>
        <v>0</v>
      </c>
      <c r="V34" s="26">
        <f t="shared" si="134"/>
        <v>0</v>
      </c>
      <c r="W34" s="26">
        <f t="shared" si="135"/>
        <v>0</v>
      </c>
      <c r="X34" s="26">
        <f t="shared" si="136"/>
        <v>0</v>
      </c>
      <c r="Y34" s="26">
        <f t="shared" si="137"/>
        <v>0</v>
      </c>
      <c r="Z34" s="26">
        <f t="shared" si="138"/>
        <v>0</v>
      </c>
      <c r="AA34" s="25">
        <f t="shared" ref="AA34:AA110" si="177">+O34*$AA$2</f>
        <v>0.30537908046013718</v>
      </c>
      <c r="AB34" s="25">
        <f t="shared" ref="AB34:AB110" si="178">+P34*$AB$2</f>
        <v>0</v>
      </c>
      <c r="AC34" s="25">
        <f t="shared" ref="AC34:AC110" si="179">+Q34*$AC$2</f>
        <v>0</v>
      </c>
      <c r="AD34" s="25">
        <f t="shared" ref="AD34:AD110" si="180">+R34*$AD$2</f>
        <v>0</v>
      </c>
      <c r="AE34" s="25">
        <f t="shared" ref="AE34:AE110" si="181">+S34*$AE$2</f>
        <v>0</v>
      </c>
      <c r="AF34" s="25">
        <f t="shared" ref="AF34:AF110" si="182">+T34*$AF$2</f>
        <v>0</v>
      </c>
      <c r="AG34" s="25">
        <f t="shared" ref="AG34:AG110" si="183">+U34*$AG$2</f>
        <v>0</v>
      </c>
      <c r="AH34" s="25">
        <f t="shared" ref="AH34:AH110" si="184">+V34*$AH$2</f>
        <v>0</v>
      </c>
      <c r="AI34" s="25">
        <f t="shared" ref="AI34:AI110" si="185">+W34*$AI$2</f>
        <v>0</v>
      </c>
      <c r="AJ34" s="25">
        <f t="shared" ref="AJ34:AJ110" si="186">+X34*$AJ$2</f>
        <v>0</v>
      </c>
      <c r="AK34" s="25">
        <f t="shared" ref="AK34:AK110" si="187">+Y34*$AK$2</f>
        <v>0</v>
      </c>
      <c r="AL34" s="25">
        <f t="shared" ref="AL34:AL110" si="188">+Z34*$AL$2</f>
        <v>0</v>
      </c>
    </row>
    <row r="35" spans="1:38" x14ac:dyDescent="0.2">
      <c r="A35" s="73">
        <v>142200</v>
      </c>
      <c r="B35" s="25"/>
      <c r="C35" s="25"/>
      <c r="D35" s="25"/>
      <c r="F35" s="25"/>
      <c r="G35" s="25"/>
      <c r="H35" s="25"/>
      <c r="I35" s="25"/>
      <c r="J35" s="25"/>
      <c r="K35" s="25"/>
      <c r="L35" s="25"/>
      <c r="M35" s="25"/>
      <c r="N35" s="25">
        <f t="shared" si="12"/>
        <v>0</v>
      </c>
      <c r="O35" s="26">
        <f t="shared" si="127"/>
        <v>0</v>
      </c>
      <c r="P35" s="26">
        <f t="shared" si="128"/>
        <v>0</v>
      </c>
      <c r="Q35" s="26">
        <f t="shared" si="129"/>
        <v>0</v>
      </c>
      <c r="R35" s="26">
        <f t="shared" si="130"/>
        <v>0</v>
      </c>
      <c r="S35" s="26">
        <f t="shared" si="131"/>
        <v>0</v>
      </c>
      <c r="T35" s="26">
        <f t="shared" si="132"/>
        <v>0</v>
      </c>
      <c r="U35" s="26">
        <f t="shared" si="133"/>
        <v>0</v>
      </c>
      <c r="V35" s="26">
        <f t="shared" si="134"/>
        <v>0</v>
      </c>
      <c r="W35" s="26">
        <f t="shared" si="135"/>
        <v>0</v>
      </c>
      <c r="X35" s="26">
        <f t="shared" si="136"/>
        <v>0</v>
      </c>
      <c r="Y35" s="26">
        <f t="shared" si="137"/>
        <v>0</v>
      </c>
      <c r="Z35" s="26">
        <f t="shared" si="138"/>
        <v>0</v>
      </c>
      <c r="AA35" s="25">
        <f t="shared" si="177"/>
        <v>0</v>
      </c>
      <c r="AB35" s="25">
        <f t="shared" si="178"/>
        <v>0</v>
      </c>
      <c r="AC35" s="25">
        <f t="shared" si="179"/>
        <v>0</v>
      </c>
      <c r="AD35" s="25">
        <f t="shared" si="180"/>
        <v>0</v>
      </c>
      <c r="AE35" s="25">
        <f t="shared" si="181"/>
        <v>0</v>
      </c>
      <c r="AF35" s="25">
        <f t="shared" si="182"/>
        <v>0</v>
      </c>
      <c r="AG35" s="25">
        <f t="shared" si="183"/>
        <v>0</v>
      </c>
      <c r="AH35" s="25">
        <f t="shared" si="184"/>
        <v>0</v>
      </c>
      <c r="AI35" s="25">
        <f t="shared" si="185"/>
        <v>0</v>
      </c>
      <c r="AJ35" s="25">
        <f t="shared" si="186"/>
        <v>0</v>
      </c>
      <c r="AK35" s="25">
        <f t="shared" si="187"/>
        <v>0</v>
      </c>
      <c r="AL35" s="25">
        <f t="shared" si="188"/>
        <v>0</v>
      </c>
    </row>
    <row r="36" spans="1:38" x14ac:dyDescent="0.2">
      <c r="A36" s="73">
        <v>143000</v>
      </c>
      <c r="B36" s="25"/>
      <c r="C36" s="25"/>
      <c r="D36" s="25"/>
      <c r="F36" s="25"/>
      <c r="G36" s="25"/>
      <c r="H36" s="25"/>
      <c r="I36" s="25"/>
      <c r="J36" s="25"/>
      <c r="K36" s="25"/>
      <c r="L36" s="25"/>
      <c r="M36" s="25"/>
      <c r="N36" s="25">
        <f t="shared" ref="N36" si="189">SUM(B36:M36)</f>
        <v>0</v>
      </c>
      <c r="O36" s="26">
        <f t="shared" si="127"/>
        <v>0</v>
      </c>
      <c r="P36" s="26">
        <f t="shared" si="128"/>
        <v>0</v>
      </c>
      <c r="Q36" s="26">
        <f t="shared" si="129"/>
        <v>0</v>
      </c>
      <c r="R36" s="26">
        <f t="shared" si="130"/>
        <v>0</v>
      </c>
      <c r="S36" s="26">
        <f t="shared" si="131"/>
        <v>0</v>
      </c>
      <c r="T36" s="26">
        <f t="shared" si="132"/>
        <v>0</v>
      </c>
      <c r="U36" s="26">
        <f t="shared" si="133"/>
        <v>0</v>
      </c>
      <c r="V36" s="26">
        <f t="shared" si="134"/>
        <v>0</v>
      </c>
      <c r="W36" s="26">
        <f t="shared" si="135"/>
        <v>0</v>
      </c>
      <c r="X36" s="26">
        <f t="shared" si="136"/>
        <v>0</v>
      </c>
      <c r="Y36" s="26">
        <f t="shared" si="137"/>
        <v>0</v>
      </c>
      <c r="Z36" s="26">
        <f t="shared" si="138"/>
        <v>0</v>
      </c>
      <c r="AA36" s="25">
        <f t="shared" ref="AA36" si="190">+O36*$AA$2</f>
        <v>0</v>
      </c>
      <c r="AB36" s="25">
        <f t="shared" ref="AB36" si="191">+P36*$AB$2</f>
        <v>0</v>
      </c>
      <c r="AC36" s="25">
        <f t="shared" ref="AC36" si="192">+Q36*$AC$2</f>
        <v>0</v>
      </c>
      <c r="AD36" s="25">
        <f t="shared" ref="AD36" si="193">+R36*$AD$2</f>
        <v>0</v>
      </c>
      <c r="AE36" s="25">
        <f t="shared" ref="AE36" si="194">+S36*$AE$2</f>
        <v>0</v>
      </c>
      <c r="AF36" s="25">
        <f t="shared" ref="AF36" si="195">+T36*$AF$2</f>
        <v>0</v>
      </c>
      <c r="AG36" s="25">
        <f t="shared" ref="AG36" si="196">+U36*$AG$2</f>
        <v>0</v>
      </c>
      <c r="AH36" s="25">
        <f t="shared" ref="AH36" si="197">+V36*$AH$2</f>
        <v>0</v>
      </c>
      <c r="AI36" s="25">
        <f t="shared" ref="AI36" si="198">+W36*$AI$2</f>
        <v>0</v>
      </c>
      <c r="AJ36" s="25">
        <f t="shared" ref="AJ36" si="199">+X36*$AJ$2</f>
        <v>0</v>
      </c>
      <c r="AK36" s="25">
        <f t="shared" ref="AK36" si="200">+Y36*$AK$2</f>
        <v>0</v>
      </c>
      <c r="AL36" s="25">
        <f t="shared" ref="AL36" si="201">+Z36*$AL$2</f>
        <v>0</v>
      </c>
    </row>
    <row r="37" spans="1:38" x14ac:dyDescent="0.2">
      <c r="A37" s="73">
        <v>143100</v>
      </c>
      <c r="B37" s="25"/>
      <c r="C37" s="25"/>
      <c r="D37" s="25"/>
      <c r="F37" s="25"/>
      <c r="G37" s="25"/>
      <c r="H37" s="25"/>
      <c r="I37" s="25"/>
      <c r="J37" s="25"/>
      <c r="K37" s="25"/>
      <c r="L37" s="25"/>
      <c r="M37" s="25"/>
      <c r="N37" s="25">
        <f t="shared" si="12"/>
        <v>0</v>
      </c>
      <c r="O37" s="26">
        <f t="shared" si="127"/>
        <v>0</v>
      </c>
      <c r="P37" s="26">
        <f t="shared" si="128"/>
        <v>0</v>
      </c>
      <c r="Q37" s="26">
        <f t="shared" si="129"/>
        <v>0</v>
      </c>
      <c r="R37" s="26">
        <f t="shared" si="130"/>
        <v>0</v>
      </c>
      <c r="S37" s="26">
        <f t="shared" si="131"/>
        <v>0</v>
      </c>
      <c r="T37" s="26">
        <f t="shared" si="132"/>
        <v>0</v>
      </c>
      <c r="U37" s="26">
        <f t="shared" si="133"/>
        <v>0</v>
      </c>
      <c r="V37" s="26">
        <f t="shared" si="134"/>
        <v>0</v>
      </c>
      <c r="W37" s="26">
        <f t="shared" si="135"/>
        <v>0</v>
      </c>
      <c r="X37" s="26">
        <f t="shared" si="136"/>
        <v>0</v>
      </c>
      <c r="Y37" s="26">
        <f t="shared" si="137"/>
        <v>0</v>
      </c>
      <c r="Z37" s="26">
        <f t="shared" si="138"/>
        <v>0</v>
      </c>
      <c r="AA37" s="25">
        <f t="shared" si="177"/>
        <v>0</v>
      </c>
      <c r="AB37" s="25">
        <f t="shared" si="178"/>
        <v>0</v>
      </c>
      <c r="AC37" s="25">
        <f t="shared" si="179"/>
        <v>0</v>
      </c>
      <c r="AD37" s="25">
        <f t="shared" si="180"/>
        <v>0</v>
      </c>
      <c r="AE37" s="25">
        <f t="shared" si="181"/>
        <v>0</v>
      </c>
      <c r="AF37" s="25">
        <f t="shared" si="182"/>
        <v>0</v>
      </c>
      <c r="AG37" s="25">
        <f t="shared" si="183"/>
        <v>0</v>
      </c>
      <c r="AH37" s="25">
        <f t="shared" si="184"/>
        <v>0</v>
      </c>
      <c r="AI37" s="25">
        <f t="shared" si="185"/>
        <v>0</v>
      </c>
      <c r="AJ37" s="25">
        <f t="shared" si="186"/>
        <v>0</v>
      </c>
      <c r="AK37" s="25">
        <f t="shared" si="187"/>
        <v>0</v>
      </c>
      <c r="AL37" s="25">
        <f t="shared" si="188"/>
        <v>0</v>
      </c>
    </row>
    <row r="38" spans="1:38" x14ac:dyDescent="0.2">
      <c r="A38" s="73">
        <v>143600</v>
      </c>
      <c r="B38" s="25"/>
      <c r="C38" s="25"/>
      <c r="D38" s="25"/>
      <c r="F38" s="25"/>
      <c r="G38" s="25">
        <v>2307.3200000000002</v>
      </c>
      <c r="H38" s="25"/>
      <c r="I38" s="25"/>
      <c r="J38" s="25">
        <v>12561.49</v>
      </c>
      <c r="K38" s="25"/>
      <c r="L38" s="25"/>
      <c r="M38" s="25"/>
      <c r="N38" s="25">
        <f t="shared" si="12"/>
        <v>14868.81</v>
      </c>
      <c r="O38" s="26">
        <f t="shared" si="127"/>
        <v>0</v>
      </c>
      <c r="P38" s="26">
        <f t="shared" si="128"/>
        <v>0</v>
      </c>
      <c r="Q38" s="26">
        <f t="shared" si="129"/>
        <v>0</v>
      </c>
      <c r="R38" s="26">
        <f t="shared" si="130"/>
        <v>0</v>
      </c>
      <c r="S38" s="26">
        <f t="shared" si="131"/>
        <v>0</v>
      </c>
      <c r="T38" s="26">
        <f t="shared" si="132"/>
        <v>1.3953116531853627E-2</v>
      </c>
      <c r="U38" s="26">
        <f t="shared" si="133"/>
        <v>0</v>
      </c>
      <c r="V38" s="26">
        <f t="shared" si="134"/>
        <v>0</v>
      </c>
      <c r="W38" s="26">
        <f t="shared" si="135"/>
        <v>7.1836862281851446E-2</v>
      </c>
      <c r="X38" s="26">
        <f t="shared" si="136"/>
        <v>0</v>
      </c>
      <c r="Y38" s="26">
        <f t="shared" si="137"/>
        <v>0</v>
      </c>
      <c r="Z38" s="26">
        <f t="shared" si="138"/>
        <v>0</v>
      </c>
      <c r="AA38" s="25">
        <f t="shared" si="177"/>
        <v>0</v>
      </c>
      <c r="AB38" s="25">
        <f t="shared" si="178"/>
        <v>0</v>
      </c>
      <c r="AC38" s="25">
        <f t="shared" si="179"/>
        <v>0</v>
      </c>
      <c r="AD38" s="25">
        <f t="shared" si="180"/>
        <v>0</v>
      </c>
      <c r="AE38" s="25">
        <f t="shared" si="181"/>
        <v>0</v>
      </c>
      <c r="AF38" s="25">
        <f t="shared" si="182"/>
        <v>23.269891502502929</v>
      </c>
      <c r="AG38" s="25">
        <f t="shared" si="183"/>
        <v>0</v>
      </c>
      <c r="AH38" s="25">
        <f t="shared" si="184"/>
        <v>0</v>
      </c>
      <c r="AI38" s="25">
        <f t="shared" si="185"/>
        <v>152.8573490378148</v>
      </c>
      <c r="AJ38" s="25">
        <f t="shared" si="186"/>
        <v>0</v>
      </c>
      <c r="AK38" s="25">
        <f t="shared" si="187"/>
        <v>0</v>
      </c>
      <c r="AL38" s="25">
        <f t="shared" si="188"/>
        <v>0</v>
      </c>
    </row>
    <row r="39" spans="1:38" x14ac:dyDescent="0.2">
      <c r="A39" s="73">
        <v>143700</v>
      </c>
      <c r="B39" s="25"/>
      <c r="C39" s="25"/>
      <c r="D39" s="25"/>
      <c r="F39" s="25"/>
      <c r="G39" s="25"/>
      <c r="H39" s="25"/>
      <c r="I39" s="25"/>
      <c r="J39" s="25"/>
      <c r="K39" s="25"/>
      <c r="L39" s="25"/>
      <c r="M39" s="25"/>
      <c r="N39" s="25">
        <f t="shared" ref="N39" si="202">SUM(B39:M39)</f>
        <v>0</v>
      </c>
      <c r="O39" s="26">
        <f t="shared" si="127"/>
        <v>0</v>
      </c>
      <c r="P39" s="26">
        <f t="shared" si="128"/>
        <v>0</v>
      </c>
      <c r="Q39" s="26">
        <f t="shared" si="129"/>
        <v>0</v>
      </c>
      <c r="R39" s="26">
        <f t="shared" si="130"/>
        <v>0</v>
      </c>
      <c r="S39" s="26">
        <f t="shared" si="131"/>
        <v>0</v>
      </c>
      <c r="T39" s="26">
        <f t="shared" si="132"/>
        <v>0</v>
      </c>
      <c r="U39" s="26">
        <f t="shared" si="133"/>
        <v>0</v>
      </c>
      <c r="V39" s="26">
        <f t="shared" si="134"/>
        <v>0</v>
      </c>
      <c r="W39" s="26">
        <f t="shared" si="135"/>
        <v>0</v>
      </c>
      <c r="X39" s="26">
        <f t="shared" si="136"/>
        <v>0</v>
      </c>
      <c r="Y39" s="26">
        <f t="shared" si="137"/>
        <v>0</v>
      </c>
      <c r="Z39" s="26">
        <f t="shared" si="138"/>
        <v>0</v>
      </c>
      <c r="AA39" s="25">
        <f t="shared" ref="AA39" si="203">+O39*$AA$2</f>
        <v>0</v>
      </c>
      <c r="AB39" s="25">
        <f t="shared" ref="AB39" si="204">+P39*$AB$2</f>
        <v>0</v>
      </c>
      <c r="AC39" s="25">
        <f t="shared" ref="AC39" si="205">+Q39*$AC$2</f>
        <v>0</v>
      </c>
      <c r="AD39" s="25">
        <f t="shared" ref="AD39" si="206">+R39*$AD$2</f>
        <v>0</v>
      </c>
      <c r="AE39" s="25">
        <f t="shared" ref="AE39" si="207">+S39*$AE$2</f>
        <v>0</v>
      </c>
      <c r="AF39" s="25">
        <f t="shared" ref="AF39" si="208">+T39*$AF$2</f>
        <v>0</v>
      </c>
      <c r="AG39" s="25">
        <f t="shared" ref="AG39" si="209">+U39*$AG$2</f>
        <v>0</v>
      </c>
      <c r="AH39" s="25">
        <f t="shared" ref="AH39" si="210">+V39*$AH$2</f>
        <v>0</v>
      </c>
      <c r="AI39" s="25">
        <f t="shared" ref="AI39" si="211">+W39*$AI$2</f>
        <v>0</v>
      </c>
      <c r="AJ39" s="25">
        <f t="shared" ref="AJ39" si="212">+X39*$AJ$2</f>
        <v>0</v>
      </c>
      <c r="AK39" s="25">
        <f t="shared" ref="AK39" si="213">+Y39*$AK$2</f>
        <v>0</v>
      </c>
      <c r="AL39" s="25">
        <f t="shared" ref="AL39" si="214">+Z39*$AL$2</f>
        <v>0</v>
      </c>
    </row>
    <row r="40" spans="1:38" x14ac:dyDescent="0.2">
      <c r="A40" s="73">
        <v>146000</v>
      </c>
      <c r="B40" s="25"/>
      <c r="C40" s="25"/>
      <c r="D40" s="25"/>
      <c r="F40" s="25"/>
      <c r="G40" s="25"/>
      <c r="H40" s="25"/>
      <c r="I40" s="25"/>
      <c r="J40" s="25"/>
      <c r="K40" s="25"/>
      <c r="L40" s="25"/>
      <c r="M40" s="25"/>
      <c r="N40" s="25">
        <f t="shared" si="12"/>
        <v>0</v>
      </c>
      <c r="O40" s="26">
        <f t="shared" si="127"/>
        <v>0</v>
      </c>
      <c r="P40" s="26">
        <f t="shared" si="128"/>
        <v>0</v>
      </c>
      <c r="Q40" s="26">
        <f t="shared" si="129"/>
        <v>0</v>
      </c>
      <c r="R40" s="26">
        <f t="shared" si="130"/>
        <v>0</v>
      </c>
      <c r="S40" s="26">
        <f t="shared" si="131"/>
        <v>0</v>
      </c>
      <c r="T40" s="26">
        <f t="shared" si="132"/>
        <v>0</v>
      </c>
      <c r="U40" s="26">
        <f t="shared" si="133"/>
        <v>0</v>
      </c>
      <c r="V40" s="26">
        <f t="shared" si="134"/>
        <v>0</v>
      </c>
      <c r="W40" s="26">
        <f t="shared" si="135"/>
        <v>0</v>
      </c>
      <c r="X40" s="26">
        <f t="shared" si="136"/>
        <v>0</v>
      </c>
      <c r="Y40" s="26">
        <f t="shared" si="137"/>
        <v>0</v>
      </c>
      <c r="Z40" s="26">
        <f t="shared" si="138"/>
        <v>0</v>
      </c>
      <c r="AA40" s="25">
        <f t="shared" si="177"/>
        <v>0</v>
      </c>
      <c r="AB40" s="25">
        <f t="shared" si="178"/>
        <v>0</v>
      </c>
      <c r="AC40" s="25">
        <f t="shared" si="179"/>
        <v>0</v>
      </c>
      <c r="AD40" s="25">
        <f t="shared" si="180"/>
        <v>0</v>
      </c>
      <c r="AE40" s="25">
        <f t="shared" si="181"/>
        <v>0</v>
      </c>
      <c r="AF40" s="25">
        <f t="shared" si="182"/>
        <v>0</v>
      </c>
      <c r="AG40" s="25">
        <f t="shared" si="183"/>
        <v>0</v>
      </c>
      <c r="AH40" s="25">
        <f t="shared" si="184"/>
        <v>0</v>
      </c>
      <c r="AI40" s="25">
        <f t="shared" si="185"/>
        <v>0</v>
      </c>
      <c r="AJ40" s="25">
        <f t="shared" si="186"/>
        <v>0</v>
      </c>
      <c r="AK40" s="25">
        <f t="shared" si="187"/>
        <v>0</v>
      </c>
      <c r="AL40" s="25">
        <f t="shared" si="188"/>
        <v>0</v>
      </c>
    </row>
    <row r="41" spans="1:38" x14ac:dyDescent="0.2">
      <c r="A41" s="73">
        <v>163000</v>
      </c>
      <c r="B41" s="25">
        <v>1300.08</v>
      </c>
      <c r="C41" s="25">
        <v>122.79</v>
      </c>
      <c r="D41" s="25">
        <v>278.42</v>
      </c>
      <c r="E41" s="25">
        <v>636.54999999999995</v>
      </c>
      <c r="F41" s="25">
        <v>118.13</v>
      </c>
      <c r="G41" s="25">
        <v>408.2</v>
      </c>
      <c r="H41" s="25">
        <v>399.48</v>
      </c>
      <c r="I41" s="25">
        <v>376.93</v>
      </c>
      <c r="J41" s="25">
        <v>409.35</v>
      </c>
      <c r="K41" s="25">
        <v>1226.28</v>
      </c>
      <c r="L41" s="25">
        <v>105.09</v>
      </c>
      <c r="M41" s="25">
        <v>697.39</v>
      </c>
      <c r="N41" s="25">
        <f t="shared" si="12"/>
        <v>6078.6900000000005</v>
      </c>
      <c r="O41" s="26">
        <f t="shared" si="127"/>
        <v>7.1568124615998714E-3</v>
      </c>
      <c r="P41" s="26">
        <f t="shared" si="128"/>
        <v>9.8219333634734507E-4</v>
      </c>
      <c r="Q41" s="26">
        <f t="shared" si="129"/>
        <v>1.2701298728551734E-3</v>
      </c>
      <c r="R41" s="26">
        <f t="shared" si="130"/>
        <v>3.2814049475369559E-3</v>
      </c>
      <c r="S41" s="26">
        <f t="shared" si="131"/>
        <v>6.8138881033020745E-4</v>
      </c>
      <c r="T41" s="26">
        <f t="shared" si="132"/>
        <v>2.4685185272535454E-3</v>
      </c>
      <c r="U41" s="26">
        <f t="shared" si="133"/>
        <v>2.0960631601945703E-3</v>
      </c>
      <c r="V41" s="26">
        <f t="shared" si="134"/>
        <v>1.9120004979226092E-3</v>
      </c>
      <c r="W41" s="26">
        <f t="shared" si="135"/>
        <v>2.3409977299727893E-3</v>
      </c>
      <c r="X41" s="26">
        <f t="shared" si="136"/>
        <v>6.6043408078549784E-3</v>
      </c>
      <c r="Y41" s="26">
        <f t="shared" si="137"/>
        <v>6.2131010291376044E-4</v>
      </c>
      <c r="Z41" s="26">
        <f t="shared" si="138"/>
        <v>4.2155628189523399E-3</v>
      </c>
      <c r="AA41" s="25">
        <f t="shared" si="177"/>
        <v>12.430095019555889</v>
      </c>
      <c r="AB41" s="25">
        <f t="shared" si="178"/>
        <v>2.6389275902979561</v>
      </c>
      <c r="AC41" s="25">
        <f t="shared" si="179"/>
        <v>3.9635545799331253</v>
      </c>
      <c r="AD41" s="25">
        <f t="shared" si="180"/>
        <v>5.844116583464368</v>
      </c>
      <c r="AE41" s="25">
        <f t="shared" si="181"/>
        <v>1.6697092102736568</v>
      </c>
      <c r="AF41" s="25">
        <f t="shared" si="182"/>
        <v>4.1167977182712825</v>
      </c>
      <c r="AG41" s="25">
        <f t="shared" si="183"/>
        <v>3.4997966585768743</v>
      </c>
      <c r="AH41" s="25">
        <f t="shared" si="184"/>
        <v>3.9161020598301506</v>
      </c>
      <c r="AI41" s="25">
        <f t="shared" si="185"/>
        <v>4.9812686097453005</v>
      </c>
      <c r="AJ41" s="25">
        <f t="shared" si="186"/>
        <v>14.040762514091604</v>
      </c>
      <c r="AK41" s="25">
        <f t="shared" si="187"/>
        <v>1.145689616671945</v>
      </c>
      <c r="AL41" s="25">
        <f t="shared" si="188"/>
        <v>7.612631960976894</v>
      </c>
    </row>
    <row r="42" spans="1:38" x14ac:dyDescent="0.2">
      <c r="A42" s="73">
        <v>163200</v>
      </c>
      <c r="B42" s="25"/>
      <c r="C42" s="25"/>
      <c r="D42" s="25"/>
      <c r="F42" s="25"/>
      <c r="G42" s="25"/>
      <c r="H42" s="25"/>
      <c r="I42" s="25"/>
      <c r="J42" s="25"/>
      <c r="K42" s="25"/>
      <c r="L42" s="25"/>
      <c r="M42" s="25"/>
      <c r="N42" s="25">
        <f t="shared" si="12"/>
        <v>0</v>
      </c>
      <c r="O42" s="26">
        <f t="shared" si="127"/>
        <v>0</v>
      </c>
      <c r="P42" s="26">
        <f t="shared" si="128"/>
        <v>0</v>
      </c>
      <c r="Q42" s="26">
        <f t="shared" si="129"/>
        <v>0</v>
      </c>
      <c r="R42" s="26">
        <f t="shared" si="130"/>
        <v>0</v>
      </c>
      <c r="S42" s="26">
        <f t="shared" si="131"/>
        <v>0</v>
      </c>
      <c r="T42" s="26">
        <f t="shared" si="132"/>
        <v>0</v>
      </c>
      <c r="U42" s="26">
        <f t="shared" si="133"/>
        <v>0</v>
      </c>
      <c r="V42" s="26">
        <f t="shared" si="134"/>
        <v>0</v>
      </c>
      <c r="W42" s="26">
        <f t="shared" si="135"/>
        <v>0</v>
      </c>
      <c r="X42" s="26">
        <f t="shared" si="136"/>
        <v>0</v>
      </c>
      <c r="Y42" s="26">
        <f t="shared" si="137"/>
        <v>0</v>
      </c>
      <c r="Z42" s="26">
        <f t="shared" si="138"/>
        <v>0</v>
      </c>
      <c r="AA42" s="25">
        <f t="shared" si="177"/>
        <v>0</v>
      </c>
      <c r="AB42" s="25">
        <f t="shared" si="178"/>
        <v>0</v>
      </c>
      <c r="AC42" s="25">
        <f t="shared" si="179"/>
        <v>0</v>
      </c>
      <c r="AD42" s="25">
        <f t="shared" si="180"/>
        <v>0</v>
      </c>
      <c r="AE42" s="25">
        <f t="shared" si="181"/>
        <v>0</v>
      </c>
      <c r="AF42" s="25">
        <f t="shared" si="182"/>
        <v>0</v>
      </c>
      <c r="AG42" s="25">
        <f t="shared" si="183"/>
        <v>0</v>
      </c>
      <c r="AH42" s="25">
        <f t="shared" si="184"/>
        <v>0</v>
      </c>
      <c r="AI42" s="25">
        <f t="shared" si="185"/>
        <v>0</v>
      </c>
      <c r="AJ42" s="25">
        <f t="shared" si="186"/>
        <v>0</v>
      </c>
      <c r="AK42" s="25">
        <f t="shared" si="187"/>
        <v>0</v>
      </c>
      <c r="AL42" s="25">
        <f t="shared" si="188"/>
        <v>0</v>
      </c>
    </row>
    <row r="43" spans="1:38" x14ac:dyDescent="0.2">
      <c r="A43" s="73">
        <v>183200</v>
      </c>
      <c r="B43" s="25"/>
      <c r="C43" s="25"/>
      <c r="D43" s="25"/>
      <c r="F43" s="25"/>
      <c r="G43" s="25"/>
      <c r="H43" s="25"/>
      <c r="I43" s="25"/>
      <c r="J43" s="25"/>
      <c r="K43" s="25"/>
      <c r="L43" s="25"/>
      <c r="M43" s="25"/>
      <c r="N43" s="25">
        <f t="shared" si="12"/>
        <v>0</v>
      </c>
      <c r="O43" s="26">
        <f t="shared" si="127"/>
        <v>0</v>
      </c>
      <c r="P43" s="26">
        <f t="shared" si="128"/>
        <v>0</v>
      </c>
      <c r="Q43" s="26">
        <f t="shared" si="129"/>
        <v>0</v>
      </c>
      <c r="R43" s="26">
        <f t="shared" si="130"/>
        <v>0</v>
      </c>
      <c r="S43" s="26">
        <f t="shared" si="131"/>
        <v>0</v>
      </c>
      <c r="T43" s="26">
        <f t="shared" si="132"/>
        <v>0</v>
      </c>
      <c r="U43" s="26">
        <f t="shared" si="133"/>
        <v>0</v>
      </c>
      <c r="V43" s="26">
        <f t="shared" si="134"/>
        <v>0</v>
      </c>
      <c r="W43" s="26">
        <f t="shared" si="135"/>
        <v>0</v>
      </c>
      <c r="X43" s="26">
        <f t="shared" si="136"/>
        <v>0</v>
      </c>
      <c r="Y43" s="26">
        <f t="shared" si="137"/>
        <v>0</v>
      </c>
      <c r="Z43" s="26">
        <f t="shared" si="138"/>
        <v>0</v>
      </c>
      <c r="AA43" s="25">
        <f t="shared" si="177"/>
        <v>0</v>
      </c>
      <c r="AB43" s="25">
        <f t="shared" si="178"/>
        <v>0</v>
      </c>
      <c r="AC43" s="25">
        <f t="shared" si="179"/>
        <v>0</v>
      </c>
      <c r="AD43" s="25">
        <f t="shared" si="180"/>
        <v>0</v>
      </c>
      <c r="AE43" s="25">
        <f t="shared" si="181"/>
        <v>0</v>
      </c>
      <c r="AF43" s="25">
        <f t="shared" si="182"/>
        <v>0</v>
      </c>
      <c r="AG43" s="25">
        <f t="shared" si="183"/>
        <v>0</v>
      </c>
      <c r="AH43" s="25">
        <f t="shared" si="184"/>
        <v>0</v>
      </c>
      <c r="AI43" s="25">
        <f t="shared" si="185"/>
        <v>0</v>
      </c>
      <c r="AJ43" s="25">
        <f t="shared" si="186"/>
        <v>0</v>
      </c>
      <c r="AK43" s="25">
        <f t="shared" si="187"/>
        <v>0</v>
      </c>
      <c r="AL43" s="25">
        <f t="shared" si="188"/>
        <v>0</v>
      </c>
    </row>
    <row r="44" spans="1:38" x14ac:dyDescent="0.2">
      <c r="A44" s="73">
        <v>183400</v>
      </c>
      <c r="B44" s="25"/>
      <c r="C44" s="25"/>
      <c r="D44" s="25"/>
      <c r="F44" s="25"/>
      <c r="G44" s="25"/>
      <c r="H44" s="25"/>
      <c r="I44" s="25"/>
      <c r="J44" s="25"/>
      <c r="K44" s="25"/>
      <c r="L44" s="25"/>
      <c r="M44" s="25"/>
      <c r="N44" s="25">
        <f t="shared" ref="N44" si="215">SUM(B44:M44)</f>
        <v>0</v>
      </c>
      <c r="O44" s="26">
        <f t="shared" si="127"/>
        <v>0</v>
      </c>
      <c r="P44" s="26">
        <f t="shared" si="128"/>
        <v>0</v>
      </c>
      <c r="Q44" s="26">
        <f t="shared" si="129"/>
        <v>0</v>
      </c>
      <c r="R44" s="26">
        <f t="shared" si="130"/>
        <v>0</v>
      </c>
      <c r="S44" s="26">
        <f t="shared" si="131"/>
        <v>0</v>
      </c>
      <c r="T44" s="26">
        <f t="shared" si="132"/>
        <v>0</v>
      </c>
      <c r="U44" s="26">
        <f t="shared" si="133"/>
        <v>0</v>
      </c>
      <c r="V44" s="26">
        <f t="shared" si="134"/>
        <v>0</v>
      </c>
      <c r="W44" s="26">
        <f t="shared" si="135"/>
        <v>0</v>
      </c>
      <c r="X44" s="26">
        <f t="shared" si="136"/>
        <v>0</v>
      </c>
      <c r="Y44" s="26">
        <f t="shared" si="137"/>
        <v>0</v>
      </c>
      <c r="Z44" s="26">
        <f t="shared" si="138"/>
        <v>0</v>
      </c>
      <c r="AA44" s="25">
        <f t="shared" ref="AA44" si="216">+O44*$AA$2</f>
        <v>0</v>
      </c>
      <c r="AB44" s="25">
        <f t="shared" ref="AB44" si="217">+P44*$AB$2</f>
        <v>0</v>
      </c>
      <c r="AC44" s="25">
        <f t="shared" ref="AC44" si="218">+Q44*$AC$2</f>
        <v>0</v>
      </c>
      <c r="AD44" s="25">
        <f t="shared" ref="AD44" si="219">+R44*$AD$2</f>
        <v>0</v>
      </c>
      <c r="AE44" s="25">
        <f t="shared" ref="AE44" si="220">+S44*$AE$2</f>
        <v>0</v>
      </c>
      <c r="AF44" s="25">
        <f t="shared" ref="AF44" si="221">+T44*$AF$2</f>
        <v>0</v>
      </c>
      <c r="AG44" s="25">
        <f t="shared" ref="AG44" si="222">+U44*$AG$2</f>
        <v>0</v>
      </c>
      <c r="AH44" s="25">
        <f t="shared" ref="AH44" si="223">+V44*$AH$2</f>
        <v>0</v>
      </c>
      <c r="AI44" s="25">
        <f t="shared" ref="AI44" si="224">+W44*$AI$2</f>
        <v>0</v>
      </c>
      <c r="AJ44" s="25">
        <f t="shared" ref="AJ44" si="225">+X44*$AJ$2</f>
        <v>0</v>
      </c>
      <c r="AK44" s="25">
        <f t="shared" ref="AK44" si="226">+Y44*$AK$2</f>
        <v>0</v>
      </c>
      <c r="AL44" s="25">
        <f t="shared" ref="AL44" si="227">+Z44*$AL$2</f>
        <v>0</v>
      </c>
    </row>
    <row r="45" spans="1:38" x14ac:dyDescent="0.2">
      <c r="A45" s="73">
        <v>184100</v>
      </c>
      <c r="B45" s="25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>
        <f>SUM(B45:M45)</f>
        <v>0</v>
      </c>
      <c r="O45" s="26">
        <f t="shared" si="127"/>
        <v>0</v>
      </c>
      <c r="P45" s="26">
        <f t="shared" si="128"/>
        <v>0</v>
      </c>
      <c r="Q45" s="26">
        <f t="shared" si="129"/>
        <v>0</v>
      </c>
      <c r="R45" s="26">
        <f t="shared" si="130"/>
        <v>0</v>
      </c>
      <c r="S45" s="26">
        <f t="shared" si="131"/>
        <v>0</v>
      </c>
      <c r="T45" s="26">
        <f t="shared" si="132"/>
        <v>0</v>
      </c>
      <c r="U45" s="26">
        <f t="shared" si="133"/>
        <v>0</v>
      </c>
      <c r="V45" s="26">
        <f t="shared" si="134"/>
        <v>0</v>
      </c>
      <c r="W45" s="26">
        <f t="shared" si="135"/>
        <v>0</v>
      </c>
      <c r="X45" s="26">
        <f t="shared" si="136"/>
        <v>0</v>
      </c>
      <c r="Y45" s="26">
        <f t="shared" si="137"/>
        <v>0</v>
      </c>
      <c r="Z45" s="26">
        <f t="shared" si="138"/>
        <v>0</v>
      </c>
      <c r="AA45" s="25">
        <f>+O45*$AA$2</f>
        <v>0</v>
      </c>
      <c r="AB45" s="25">
        <f>+P45*$AB$2</f>
        <v>0</v>
      </c>
      <c r="AC45" s="25">
        <f>+Q45*$AC$2</f>
        <v>0</v>
      </c>
      <c r="AD45" s="25">
        <f>+R45*$AD$2</f>
        <v>0</v>
      </c>
      <c r="AE45" s="25">
        <f>+S45*$AE$2</f>
        <v>0</v>
      </c>
      <c r="AF45" s="25">
        <f>+T45*$AF$2</f>
        <v>0</v>
      </c>
      <c r="AG45" s="25">
        <f>+U45*$AG$2</f>
        <v>0</v>
      </c>
      <c r="AH45" s="25">
        <f>+V45*$AH$2</f>
        <v>0</v>
      </c>
      <c r="AI45" s="25">
        <f>+W45*$AI$2</f>
        <v>0</v>
      </c>
      <c r="AJ45" s="25">
        <f>+X45*$AJ$2</f>
        <v>0</v>
      </c>
      <c r="AK45" s="25">
        <f>+Y45*$AK$2</f>
        <v>0</v>
      </c>
      <c r="AL45" s="25">
        <f>+Z45*$AL$2</f>
        <v>0</v>
      </c>
    </row>
    <row r="46" spans="1:38" x14ac:dyDescent="0.2">
      <c r="A46" s="73">
        <v>242300</v>
      </c>
      <c r="B46" s="25"/>
      <c r="C46" s="25"/>
      <c r="D46" s="25"/>
      <c r="F46" s="25"/>
      <c r="G46" s="25"/>
      <c r="H46" s="25"/>
      <c r="I46" s="25"/>
      <c r="J46" s="25"/>
      <c r="K46" s="25"/>
      <c r="L46" s="25"/>
      <c r="M46" s="25"/>
      <c r="N46" s="25">
        <f t="shared" ref="N46" si="228">SUM(B46:M46)</f>
        <v>0</v>
      </c>
      <c r="O46" s="26">
        <f t="shared" si="127"/>
        <v>0</v>
      </c>
      <c r="P46" s="26">
        <f t="shared" si="128"/>
        <v>0</v>
      </c>
      <c r="Q46" s="26">
        <f t="shared" si="129"/>
        <v>0</v>
      </c>
      <c r="R46" s="26">
        <f t="shared" si="130"/>
        <v>0</v>
      </c>
      <c r="S46" s="26">
        <f t="shared" si="131"/>
        <v>0</v>
      </c>
      <c r="T46" s="26">
        <f t="shared" si="132"/>
        <v>0</v>
      </c>
      <c r="U46" s="26">
        <f t="shared" si="133"/>
        <v>0</v>
      </c>
      <c r="V46" s="26">
        <f t="shared" si="134"/>
        <v>0</v>
      </c>
      <c r="W46" s="26">
        <f t="shared" si="135"/>
        <v>0</v>
      </c>
      <c r="X46" s="26">
        <f t="shared" si="136"/>
        <v>0</v>
      </c>
      <c r="Y46" s="26">
        <f t="shared" si="137"/>
        <v>0</v>
      </c>
      <c r="Z46" s="26">
        <f t="shared" si="138"/>
        <v>0</v>
      </c>
      <c r="AA46" s="25">
        <f t="shared" ref="AA46" si="229">+O46*$AA$2</f>
        <v>0</v>
      </c>
      <c r="AB46" s="25">
        <f t="shared" ref="AB46" si="230">+P46*$AB$2</f>
        <v>0</v>
      </c>
      <c r="AC46" s="25">
        <f t="shared" ref="AC46" si="231">+Q46*$AC$2</f>
        <v>0</v>
      </c>
      <c r="AD46" s="25">
        <f t="shared" ref="AD46" si="232">+R46*$AD$2</f>
        <v>0</v>
      </c>
      <c r="AE46" s="25">
        <f t="shared" ref="AE46" si="233">+S46*$AE$2</f>
        <v>0</v>
      </c>
      <c r="AF46" s="25">
        <f t="shared" ref="AF46" si="234">+T46*$AF$2</f>
        <v>0</v>
      </c>
      <c r="AG46" s="25">
        <f t="shared" ref="AG46" si="235">+U46*$AG$2</f>
        <v>0</v>
      </c>
      <c r="AH46" s="25">
        <f t="shared" ref="AH46" si="236">+V46*$AH$2</f>
        <v>0</v>
      </c>
      <c r="AI46" s="25">
        <f t="shared" ref="AI46" si="237">+W46*$AI$2</f>
        <v>0</v>
      </c>
      <c r="AJ46" s="25">
        <f t="shared" ref="AJ46" si="238">+X46*$AJ$2</f>
        <v>0</v>
      </c>
      <c r="AK46" s="25">
        <f t="shared" ref="AK46" si="239">+Y46*$AK$2</f>
        <v>0</v>
      </c>
      <c r="AL46" s="25">
        <f t="shared" ref="AL46" si="240">+Z46*$AL$2</f>
        <v>0</v>
      </c>
    </row>
    <row r="47" spans="1:38" x14ac:dyDescent="0.2">
      <c r="A47" s="73">
        <v>253350</v>
      </c>
      <c r="B47" s="25"/>
      <c r="C47" s="25"/>
      <c r="D47" s="25"/>
      <c r="F47" s="25"/>
      <c r="G47" s="25"/>
      <c r="H47" s="25"/>
      <c r="I47" s="25"/>
      <c r="J47" s="25"/>
      <c r="K47" s="25"/>
      <c r="L47" s="25"/>
      <c r="M47" s="25"/>
      <c r="N47" s="25">
        <f t="shared" ref="N47:N48" si="241">SUM(B47:M47)</f>
        <v>0</v>
      </c>
      <c r="O47" s="26">
        <f t="shared" si="127"/>
        <v>0</v>
      </c>
      <c r="P47" s="26">
        <f t="shared" si="128"/>
        <v>0</v>
      </c>
      <c r="Q47" s="26">
        <f t="shared" si="129"/>
        <v>0</v>
      </c>
      <c r="R47" s="26">
        <f t="shared" si="130"/>
        <v>0</v>
      </c>
      <c r="S47" s="26">
        <f t="shared" si="131"/>
        <v>0</v>
      </c>
      <c r="T47" s="26">
        <f t="shared" si="132"/>
        <v>0</v>
      </c>
      <c r="U47" s="26">
        <f t="shared" si="133"/>
        <v>0</v>
      </c>
      <c r="V47" s="26">
        <f t="shared" si="134"/>
        <v>0</v>
      </c>
      <c r="W47" s="26">
        <f t="shared" si="135"/>
        <v>0</v>
      </c>
      <c r="X47" s="26">
        <f t="shared" si="136"/>
        <v>0</v>
      </c>
      <c r="Y47" s="26">
        <f t="shared" si="137"/>
        <v>0</v>
      </c>
      <c r="Z47" s="26">
        <f t="shared" si="138"/>
        <v>0</v>
      </c>
      <c r="AA47" s="25">
        <f t="shared" ref="AA47:AA48" si="242">+O47*$AA$2</f>
        <v>0</v>
      </c>
      <c r="AB47" s="25">
        <f t="shared" ref="AB47:AB48" si="243">+P47*$AB$2</f>
        <v>0</v>
      </c>
      <c r="AC47" s="25">
        <f t="shared" ref="AC47:AC48" si="244">+Q47*$AC$2</f>
        <v>0</v>
      </c>
      <c r="AD47" s="25">
        <f t="shared" ref="AD47:AD48" si="245">+R47*$AD$2</f>
        <v>0</v>
      </c>
      <c r="AE47" s="25">
        <f t="shared" ref="AE47:AE48" si="246">+S47*$AE$2</f>
        <v>0</v>
      </c>
      <c r="AF47" s="25">
        <f t="shared" ref="AF47:AF48" si="247">+T47*$AF$2</f>
        <v>0</v>
      </c>
      <c r="AG47" s="25">
        <f t="shared" ref="AG47:AG48" si="248">+U47*$AG$2</f>
        <v>0</v>
      </c>
      <c r="AH47" s="25">
        <f t="shared" ref="AH47:AH48" si="249">+V47*$AH$2</f>
        <v>0</v>
      </c>
      <c r="AI47" s="25">
        <f t="shared" ref="AI47:AI48" si="250">+W47*$AI$2</f>
        <v>0</v>
      </c>
      <c r="AJ47" s="25">
        <f t="shared" ref="AJ47:AJ48" si="251">+X47*$AJ$2</f>
        <v>0</v>
      </c>
      <c r="AK47" s="25">
        <f t="shared" ref="AK47:AK48" si="252">+Y47*$AK$2</f>
        <v>0</v>
      </c>
      <c r="AL47" s="25">
        <f t="shared" ref="AL47:AL48" si="253">+Z47*$AL$2</f>
        <v>0</v>
      </c>
    </row>
    <row r="48" spans="1:38" x14ac:dyDescent="0.2">
      <c r="A48" s="73">
        <v>253351</v>
      </c>
      <c r="B48" s="25"/>
      <c r="C48" s="25"/>
      <c r="D48" s="25"/>
      <c r="F48" s="25"/>
      <c r="G48" s="25"/>
      <c r="H48" s="25"/>
      <c r="I48" s="25"/>
      <c r="J48" s="25"/>
      <c r="K48" s="25"/>
      <c r="L48" s="25"/>
      <c r="M48" s="25"/>
      <c r="N48" s="25">
        <f t="shared" si="241"/>
        <v>0</v>
      </c>
      <c r="O48" s="26">
        <f t="shared" si="127"/>
        <v>0</v>
      </c>
      <c r="P48" s="26">
        <f t="shared" si="128"/>
        <v>0</v>
      </c>
      <c r="Q48" s="26">
        <f t="shared" si="129"/>
        <v>0</v>
      </c>
      <c r="R48" s="26">
        <f t="shared" si="130"/>
        <v>0</v>
      </c>
      <c r="S48" s="26">
        <f t="shared" si="131"/>
        <v>0</v>
      </c>
      <c r="T48" s="26">
        <f t="shared" si="132"/>
        <v>0</v>
      </c>
      <c r="U48" s="26">
        <f t="shared" si="133"/>
        <v>0</v>
      </c>
      <c r="V48" s="26">
        <f t="shared" si="134"/>
        <v>0</v>
      </c>
      <c r="W48" s="26">
        <f t="shared" si="135"/>
        <v>0</v>
      </c>
      <c r="X48" s="26">
        <f t="shared" si="136"/>
        <v>0</v>
      </c>
      <c r="Y48" s="26">
        <f t="shared" si="137"/>
        <v>0</v>
      </c>
      <c r="Z48" s="26">
        <f t="shared" si="138"/>
        <v>0</v>
      </c>
      <c r="AA48" s="25">
        <f t="shared" si="242"/>
        <v>0</v>
      </c>
      <c r="AB48" s="25">
        <f t="shared" si="243"/>
        <v>0</v>
      </c>
      <c r="AC48" s="25">
        <f t="shared" si="244"/>
        <v>0</v>
      </c>
      <c r="AD48" s="25">
        <f t="shared" si="245"/>
        <v>0</v>
      </c>
      <c r="AE48" s="25">
        <f t="shared" si="246"/>
        <v>0</v>
      </c>
      <c r="AF48" s="25">
        <f t="shared" si="247"/>
        <v>0</v>
      </c>
      <c r="AG48" s="25">
        <f t="shared" si="248"/>
        <v>0</v>
      </c>
      <c r="AH48" s="25">
        <f t="shared" si="249"/>
        <v>0</v>
      </c>
      <c r="AI48" s="25">
        <f t="shared" si="250"/>
        <v>0</v>
      </c>
      <c r="AJ48" s="25">
        <f t="shared" si="251"/>
        <v>0</v>
      </c>
      <c r="AK48" s="25">
        <f t="shared" si="252"/>
        <v>0</v>
      </c>
      <c r="AL48" s="25">
        <f t="shared" si="253"/>
        <v>0</v>
      </c>
    </row>
    <row r="49" spans="1:38" x14ac:dyDescent="0.2">
      <c r="A49" s="73">
        <v>416000</v>
      </c>
      <c r="B49" s="25"/>
      <c r="C49" s="25"/>
      <c r="D49" s="25"/>
      <c r="F49" s="25"/>
      <c r="G49" s="25"/>
      <c r="H49" s="25"/>
      <c r="I49" s="25"/>
      <c r="J49" s="25"/>
      <c r="K49" s="25"/>
      <c r="L49" s="25"/>
      <c r="M49" s="25"/>
      <c r="N49" s="25">
        <f t="shared" si="12"/>
        <v>0</v>
      </c>
      <c r="O49" s="26">
        <f t="shared" si="127"/>
        <v>0</v>
      </c>
      <c r="P49" s="26">
        <f t="shared" si="128"/>
        <v>0</v>
      </c>
      <c r="Q49" s="26">
        <f t="shared" si="129"/>
        <v>0</v>
      </c>
      <c r="R49" s="26">
        <f t="shared" si="130"/>
        <v>0</v>
      </c>
      <c r="S49" s="26">
        <f t="shared" si="131"/>
        <v>0</v>
      </c>
      <c r="T49" s="26">
        <f t="shared" si="132"/>
        <v>0</v>
      </c>
      <c r="U49" s="26">
        <f t="shared" si="133"/>
        <v>0</v>
      </c>
      <c r="V49" s="26">
        <f t="shared" si="134"/>
        <v>0</v>
      </c>
      <c r="W49" s="26">
        <f t="shared" si="135"/>
        <v>0</v>
      </c>
      <c r="X49" s="26">
        <f t="shared" si="136"/>
        <v>0</v>
      </c>
      <c r="Y49" s="26">
        <f t="shared" si="137"/>
        <v>0</v>
      </c>
      <c r="Z49" s="26">
        <f t="shared" si="138"/>
        <v>0</v>
      </c>
      <c r="AA49" s="25">
        <f t="shared" si="177"/>
        <v>0</v>
      </c>
      <c r="AB49" s="25">
        <f t="shared" si="178"/>
        <v>0</v>
      </c>
      <c r="AC49" s="25">
        <f t="shared" si="179"/>
        <v>0</v>
      </c>
      <c r="AD49" s="25">
        <f t="shared" si="180"/>
        <v>0</v>
      </c>
      <c r="AE49" s="25">
        <f t="shared" si="181"/>
        <v>0</v>
      </c>
      <c r="AF49" s="25">
        <f t="shared" si="182"/>
        <v>0</v>
      </c>
      <c r="AG49" s="25">
        <f t="shared" si="183"/>
        <v>0</v>
      </c>
      <c r="AH49" s="25">
        <f t="shared" si="184"/>
        <v>0</v>
      </c>
      <c r="AI49" s="25">
        <f t="shared" si="185"/>
        <v>0</v>
      </c>
      <c r="AJ49" s="25">
        <f t="shared" si="186"/>
        <v>0</v>
      </c>
      <c r="AK49" s="25">
        <f t="shared" si="187"/>
        <v>0</v>
      </c>
      <c r="AL49" s="25">
        <f t="shared" si="188"/>
        <v>0</v>
      </c>
    </row>
    <row r="50" spans="1:38" x14ac:dyDescent="0.2">
      <c r="A50" s="73">
        <v>416100</v>
      </c>
      <c r="B50" s="25"/>
      <c r="C50" s="25"/>
      <c r="D50" s="25"/>
      <c r="F50" s="25"/>
      <c r="G50" s="25"/>
      <c r="H50" s="25"/>
      <c r="I50" s="25"/>
      <c r="J50" s="25"/>
      <c r="K50" s="25"/>
      <c r="L50" s="25"/>
      <c r="M50" s="25"/>
      <c r="N50" s="25">
        <f t="shared" si="12"/>
        <v>0</v>
      </c>
      <c r="O50" s="26">
        <f t="shared" si="127"/>
        <v>0</v>
      </c>
      <c r="P50" s="26">
        <f t="shared" si="128"/>
        <v>0</v>
      </c>
      <c r="Q50" s="26">
        <f t="shared" si="129"/>
        <v>0</v>
      </c>
      <c r="R50" s="26">
        <f t="shared" si="130"/>
        <v>0</v>
      </c>
      <c r="S50" s="26">
        <f t="shared" si="131"/>
        <v>0</v>
      </c>
      <c r="T50" s="26">
        <f t="shared" si="132"/>
        <v>0</v>
      </c>
      <c r="U50" s="26">
        <f t="shared" si="133"/>
        <v>0</v>
      </c>
      <c r="V50" s="26">
        <f t="shared" si="134"/>
        <v>0</v>
      </c>
      <c r="W50" s="26">
        <f t="shared" si="135"/>
        <v>0</v>
      </c>
      <c r="X50" s="26">
        <f t="shared" si="136"/>
        <v>0</v>
      </c>
      <c r="Y50" s="26">
        <f t="shared" si="137"/>
        <v>0</v>
      </c>
      <c r="Z50" s="26">
        <f t="shared" si="138"/>
        <v>0</v>
      </c>
      <c r="AA50" s="25">
        <f t="shared" si="177"/>
        <v>0</v>
      </c>
      <c r="AB50" s="25">
        <f t="shared" si="178"/>
        <v>0</v>
      </c>
      <c r="AC50" s="25">
        <f t="shared" si="179"/>
        <v>0</v>
      </c>
      <c r="AD50" s="25">
        <f t="shared" si="180"/>
        <v>0</v>
      </c>
      <c r="AE50" s="25">
        <f t="shared" si="181"/>
        <v>0</v>
      </c>
      <c r="AF50" s="25">
        <f t="shared" si="182"/>
        <v>0</v>
      </c>
      <c r="AG50" s="25">
        <f t="shared" si="183"/>
        <v>0</v>
      </c>
      <c r="AH50" s="25">
        <f t="shared" si="184"/>
        <v>0</v>
      </c>
      <c r="AI50" s="25">
        <f t="shared" si="185"/>
        <v>0</v>
      </c>
      <c r="AJ50" s="25">
        <f t="shared" si="186"/>
        <v>0</v>
      </c>
      <c r="AK50" s="25">
        <f t="shared" si="187"/>
        <v>0</v>
      </c>
      <c r="AL50" s="25">
        <f t="shared" si="188"/>
        <v>0</v>
      </c>
    </row>
    <row r="51" spans="1:38" x14ac:dyDescent="0.2">
      <c r="A51" s="73">
        <v>416600</v>
      </c>
      <c r="B51" s="25"/>
      <c r="C51" s="25"/>
      <c r="D51" s="25"/>
      <c r="F51" s="25"/>
      <c r="G51" s="25"/>
      <c r="H51" s="25"/>
      <c r="I51" s="25"/>
      <c r="J51" s="25"/>
      <c r="K51" s="25"/>
      <c r="L51" s="25"/>
      <c r="M51" s="25"/>
      <c r="N51" s="25">
        <f t="shared" si="12"/>
        <v>0</v>
      </c>
      <c r="O51" s="26">
        <f t="shared" si="127"/>
        <v>0</v>
      </c>
      <c r="P51" s="26">
        <f t="shared" si="128"/>
        <v>0</v>
      </c>
      <c r="Q51" s="26">
        <f t="shared" si="129"/>
        <v>0</v>
      </c>
      <c r="R51" s="26">
        <f t="shared" si="130"/>
        <v>0</v>
      </c>
      <c r="S51" s="26">
        <f t="shared" si="131"/>
        <v>0</v>
      </c>
      <c r="T51" s="26">
        <f t="shared" si="132"/>
        <v>0</v>
      </c>
      <c r="U51" s="26">
        <f t="shared" si="133"/>
        <v>0</v>
      </c>
      <c r="V51" s="26">
        <f t="shared" si="134"/>
        <v>0</v>
      </c>
      <c r="W51" s="26">
        <f t="shared" si="135"/>
        <v>0</v>
      </c>
      <c r="X51" s="26">
        <f t="shared" si="136"/>
        <v>0</v>
      </c>
      <c r="Y51" s="26">
        <f t="shared" si="137"/>
        <v>0</v>
      </c>
      <c r="Z51" s="26">
        <f t="shared" si="138"/>
        <v>0</v>
      </c>
      <c r="AA51" s="25">
        <f t="shared" si="177"/>
        <v>0</v>
      </c>
      <c r="AB51" s="25">
        <f t="shared" si="178"/>
        <v>0</v>
      </c>
      <c r="AC51" s="25">
        <f t="shared" si="179"/>
        <v>0</v>
      </c>
      <c r="AD51" s="25">
        <f t="shared" si="180"/>
        <v>0</v>
      </c>
      <c r="AE51" s="25">
        <f t="shared" si="181"/>
        <v>0</v>
      </c>
      <c r="AF51" s="25">
        <f t="shared" si="182"/>
        <v>0</v>
      </c>
      <c r="AG51" s="25">
        <f t="shared" si="183"/>
        <v>0</v>
      </c>
      <c r="AH51" s="25">
        <f t="shared" si="184"/>
        <v>0</v>
      </c>
      <c r="AI51" s="25">
        <f t="shared" si="185"/>
        <v>0</v>
      </c>
      <c r="AJ51" s="25">
        <f t="shared" si="186"/>
        <v>0</v>
      </c>
      <c r="AK51" s="25">
        <f t="shared" si="187"/>
        <v>0</v>
      </c>
      <c r="AL51" s="25">
        <f t="shared" si="188"/>
        <v>0</v>
      </c>
    </row>
    <row r="52" spans="1:38" x14ac:dyDescent="0.2">
      <c r="A52" s="73">
        <v>416700</v>
      </c>
      <c r="B52" s="25"/>
      <c r="C52" s="25"/>
      <c r="D52" s="25"/>
      <c r="F52" s="25"/>
      <c r="G52" s="25"/>
      <c r="H52" s="25"/>
      <c r="I52" s="25"/>
      <c r="J52" s="25"/>
      <c r="K52" s="25"/>
      <c r="L52" s="25"/>
      <c r="M52" s="25"/>
      <c r="N52" s="25">
        <f t="shared" si="12"/>
        <v>0</v>
      </c>
      <c r="O52" s="26">
        <f t="shared" si="127"/>
        <v>0</v>
      </c>
      <c r="P52" s="26">
        <f t="shared" si="128"/>
        <v>0</v>
      </c>
      <c r="Q52" s="26">
        <f t="shared" si="129"/>
        <v>0</v>
      </c>
      <c r="R52" s="26">
        <f t="shared" si="130"/>
        <v>0</v>
      </c>
      <c r="S52" s="26">
        <f t="shared" si="131"/>
        <v>0</v>
      </c>
      <c r="T52" s="26">
        <f t="shared" si="132"/>
        <v>0</v>
      </c>
      <c r="U52" s="26">
        <f t="shared" si="133"/>
        <v>0</v>
      </c>
      <c r="V52" s="26">
        <f t="shared" si="134"/>
        <v>0</v>
      </c>
      <c r="W52" s="26">
        <f t="shared" si="135"/>
        <v>0</v>
      </c>
      <c r="X52" s="26">
        <f t="shared" si="136"/>
        <v>0</v>
      </c>
      <c r="Y52" s="26">
        <f t="shared" si="137"/>
        <v>0</v>
      </c>
      <c r="Z52" s="26">
        <f t="shared" si="138"/>
        <v>0</v>
      </c>
      <c r="AA52" s="25">
        <f t="shared" si="177"/>
        <v>0</v>
      </c>
      <c r="AB52" s="25">
        <f t="shared" si="178"/>
        <v>0</v>
      </c>
      <c r="AC52" s="25">
        <f t="shared" si="179"/>
        <v>0</v>
      </c>
      <c r="AD52" s="25">
        <f t="shared" si="180"/>
        <v>0</v>
      </c>
      <c r="AE52" s="25">
        <f t="shared" si="181"/>
        <v>0</v>
      </c>
      <c r="AF52" s="25">
        <f t="shared" si="182"/>
        <v>0</v>
      </c>
      <c r="AG52" s="25">
        <f t="shared" si="183"/>
        <v>0</v>
      </c>
      <c r="AH52" s="25">
        <f t="shared" si="184"/>
        <v>0</v>
      </c>
      <c r="AI52" s="25">
        <f t="shared" si="185"/>
        <v>0</v>
      </c>
      <c r="AJ52" s="25">
        <f t="shared" si="186"/>
        <v>0</v>
      </c>
      <c r="AK52" s="25">
        <f t="shared" si="187"/>
        <v>0</v>
      </c>
      <c r="AL52" s="25">
        <f t="shared" si="188"/>
        <v>0</v>
      </c>
    </row>
    <row r="53" spans="1:38" x14ac:dyDescent="0.2">
      <c r="A53" s="73">
        <v>417102</v>
      </c>
      <c r="B53" s="25"/>
      <c r="C53" s="25"/>
      <c r="D53" s="25"/>
      <c r="F53" s="25"/>
      <c r="G53" s="25"/>
      <c r="H53" s="25"/>
      <c r="I53" s="25"/>
      <c r="J53" s="25"/>
      <c r="K53" s="25"/>
      <c r="L53" s="25"/>
      <c r="M53" s="25"/>
      <c r="N53" s="25">
        <f t="shared" si="12"/>
        <v>0</v>
      </c>
      <c r="O53" s="26">
        <f t="shared" si="127"/>
        <v>0</v>
      </c>
      <c r="P53" s="26">
        <f t="shared" si="128"/>
        <v>0</v>
      </c>
      <c r="Q53" s="26">
        <f t="shared" si="129"/>
        <v>0</v>
      </c>
      <c r="R53" s="26">
        <f t="shared" si="130"/>
        <v>0</v>
      </c>
      <c r="S53" s="26">
        <f t="shared" si="131"/>
        <v>0</v>
      </c>
      <c r="T53" s="26">
        <f t="shared" si="132"/>
        <v>0</v>
      </c>
      <c r="U53" s="26">
        <f t="shared" si="133"/>
        <v>0</v>
      </c>
      <c r="V53" s="26">
        <f t="shared" si="134"/>
        <v>0</v>
      </c>
      <c r="W53" s="26">
        <f t="shared" si="135"/>
        <v>0</v>
      </c>
      <c r="X53" s="26">
        <f t="shared" si="136"/>
        <v>0</v>
      </c>
      <c r="Y53" s="26">
        <f t="shared" si="137"/>
        <v>0</v>
      </c>
      <c r="Z53" s="26">
        <f t="shared" si="138"/>
        <v>0</v>
      </c>
      <c r="AA53" s="25">
        <f t="shared" si="177"/>
        <v>0</v>
      </c>
      <c r="AB53" s="25">
        <f t="shared" si="178"/>
        <v>0</v>
      </c>
      <c r="AC53" s="25">
        <f t="shared" si="179"/>
        <v>0</v>
      </c>
      <c r="AD53" s="25">
        <f t="shared" si="180"/>
        <v>0</v>
      </c>
      <c r="AE53" s="25">
        <f t="shared" si="181"/>
        <v>0</v>
      </c>
      <c r="AF53" s="25">
        <f t="shared" si="182"/>
        <v>0</v>
      </c>
      <c r="AG53" s="25">
        <f t="shared" si="183"/>
        <v>0</v>
      </c>
      <c r="AH53" s="25">
        <f t="shared" si="184"/>
        <v>0</v>
      </c>
      <c r="AI53" s="25">
        <f t="shared" si="185"/>
        <v>0</v>
      </c>
      <c r="AJ53" s="25">
        <f t="shared" si="186"/>
        <v>0</v>
      </c>
      <c r="AK53" s="25">
        <f t="shared" si="187"/>
        <v>0</v>
      </c>
      <c r="AL53" s="25">
        <f t="shared" si="188"/>
        <v>0</v>
      </c>
    </row>
    <row r="54" spans="1:38" x14ac:dyDescent="0.2">
      <c r="A54" s="73">
        <v>417106</v>
      </c>
      <c r="B54" s="25"/>
      <c r="C54" s="25"/>
      <c r="D54" s="25"/>
      <c r="F54" s="25"/>
      <c r="G54" s="25"/>
      <c r="H54" s="25"/>
      <c r="I54" s="25"/>
      <c r="J54" s="25"/>
      <c r="K54" s="25"/>
      <c r="L54" s="25"/>
      <c r="M54" s="25"/>
      <c r="N54" s="25">
        <f t="shared" si="12"/>
        <v>0</v>
      </c>
      <c r="O54" s="26">
        <f t="shared" si="127"/>
        <v>0</v>
      </c>
      <c r="P54" s="26">
        <f t="shared" si="128"/>
        <v>0</v>
      </c>
      <c r="Q54" s="26">
        <f t="shared" si="129"/>
        <v>0</v>
      </c>
      <c r="R54" s="26">
        <f t="shared" si="130"/>
        <v>0</v>
      </c>
      <c r="S54" s="26">
        <f t="shared" si="131"/>
        <v>0</v>
      </c>
      <c r="T54" s="26">
        <f t="shared" si="132"/>
        <v>0</v>
      </c>
      <c r="U54" s="26">
        <f t="shared" si="133"/>
        <v>0</v>
      </c>
      <c r="V54" s="26">
        <f t="shared" si="134"/>
        <v>0</v>
      </c>
      <c r="W54" s="26">
        <f t="shared" si="135"/>
        <v>0</v>
      </c>
      <c r="X54" s="26">
        <f t="shared" si="136"/>
        <v>0</v>
      </c>
      <c r="Y54" s="26">
        <f t="shared" si="137"/>
        <v>0</v>
      </c>
      <c r="Z54" s="26">
        <f t="shared" si="138"/>
        <v>0</v>
      </c>
      <c r="AA54" s="25">
        <f t="shared" si="177"/>
        <v>0</v>
      </c>
      <c r="AB54" s="25">
        <f t="shared" si="178"/>
        <v>0</v>
      </c>
      <c r="AC54" s="25">
        <f t="shared" si="179"/>
        <v>0</v>
      </c>
      <c r="AD54" s="25">
        <f t="shared" si="180"/>
        <v>0</v>
      </c>
      <c r="AE54" s="25">
        <f t="shared" si="181"/>
        <v>0</v>
      </c>
      <c r="AF54" s="25">
        <f t="shared" si="182"/>
        <v>0</v>
      </c>
      <c r="AG54" s="25">
        <f t="shared" si="183"/>
        <v>0</v>
      </c>
      <c r="AH54" s="25">
        <f t="shared" si="184"/>
        <v>0</v>
      </c>
      <c r="AI54" s="25">
        <f t="shared" si="185"/>
        <v>0</v>
      </c>
      <c r="AJ54" s="25">
        <f t="shared" si="186"/>
        <v>0</v>
      </c>
      <c r="AK54" s="25">
        <f t="shared" si="187"/>
        <v>0</v>
      </c>
      <c r="AL54" s="25">
        <f t="shared" si="188"/>
        <v>0</v>
      </c>
    </row>
    <row r="55" spans="1:38" x14ac:dyDescent="0.2">
      <c r="A55" s="73">
        <v>417107</v>
      </c>
      <c r="B55" s="25"/>
      <c r="C55" s="25"/>
      <c r="D55" s="25"/>
      <c r="F55" s="25"/>
      <c r="G55" s="25"/>
      <c r="H55" s="25"/>
      <c r="I55" s="25"/>
      <c r="J55" s="25"/>
      <c r="K55" s="25"/>
      <c r="L55" s="25"/>
      <c r="M55" s="25"/>
      <c r="N55" s="25">
        <f t="shared" si="12"/>
        <v>0</v>
      </c>
      <c r="O55" s="26">
        <f t="shared" si="127"/>
        <v>0</v>
      </c>
      <c r="P55" s="26">
        <f t="shared" si="128"/>
        <v>0</v>
      </c>
      <c r="Q55" s="26">
        <f t="shared" si="129"/>
        <v>0</v>
      </c>
      <c r="R55" s="26">
        <f t="shared" si="130"/>
        <v>0</v>
      </c>
      <c r="S55" s="26">
        <f t="shared" si="131"/>
        <v>0</v>
      </c>
      <c r="T55" s="26">
        <f t="shared" si="132"/>
        <v>0</v>
      </c>
      <c r="U55" s="26">
        <f t="shared" si="133"/>
        <v>0</v>
      </c>
      <c r="V55" s="26">
        <f t="shared" si="134"/>
        <v>0</v>
      </c>
      <c r="W55" s="26">
        <f t="shared" si="135"/>
        <v>0</v>
      </c>
      <c r="X55" s="26">
        <f t="shared" si="136"/>
        <v>0</v>
      </c>
      <c r="Y55" s="26">
        <f t="shared" si="137"/>
        <v>0</v>
      </c>
      <c r="Z55" s="26">
        <f t="shared" si="138"/>
        <v>0</v>
      </c>
      <c r="AA55" s="25">
        <f t="shared" si="177"/>
        <v>0</v>
      </c>
      <c r="AB55" s="25">
        <f t="shared" si="178"/>
        <v>0</v>
      </c>
      <c r="AC55" s="25">
        <f t="shared" si="179"/>
        <v>0</v>
      </c>
      <c r="AD55" s="25">
        <f t="shared" si="180"/>
        <v>0</v>
      </c>
      <c r="AE55" s="25">
        <f t="shared" si="181"/>
        <v>0</v>
      </c>
      <c r="AF55" s="25">
        <f t="shared" si="182"/>
        <v>0</v>
      </c>
      <c r="AG55" s="25">
        <f t="shared" si="183"/>
        <v>0</v>
      </c>
      <c r="AH55" s="25">
        <f t="shared" si="184"/>
        <v>0</v>
      </c>
      <c r="AI55" s="25">
        <f t="shared" si="185"/>
        <v>0</v>
      </c>
      <c r="AJ55" s="25">
        <f t="shared" si="186"/>
        <v>0</v>
      </c>
      <c r="AK55" s="25">
        <f t="shared" si="187"/>
        <v>0</v>
      </c>
      <c r="AL55" s="25">
        <f t="shared" si="188"/>
        <v>0</v>
      </c>
    </row>
    <row r="56" spans="1:38" x14ac:dyDescent="0.2">
      <c r="A56" s="73">
        <v>426500</v>
      </c>
      <c r="B56" s="25"/>
      <c r="C56" s="25"/>
      <c r="D56" s="25"/>
      <c r="F56" s="25"/>
      <c r="G56" s="25"/>
      <c r="H56" s="25"/>
      <c r="I56" s="25"/>
      <c r="J56" s="25"/>
      <c r="K56" s="25"/>
      <c r="L56" s="25"/>
      <c r="M56" s="25"/>
      <c r="N56" s="25">
        <f t="shared" ref="N56" si="254">SUM(B56:M56)</f>
        <v>0</v>
      </c>
      <c r="O56" s="26">
        <f t="shared" si="127"/>
        <v>0</v>
      </c>
      <c r="P56" s="26">
        <f t="shared" si="128"/>
        <v>0</v>
      </c>
      <c r="Q56" s="26">
        <f t="shared" si="129"/>
        <v>0</v>
      </c>
      <c r="R56" s="26">
        <f t="shared" si="130"/>
        <v>0</v>
      </c>
      <c r="S56" s="26">
        <f t="shared" si="131"/>
        <v>0</v>
      </c>
      <c r="T56" s="26">
        <f t="shared" si="132"/>
        <v>0</v>
      </c>
      <c r="U56" s="26">
        <f t="shared" si="133"/>
        <v>0</v>
      </c>
      <c r="V56" s="26">
        <f t="shared" si="134"/>
        <v>0</v>
      </c>
      <c r="W56" s="26">
        <f t="shared" si="135"/>
        <v>0</v>
      </c>
      <c r="X56" s="26">
        <f t="shared" si="136"/>
        <v>0</v>
      </c>
      <c r="Y56" s="26">
        <f t="shared" si="137"/>
        <v>0</v>
      </c>
      <c r="Z56" s="26">
        <f t="shared" si="138"/>
        <v>0</v>
      </c>
      <c r="AA56" s="25">
        <f t="shared" ref="AA56" si="255">+O56*$AA$2</f>
        <v>0</v>
      </c>
      <c r="AB56" s="25">
        <f t="shared" ref="AB56" si="256">+P56*$AB$2</f>
        <v>0</v>
      </c>
      <c r="AC56" s="25">
        <f t="shared" ref="AC56" si="257">+Q56*$AC$2</f>
        <v>0</v>
      </c>
      <c r="AD56" s="25">
        <f t="shared" ref="AD56" si="258">+R56*$AD$2</f>
        <v>0</v>
      </c>
      <c r="AE56" s="25">
        <f t="shared" ref="AE56" si="259">+S56*$AE$2</f>
        <v>0</v>
      </c>
      <c r="AF56" s="25">
        <f t="shared" ref="AF56" si="260">+T56*$AF$2</f>
        <v>0</v>
      </c>
      <c r="AG56" s="25">
        <f t="shared" ref="AG56" si="261">+U56*$AG$2</f>
        <v>0</v>
      </c>
      <c r="AH56" s="25">
        <f t="shared" ref="AH56" si="262">+V56*$AH$2</f>
        <v>0</v>
      </c>
      <c r="AI56" s="25">
        <f t="shared" ref="AI56" si="263">+W56*$AI$2</f>
        <v>0</v>
      </c>
      <c r="AJ56" s="25">
        <f t="shared" ref="AJ56" si="264">+X56*$AJ$2</f>
        <v>0</v>
      </c>
      <c r="AK56" s="25">
        <f t="shared" ref="AK56" si="265">+Y56*$AK$2</f>
        <v>0</v>
      </c>
      <c r="AL56" s="25">
        <f t="shared" ref="AL56" si="266">+Z56*$AL$2</f>
        <v>0</v>
      </c>
    </row>
    <row r="57" spans="1:38" x14ac:dyDescent="0.2">
      <c r="A57" s="73">
        <v>582000</v>
      </c>
      <c r="B57" s="25"/>
      <c r="C57" s="25"/>
      <c r="D57" s="25"/>
      <c r="F57" s="25"/>
      <c r="G57" s="25"/>
      <c r="H57" s="25"/>
      <c r="I57" s="25"/>
      <c r="J57" s="25"/>
      <c r="K57" s="25"/>
      <c r="L57" s="25"/>
      <c r="M57" s="25"/>
      <c r="N57" s="25">
        <f t="shared" si="12"/>
        <v>0</v>
      </c>
      <c r="O57" s="26">
        <f t="shared" si="127"/>
        <v>0</v>
      </c>
      <c r="P57" s="26">
        <f t="shared" si="128"/>
        <v>0</v>
      </c>
      <c r="Q57" s="26">
        <f t="shared" si="129"/>
        <v>0</v>
      </c>
      <c r="R57" s="26">
        <f t="shared" si="130"/>
        <v>0</v>
      </c>
      <c r="S57" s="26">
        <f t="shared" si="131"/>
        <v>0</v>
      </c>
      <c r="T57" s="26">
        <f t="shared" si="132"/>
        <v>0</v>
      </c>
      <c r="U57" s="26">
        <f t="shared" si="133"/>
        <v>0</v>
      </c>
      <c r="V57" s="26">
        <f t="shared" si="134"/>
        <v>0</v>
      </c>
      <c r="W57" s="26">
        <f t="shared" si="135"/>
        <v>0</v>
      </c>
      <c r="X57" s="26">
        <f t="shared" si="136"/>
        <v>0</v>
      </c>
      <c r="Y57" s="26">
        <f t="shared" si="137"/>
        <v>0</v>
      </c>
      <c r="Z57" s="26">
        <f t="shared" si="138"/>
        <v>0</v>
      </c>
      <c r="AA57" s="25">
        <f t="shared" si="177"/>
        <v>0</v>
      </c>
      <c r="AB57" s="25">
        <f t="shared" si="178"/>
        <v>0</v>
      </c>
      <c r="AC57" s="25">
        <f t="shared" si="179"/>
        <v>0</v>
      </c>
      <c r="AD57" s="25">
        <f t="shared" si="180"/>
        <v>0</v>
      </c>
      <c r="AE57" s="25">
        <f t="shared" si="181"/>
        <v>0</v>
      </c>
      <c r="AF57" s="25">
        <f t="shared" si="182"/>
        <v>0</v>
      </c>
      <c r="AG57" s="25">
        <f t="shared" si="183"/>
        <v>0</v>
      </c>
      <c r="AH57" s="25">
        <f t="shared" si="184"/>
        <v>0</v>
      </c>
      <c r="AI57" s="25">
        <f t="shared" si="185"/>
        <v>0</v>
      </c>
      <c r="AJ57" s="25">
        <f t="shared" si="186"/>
        <v>0</v>
      </c>
      <c r="AK57" s="25">
        <f t="shared" si="187"/>
        <v>0</v>
      </c>
      <c r="AL57" s="25">
        <f t="shared" si="188"/>
        <v>0</v>
      </c>
    </row>
    <row r="58" spans="1:38" x14ac:dyDescent="0.2">
      <c r="A58" s="73">
        <v>582200</v>
      </c>
      <c r="B58" s="25">
        <v>81.739999999999995</v>
      </c>
      <c r="C58" s="25">
        <v>130.34</v>
      </c>
      <c r="D58" s="25">
        <v>76.209999999999994</v>
      </c>
      <c r="E58" s="25">
        <v>74.11</v>
      </c>
      <c r="F58" s="25">
        <v>106.61</v>
      </c>
      <c r="G58" s="25">
        <v>105.14</v>
      </c>
      <c r="H58" s="25">
        <v>34.090000000000003</v>
      </c>
      <c r="I58" s="25">
        <v>45.68</v>
      </c>
      <c r="J58" s="25"/>
      <c r="K58" s="25"/>
      <c r="L58" s="25">
        <v>67.56</v>
      </c>
      <c r="M58" s="25">
        <v>251.8</v>
      </c>
      <c r="N58" s="25">
        <f t="shared" si="12"/>
        <v>973.28</v>
      </c>
      <c r="O58" s="26">
        <f t="shared" si="127"/>
        <v>4.499706561220644E-4</v>
      </c>
      <c r="P58" s="26">
        <f t="shared" si="128"/>
        <v>1.0425855481677087E-3</v>
      </c>
      <c r="Q58" s="26">
        <f t="shared" si="129"/>
        <v>3.4766395233924556E-4</v>
      </c>
      <c r="R58" s="26">
        <f t="shared" si="130"/>
        <v>3.8203585054114177E-4</v>
      </c>
      <c r="S58" s="26">
        <f t="shared" si="131"/>
        <v>6.1493999042837061E-4</v>
      </c>
      <c r="T58" s="26">
        <f t="shared" si="132"/>
        <v>6.3581586956256179E-4</v>
      </c>
      <c r="U58" s="26">
        <f t="shared" si="133"/>
        <v>1.7886951319473544E-4</v>
      </c>
      <c r="V58" s="26">
        <f t="shared" si="134"/>
        <v>2.3171459619851108E-4</v>
      </c>
      <c r="W58" s="26">
        <f t="shared" si="135"/>
        <v>0</v>
      </c>
      <c r="X58" s="26">
        <f t="shared" si="136"/>
        <v>0</v>
      </c>
      <c r="Y58" s="26">
        <f t="shared" si="137"/>
        <v>3.9942630652634557E-4</v>
      </c>
      <c r="Z58" s="26">
        <f t="shared" si="138"/>
        <v>1.5220733274239654E-3</v>
      </c>
      <c r="AA58" s="25">
        <f t="shared" si="177"/>
        <v>0.78151803496592398</v>
      </c>
      <c r="AB58" s="25">
        <f t="shared" si="178"/>
        <v>2.8011875732505547</v>
      </c>
      <c r="AC58" s="25">
        <f t="shared" si="179"/>
        <v>1.0849166530303263</v>
      </c>
      <c r="AD58" s="25">
        <f t="shared" si="180"/>
        <v>0.68039820909676263</v>
      </c>
      <c r="AE58" s="25">
        <f t="shared" si="181"/>
        <v>1.5068796995452007</v>
      </c>
      <c r="AF58" s="25">
        <f t="shared" si="182"/>
        <v>1.0603628419868756</v>
      </c>
      <c r="AG58" s="25">
        <f t="shared" si="183"/>
        <v>0.29865842618124977</v>
      </c>
      <c r="AH58" s="25">
        <f t="shared" si="184"/>
        <v>0.47459088449590447</v>
      </c>
      <c r="AI58" s="25">
        <f t="shared" si="185"/>
        <v>0</v>
      </c>
      <c r="AJ58" s="25">
        <f t="shared" si="186"/>
        <v>0</v>
      </c>
      <c r="AK58" s="25">
        <f t="shared" si="187"/>
        <v>0.736538114971516</v>
      </c>
      <c r="AL58" s="25">
        <f t="shared" si="188"/>
        <v>2.7486208975952939</v>
      </c>
    </row>
    <row r="59" spans="1:38" x14ac:dyDescent="0.2">
      <c r="A59" s="73">
        <v>583000</v>
      </c>
      <c r="B59" s="25">
        <v>10383.209999999999</v>
      </c>
      <c r="C59" s="25">
        <v>5937.69</v>
      </c>
      <c r="D59" s="25">
        <v>7829.42</v>
      </c>
      <c r="E59" s="25">
        <v>10550.16</v>
      </c>
      <c r="F59" s="25">
        <v>7650.87</v>
      </c>
      <c r="G59" s="25">
        <v>6208</v>
      </c>
      <c r="H59" s="25">
        <v>6238.45</v>
      </c>
      <c r="I59" s="25">
        <v>9777.59</v>
      </c>
      <c r="J59" s="25">
        <v>5212.1899999999996</v>
      </c>
      <c r="K59" s="25">
        <v>5497.71</v>
      </c>
      <c r="L59" s="25">
        <v>10311.91</v>
      </c>
      <c r="M59" s="25">
        <v>7571.17</v>
      </c>
      <c r="N59" s="25">
        <f t="shared" si="12"/>
        <v>93168.37000000001</v>
      </c>
      <c r="O59" s="26">
        <f t="shared" si="127"/>
        <v>5.7158549258052117E-2</v>
      </c>
      <c r="P59" s="26">
        <f t="shared" si="128"/>
        <v>4.74953949938616E-2</v>
      </c>
      <c r="Q59" s="26">
        <f t="shared" si="129"/>
        <v>3.5717190680014908E-2</v>
      </c>
      <c r="R59" s="26">
        <f t="shared" si="130"/>
        <v>5.4385904047296346E-2</v>
      </c>
      <c r="S59" s="26">
        <f t="shared" si="131"/>
        <v>4.4131187736316552E-2</v>
      </c>
      <c r="T59" s="26">
        <f t="shared" si="132"/>
        <v>3.7541800630058818E-2</v>
      </c>
      <c r="U59" s="26">
        <f t="shared" si="133"/>
        <v>3.2733015975057116E-2</v>
      </c>
      <c r="V59" s="26">
        <f t="shared" si="134"/>
        <v>4.959742378819177E-2</v>
      </c>
      <c r="W59" s="26">
        <f t="shared" si="135"/>
        <v>2.9807560664924567E-2</v>
      </c>
      <c r="X59" s="26">
        <f t="shared" si="136"/>
        <v>2.9608858093381932E-2</v>
      </c>
      <c r="Y59" s="26">
        <f t="shared" si="137"/>
        <v>6.0965780410480876E-2</v>
      </c>
      <c r="Z59" s="26">
        <f t="shared" si="138"/>
        <v>4.5765988540081431E-2</v>
      </c>
      <c r="AA59" s="25">
        <f t="shared" si="177"/>
        <v>99.274111522370092</v>
      </c>
      <c r="AB59" s="25">
        <f t="shared" si="178"/>
        <v>127.60920240765753</v>
      </c>
      <c r="AC59" s="25">
        <f t="shared" si="179"/>
        <v>111.45870806414771</v>
      </c>
      <c r="AD59" s="25">
        <f t="shared" si="180"/>
        <v>96.860207390153846</v>
      </c>
      <c r="AE59" s="25">
        <f t="shared" si="181"/>
        <v>108.14126898845689</v>
      </c>
      <c r="AF59" s="25">
        <f t="shared" si="182"/>
        <v>62.609211746761694</v>
      </c>
      <c r="AG59" s="25">
        <f t="shared" si="183"/>
        <v>54.654316773552864</v>
      </c>
      <c r="AH59" s="25">
        <f t="shared" si="184"/>
        <v>101.58395548026074</v>
      </c>
      <c r="AI59" s="25">
        <f t="shared" si="185"/>
        <v>63.425719885253095</v>
      </c>
      <c r="AJ59" s="25">
        <f t="shared" si="186"/>
        <v>62.948136217949049</v>
      </c>
      <c r="AK59" s="25">
        <f t="shared" si="187"/>
        <v>112.42028941912262</v>
      </c>
      <c r="AL59" s="25">
        <f t="shared" si="188"/>
        <v>82.646052745220658</v>
      </c>
    </row>
    <row r="60" spans="1:38" x14ac:dyDescent="0.2">
      <c r="A60" s="73">
        <v>586000</v>
      </c>
      <c r="B60" s="25">
        <v>3882.53</v>
      </c>
      <c r="C60" s="25">
        <v>2914.7</v>
      </c>
      <c r="D60" s="25">
        <v>3589.17</v>
      </c>
      <c r="E60" s="25">
        <v>3578.05</v>
      </c>
      <c r="F60" s="25">
        <v>3745.62</v>
      </c>
      <c r="G60" s="25">
        <v>4380.59</v>
      </c>
      <c r="H60" s="25">
        <v>4499.6099999999997</v>
      </c>
      <c r="I60" s="25">
        <v>4217.93</v>
      </c>
      <c r="J60" s="25">
        <v>4329.79</v>
      </c>
      <c r="K60" s="25">
        <v>4663.37</v>
      </c>
      <c r="L60" s="25">
        <v>4714.1099999999997</v>
      </c>
      <c r="M60" s="25">
        <v>7655.97</v>
      </c>
      <c r="N60" s="25">
        <f t="shared" si="12"/>
        <v>52171.44</v>
      </c>
      <c r="O60" s="26">
        <f t="shared" si="127"/>
        <v>2.1372945577607032E-2</v>
      </c>
      <c r="P60" s="26">
        <f t="shared" si="128"/>
        <v>2.3314593350041584E-2</v>
      </c>
      <c r="Q60" s="26">
        <f t="shared" si="129"/>
        <v>1.6373507778735731E-2</v>
      </c>
      <c r="R60" s="26">
        <f t="shared" si="130"/>
        <v>1.8444789839815578E-2</v>
      </c>
      <c r="S60" s="26">
        <f t="shared" si="131"/>
        <v>2.1605210833395679E-2</v>
      </c>
      <c r="T60" s="26">
        <f t="shared" si="132"/>
        <v>2.6490856382414524E-2</v>
      </c>
      <c r="U60" s="26">
        <f t="shared" si="133"/>
        <v>2.3609359057382321E-2</v>
      </c>
      <c r="V60" s="26">
        <f t="shared" si="134"/>
        <v>2.1395708116103019E-2</v>
      </c>
      <c r="W60" s="26">
        <f t="shared" si="135"/>
        <v>2.4761276563475956E-2</v>
      </c>
      <c r="X60" s="26">
        <f t="shared" si="136"/>
        <v>2.5115377232872323E-2</v>
      </c>
      <c r="Y60" s="26">
        <f t="shared" si="137"/>
        <v>2.7870626788912237E-2</v>
      </c>
      <c r="Z60" s="26">
        <f t="shared" si="138"/>
        <v>4.6278585117387042E-2</v>
      </c>
      <c r="AA60" s="25">
        <f t="shared" si="177"/>
        <v>37.120959338099446</v>
      </c>
      <c r="AB60" s="25">
        <f t="shared" si="178"/>
        <v>62.640949975091225</v>
      </c>
      <c r="AC60" s="25">
        <f t="shared" si="179"/>
        <v>51.095004639244927</v>
      </c>
      <c r="AD60" s="25">
        <f t="shared" si="180"/>
        <v>32.849801808914748</v>
      </c>
      <c r="AE60" s="25">
        <f t="shared" si="181"/>
        <v>52.942488886694434</v>
      </c>
      <c r="AF60" s="25">
        <f t="shared" si="182"/>
        <v>44.179331006080353</v>
      </c>
      <c r="AG60" s="25">
        <f t="shared" si="183"/>
        <v>39.420546818111262</v>
      </c>
      <c r="AH60" s="25">
        <f t="shared" si="184"/>
        <v>43.822047492158724</v>
      </c>
      <c r="AI60" s="25">
        <f t="shared" si="185"/>
        <v>52.688034722826679</v>
      </c>
      <c r="AJ60" s="25">
        <f t="shared" si="186"/>
        <v>53.395040843314227</v>
      </c>
      <c r="AK60" s="25">
        <f t="shared" si="187"/>
        <v>51.393157092486277</v>
      </c>
      <c r="AL60" s="25">
        <f t="shared" si="188"/>
        <v>83.571720148382227</v>
      </c>
    </row>
    <row r="61" spans="1:38" x14ac:dyDescent="0.2">
      <c r="A61" s="73">
        <v>588000</v>
      </c>
      <c r="B61" s="25">
        <v>4067</v>
      </c>
      <c r="C61" s="25">
        <v>2729.2</v>
      </c>
      <c r="D61" s="25">
        <v>3897.79</v>
      </c>
      <c r="E61" s="25">
        <v>4792.68</v>
      </c>
      <c r="F61" s="25">
        <v>6347.86</v>
      </c>
      <c r="G61" s="25">
        <v>3620.54</v>
      </c>
      <c r="H61" s="25">
        <v>2826.94</v>
      </c>
      <c r="I61" s="25">
        <v>3456.29</v>
      </c>
      <c r="J61" s="25">
        <v>4832.42</v>
      </c>
      <c r="K61" s="25">
        <v>4703.34</v>
      </c>
      <c r="L61" s="25">
        <v>3101.64</v>
      </c>
      <c r="M61" s="25">
        <v>2218.04</v>
      </c>
      <c r="N61" s="25">
        <f t="shared" si="12"/>
        <v>46593.74</v>
      </c>
      <c r="O61" s="26">
        <f t="shared" si="127"/>
        <v>2.2388434774265182E-2</v>
      </c>
      <c r="P61" s="26">
        <f t="shared" si="128"/>
        <v>2.1830784702004835E-2</v>
      </c>
      <c r="Q61" s="26">
        <f t="shared" si="129"/>
        <v>1.7781407647138012E-2</v>
      </c>
      <c r="R61" s="26">
        <f t="shared" si="130"/>
        <v>2.4706187831217374E-2</v>
      </c>
      <c r="S61" s="26">
        <f t="shared" si="131"/>
        <v>3.6615260928999499E-2</v>
      </c>
      <c r="T61" s="26">
        <f t="shared" si="132"/>
        <v>2.1894586155469256E-2</v>
      </c>
      <c r="U61" s="26">
        <f t="shared" si="133"/>
        <v>1.4832894738360967E-2</v>
      </c>
      <c r="V61" s="26">
        <f t="shared" si="134"/>
        <v>1.7532242594022588E-2</v>
      </c>
      <c r="W61" s="26">
        <f t="shared" si="135"/>
        <v>2.7635725541163079E-2</v>
      </c>
      <c r="X61" s="26">
        <f t="shared" si="136"/>
        <v>2.5330642508412955E-2</v>
      </c>
      <c r="Y61" s="26">
        <f t="shared" si="137"/>
        <v>1.8337427610633131E-2</v>
      </c>
      <c r="Z61" s="26">
        <f t="shared" si="138"/>
        <v>1.3407543777440238E-2</v>
      </c>
      <c r="AA61" s="25">
        <f t="shared" si="177"/>
        <v>38.884681284639257</v>
      </c>
      <c r="AB61" s="25">
        <f t="shared" si="178"/>
        <v>58.65429741380553</v>
      </c>
      <c r="AC61" s="25">
        <f t="shared" si="179"/>
        <v>55.488482889582407</v>
      </c>
      <c r="AD61" s="25">
        <f t="shared" si="180"/>
        <v>44.001226403641517</v>
      </c>
      <c r="AE61" s="25">
        <f t="shared" si="181"/>
        <v>89.723866143466822</v>
      </c>
      <c r="AF61" s="25">
        <f t="shared" si="182"/>
        <v>36.514039223199191</v>
      </c>
      <c r="AG61" s="25">
        <f t="shared" si="183"/>
        <v>24.766484344641306</v>
      </c>
      <c r="AH61" s="25">
        <f t="shared" si="184"/>
        <v>35.909013313799242</v>
      </c>
      <c r="AI61" s="25">
        <f t="shared" si="185"/>
        <v>58.804402235508448</v>
      </c>
      <c r="AJ61" s="25">
        <f t="shared" si="186"/>
        <v>53.852692666460854</v>
      </c>
      <c r="AK61" s="25">
        <f t="shared" si="187"/>
        <v>33.814033139731386</v>
      </c>
      <c r="AL61" s="25">
        <f t="shared" si="188"/>
        <v>24.211878855052682</v>
      </c>
    </row>
    <row r="62" spans="1:38" x14ac:dyDescent="0.2">
      <c r="A62" s="73">
        <v>588200</v>
      </c>
      <c r="B62" s="25"/>
      <c r="C62" s="25"/>
      <c r="D62" s="25"/>
      <c r="F62" s="25"/>
      <c r="G62" s="25"/>
      <c r="H62" s="25"/>
      <c r="I62" s="25"/>
      <c r="J62" s="25"/>
      <c r="K62" s="25"/>
      <c r="L62" s="25"/>
      <c r="M62" s="25"/>
      <c r="N62" s="25">
        <f t="shared" si="12"/>
        <v>0</v>
      </c>
      <c r="O62" s="26">
        <f t="shared" ref="O62:O90" si="267">+B62/$B$116</f>
        <v>0</v>
      </c>
      <c r="P62" s="26">
        <f t="shared" ref="P62:P90" si="268">+C62/$C$116</f>
        <v>0</v>
      </c>
      <c r="Q62" s="26">
        <f t="shared" ref="Q62:Q90" si="269">+D62/$D$116</f>
        <v>0</v>
      </c>
      <c r="R62" s="26">
        <f t="shared" ref="R62:R90" si="270">+E62/$E$116</f>
        <v>0</v>
      </c>
      <c r="S62" s="26">
        <f t="shared" ref="S62:S90" si="271">+F62/$F$116</f>
        <v>0</v>
      </c>
      <c r="T62" s="26">
        <f t="shared" ref="T62:T90" si="272">+G62/$G$116</f>
        <v>0</v>
      </c>
      <c r="U62" s="26">
        <f t="shared" ref="U62:U90" si="273">+H62/$H$116</f>
        <v>0</v>
      </c>
      <c r="V62" s="26">
        <f t="shared" ref="V62:V90" si="274">+I62/$I$116</f>
        <v>0</v>
      </c>
      <c r="W62" s="26">
        <f t="shared" ref="W62:W90" si="275">+J62/$J$116</f>
        <v>0</v>
      </c>
      <c r="X62" s="26">
        <f t="shared" ref="X62:X90" si="276">+K62/$K$116</f>
        <v>0</v>
      </c>
      <c r="Y62" s="26">
        <f t="shared" ref="Y62:Y90" si="277">+L62/$L$116</f>
        <v>0</v>
      </c>
      <c r="Z62" s="26">
        <f t="shared" ref="Z62:Z90" si="278">+M62/$M$116</f>
        <v>0</v>
      </c>
      <c r="AA62" s="25">
        <f t="shared" si="177"/>
        <v>0</v>
      </c>
      <c r="AB62" s="25">
        <f t="shared" si="178"/>
        <v>0</v>
      </c>
      <c r="AC62" s="25">
        <f t="shared" si="179"/>
        <v>0</v>
      </c>
      <c r="AD62" s="25">
        <f t="shared" si="180"/>
        <v>0</v>
      </c>
      <c r="AE62" s="25">
        <f t="shared" si="181"/>
        <v>0</v>
      </c>
      <c r="AF62" s="25">
        <f t="shared" si="182"/>
        <v>0</v>
      </c>
      <c r="AG62" s="25">
        <f t="shared" si="183"/>
        <v>0</v>
      </c>
      <c r="AH62" s="25">
        <f t="shared" si="184"/>
        <v>0</v>
      </c>
      <c r="AI62" s="25">
        <f t="shared" si="185"/>
        <v>0</v>
      </c>
      <c r="AJ62" s="25">
        <f t="shared" si="186"/>
        <v>0</v>
      </c>
      <c r="AK62" s="25">
        <f t="shared" si="187"/>
        <v>0</v>
      </c>
      <c r="AL62" s="25">
        <f t="shared" si="188"/>
        <v>0</v>
      </c>
    </row>
    <row r="63" spans="1:38" x14ac:dyDescent="0.2">
      <c r="A63" s="73">
        <v>588210</v>
      </c>
      <c r="B63" s="25"/>
      <c r="C63" s="25"/>
      <c r="D63" s="25"/>
      <c r="F63" s="25"/>
      <c r="G63" s="25"/>
      <c r="H63" s="25"/>
      <c r="I63" s="25"/>
      <c r="J63" s="25"/>
      <c r="K63" s="25"/>
      <c r="L63" s="25"/>
      <c r="M63" s="25"/>
      <c r="N63" s="25">
        <f t="shared" si="12"/>
        <v>0</v>
      </c>
      <c r="O63" s="26">
        <f t="shared" si="267"/>
        <v>0</v>
      </c>
      <c r="P63" s="26">
        <f t="shared" si="268"/>
        <v>0</v>
      </c>
      <c r="Q63" s="26">
        <f t="shared" si="269"/>
        <v>0</v>
      </c>
      <c r="R63" s="26">
        <f t="shared" si="270"/>
        <v>0</v>
      </c>
      <c r="S63" s="26">
        <f t="shared" si="271"/>
        <v>0</v>
      </c>
      <c r="T63" s="26">
        <f t="shared" si="272"/>
        <v>0</v>
      </c>
      <c r="U63" s="26">
        <f t="shared" si="273"/>
        <v>0</v>
      </c>
      <c r="V63" s="26">
        <f t="shared" si="274"/>
        <v>0</v>
      </c>
      <c r="W63" s="26">
        <f t="shared" si="275"/>
        <v>0</v>
      </c>
      <c r="X63" s="26">
        <f t="shared" si="276"/>
        <v>0</v>
      </c>
      <c r="Y63" s="26">
        <f t="shared" si="277"/>
        <v>0</v>
      </c>
      <c r="Z63" s="26">
        <f t="shared" si="278"/>
        <v>0</v>
      </c>
      <c r="AA63" s="25">
        <f t="shared" si="177"/>
        <v>0</v>
      </c>
      <c r="AB63" s="25">
        <f t="shared" si="178"/>
        <v>0</v>
      </c>
      <c r="AC63" s="25">
        <f t="shared" si="179"/>
        <v>0</v>
      </c>
      <c r="AD63" s="25">
        <f t="shared" si="180"/>
        <v>0</v>
      </c>
      <c r="AE63" s="25">
        <f t="shared" si="181"/>
        <v>0</v>
      </c>
      <c r="AF63" s="25">
        <f t="shared" si="182"/>
        <v>0</v>
      </c>
      <c r="AG63" s="25">
        <f t="shared" si="183"/>
        <v>0</v>
      </c>
      <c r="AH63" s="25">
        <f t="shared" si="184"/>
        <v>0</v>
      </c>
      <c r="AI63" s="25">
        <f t="shared" si="185"/>
        <v>0</v>
      </c>
      <c r="AJ63" s="25">
        <f t="shared" si="186"/>
        <v>0</v>
      </c>
      <c r="AK63" s="25">
        <f t="shared" si="187"/>
        <v>0</v>
      </c>
      <c r="AL63" s="25">
        <f t="shared" si="188"/>
        <v>0</v>
      </c>
    </row>
    <row r="64" spans="1:38" x14ac:dyDescent="0.2">
      <c r="A64" s="73">
        <v>592000</v>
      </c>
      <c r="B64" s="25">
        <v>2536.73</v>
      </c>
      <c r="C64" s="25">
        <v>1860.92</v>
      </c>
      <c r="D64" s="25">
        <v>2654.58</v>
      </c>
      <c r="E64" s="25">
        <v>3835.79</v>
      </c>
      <c r="F64" s="25">
        <v>2874.59</v>
      </c>
      <c r="G64" s="25">
        <v>2876.33</v>
      </c>
      <c r="H64" s="25">
        <v>3332.4</v>
      </c>
      <c r="I64" s="25">
        <v>3589.98</v>
      </c>
      <c r="J64" s="25">
        <v>2058.04</v>
      </c>
      <c r="K64" s="25">
        <v>3459.8</v>
      </c>
      <c r="L64" s="25">
        <v>2470.4499999999998</v>
      </c>
      <c r="M64" s="25">
        <v>2604.48</v>
      </c>
      <c r="N64" s="25">
        <f>SUM(B64:M64)</f>
        <v>34154.090000000004</v>
      </c>
      <c r="O64" s="26">
        <f t="shared" si="267"/>
        <v>1.3964449015225403E-2</v>
      </c>
      <c r="P64" s="26">
        <f t="shared" si="268"/>
        <v>1.4885440373609424E-2</v>
      </c>
      <c r="Q64" s="26">
        <f t="shared" si="269"/>
        <v>1.2109982608590926E-2</v>
      </c>
      <c r="R64" s="26">
        <f t="shared" si="270"/>
        <v>1.9773435368333644E-2</v>
      </c>
      <c r="S64" s="26">
        <f t="shared" si="271"/>
        <v>1.6580999409862959E-2</v>
      </c>
      <c r="T64" s="26">
        <f t="shared" si="272"/>
        <v>1.7394105574461513E-2</v>
      </c>
      <c r="U64" s="26">
        <f t="shared" si="273"/>
        <v>1.7485032730130134E-2</v>
      </c>
      <c r="V64" s="26">
        <f t="shared" si="274"/>
        <v>1.8210393302555403E-2</v>
      </c>
      <c r="W64" s="26">
        <f t="shared" si="275"/>
        <v>1.1769554093546351E-2</v>
      </c>
      <c r="X64" s="26">
        <f t="shared" si="276"/>
        <v>1.8633345016649261E-2</v>
      </c>
      <c r="Y64" s="26">
        <f t="shared" si="277"/>
        <v>1.46057240816757E-2</v>
      </c>
      <c r="Z64" s="26">
        <f t="shared" si="278"/>
        <v>1.5743485066756033E-2</v>
      </c>
      <c r="AA64" s="25">
        <f t="shared" si="177"/>
        <v>24.253734338623786</v>
      </c>
      <c r="AB64" s="25">
        <f t="shared" si="178"/>
        <v>39.993754632602595</v>
      </c>
      <c r="AC64" s="25">
        <f t="shared" si="179"/>
        <v>37.790290628542756</v>
      </c>
      <c r="AD64" s="25">
        <f t="shared" si="180"/>
        <v>35.216092922294855</v>
      </c>
      <c r="AE64" s="25">
        <f t="shared" si="181"/>
        <v>40.630910003898684</v>
      </c>
      <c r="AF64" s="25">
        <f t="shared" si="182"/>
        <v>29.008497748640956</v>
      </c>
      <c r="AG64" s="25">
        <f t="shared" si="183"/>
        <v>29.194759149498285</v>
      </c>
      <c r="AH64" s="25">
        <f t="shared" si="184"/>
        <v>37.2979812504949</v>
      </c>
      <c r="AI64" s="25">
        <f t="shared" si="185"/>
        <v>25.043727982411671</v>
      </c>
      <c r="AJ64" s="25">
        <f t="shared" si="186"/>
        <v>39.614305171946157</v>
      </c>
      <c r="AK64" s="25">
        <f t="shared" si="187"/>
        <v>26.932809149369174</v>
      </c>
      <c r="AL64" s="25">
        <f t="shared" si="188"/>
        <v>28.430215072950716</v>
      </c>
    </row>
    <row r="65" spans="1:38" x14ac:dyDescent="0.2">
      <c r="A65" s="73">
        <v>592100</v>
      </c>
      <c r="B65" s="25">
        <v>284.36</v>
      </c>
      <c r="C65" s="25">
        <v>307.58</v>
      </c>
      <c r="D65" s="25">
        <v>329.45</v>
      </c>
      <c r="E65" s="25">
        <v>328.35</v>
      </c>
      <c r="F65" s="25">
        <v>302.47000000000003</v>
      </c>
      <c r="G65" s="25">
        <v>276.38</v>
      </c>
      <c r="H65" s="25">
        <v>409.01</v>
      </c>
      <c r="I65" s="25">
        <v>361.76</v>
      </c>
      <c r="J65" s="25">
        <v>350.02</v>
      </c>
      <c r="K65" s="25">
        <v>482.34</v>
      </c>
      <c r="L65" s="25">
        <v>539.37</v>
      </c>
      <c r="M65" s="25">
        <v>337.51</v>
      </c>
      <c r="N65" s="25">
        <f t="shared" ref="N65:N80" si="279">SUM(B65:M65)</f>
        <v>4308.6000000000004</v>
      </c>
      <c r="O65" s="26">
        <f t="shared" si="267"/>
        <v>1.5653738166732352E-3</v>
      </c>
      <c r="P65" s="26">
        <f t="shared" si="268"/>
        <v>2.4603227167824442E-3</v>
      </c>
      <c r="Q65" s="26">
        <f t="shared" si="269"/>
        <v>1.5029246699667295E-3</v>
      </c>
      <c r="R65" s="26">
        <f t="shared" si="270"/>
        <v>1.6926389357061653E-3</v>
      </c>
      <c r="S65" s="26">
        <f t="shared" si="271"/>
        <v>1.7446852912941493E-3</v>
      </c>
      <c r="T65" s="26">
        <f t="shared" si="272"/>
        <v>1.6713599964780373E-3</v>
      </c>
      <c r="U65" s="26">
        <f t="shared" si="273"/>
        <v>2.1460668698087045E-3</v>
      </c>
      <c r="V65" s="26">
        <f t="shared" si="274"/>
        <v>1.8350497443251612E-3</v>
      </c>
      <c r="W65" s="26">
        <f t="shared" si="275"/>
        <v>2.0017003186639198E-3</v>
      </c>
      <c r="X65" s="26">
        <f t="shared" si="276"/>
        <v>2.5977246185706123E-3</v>
      </c>
      <c r="Y65" s="26">
        <f t="shared" si="277"/>
        <v>3.1888479418459886E-3</v>
      </c>
      <c r="Z65" s="26">
        <f t="shared" si="278"/>
        <v>2.0401706463020752E-3</v>
      </c>
      <c r="AA65" s="25">
        <f t="shared" si="177"/>
        <v>2.7187725522744088</v>
      </c>
      <c r="AB65" s="25">
        <f t="shared" si="178"/>
        <v>6.6103212657695671</v>
      </c>
      <c r="AC65" s="25">
        <f t="shared" si="179"/>
        <v>4.6900116958514761</v>
      </c>
      <c r="AD65" s="25">
        <f t="shared" si="180"/>
        <v>3.0145560917139664</v>
      </c>
      <c r="AE65" s="25">
        <f t="shared" si="181"/>
        <v>4.2752640720517476</v>
      </c>
      <c r="AF65" s="25">
        <f t="shared" si="182"/>
        <v>2.7873604933263523</v>
      </c>
      <c r="AG65" s="25">
        <f t="shared" si="183"/>
        <v>3.5832878525195939</v>
      </c>
      <c r="AH65" s="25">
        <f t="shared" si="184"/>
        <v>3.7584938348344656</v>
      </c>
      <c r="AI65" s="25">
        <f t="shared" si="185"/>
        <v>4.2592980060658352</v>
      </c>
      <c r="AJ65" s="25">
        <f t="shared" si="186"/>
        <v>5.5227365618349351</v>
      </c>
      <c r="AK65" s="25">
        <f t="shared" si="187"/>
        <v>5.8802037162845844</v>
      </c>
      <c r="AL65" s="25">
        <f t="shared" si="188"/>
        <v>3.6842217599181399</v>
      </c>
    </row>
    <row r="66" spans="1:38" x14ac:dyDescent="0.2">
      <c r="A66" s="73">
        <v>592200</v>
      </c>
      <c r="B66" s="25">
        <v>27.29</v>
      </c>
      <c r="C66" s="25">
        <v>110.97</v>
      </c>
      <c r="D66" s="25">
        <v>471.46</v>
      </c>
      <c r="E66" s="25">
        <v>118.72</v>
      </c>
      <c r="F66" s="25">
        <v>257.62</v>
      </c>
      <c r="G66" s="25">
        <v>167.61</v>
      </c>
      <c r="H66" s="25">
        <v>607.91999999999996</v>
      </c>
      <c r="I66" s="25">
        <v>462.83</v>
      </c>
      <c r="J66" s="25">
        <v>212.79</v>
      </c>
      <c r="K66" s="25">
        <v>317.44</v>
      </c>
      <c r="L66" s="25">
        <v>599.44000000000005</v>
      </c>
      <c r="M66" s="25">
        <v>579.04</v>
      </c>
      <c r="N66" s="25">
        <f t="shared" si="279"/>
        <v>3933.13</v>
      </c>
      <c r="O66" s="26">
        <f t="shared" si="267"/>
        <v>1.5022876444300388E-4</v>
      </c>
      <c r="P66" s="26">
        <f t="shared" si="268"/>
        <v>8.8764552923255042E-4</v>
      </c>
      <c r="Q66" s="26">
        <f t="shared" si="269"/>
        <v>2.150762983464909E-3</v>
      </c>
      <c r="R66" s="26">
        <f t="shared" si="270"/>
        <v>6.1199967853520915E-4</v>
      </c>
      <c r="S66" s="26">
        <f t="shared" si="271"/>
        <v>1.4859848075617374E-3</v>
      </c>
      <c r="T66" s="26">
        <f t="shared" si="272"/>
        <v>1.0135923330547936E-3</v>
      </c>
      <c r="U66" s="26">
        <f t="shared" si="273"/>
        <v>3.1897434573582737E-3</v>
      </c>
      <c r="V66" s="26">
        <f t="shared" si="274"/>
        <v>2.3477335060980054E-3</v>
      </c>
      <c r="W66" s="26">
        <f t="shared" si="275"/>
        <v>1.2169070647634294E-3</v>
      </c>
      <c r="X66" s="26">
        <f t="shared" si="276"/>
        <v>1.7096274472758949E-3</v>
      </c>
      <c r="Y66" s="26">
        <f t="shared" si="277"/>
        <v>3.5439920838388483E-3</v>
      </c>
      <c r="Z66" s="26">
        <f t="shared" si="278"/>
        <v>3.5001641759792408E-3</v>
      </c>
      <c r="AA66" s="25">
        <f t="shared" si="177"/>
        <v>0.26092032265989801</v>
      </c>
      <c r="AB66" s="25">
        <f t="shared" si="178"/>
        <v>2.3848993785761397</v>
      </c>
      <c r="AC66" s="25">
        <f t="shared" si="179"/>
        <v>6.7116494585707596</v>
      </c>
      <c r="AD66" s="25">
        <f t="shared" si="180"/>
        <v>1.0899591874776369</v>
      </c>
      <c r="AE66" s="25">
        <f t="shared" si="181"/>
        <v>3.641331471689659</v>
      </c>
      <c r="AF66" s="25">
        <f t="shared" si="182"/>
        <v>1.6903882056821404</v>
      </c>
      <c r="AG66" s="25">
        <f t="shared" si="183"/>
        <v>5.3259146507511099</v>
      </c>
      <c r="AH66" s="25">
        <f t="shared" si="184"/>
        <v>4.8085573351847515</v>
      </c>
      <c r="AI66" s="25">
        <f t="shared" si="185"/>
        <v>2.5893835286862159</v>
      </c>
      <c r="AJ66" s="25">
        <f t="shared" si="186"/>
        <v>3.6346508566340794</v>
      </c>
      <c r="AK66" s="25">
        <f t="shared" si="187"/>
        <v>6.5350859626779982</v>
      </c>
      <c r="AL66" s="25">
        <f t="shared" si="188"/>
        <v>6.320736475550353</v>
      </c>
    </row>
    <row r="67" spans="1:38" x14ac:dyDescent="0.2">
      <c r="A67" s="73">
        <v>593000</v>
      </c>
      <c r="B67" s="25">
        <v>54722.51</v>
      </c>
      <c r="C67" s="25">
        <v>45758.559999999998</v>
      </c>
      <c r="D67" s="25">
        <v>86069</v>
      </c>
      <c r="E67" s="25">
        <v>63081.16</v>
      </c>
      <c r="F67" s="25">
        <v>59836.65</v>
      </c>
      <c r="G67" s="25">
        <v>65306.02</v>
      </c>
      <c r="H67" s="25">
        <v>79269.77</v>
      </c>
      <c r="I67" s="25">
        <v>76476.33</v>
      </c>
      <c r="J67" s="25">
        <v>57066.879999999997</v>
      </c>
      <c r="K67" s="25">
        <v>73451.58</v>
      </c>
      <c r="L67" s="25">
        <v>63546.98</v>
      </c>
      <c r="M67" s="25">
        <v>62366.12</v>
      </c>
      <c r="N67" s="25">
        <f t="shared" si="279"/>
        <v>786951.55999999994</v>
      </c>
      <c r="O67" s="26">
        <f t="shared" si="267"/>
        <v>0.30124203241186975</v>
      </c>
      <c r="P67" s="26">
        <f t="shared" si="268"/>
        <v>0.36602127789600264</v>
      </c>
      <c r="Q67" s="26">
        <f t="shared" si="269"/>
        <v>0.39263992538887976</v>
      </c>
      <c r="R67" s="26">
        <f t="shared" si="270"/>
        <v>0.32518235884120705</v>
      </c>
      <c r="S67" s="26">
        <f t="shared" si="271"/>
        <v>0.34514538015444857</v>
      </c>
      <c r="T67" s="26">
        <f t="shared" si="272"/>
        <v>0.39492680135029534</v>
      </c>
      <c r="U67" s="26">
        <f t="shared" si="273"/>
        <v>0.41592681639655743</v>
      </c>
      <c r="V67" s="26">
        <f t="shared" si="274"/>
        <v>0.38793086525162174</v>
      </c>
      <c r="W67" s="26">
        <f t="shared" si="275"/>
        <v>0.32635504222946027</v>
      </c>
      <c r="X67" s="26">
        <f t="shared" si="276"/>
        <v>0.39558605473091352</v>
      </c>
      <c r="Y67" s="26">
        <f t="shared" si="277"/>
        <v>0.37570064405422665</v>
      </c>
      <c r="Z67" s="26">
        <f t="shared" si="278"/>
        <v>0.37698891098857157</v>
      </c>
      <c r="AA67" s="25">
        <f t="shared" si="177"/>
        <v>523.20318673358372</v>
      </c>
      <c r="AB67" s="25">
        <f t="shared" si="178"/>
        <v>983.41498881264306</v>
      </c>
      <c r="AC67" s="25">
        <f t="shared" si="179"/>
        <v>1225.2682247692842</v>
      </c>
      <c r="AD67" s="25">
        <f t="shared" si="180"/>
        <v>579.143277449013</v>
      </c>
      <c r="AE67" s="25">
        <f t="shared" si="181"/>
        <v>845.76149679946843</v>
      </c>
      <c r="AF67" s="25">
        <f t="shared" si="182"/>
        <v>658.62732514791458</v>
      </c>
      <c r="AG67" s="25">
        <f t="shared" si="183"/>
        <v>694.47300533733198</v>
      </c>
      <c r="AH67" s="25">
        <f t="shared" si="184"/>
        <v>794.54836028241414</v>
      </c>
      <c r="AI67" s="25">
        <f t="shared" si="185"/>
        <v>694.43131305753479</v>
      </c>
      <c r="AJ67" s="25">
        <f t="shared" si="186"/>
        <v>841.01199649737475</v>
      </c>
      <c r="AK67" s="25">
        <f t="shared" si="187"/>
        <v>692.78823062955337</v>
      </c>
      <c r="AL67" s="25">
        <f t="shared" si="188"/>
        <v>680.78165501960211</v>
      </c>
    </row>
    <row r="68" spans="1:38" x14ac:dyDescent="0.2">
      <c r="A68" s="73">
        <v>593200</v>
      </c>
      <c r="B68" s="25"/>
      <c r="C68" s="25"/>
      <c r="D68" s="25"/>
      <c r="F68" s="25"/>
      <c r="G68" s="25"/>
      <c r="H68" s="25"/>
      <c r="I68" s="25"/>
      <c r="K68" s="25"/>
      <c r="L68" s="25"/>
      <c r="M68" s="25"/>
      <c r="N68" s="25">
        <f t="shared" si="279"/>
        <v>0</v>
      </c>
      <c r="O68" s="26">
        <f t="shared" si="267"/>
        <v>0</v>
      </c>
      <c r="P68" s="26">
        <f t="shared" si="268"/>
        <v>0</v>
      </c>
      <c r="Q68" s="26">
        <f t="shared" si="269"/>
        <v>0</v>
      </c>
      <c r="R68" s="26">
        <f t="shared" si="270"/>
        <v>0</v>
      </c>
      <c r="S68" s="26">
        <f t="shared" si="271"/>
        <v>0</v>
      </c>
      <c r="T68" s="26">
        <f t="shared" si="272"/>
        <v>0</v>
      </c>
      <c r="U68" s="26">
        <f t="shared" si="273"/>
        <v>0</v>
      </c>
      <c r="V68" s="26">
        <f t="shared" si="274"/>
        <v>0</v>
      </c>
      <c r="W68" s="26">
        <f t="shared" si="275"/>
        <v>0</v>
      </c>
      <c r="X68" s="26">
        <f t="shared" si="276"/>
        <v>0</v>
      </c>
      <c r="Y68" s="26">
        <f t="shared" si="277"/>
        <v>0</v>
      </c>
      <c r="Z68" s="26">
        <f t="shared" si="278"/>
        <v>0</v>
      </c>
      <c r="AA68" s="25">
        <f t="shared" si="177"/>
        <v>0</v>
      </c>
      <c r="AB68" s="25">
        <f t="shared" si="178"/>
        <v>0</v>
      </c>
      <c r="AC68" s="25">
        <f t="shared" si="179"/>
        <v>0</v>
      </c>
      <c r="AD68" s="25">
        <f t="shared" si="180"/>
        <v>0</v>
      </c>
      <c r="AE68" s="25">
        <f t="shared" si="181"/>
        <v>0</v>
      </c>
      <c r="AF68" s="25">
        <f t="shared" si="182"/>
        <v>0</v>
      </c>
      <c r="AG68" s="25">
        <f t="shared" si="183"/>
        <v>0</v>
      </c>
      <c r="AH68" s="25">
        <f t="shared" si="184"/>
        <v>0</v>
      </c>
      <c r="AI68" s="25">
        <f t="shared" si="185"/>
        <v>0</v>
      </c>
      <c r="AJ68" s="25">
        <f t="shared" si="186"/>
        <v>0</v>
      </c>
      <c r="AK68" s="25">
        <f t="shared" si="187"/>
        <v>0</v>
      </c>
      <c r="AL68" s="25">
        <f t="shared" si="188"/>
        <v>0</v>
      </c>
    </row>
    <row r="69" spans="1:38" x14ac:dyDescent="0.2">
      <c r="A69" s="73">
        <v>593300</v>
      </c>
      <c r="B69" s="25">
        <v>1610.53</v>
      </c>
      <c r="C69" s="25">
        <v>1248.98</v>
      </c>
      <c r="D69" s="25">
        <v>1621.18</v>
      </c>
      <c r="E69" s="25">
        <v>2005.02</v>
      </c>
      <c r="F69" s="25">
        <v>3437.53</v>
      </c>
      <c r="G69" s="25">
        <v>1583.58</v>
      </c>
      <c r="H69" s="25">
        <v>2125.5700000000002</v>
      </c>
      <c r="I69" s="25">
        <v>1461.52</v>
      </c>
      <c r="J69" s="25">
        <v>1788.31</v>
      </c>
      <c r="K69" s="25">
        <v>1594.96</v>
      </c>
      <c r="L69" s="25">
        <v>1076.95</v>
      </c>
      <c r="M69" s="25">
        <v>1190.02</v>
      </c>
      <c r="N69" s="25">
        <f t="shared" si="279"/>
        <v>20744.150000000001</v>
      </c>
      <c r="O69" s="26">
        <f t="shared" si="267"/>
        <v>8.8658091608058275E-3</v>
      </c>
      <c r="P69" s="26">
        <f t="shared" si="268"/>
        <v>9.9905516184632861E-3</v>
      </c>
      <c r="Q69" s="26">
        <f t="shared" si="269"/>
        <v>7.3956940854656627E-3</v>
      </c>
      <c r="R69" s="26">
        <f t="shared" si="270"/>
        <v>1.0335845649062207E-2</v>
      </c>
      <c r="S69" s="26">
        <f t="shared" si="271"/>
        <v>1.9828108669892475E-2</v>
      </c>
      <c r="T69" s="26">
        <f t="shared" si="272"/>
        <v>9.5764247167765045E-3</v>
      </c>
      <c r="U69" s="26">
        <f t="shared" si="273"/>
        <v>1.1152821095961683E-2</v>
      </c>
      <c r="V69" s="26">
        <f t="shared" si="274"/>
        <v>7.4136496636612939E-3</v>
      </c>
      <c r="W69" s="26">
        <f t="shared" si="275"/>
        <v>1.0227017590051639E-2</v>
      </c>
      <c r="X69" s="26">
        <f t="shared" si="276"/>
        <v>8.5899300444404018E-3</v>
      </c>
      <c r="Y69" s="26">
        <f t="shared" si="277"/>
        <v>6.3671130967073398E-3</v>
      </c>
      <c r="Z69" s="26">
        <f t="shared" si="278"/>
        <v>7.1933983363823163E-3</v>
      </c>
      <c r="AA69" s="25">
        <f t="shared" si="177"/>
        <v>15.398314666670778</v>
      </c>
      <c r="AB69" s="25">
        <f t="shared" si="178"/>
        <v>26.842314371938603</v>
      </c>
      <c r="AC69" s="25">
        <f t="shared" si="179"/>
        <v>23.078929006163289</v>
      </c>
      <c r="AD69" s="25">
        <f t="shared" si="180"/>
        <v>18.407934384066809</v>
      </c>
      <c r="AE69" s="25">
        <f t="shared" si="181"/>
        <v>48.587788890138015</v>
      </c>
      <c r="AF69" s="25">
        <f t="shared" si="182"/>
        <v>15.970795028662513</v>
      </c>
      <c r="AG69" s="25">
        <f t="shared" si="183"/>
        <v>18.621865383927222</v>
      </c>
      <c r="AH69" s="25">
        <f t="shared" si="184"/>
        <v>15.184414831621153</v>
      </c>
      <c r="AI69" s="25">
        <f t="shared" si="185"/>
        <v>21.761457108815481</v>
      </c>
      <c r="AJ69" s="25">
        <f t="shared" si="186"/>
        <v>18.262105375179846</v>
      </c>
      <c r="AK69" s="25">
        <f t="shared" si="187"/>
        <v>11.740892879197368</v>
      </c>
      <c r="AL69" s="25">
        <f t="shared" si="188"/>
        <v>12.990126451772642</v>
      </c>
    </row>
    <row r="70" spans="1:38" x14ac:dyDescent="0.2">
      <c r="A70" s="73">
        <v>593800</v>
      </c>
      <c r="B70" s="25"/>
      <c r="C70" s="25"/>
      <c r="D70" s="25">
        <v>539.67999999999995</v>
      </c>
      <c r="F70" s="25">
        <v>109.81</v>
      </c>
      <c r="G70" s="25">
        <v>175.48</v>
      </c>
      <c r="H70" s="25">
        <v>505.27</v>
      </c>
      <c r="I70" s="25">
        <v>82.6</v>
      </c>
      <c r="J70" s="25">
        <v>34.08</v>
      </c>
      <c r="K70" s="25"/>
      <c r="L70" s="25">
        <v>55.49</v>
      </c>
      <c r="M70" s="25">
        <v>113.19</v>
      </c>
      <c r="N70" s="25">
        <f t="shared" ref="N70" si="280">SUM(B70:M70)</f>
        <v>1615.6</v>
      </c>
      <c r="O70" s="26">
        <f t="shared" si="267"/>
        <v>0</v>
      </c>
      <c r="P70" s="26">
        <f t="shared" si="268"/>
        <v>0</v>
      </c>
      <c r="Q70" s="26">
        <f t="shared" si="269"/>
        <v>2.4619771919491412E-3</v>
      </c>
      <c r="R70" s="26">
        <f t="shared" si="270"/>
        <v>0</v>
      </c>
      <c r="S70" s="26">
        <f t="shared" si="271"/>
        <v>6.3339799595665857E-4</v>
      </c>
      <c r="T70" s="26">
        <f t="shared" si="272"/>
        <v>1.0611847897169331E-3</v>
      </c>
      <c r="U70" s="26">
        <f t="shared" si="273"/>
        <v>2.65114106576427E-3</v>
      </c>
      <c r="V70" s="26">
        <f t="shared" si="274"/>
        <v>4.189935561733147E-4</v>
      </c>
      <c r="W70" s="26">
        <f t="shared" si="275"/>
        <v>1.9489728261261183E-4</v>
      </c>
      <c r="X70" s="26">
        <f t="shared" si="276"/>
        <v>0</v>
      </c>
      <c r="Y70" s="26">
        <f t="shared" si="277"/>
        <v>3.2806639652378501E-4</v>
      </c>
      <c r="Z70" s="26">
        <f t="shared" si="278"/>
        <v>6.8420762482572929E-4</v>
      </c>
      <c r="AA70" s="25">
        <f t="shared" ref="AA70" si="281">+O70*$AA$2</f>
        <v>0</v>
      </c>
      <c r="AB70" s="25">
        <f t="shared" ref="AB70" si="282">+P70*$AB$2</f>
        <v>0</v>
      </c>
      <c r="AC70" s="25">
        <f t="shared" ref="AC70" si="283">+Q70*$AC$2</f>
        <v>7.68282140542457</v>
      </c>
      <c r="AD70" s="25">
        <f t="shared" ref="AD70" si="284">+R70*$AD$2</f>
        <v>0</v>
      </c>
      <c r="AE70" s="25">
        <f t="shared" ref="AE70" si="285">+S70*$AE$2</f>
        <v>1.5521101191919939</v>
      </c>
      <c r="AF70" s="25">
        <f t="shared" ref="AF70" si="286">+T70*$AF$2</f>
        <v>1.7697590975067237</v>
      </c>
      <c r="AG70" s="25">
        <f t="shared" ref="AG70" si="287">+U70*$AG$2</f>
        <v>4.4266102375066021</v>
      </c>
      <c r="AH70" s="25">
        <f t="shared" ref="AH70" si="288">+V70*$AH$2</f>
        <v>0.85817003194749797</v>
      </c>
      <c r="AI70" s="25">
        <f t="shared" ref="AI70" si="289">+W70*$AI$2</f>
        <v>0.41471023383442002</v>
      </c>
      <c r="AJ70" s="25">
        <f t="shared" ref="AJ70" si="290">+X70*$AJ$2</f>
        <v>0</v>
      </c>
      <c r="AK70" s="25">
        <f t="shared" ref="AK70" si="291">+Y70*$AK$2</f>
        <v>0.60495115452589432</v>
      </c>
      <c r="AL70" s="25">
        <f t="shared" ref="AL70" si="292">+Z70*$AL$2</f>
        <v>1.2355694972152951</v>
      </c>
    </row>
    <row r="71" spans="1:38" x14ac:dyDescent="0.2">
      <c r="A71" s="73">
        <v>594000</v>
      </c>
      <c r="B71" s="25">
        <v>1451.72</v>
      </c>
      <c r="C71" s="25">
        <v>1019.9</v>
      </c>
      <c r="D71" s="25">
        <v>652.36</v>
      </c>
      <c r="E71" s="25">
        <v>2928.72</v>
      </c>
      <c r="F71" s="25">
        <v>1156.46</v>
      </c>
      <c r="G71" s="25">
        <v>578.29</v>
      </c>
      <c r="H71" s="25">
        <v>1337.39</v>
      </c>
      <c r="I71" s="25">
        <v>1579.44</v>
      </c>
      <c r="J71" s="25">
        <v>1463.38</v>
      </c>
      <c r="K71" s="25">
        <v>810.13</v>
      </c>
      <c r="L71" s="25">
        <v>1145.3800000000001</v>
      </c>
      <c r="M71" s="25">
        <v>983.06</v>
      </c>
      <c r="N71" s="25">
        <f t="shared" si="279"/>
        <v>15106.229999999998</v>
      </c>
      <c r="O71" s="26">
        <f t="shared" si="267"/>
        <v>7.9915757389958809E-3</v>
      </c>
      <c r="P71" s="26">
        <f t="shared" si="268"/>
        <v>8.1581479252435633E-3</v>
      </c>
      <c r="Q71" s="26">
        <f t="shared" si="269"/>
        <v>2.9760143806328598E-3</v>
      </c>
      <c r="R71" s="26">
        <f t="shared" si="270"/>
        <v>1.5097504199120938E-2</v>
      </c>
      <c r="S71" s="26">
        <f t="shared" si="271"/>
        <v>6.6706078353887394E-3</v>
      </c>
      <c r="T71" s="26">
        <f t="shared" si="272"/>
        <v>3.4971082291167382E-3</v>
      </c>
      <c r="U71" s="26">
        <f t="shared" si="273"/>
        <v>7.017257208903116E-3</v>
      </c>
      <c r="V71" s="26">
        <f t="shared" si="274"/>
        <v>8.0118060818690096E-3</v>
      </c>
      <c r="W71" s="26">
        <f t="shared" si="275"/>
        <v>8.368802389367486E-3</v>
      </c>
      <c r="X71" s="26">
        <f t="shared" si="276"/>
        <v>4.3630937621648835E-3</v>
      </c>
      <c r="Y71" s="26">
        <f t="shared" si="277"/>
        <v>6.7716829924385101E-3</v>
      </c>
      <c r="Z71" s="26">
        <f t="shared" si="278"/>
        <v>5.9423725387506088E-3</v>
      </c>
      <c r="AA71" s="25">
        <f t="shared" si="177"/>
        <v>13.879928575002827</v>
      </c>
      <c r="AB71" s="25">
        <f t="shared" si="178"/>
        <v>21.919067101106648</v>
      </c>
      <c r="AC71" s="25">
        <f t="shared" si="179"/>
        <v>9.286920716059095</v>
      </c>
      <c r="AD71" s="25">
        <f t="shared" si="180"/>
        <v>26.888353028550409</v>
      </c>
      <c r="AE71" s="25">
        <f t="shared" si="181"/>
        <v>16.345990970228335</v>
      </c>
      <c r="AF71" s="25">
        <f t="shared" si="182"/>
        <v>5.8321973358625669</v>
      </c>
      <c r="AG71" s="25">
        <f t="shared" si="183"/>
        <v>11.716714361705533</v>
      </c>
      <c r="AH71" s="25">
        <f t="shared" si="184"/>
        <v>16.40954086270165</v>
      </c>
      <c r="AI71" s="25">
        <f t="shared" si="185"/>
        <v>17.807472476191712</v>
      </c>
      <c r="AJ71" s="25">
        <f t="shared" si="186"/>
        <v>9.2758937074249204</v>
      </c>
      <c r="AK71" s="25">
        <f t="shared" si="187"/>
        <v>12.486915721226689</v>
      </c>
      <c r="AL71" s="25">
        <f t="shared" si="188"/>
        <v>10.7309740253774</v>
      </c>
    </row>
    <row r="72" spans="1:38" x14ac:dyDescent="0.2">
      <c r="A72" s="73">
        <v>595000</v>
      </c>
      <c r="B72" s="25">
        <v>225.88</v>
      </c>
      <c r="C72" s="25">
        <v>150.75</v>
      </c>
      <c r="D72" s="25">
        <v>510.89</v>
      </c>
      <c r="E72" s="25">
        <v>85.46</v>
      </c>
      <c r="F72" s="25">
        <v>172.98</v>
      </c>
      <c r="G72" s="25">
        <v>365.49</v>
      </c>
      <c r="H72" s="25">
        <v>112.42</v>
      </c>
      <c r="I72" s="25">
        <v>89.93</v>
      </c>
      <c r="J72" s="25">
        <v>14.15</v>
      </c>
      <c r="K72" s="25">
        <v>168.66</v>
      </c>
      <c r="L72" s="25">
        <v>5.39</v>
      </c>
      <c r="M72" s="25">
        <v>144.34</v>
      </c>
      <c r="N72" s="25">
        <f t="shared" si="279"/>
        <v>2046.3400000000004</v>
      </c>
      <c r="O72" s="26">
        <f t="shared" si="267"/>
        <v>1.2434471715788097E-3</v>
      </c>
      <c r="P72" s="26">
        <f t="shared" si="268"/>
        <v>1.2058444942940161E-3</v>
      </c>
      <c r="Q72" s="26">
        <f t="shared" si="269"/>
        <v>2.3306395041411518E-3</v>
      </c>
      <c r="R72" s="26">
        <f t="shared" si="270"/>
        <v>4.4054491684315176E-4</v>
      </c>
      <c r="S72" s="26">
        <f t="shared" si="271"/>
        <v>9.9777056133851932E-4</v>
      </c>
      <c r="T72" s="26">
        <f t="shared" si="272"/>
        <v>2.2102372281379182E-3</v>
      </c>
      <c r="U72" s="26">
        <f t="shared" si="273"/>
        <v>5.8986537616169421E-4</v>
      </c>
      <c r="V72" s="26">
        <f t="shared" si="274"/>
        <v>4.5617542986278687E-4</v>
      </c>
      <c r="W72" s="26">
        <f t="shared" si="275"/>
        <v>8.0921260239684789E-5</v>
      </c>
      <c r="X72" s="26">
        <f t="shared" si="276"/>
        <v>9.0834729478815655E-4</v>
      </c>
      <c r="Y72" s="26">
        <f t="shared" si="277"/>
        <v>3.1866604383910631E-5</v>
      </c>
      <c r="Z72" s="26">
        <f t="shared" si="278"/>
        <v>8.7250224019211743E-4</v>
      </c>
      <c r="AA72" s="25">
        <f t="shared" si="177"/>
        <v>2.1596439165415084</v>
      </c>
      <c r="AB72" s="25">
        <f t="shared" si="178"/>
        <v>3.2398268119343334</v>
      </c>
      <c r="AC72" s="25">
        <f t="shared" si="179"/>
        <v>7.2729703302278361</v>
      </c>
      <c r="AD72" s="25">
        <f t="shared" si="180"/>
        <v>0.78460168599931646</v>
      </c>
      <c r="AE72" s="25">
        <f t="shared" si="181"/>
        <v>2.4449868720319743</v>
      </c>
      <c r="AF72" s="25">
        <f t="shared" si="182"/>
        <v>3.6860568301101688</v>
      </c>
      <c r="AG72" s="25">
        <f t="shared" si="183"/>
        <v>0.98489821857718085</v>
      </c>
      <c r="AH72" s="25">
        <f t="shared" si="184"/>
        <v>0.93432483018206425</v>
      </c>
      <c r="AI72" s="25">
        <f t="shared" si="185"/>
        <v>0.17218749438841088</v>
      </c>
      <c r="AJ72" s="25">
        <f t="shared" si="186"/>
        <v>1.9311372652466727</v>
      </c>
      <c r="AK72" s="25">
        <f t="shared" si="187"/>
        <v>5.8761699817887363E-2</v>
      </c>
      <c r="AL72" s="25">
        <f t="shared" si="188"/>
        <v>1.5755994454285334</v>
      </c>
    </row>
    <row r="73" spans="1:38" x14ac:dyDescent="0.2">
      <c r="A73" s="73">
        <v>596000</v>
      </c>
      <c r="B73" s="25">
        <v>2598.2199999999998</v>
      </c>
      <c r="C73" s="25">
        <v>1100.98</v>
      </c>
      <c r="D73" s="25">
        <v>1353.1</v>
      </c>
      <c r="E73" s="25">
        <v>995.52</v>
      </c>
      <c r="F73" s="25">
        <v>513.49</v>
      </c>
      <c r="G73" s="25">
        <v>417.77</v>
      </c>
      <c r="H73" s="25">
        <v>813.86</v>
      </c>
      <c r="I73" s="25">
        <v>650.94000000000005</v>
      </c>
      <c r="J73" s="25">
        <v>663.27</v>
      </c>
      <c r="K73" s="25">
        <v>880.86</v>
      </c>
      <c r="L73" s="25">
        <v>392.03</v>
      </c>
      <c r="M73" s="25">
        <v>1501.42</v>
      </c>
      <c r="N73" s="25">
        <f t="shared" si="279"/>
        <v>11881.460000000001</v>
      </c>
      <c r="O73" s="26">
        <f t="shared" si="267"/>
        <v>1.4302945414111453E-2</v>
      </c>
      <c r="P73" s="26">
        <f t="shared" si="268"/>
        <v>8.8067042874150972E-3</v>
      </c>
      <c r="Q73" s="26">
        <f t="shared" si="269"/>
        <v>6.1727344693640355E-3</v>
      </c>
      <c r="R73" s="26">
        <f t="shared" si="270"/>
        <v>5.1318894876631691E-3</v>
      </c>
      <c r="S73" s="26">
        <f t="shared" si="271"/>
        <v>2.9618753933501924E-3</v>
      </c>
      <c r="T73" s="26">
        <f t="shared" si="272"/>
        <v>2.5263914383407975E-3</v>
      </c>
      <c r="U73" s="26">
        <f t="shared" si="273"/>
        <v>4.2703063070890987E-3</v>
      </c>
      <c r="V73" s="26">
        <f t="shared" si="274"/>
        <v>3.3019329958287832E-3</v>
      </c>
      <c r="W73" s="26">
        <f t="shared" si="275"/>
        <v>3.793119737044221E-3</v>
      </c>
      <c r="X73" s="26">
        <f t="shared" si="276"/>
        <v>4.744022282029501E-3</v>
      </c>
      <c r="Y73" s="26">
        <f t="shared" si="277"/>
        <v>2.3177485930657672E-3</v>
      </c>
      <c r="Z73" s="26">
        <f t="shared" si="278"/>
        <v>9.0757400129503184E-3</v>
      </c>
      <c r="AA73" s="25">
        <f t="shared" si="177"/>
        <v>24.841641654137057</v>
      </c>
      <c r="AB73" s="25">
        <f t="shared" si="178"/>
        <v>23.661588878298261</v>
      </c>
      <c r="AC73" s="25">
        <f t="shared" si="179"/>
        <v>19.262573457752715</v>
      </c>
      <c r="AD73" s="25">
        <f t="shared" si="180"/>
        <v>9.1397925397383517</v>
      </c>
      <c r="AE73" s="25">
        <f t="shared" si="181"/>
        <v>7.2579275576349787</v>
      </c>
      <c r="AF73" s="25">
        <f t="shared" si="182"/>
        <v>4.2133135295497146</v>
      </c>
      <c r="AG73" s="25">
        <f t="shared" si="183"/>
        <v>7.1301304409466679</v>
      </c>
      <c r="AH73" s="25">
        <f t="shared" si="184"/>
        <v>6.7629201040666391</v>
      </c>
      <c r="AI73" s="25">
        <f t="shared" si="185"/>
        <v>8.0711519012721755</v>
      </c>
      <c r="AJ73" s="25">
        <f t="shared" si="186"/>
        <v>10.085743931371898</v>
      </c>
      <c r="AK73" s="25">
        <f t="shared" si="187"/>
        <v>4.2739052281273437</v>
      </c>
      <c r="AL73" s="25">
        <f t="shared" si="188"/>
        <v>16.389334344986203</v>
      </c>
    </row>
    <row r="74" spans="1:38" x14ac:dyDescent="0.2">
      <c r="A74" s="73">
        <v>597000</v>
      </c>
      <c r="B74" s="25"/>
      <c r="C74" s="25"/>
      <c r="D74" s="25"/>
      <c r="F74" s="25"/>
      <c r="G74" s="25"/>
      <c r="H74" s="25"/>
      <c r="I74" s="25"/>
      <c r="J74" s="25"/>
      <c r="K74" s="25">
        <v>146.22</v>
      </c>
      <c r="L74" s="25"/>
      <c r="M74" s="25"/>
      <c r="N74" s="25">
        <f t="shared" si="279"/>
        <v>146.22</v>
      </c>
      <c r="O74" s="26">
        <f t="shared" si="267"/>
        <v>0</v>
      </c>
      <c r="P74" s="26">
        <f t="shared" si="268"/>
        <v>0</v>
      </c>
      <c r="Q74" s="26">
        <f t="shared" si="269"/>
        <v>0</v>
      </c>
      <c r="R74" s="26">
        <f t="shared" si="270"/>
        <v>0</v>
      </c>
      <c r="S74" s="26">
        <f t="shared" si="271"/>
        <v>0</v>
      </c>
      <c r="T74" s="26">
        <f t="shared" si="272"/>
        <v>0</v>
      </c>
      <c r="U74" s="26">
        <f t="shared" si="273"/>
        <v>0</v>
      </c>
      <c r="V74" s="26">
        <f t="shared" si="274"/>
        <v>0</v>
      </c>
      <c r="W74" s="26">
        <f t="shared" si="275"/>
        <v>0</v>
      </c>
      <c r="X74" s="26">
        <f t="shared" si="276"/>
        <v>7.8749283436454554E-4</v>
      </c>
      <c r="Y74" s="26">
        <f t="shared" si="277"/>
        <v>0</v>
      </c>
      <c r="Z74" s="26">
        <f t="shared" si="278"/>
        <v>0</v>
      </c>
      <c r="AA74" s="25">
        <f t="shared" si="177"/>
        <v>0</v>
      </c>
      <c r="AB74" s="25">
        <f t="shared" si="178"/>
        <v>0</v>
      </c>
      <c r="AC74" s="25">
        <f t="shared" si="179"/>
        <v>0</v>
      </c>
      <c r="AD74" s="25">
        <f t="shared" si="180"/>
        <v>0</v>
      </c>
      <c r="AE74" s="25">
        <f t="shared" si="181"/>
        <v>0</v>
      </c>
      <c r="AF74" s="25">
        <f t="shared" si="182"/>
        <v>0</v>
      </c>
      <c r="AG74" s="25">
        <f t="shared" si="183"/>
        <v>0</v>
      </c>
      <c r="AH74" s="25">
        <f t="shared" si="184"/>
        <v>0</v>
      </c>
      <c r="AI74" s="25">
        <f t="shared" si="185"/>
        <v>0</v>
      </c>
      <c r="AJ74" s="25">
        <f t="shared" si="186"/>
        <v>1.6742018909306799</v>
      </c>
      <c r="AK74" s="25">
        <f t="shared" si="187"/>
        <v>0</v>
      </c>
      <c r="AL74" s="25">
        <f t="shared" si="188"/>
        <v>0</v>
      </c>
    </row>
    <row r="75" spans="1:38" x14ac:dyDescent="0.2">
      <c r="A75" s="73">
        <v>598000</v>
      </c>
      <c r="B75" s="25">
        <v>143.75</v>
      </c>
      <c r="C75" s="25">
        <v>132.59</v>
      </c>
      <c r="D75" s="25">
        <v>350.63</v>
      </c>
      <c r="E75" s="25">
        <v>181.44</v>
      </c>
      <c r="F75" s="25">
        <v>150.38999999999999</v>
      </c>
      <c r="G75" s="25">
        <v>482.75</v>
      </c>
      <c r="H75" s="25">
        <v>286.57</v>
      </c>
      <c r="I75" s="25">
        <v>246.07</v>
      </c>
      <c r="J75" s="25">
        <v>105.01</v>
      </c>
      <c r="K75" s="25">
        <v>117.03</v>
      </c>
      <c r="L75" s="25">
        <v>171.22</v>
      </c>
      <c r="M75" s="25">
        <v>113.72</v>
      </c>
      <c r="N75" s="25">
        <f t="shared" si="279"/>
        <v>2481.17</v>
      </c>
      <c r="O75" s="26">
        <f t="shared" si="267"/>
        <v>7.913296038359036E-4</v>
      </c>
      <c r="P75" s="26">
        <f t="shared" si="268"/>
        <v>1.0605832271870224E-3</v>
      </c>
      <c r="Q75" s="26">
        <f t="shared" si="269"/>
        <v>1.5995461436650003E-3</v>
      </c>
      <c r="R75" s="26">
        <f t="shared" si="270"/>
        <v>9.3532026342173485E-4</v>
      </c>
      <c r="S75" s="26">
        <f t="shared" si="271"/>
        <v>8.6746857856226096E-4</v>
      </c>
      <c r="T75" s="26">
        <f t="shared" si="272"/>
        <v>2.9193466904254015E-3</v>
      </c>
      <c r="U75" s="26">
        <f t="shared" si="273"/>
        <v>1.5036267643360318E-3</v>
      </c>
      <c r="V75" s="26">
        <f t="shared" si="274"/>
        <v>1.2482051376218831E-3</v>
      </c>
      <c r="W75" s="26">
        <f t="shared" si="275"/>
        <v>6.005329708670883E-4</v>
      </c>
      <c r="X75" s="26">
        <f t="shared" si="276"/>
        <v>6.3028509373329756E-4</v>
      </c>
      <c r="Y75" s="26">
        <f t="shared" si="277"/>
        <v>1.0122820041953949E-3</v>
      </c>
      <c r="Z75" s="26">
        <f t="shared" si="278"/>
        <v>6.8741135343388933E-4</v>
      </c>
      <c r="AA75" s="25">
        <f t="shared" si="177"/>
        <v>1.3743970825342742</v>
      </c>
      <c r="AB75" s="25">
        <f t="shared" si="178"/>
        <v>2.8495431973092762</v>
      </c>
      <c r="AC75" s="25">
        <f t="shared" si="179"/>
        <v>4.9915277004595628</v>
      </c>
      <c r="AD75" s="25">
        <f t="shared" si="180"/>
        <v>1.6657866827488415</v>
      </c>
      <c r="AE75" s="25">
        <f t="shared" si="181"/>
        <v>2.1256883783378924</v>
      </c>
      <c r="AF75" s="25">
        <f t="shared" si="182"/>
        <v>4.8686528625562504</v>
      </c>
      <c r="AG75" s="25">
        <f t="shared" si="183"/>
        <v>2.5106056084118724</v>
      </c>
      <c r="AH75" s="25">
        <f t="shared" si="184"/>
        <v>2.5565363167230126</v>
      </c>
      <c r="AI75" s="25">
        <f t="shared" si="185"/>
        <v>1.2778380767298252</v>
      </c>
      <c r="AJ75" s="25">
        <f t="shared" si="186"/>
        <v>1.3399798064260531</v>
      </c>
      <c r="AK75" s="25">
        <f t="shared" si="187"/>
        <v>1.8666378929162661</v>
      </c>
      <c r="AL75" s="25">
        <f t="shared" si="188"/>
        <v>1.2413549184850547</v>
      </c>
    </row>
    <row r="76" spans="1:38" x14ac:dyDescent="0.2">
      <c r="A76" s="73">
        <v>903000</v>
      </c>
      <c r="B76" s="25">
        <v>9847.77</v>
      </c>
      <c r="C76" s="25">
        <v>6657.32</v>
      </c>
      <c r="D76" s="25">
        <v>10881.04</v>
      </c>
      <c r="E76" s="25">
        <v>8443.4500000000007</v>
      </c>
      <c r="F76" s="25">
        <v>7852.44</v>
      </c>
      <c r="G76" s="25">
        <v>6969.08</v>
      </c>
      <c r="H76" s="25">
        <v>9482.9699999999993</v>
      </c>
      <c r="I76" s="25">
        <v>8815.3799999999992</v>
      </c>
      <c r="J76" s="25">
        <v>7933.86</v>
      </c>
      <c r="K76" s="25">
        <v>7043.04</v>
      </c>
      <c r="L76" s="25">
        <v>6852.93</v>
      </c>
      <c r="M76" s="25">
        <v>9006.2199999999993</v>
      </c>
      <c r="N76" s="25">
        <f t="shared" si="279"/>
        <v>99785.5</v>
      </c>
      <c r="O76" s="26">
        <f t="shared" si="267"/>
        <v>5.4211004749684148E-2</v>
      </c>
      <c r="P76" s="26">
        <f t="shared" si="268"/>
        <v>5.325169266171436E-2</v>
      </c>
      <c r="Q76" s="26">
        <f t="shared" si="269"/>
        <v>4.9638438157215914E-2</v>
      </c>
      <c r="R76" s="26">
        <f t="shared" si="270"/>
        <v>4.3525848094071028E-2</v>
      </c>
      <c r="S76" s="26">
        <f t="shared" si="271"/>
        <v>4.5293869040796866E-2</v>
      </c>
      <c r="T76" s="26">
        <f t="shared" si="272"/>
        <v>4.2144299602920474E-2</v>
      </c>
      <c r="U76" s="26">
        <f t="shared" si="273"/>
        <v>4.9756944193026696E-2</v>
      </c>
      <c r="V76" s="26">
        <f t="shared" si="274"/>
        <v>4.4716554663669666E-2</v>
      </c>
      <c r="W76" s="26">
        <f t="shared" si="275"/>
        <v>4.5372293269627245E-2</v>
      </c>
      <c r="X76" s="26">
        <f t="shared" si="276"/>
        <v>3.7931497279051221E-2</v>
      </c>
      <c r="Y76" s="26">
        <f t="shared" si="277"/>
        <v>4.0515697436109964E-2</v>
      </c>
      <c r="Z76" s="26">
        <f t="shared" si="278"/>
        <v>5.4440537104496679E-2</v>
      </c>
      <c r="AA76" s="25">
        <f t="shared" si="177"/>
        <v>94.154757269346433</v>
      </c>
      <c r="AB76" s="25">
        <f t="shared" si="178"/>
        <v>143.07505029271428</v>
      </c>
      <c r="AC76" s="25">
        <f t="shared" si="179"/>
        <v>154.90121372902638</v>
      </c>
      <c r="AD76" s="25">
        <f t="shared" si="180"/>
        <v>77.518664938578624</v>
      </c>
      <c r="AE76" s="25">
        <f t="shared" si="181"/>
        <v>110.99036139102067</v>
      </c>
      <c r="AF76" s="25">
        <f t="shared" si="182"/>
        <v>70.284891333782539</v>
      </c>
      <c r="AG76" s="25">
        <f t="shared" si="183"/>
        <v>83.079169719096683</v>
      </c>
      <c r="AH76" s="25">
        <f t="shared" si="184"/>
        <v>91.587105765488303</v>
      </c>
      <c r="AI76" s="25">
        <f t="shared" si="185"/>
        <v>96.544980510843644</v>
      </c>
      <c r="AJ76" s="25">
        <f t="shared" si="186"/>
        <v>80.6419839002901</v>
      </c>
      <c r="AK76" s="25">
        <f t="shared" si="187"/>
        <v>74.71054091521242</v>
      </c>
      <c r="AL76" s="25">
        <f t="shared" si="188"/>
        <v>98.31089952478429</v>
      </c>
    </row>
    <row r="77" spans="1:38" x14ac:dyDescent="0.2">
      <c r="A77" s="73">
        <v>903220</v>
      </c>
      <c r="B77" s="25"/>
      <c r="C77" s="25"/>
      <c r="D77" s="25"/>
      <c r="F77" s="25"/>
      <c r="G77" s="25"/>
      <c r="H77" s="25"/>
      <c r="I77" s="25"/>
      <c r="J77" s="25"/>
      <c r="K77" s="25"/>
      <c r="L77" s="25"/>
      <c r="M77" s="25"/>
      <c r="N77" s="25">
        <f t="shared" si="279"/>
        <v>0</v>
      </c>
      <c r="O77" s="26">
        <f t="shared" si="267"/>
        <v>0</v>
      </c>
      <c r="P77" s="26">
        <f t="shared" si="268"/>
        <v>0</v>
      </c>
      <c r="Q77" s="26">
        <f t="shared" si="269"/>
        <v>0</v>
      </c>
      <c r="R77" s="26">
        <f t="shared" si="270"/>
        <v>0</v>
      </c>
      <c r="S77" s="26">
        <f t="shared" si="271"/>
        <v>0</v>
      </c>
      <c r="T77" s="26">
        <f t="shared" si="272"/>
        <v>0</v>
      </c>
      <c r="U77" s="26">
        <f t="shared" si="273"/>
        <v>0</v>
      </c>
      <c r="V77" s="26">
        <f t="shared" si="274"/>
        <v>0</v>
      </c>
      <c r="W77" s="26">
        <f t="shared" si="275"/>
        <v>0</v>
      </c>
      <c r="X77" s="26">
        <f t="shared" si="276"/>
        <v>0</v>
      </c>
      <c r="Y77" s="26">
        <f t="shared" si="277"/>
        <v>0</v>
      </c>
      <c r="Z77" s="26">
        <f t="shared" si="278"/>
        <v>0</v>
      </c>
      <c r="AA77" s="25">
        <f t="shared" si="177"/>
        <v>0</v>
      </c>
      <c r="AB77" s="25">
        <f t="shared" si="178"/>
        <v>0</v>
      </c>
      <c r="AC77" s="25">
        <f t="shared" si="179"/>
        <v>0</v>
      </c>
      <c r="AD77" s="25">
        <f t="shared" si="180"/>
        <v>0</v>
      </c>
      <c r="AE77" s="25">
        <f t="shared" si="181"/>
        <v>0</v>
      </c>
      <c r="AF77" s="25">
        <f t="shared" si="182"/>
        <v>0</v>
      </c>
      <c r="AG77" s="25">
        <f t="shared" si="183"/>
        <v>0</v>
      </c>
      <c r="AH77" s="25">
        <f t="shared" si="184"/>
        <v>0</v>
      </c>
      <c r="AI77" s="25">
        <f t="shared" si="185"/>
        <v>0</v>
      </c>
      <c r="AJ77" s="25">
        <f t="shared" si="186"/>
        <v>0</v>
      </c>
      <c r="AK77" s="25">
        <f t="shared" si="187"/>
        <v>0</v>
      </c>
      <c r="AL77" s="25">
        <f t="shared" si="188"/>
        <v>0</v>
      </c>
    </row>
    <row r="78" spans="1:38" x14ac:dyDescent="0.2">
      <c r="A78" s="73">
        <v>903230</v>
      </c>
      <c r="B78" s="25"/>
      <c r="C78" s="25"/>
      <c r="D78" s="25"/>
      <c r="F78" s="25"/>
      <c r="G78" s="25"/>
      <c r="H78" s="25"/>
      <c r="I78" s="25"/>
      <c r="J78" s="25"/>
      <c r="K78" s="25"/>
      <c r="L78" s="25"/>
      <c r="M78" s="25"/>
      <c r="N78" s="25">
        <f t="shared" si="279"/>
        <v>0</v>
      </c>
      <c r="O78" s="26">
        <f t="shared" si="267"/>
        <v>0</v>
      </c>
      <c r="P78" s="26">
        <f t="shared" si="268"/>
        <v>0</v>
      </c>
      <c r="Q78" s="26">
        <f t="shared" si="269"/>
        <v>0</v>
      </c>
      <c r="R78" s="26">
        <f t="shared" si="270"/>
        <v>0</v>
      </c>
      <c r="S78" s="26">
        <f t="shared" si="271"/>
        <v>0</v>
      </c>
      <c r="T78" s="26">
        <f t="shared" si="272"/>
        <v>0</v>
      </c>
      <c r="U78" s="26">
        <f t="shared" si="273"/>
        <v>0</v>
      </c>
      <c r="V78" s="26">
        <f t="shared" si="274"/>
        <v>0</v>
      </c>
      <c r="W78" s="26">
        <f t="shared" si="275"/>
        <v>0</v>
      </c>
      <c r="X78" s="26">
        <f t="shared" si="276"/>
        <v>0</v>
      </c>
      <c r="Y78" s="26">
        <f t="shared" si="277"/>
        <v>0</v>
      </c>
      <c r="Z78" s="26">
        <f t="shared" si="278"/>
        <v>0</v>
      </c>
      <c r="AA78" s="25">
        <f t="shared" si="177"/>
        <v>0</v>
      </c>
      <c r="AB78" s="25">
        <f t="shared" si="178"/>
        <v>0</v>
      </c>
      <c r="AC78" s="25">
        <f t="shared" si="179"/>
        <v>0</v>
      </c>
      <c r="AD78" s="25">
        <f t="shared" si="180"/>
        <v>0</v>
      </c>
      <c r="AE78" s="25">
        <f t="shared" si="181"/>
        <v>0</v>
      </c>
      <c r="AF78" s="25">
        <f t="shared" si="182"/>
        <v>0</v>
      </c>
      <c r="AG78" s="25">
        <f t="shared" si="183"/>
        <v>0</v>
      </c>
      <c r="AH78" s="25">
        <f t="shared" si="184"/>
        <v>0</v>
      </c>
      <c r="AI78" s="25">
        <f t="shared" si="185"/>
        <v>0</v>
      </c>
      <c r="AJ78" s="25">
        <f t="shared" si="186"/>
        <v>0</v>
      </c>
      <c r="AK78" s="25">
        <f t="shared" si="187"/>
        <v>0</v>
      </c>
      <c r="AL78" s="25">
        <f t="shared" si="188"/>
        <v>0</v>
      </c>
    </row>
    <row r="79" spans="1:38" x14ac:dyDescent="0.2">
      <c r="A79" s="73">
        <v>903240</v>
      </c>
      <c r="B79" s="25"/>
      <c r="C79" s="25"/>
      <c r="D79" s="25"/>
      <c r="F79" s="25"/>
      <c r="G79" s="25"/>
      <c r="H79" s="25"/>
      <c r="I79" s="25"/>
      <c r="J79" s="25"/>
      <c r="K79" s="25"/>
      <c r="L79" s="25"/>
      <c r="M79" s="25"/>
      <c r="N79" s="25">
        <f t="shared" si="279"/>
        <v>0</v>
      </c>
      <c r="O79" s="26">
        <f t="shared" si="267"/>
        <v>0</v>
      </c>
      <c r="P79" s="26">
        <f t="shared" si="268"/>
        <v>0</v>
      </c>
      <c r="Q79" s="26">
        <f t="shared" si="269"/>
        <v>0</v>
      </c>
      <c r="R79" s="26">
        <f t="shared" si="270"/>
        <v>0</v>
      </c>
      <c r="S79" s="26">
        <f t="shared" si="271"/>
        <v>0</v>
      </c>
      <c r="T79" s="26">
        <f t="shared" si="272"/>
        <v>0</v>
      </c>
      <c r="U79" s="26">
        <f t="shared" si="273"/>
        <v>0</v>
      </c>
      <c r="V79" s="26">
        <f t="shared" si="274"/>
        <v>0</v>
      </c>
      <c r="W79" s="26">
        <f t="shared" si="275"/>
        <v>0</v>
      </c>
      <c r="X79" s="26">
        <f t="shared" si="276"/>
        <v>0</v>
      </c>
      <c r="Y79" s="26">
        <f t="shared" si="277"/>
        <v>0</v>
      </c>
      <c r="Z79" s="26">
        <f t="shared" si="278"/>
        <v>0</v>
      </c>
      <c r="AA79" s="25">
        <f t="shared" si="177"/>
        <v>0</v>
      </c>
      <c r="AB79" s="25">
        <f t="shared" si="178"/>
        <v>0</v>
      </c>
      <c r="AC79" s="25">
        <f t="shared" si="179"/>
        <v>0</v>
      </c>
      <c r="AD79" s="25">
        <f t="shared" si="180"/>
        <v>0</v>
      </c>
      <c r="AE79" s="25">
        <f t="shared" si="181"/>
        <v>0</v>
      </c>
      <c r="AF79" s="25">
        <f t="shared" si="182"/>
        <v>0</v>
      </c>
      <c r="AG79" s="25">
        <f t="shared" si="183"/>
        <v>0</v>
      </c>
      <c r="AH79" s="25">
        <f t="shared" si="184"/>
        <v>0</v>
      </c>
      <c r="AI79" s="25">
        <f t="shared" si="185"/>
        <v>0</v>
      </c>
      <c r="AJ79" s="25">
        <f t="shared" si="186"/>
        <v>0</v>
      </c>
      <c r="AK79" s="25">
        <f t="shared" si="187"/>
        <v>0</v>
      </c>
      <c r="AL79" s="25">
        <f t="shared" si="188"/>
        <v>0</v>
      </c>
    </row>
    <row r="80" spans="1:38" x14ac:dyDescent="0.2">
      <c r="A80" s="73">
        <v>908000</v>
      </c>
      <c r="B80" s="25">
        <v>1150.9100000000001</v>
      </c>
      <c r="C80" s="25">
        <v>551.4</v>
      </c>
      <c r="D80" s="25">
        <v>1427.21</v>
      </c>
      <c r="E80" s="25">
        <v>1046.8499999999999</v>
      </c>
      <c r="F80" s="25">
        <v>970.95</v>
      </c>
      <c r="G80" s="25">
        <v>1372.84</v>
      </c>
      <c r="H80" s="25">
        <v>1391.57</v>
      </c>
      <c r="I80" s="25">
        <v>965.43</v>
      </c>
      <c r="J80" s="25">
        <v>1003.17</v>
      </c>
      <c r="K80" s="25">
        <v>940.95</v>
      </c>
      <c r="L80" s="25">
        <v>4911.79</v>
      </c>
      <c r="M80" s="25">
        <v>1647.96</v>
      </c>
      <c r="N80" s="25">
        <f t="shared" si="279"/>
        <v>17381.03</v>
      </c>
      <c r="O80" s="26">
        <f t="shared" si="267"/>
        <v>6.3356462911358597E-3</v>
      </c>
      <c r="P80" s="26">
        <f t="shared" si="268"/>
        <v>4.4106312049998044E-3</v>
      </c>
      <c r="Q80" s="26">
        <f t="shared" si="269"/>
        <v>6.5108183889003371E-3</v>
      </c>
      <c r="R80" s="26">
        <f t="shared" si="270"/>
        <v>5.3964948068950785E-3</v>
      </c>
      <c r="S80" s="26">
        <f t="shared" si="271"/>
        <v>5.6005626461535169E-3</v>
      </c>
      <c r="T80" s="26">
        <f t="shared" si="272"/>
        <v>8.3020112076304681E-3</v>
      </c>
      <c r="U80" s="26">
        <f t="shared" si="273"/>
        <v>7.3015385296684642E-3</v>
      </c>
      <c r="V80" s="26">
        <f t="shared" si="274"/>
        <v>4.8972027716271578E-3</v>
      </c>
      <c r="W80" s="26">
        <f t="shared" si="275"/>
        <v>5.7369456278900761E-3</v>
      </c>
      <c r="X80" s="26">
        <f t="shared" si="276"/>
        <v>5.067647260944599E-3</v>
      </c>
      <c r="Y80" s="26">
        <f t="shared" si="277"/>
        <v>2.9039344850992285E-2</v>
      </c>
      <c r="Z80" s="26">
        <f t="shared" si="278"/>
        <v>9.9615407492517783E-3</v>
      </c>
      <c r="AA80" s="25">
        <f t="shared" si="177"/>
        <v>11.003877191370584</v>
      </c>
      <c r="AB80" s="25">
        <f t="shared" si="178"/>
        <v>11.850351602657325</v>
      </c>
      <c r="AC80" s="25">
        <f t="shared" si="179"/>
        <v>20.317594756218501</v>
      </c>
      <c r="AD80" s="25">
        <f t="shared" si="180"/>
        <v>9.6110493211839962</v>
      </c>
      <c r="AE80" s="25">
        <f t="shared" si="181"/>
        <v>13.723898736266884</v>
      </c>
      <c r="AF80" s="25">
        <f t="shared" si="182"/>
        <v>13.845430131189485</v>
      </c>
      <c r="AG80" s="25">
        <f t="shared" si="183"/>
        <v>12.191378882987435</v>
      </c>
      <c r="AH80" s="25">
        <f t="shared" si="184"/>
        <v>10.030303800763596</v>
      </c>
      <c r="AI80" s="25">
        <f t="shared" si="185"/>
        <v>12.207302384849621</v>
      </c>
      <c r="AJ80" s="25">
        <f t="shared" si="186"/>
        <v>10.773767400295608</v>
      </c>
      <c r="AK80" s="25">
        <f t="shared" si="187"/>
        <v>53.548261511781263</v>
      </c>
      <c r="AL80" s="25">
        <f t="shared" si="188"/>
        <v>17.988948746628832</v>
      </c>
    </row>
    <row r="81" spans="1:38" x14ac:dyDescent="0.2">
      <c r="A81" s="73">
        <v>912000</v>
      </c>
      <c r="B81" s="25"/>
      <c r="C81" s="25"/>
      <c r="D81" s="25"/>
      <c r="F81" s="25"/>
      <c r="G81" s="25"/>
      <c r="H81" s="25"/>
      <c r="I81" s="25"/>
      <c r="J81" s="25"/>
      <c r="K81" s="25"/>
      <c r="L81" s="25"/>
      <c r="M81" s="25"/>
      <c r="N81" s="25">
        <f t="shared" si="12"/>
        <v>0</v>
      </c>
      <c r="O81" s="26">
        <f t="shared" si="267"/>
        <v>0</v>
      </c>
      <c r="P81" s="26">
        <f t="shared" si="268"/>
        <v>0</v>
      </c>
      <c r="Q81" s="26">
        <f t="shared" si="269"/>
        <v>0</v>
      </c>
      <c r="R81" s="26">
        <f t="shared" si="270"/>
        <v>0</v>
      </c>
      <c r="S81" s="26">
        <f t="shared" si="271"/>
        <v>0</v>
      </c>
      <c r="T81" s="26">
        <f t="shared" si="272"/>
        <v>0</v>
      </c>
      <c r="U81" s="26">
        <f t="shared" si="273"/>
        <v>0</v>
      </c>
      <c r="V81" s="26">
        <f t="shared" si="274"/>
        <v>0</v>
      </c>
      <c r="W81" s="26">
        <f t="shared" si="275"/>
        <v>0</v>
      </c>
      <c r="X81" s="26">
        <f t="shared" si="276"/>
        <v>0</v>
      </c>
      <c r="Y81" s="26">
        <f t="shared" si="277"/>
        <v>0</v>
      </c>
      <c r="Z81" s="26">
        <f t="shared" si="278"/>
        <v>0</v>
      </c>
      <c r="AA81" s="25">
        <f t="shared" si="177"/>
        <v>0</v>
      </c>
      <c r="AB81" s="25">
        <f t="shared" si="178"/>
        <v>0</v>
      </c>
      <c r="AC81" s="25">
        <f t="shared" si="179"/>
        <v>0</v>
      </c>
      <c r="AD81" s="25">
        <f t="shared" si="180"/>
        <v>0</v>
      </c>
      <c r="AE81" s="25">
        <f t="shared" si="181"/>
        <v>0</v>
      </c>
      <c r="AF81" s="25">
        <f t="shared" si="182"/>
        <v>0</v>
      </c>
      <c r="AG81" s="25">
        <f t="shared" si="183"/>
        <v>0</v>
      </c>
      <c r="AH81" s="25">
        <f t="shared" si="184"/>
        <v>0</v>
      </c>
      <c r="AI81" s="25">
        <f t="shared" si="185"/>
        <v>0</v>
      </c>
      <c r="AJ81" s="25">
        <f t="shared" si="186"/>
        <v>0</v>
      </c>
      <c r="AK81" s="25">
        <f t="shared" si="187"/>
        <v>0</v>
      </c>
      <c r="AL81" s="25">
        <f t="shared" si="188"/>
        <v>0</v>
      </c>
    </row>
    <row r="82" spans="1:38" x14ac:dyDescent="0.2">
      <c r="A82" s="73">
        <v>913000</v>
      </c>
      <c r="B82" s="25"/>
      <c r="C82" s="25"/>
      <c r="D82" s="25"/>
      <c r="F82" s="25"/>
      <c r="G82" s="25"/>
      <c r="H82" s="25"/>
      <c r="I82" s="25"/>
      <c r="J82" s="25"/>
      <c r="K82" s="25"/>
      <c r="L82" s="25"/>
      <c r="M82" s="25"/>
      <c r="N82" s="25">
        <f t="shared" si="12"/>
        <v>0</v>
      </c>
      <c r="O82" s="26">
        <f t="shared" si="267"/>
        <v>0</v>
      </c>
      <c r="P82" s="26">
        <f t="shared" si="268"/>
        <v>0</v>
      </c>
      <c r="Q82" s="26">
        <f t="shared" si="269"/>
        <v>0</v>
      </c>
      <c r="R82" s="26">
        <f t="shared" si="270"/>
        <v>0</v>
      </c>
      <c r="S82" s="26">
        <f t="shared" si="271"/>
        <v>0</v>
      </c>
      <c r="T82" s="26">
        <f t="shared" si="272"/>
        <v>0</v>
      </c>
      <c r="U82" s="26">
        <f t="shared" si="273"/>
        <v>0</v>
      </c>
      <c r="V82" s="26">
        <f t="shared" si="274"/>
        <v>0</v>
      </c>
      <c r="W82" s="26">
        <f t="shared" si="275"/>
        <v>0</v>
      </c>
      <c r="X82" s="26">
        <f t="shared" si="276"/>
        <v>0</v>
      </c>
      <c r="Y82" s="26">
        <f t="shared" si="277"/>
        <v>0</v>
      </c>
      <c r="Z82" s="26">
        <f t="shared" si="278"/>
        <v>0</v>
      </c>
      <c r="AA82" s="25">
        <f t="shared" si="177"/>
        <v>0</v>
      </c>
      <c r="AB82" s="25">
        <f t="shared" si="178"/>
        <v>0</v>
      </c>
      <c r="AC82" s="25">
        <f t="shared" si="179"/>
        <v>0</v>
      </c>
      <c r="AD82" s="25">
        <f t="shared" si="180"/>
        <v>0</v>
      </c>
      <c r="AE82" s="25">
        <f t="shared" si="181"/>
        <v>0</v>
      </c>
      <c r="AF82" s="25">
        <f t="shared" si="182"/>
        <v>0</v>
      </c>
      <c r="AG82" s="25">
        <f t="shared" si="183"/>
        <v>0</v>
      </c>
      <c r="AH82" s="25">
        <f t="shared" si="184"/>
        <v>0</v>
      </c>
      <c r="AI82" s="25">
        <f t="shared" si="185"/>
        <v>0</v>
      </c>
      <c r="AJ82" s="25">
        <f t="shared" si="186"/>
        <v>0</v>
      </c>
      <c r="AK82" s="25">
        <f t="shared" si="187"/>
        <v>0</v>
      </c>
      <c r="AL82" s="25">
        <f t="shared" si="188"/>
        <v>0</v>
      </c>
    </row>
    <row r="83" spans="1:38" x14ac:dyDescent="0.2">
      <c r="A83" s="73">
        <v>913220</v>
      </c>
      <c r="B83" s="25"/>
      <c r="C83" s="25"/>
      <c r="D83" s="25"/>
      <c r="F83" s="25"/>
      <c r="G83" s="25"/>
      <c r="H83" s="25"/>
      <c r="I83" s="25"/>
      <c r="J83" s="25"/>
      <c r="K83" s="25"/>
      <c r="L83" s="25"/>
      <c r="M83" s="25"/>
      <c r="N83" s="25">
        <f t="shared" si="12"/>
        <v>0</v>
      </c>
      <c r="O83" s="26">
        <f t="shared" si="267"/>
        <v>0</v>
      </c>
      <c r="P83" s="26">
        <f t="shared" si="268"/>
        <v>0</v>
      </c>
      <c r="Q83" s="26">
        <f t="shared" si="269"/>
        <v>0</v>
      </c>
      <c r="R83" s="26">
        <f t="shared" si="270"/>
        <v>0</v>
      </c>
      <c r="S83" s="26">
        <f t="shared" si="271"/>
        <v>0</v>
      </c>
      <c r="T83" s="26">
        <f t="shared" si="272"/>
        <v>0</v>
      </c>
      <c r="U83" s="26">
        <f t="shared" si="273"/>
        <v>0</v>
      </c>
      <c r="V83" s="26">
        <f t="shared" si="274"/>
        <v>0</v>
      </c>
      <c r="W83" s="26">
        <f t="shared" si="275"/>
        <v>0</v>
      </c>
      <c r="X83" s="26">
        <f t="shared" si="276"/>
        <v>0</v>
      </c>
      <c r="Y83" s="26">
        <f t="shared" si="277"/>
        <v>0</v>
      </c>
      <c r="Z83" s="26">
        <f t="shared" si="278"/>
        <v>0</v>
      </c>
      <c r="AA83" s="25">
        <f t="shared" si="177"/>
        <v>0</v>
      </c>
      <c r="AB83" s="25">
        <f t="shared" si="178"/>
        <v>0</v>
      </c>
      <c r="AC83" s="25">
        <f t="shared" si="179"/>
        <v>0</v>
      </c>
      <c r="AD83" s="25">
        <f t="shared" si="180"/>
        <v>0</v>
      </c>
      <c r="AE83" s="25">
        <f t="shared" si="181"/>
        <v>0</v>
      </c>
      <c r="AF83" s="25">
        <f t="shared" si="182"/>
        <v>0</v>
      </c>
      <c r="AG83" s="25">
        <f t="shared" si="183"/>
        <v>0</v>
      </c>
      <c r="AH83" s="25">
        <f t="shared" si="184"/>
        <v>0</v>
      </c>
      <c r="AI83" s="25">
        <f t="shared" si="185"/>
        <v>0</v>
      </c>
      <c r="AJ83" s="25">
        <f t="shared" si="186"/>
        <v>0</v>
      </c>
      <c r="AK83" s="25">
        <f t="shared" si="187"/>
        <v>0</v>
      </c>
      <c r="AL83" s="25">
        <f t="shared" si="188"/>
        <v>0</v>
      </c>
    </row>
    <row r="84" spans="1:38" x14ac:dyDescent="0.2">
      <c r="A84" s="73">
        <v>913230</v>
      </c>
      <c r="B84" s="25"/>
      <c r="C84" s="25"/>
      <c r="D84" s="25"/>
      <c r="F84" s="25"/>
      <c r="G84" s="25"/>
      <c r="H84" s="25"/>
      <c r="I84" s="25"/>
      <c r="J84" s="25"/>
      <c r="K84" s="25"/>
      <c r="L84" s="25"/>
      <c r="M84" s="25"/>
      <c r="N84" s="25">
        <f t="shared" si="12"/>
        <v>0</v>
      </c>
      <c r="O84" s="26">
        <f t="shared" si="267"/>
        <v>0</v>
      </c>
      <c r="P84" s="26">
        <f t="shared" si="268"/>
        <v>0</v>
      </c>
      <c r="Q84" s="26">
        <f t="shared" si="269"/>
        <v>0</v>
      </c>
      <c r="R84" s="26">
        <f t="shared" si="270"/>
        <v>0</v>
      </c>
      <c r="S84" s="26">
        <f t="shared" si="271"/>
        <v>0</v>
      </c>
      <c r="T84" s="26">
        <f t="shared" si="272"/>
        <v>0</v>
      </c>
      <c r="U84" s="26">
        <f t="shared" si="273"/>
        <v>0</v>
      </c>
      <c r="V84" s="26">
        <f t="shared" si="274"/>
        <v>0</v>
      </c>
      <c r="W84" s="26">
        <f t="shared" si="275"/>
        <v>0</v>
      </c>
      <c r="X84" s="26">
        <f t="shared" si="276"/>
        <v>0</v>
      </c>
      <c r="Y84" s="26">
        <f t="shared" si="277"/>
        <v>0</v>
      </c>
      <c r="Z84" s="26">
        <f t="shared" si="278"/>
        <v>0</v>
      </c>
      <c r="AA84" s="25">
        <f t="shared" si="177"/>
        <v>0</v>
      </c>
      <c r="AB84" s="25">
        <f t="shared" si="178"/>
        <v>0</v>
      </c>
      <c r="AC84" s="25">
        <f t="shared" si="179"/>
        <v>0</v>
      </c>
      <c r="AD84" s="25">
        <f t="shared" si="180"/>
        <v>0</v>
      </c>
      <c r="AE84" s="25">
        <f t="shared" si="181"/>
        <v>0</v>
      </c>
      <c r="AF84" s="25">
        <f t="shared" si="182"/>
        <v>0</v>
      </c>
      <c r="AG84" s="25">
        <f t="shared" si="183"/>
        <v>0</v>
      </c>
      <c r="AH84" s="25">
        <f t="shared" si="184"/>
        <v>0</v>
      </c>
      <c r="AI84" s="25">
        <f t="shared" si="185"/>
        <v>0</v>
      </c>
      <c r="AJ84" s="25">
        <f t="shared" si="186"/>
        <v>0</v>
      </c>
      <c r="AK84" s="25">
        <f t="shared" si="187"/>
        <v>0</v>
      </c>
      <c r="AL84" s="25">
        <f t="shared" si="188"/>
        <v>0</v>
      </c>
    </row>
    <row r="85" spans="1:38" x14ac:dyDescent="0.2">
      <c r="A85" s="73">
        <v>913240</v>
      </c>
      <c r="B85" s="25"/>
      <c r="C85" s="25"/>
      <c r="D85" s="25"/>
      <c r="F85" s="25"/>
      <c r="G85" s="25"/>
      <c r="H85" s="25"/>
      <c r="I85" s="25"/>
      <c r="J85" s="25"/>
      <c r="K85" s="25"/>
      <c r="L85" s="25"/>
      <c r="M85" s="25"/>
      <c r="N85" s="25">
        <f t="shared" si="12"/>
        <v>0</v>
      </c>
      <c r="O85" s="26">
        <f t="shared" si="267"/>
        <v>0</v>
      </c>
      <c r="P85" s="26">
        <f t="shared" si="268"/>
        <v>0</v>
      </c>
      <c r="Q85" s="26">
        <f t="shared" si="269"/>
        <v>0</v>
      </c>
      <c r="R85" s="26">
        <f t="shared" si="270"/>
        <v>0</v>
      </c>
      <c r="S85" s="26">
        <f t="shared" si="271"/>
        <v>0</v>
      </c>
      <c r="T85" s="26">
        <f t="shared" si="272"/>
        <v>0</v>
      </c>
      <c r="U85" s="26">
        <f t="shared" si="273"/>
        <v>0</v>
      </c>
      <c r="V85" s="26">
        <f t="shared" si="274"/>
        <v>0</v>
      </c>
      <c r="W85" s="26">
        <f t="shared" si="275"/>
        <v>0</v>
      </c>
      <c r="X85" s="26">
        <f t="shared" si="276"/>
        <v>0</v>
      </c>
      <c r="Y85" s="26">
        <f t="shared" si="277"/>
        <v>0</v>
      </c>
      <c r="Z85" s="26">
        <f t="shared" si="278"/>
        <v>0</v>
      </c>
      <c r="AA85" s="25">
        <f t="shared" si="177"/>
        <v>0</v>
      </c>
      <c r="AB85" s="25">
        <f t="shared" si="178"/>
        <v>0</v>
      </c>
      <c r="AC85" s="25">
        <f t="shared" si="179"/>
        <v>0</v>
      </c>
      <c r="AD85" s="25">
        <f t="shared" si="180"/>
        <v>0</v>
      </c>
      <c r="AE85" s="25">
        <f t="shared" si="181"/>
        <v>0</v>
      </c>
      <c r="AF85" s="25">
        <f t="shared" si="182"/>
        <v>0</v>
      </c>
      <c r="AG85" s="25">
        <f t="shared" si="183"/>
        <v>0</v>
      </c>
      <c r="AH85" s="25">
        <f t="shared" si="184"/>
        <v>0</v>
      </c>
      <c r="AI85" s="25">
        <f t="shared" si="185"/>
        <v>0</v>
      </c>
      <c r="AJ85" s="25">
        <f t="shared" si="186"/>
        <v>0</v>
      </c>
      <c r="AK85" s="25">
        <f t="shared" si="187"/>
        <v>0</v>
      </c>
      <c r="AL85" s="25">
        <f t="shared" si="188"/>
        <v>0</v>
      </c>
    </row>
    <row r="86" spans="1:38" x14ac:dyDescent="0.2">
      <c r="A86" s="73">
        <v>920000</v>
      </c>
      <c r="B86" s="25">
        <v>1888.32</v>
      </c>
      <c r="C86" s="25">
        <v>1079.23</v>
      </c>
      <c r="D86" s="25">
        <v>1276.02</v>
      </c>
      <c r="E86" s="25">
        <v>1635.16</v>
      </c>
      <c r="F86" s="25">
        <v>1193.99</v>
      </c>
      <c r="G86" s="25">
        <v>699</v>
      </c>
      <c r="H86" s="25">
        <v>997.58</v>
      </c>
      <c r="I86" s="25">
        <v>1713.98</v>
      </c>
      <c r="J86" s="25">
        <v>1442.94</v>
      </c>
      <c r="K86" s="25">
        <v>1660.89</v>
      </c>
      <c r="L86" s="25">
        <v>1165.81</v>
      </c>
      <c r="M86" s="25">
        <v>1057.54</v>
      </c>
      <c r="N86" s="25">
        <f t="shared" si="12"/>
        <v>15810.46</v>
      </c>
      <c r="O86" s="26">
        <f t="shared" si="267"/>
        <v>1.0395015774020267E-2</v>
      </c>
      <c r="P86" s="26">
        <f t="shared" si="268"/>
        <v>8.6327267235617317E-3</v>
      </c>
      <c r="Q86" s="26">
        <f t="shared" si="269"/>
        <v>5.8211016462921417E-3</v>
      </c>
      <c r="R86" s="26">
        <f t="shared" si="270"/>
        <v>8.4292233351889543E-3</v>
      </c>
      <c r="S86" s="26">
        <f t="shared" si="271"/>
        <v>6.8870856314751918E-3</v>
      </c>
      <c r="T86" s="26">
        <f t="shared" si="272"/>
        <v>4.2270809665610684E-3</v>
      </c>
      <c r="U86" s="26">
        <f t="shared" si="273"/>
        <v>5.2342812840364969E-3</v>
      </c>
      <c r="V86" s="26">
        <f t="shared" si="274"/>
        <v>8.6942684674326635E-3</v>
      </c>
      <c r="W86" s="26">
        <f t="shared" si="275"/>
        <v>8.2519097703357431E-3</v>
      </c>
      <c r="X86" s="26">
        <f t="shared" si="276"/>
        <v>8.9450073428240344E-3</v>
      </c>
      <c r="Y86" s="26">
        <f t="shared" si="277"/>
        <v>6.8924686561793796E-3</v>
      </c>
      <c r="Z86" s="26">
        <f t="shared" si="278"/>
        <v>6.3925870797614786E-3</v>
      </c>
      <c r="AA86" s="25">
        <f t="shared" si="177"/>
        <v>18.054271296633882</v>
      </c>
      <c r="AB86" s="25">
        <f t="shared" si="178"/>
        <v>23.194151179063955</v>
      </c>
      <c r="AC86" s="25">
        <f t="shared" si="179"/>
        <v>18.165271586402792</v>
      </c>
      <c r="AD86" s="25">
        <f t="shared" si="180"/>
        <v>15.012278175504823</v>
      </c>
      <c r="AE86" s="25">
        <f t="shared" si="181"/>
        <v>16.876458985648384</v>
      </c>
      <c r="AF86" s="25">
        <f t="shared" si="182"/>
        <v>7.0495874695532255</v>
      </c>
      <c r="AG86" s="25">
        <f t="shared" si="183"/>
        <v>8.7396794599557399</v>
      </c>
      <c r="AH86" s="25">
        <f t="shared" si="184"/>
        <v>17.807339846941559</v>
      </c>
      <c r="AI86" s="25">
        <f t="shared" si="185"/>
        <v>17.55874368571121</v>
      </c>
      <c r="AJ86" s="25">
        <f t="shared" si="186"/>
        <v>19.016996160770468</v>
      </c>
      <c r="AK86" s="25">
        <f t="shared" si="187"/>
        <v>12.709643277308214</v>
      </c>
      <c r="AL86" s="25">
        <f t="shared" si="188"/>
        <v>11.54398945211647</v>
      </c>
    </row>
    <row r="87" spans="1:38" x14ac:dyDescent="0.2">
      <c r="A87" s="73">
        <v>920220</v>
      </c>
      <c r="B87" s="25"/>
      <c r="C87" s="25"/>
      <c r="D87" s="25"/>
      <c r="F87" s="25"/>
      <c r="G87" s="25"/>
      <c r="H87" s="25"/>
      <c r="I87" s="25"/>
      <c r="J87" s="25"/>
      <c r="K87" s="25"/>
      <c r="L87" s="25"/>
      <c r="M87" s="25"/>
      <c r="N87" s="25">
        <f t="shared" si="12"/>
        <v>0</v>
      </c>
      <c r="O87" s="26">
        <f t="shared" si="267"/>
        <v>0</v>
      </c>
      <c r="P87" s="26">
        <f t="shared" si="268"/>
        <v>0</v>
      </c>
      <c r="Q87" s="26">
        <f t="shared" si="269"/>
        <v>0</v>
      </c>
      <c r="R87" s="26">
        <f t="shared" si="270"/>
        <v>0</v>
      </c>
      <c r="S87" s="26">
        <f t="shared" si="271"/>
        <v>0</v>
      </c>
      <c r="T87" s="26">
        <f t="shared" si="272"/>
        <v>0</v>
      </c>
      <c r="U87" s="26">
        <f t="shared" si="273"/>
        <v>0</v>
      </c>
      <c r="V87" s="26">
        <f t="shared" si="274"/>
        <v>0</v>
      </c>
      <c r="W87" s="26">
        <f t="shared" si="275"/>
        <v>0</v>
      </c>
      <c r="X87" s="26">
        <f t="shared" si="276"/>
        <v>0</v>
      </c>
      <c r="Y87" s="26">
        <f t="shared" si="277"/>
        <v>0</v>
      </c>
      <c r="Z87" s="26">
        <f t="shared" si="278"/>
        <v>0</v>
      </c>
      <c r="AA87" s="25">
        <f t="shared" si="177"/>
        <v>0</v>
      </c>
      <c r="AB87" s="25">
        <f t="shared" si="178"/>
        <v>0</v>
      </c>
      <c r="AC87" s="25">
        <f t="shared" si="179"/>
        <v>0</v>
      </c>
      <c r="AD87" s="25">
        <f t="shared" si="180"/>
        <v>0</v>
      </c>
      <c r="AE87" s="25">
        <f t="shared" si="181"/>
        <v>0</v>
      </c>
      <c r="AF87" s="25">
        <f t="shared" si="182"/>
        <v>0</v>
      </c>
      <c r="AG87" s="25">
        <f t="shared" si="183"/>
        <v>0</v>
      </c>
      <c r="AH87" s="25">
        <f t="shared" si="184"/>
        <v>0</v>
      </c>
      <c r="AI87" s="25">
        <f t="shared" si="185"/>
        <v>0</v>
      </c>
      <c r="AJ87" s="25">
        <f t="shared" si="186"/>
        <v>0</v>
      </c>
      <c r="AK87" s="25">
        <f t="shared" si="187"/>
        <v>0</v>
      </c>
      <c r="AL87" s="25">
        <f t="shared" si="188"/>
        <v>0</v>
      </c>
    </row>
    <row r="88" spans="1:38" x14ac:dyDescent="0.2">
      <c r="A88" s="73">
        <v>920221</v>
      </c>
      <c r="B88" s="25"/>
      <c r="C88" s="25"/>
      <c r="D88" s="25"/>
      <c r="F88" s="25"/>
      <c r="G88" s="25"/>
      <c r="H88" s="25"/>
      <c r="I88" s="25"/>
      <c r="J88" s="25"/>
      <c r="K88" s="25"/>
      <c r="L88" s="25"/>
      <c r="M88" s="25"/>
      <c r="N88" s="25">
        <f t="shared" si="12"/>
        <v>0</v>
      </c>
      <c r="O88" s="26">
        <f t="shared" si="267"/>
        <v>0</v>
      </c>
      <c r="P88" s="26">
        <f t="shared" si="268"/>
        <v>0</v>
      </c>
      <c r="Q88" s="26">
        <f t="shared" si="269"/>
        <v>0</v>
      </c>
      <c r="R88" s="26">
        <f t="shared" si="270"/>
        <v>0</v>
      </c>
      <c r="S88" s="26">
        <f t="shared" si="271"/>
        <v>0</v>
      </c>
      <c r="T88" s="26">
        <f t="shared" si="272"/>
        <v>0</v>
      </c>
      <c r="U88" s="26">
        <f t="shared" si="273"/>
        <v>0</v>
      </c>
      <c r="V88" s="26">
        <f t="shared" si="274"/>
        <v>0</v>
      </c>
      <c r="W88" s="26">
        <f t="shared" si="275"/>
        <v>0</v>
      </c>
      <c r="X88" s="26">
        <f t="shared" si="276"/>
        <v>0</v>
      </c>
      <c r="Y88" s="26">
        <f t="shared" si="277"/>
        <v>0</v>
      </c>
      <c r="Z88" s="26">
        <f t="shared" si="278"/>
        <v>0</v>
      </c>
      <c r="AA88" s="25">
        <f t="shared" si="177"/>
        <v>0</v>
      </c>
      <c r="AB88" s="25">
        <f t="shared" si="178"/>
        <v>0</v>
      </c>
      <c r="AC88" s="25">
        <f t="shared" si="179"/>
        <v>0</v>
      </c>
      <c r="AD88" s="25">
        <f t="shared" si="180"/>
        <v>0</v>
      </c>
      <c r="AE88" s="25">
        <f t="shared" si="181"/>
        <v>0</v>
      </c>
      <c r="AF88" s="25">
        <f t="shared" si="182"/>
        <v>0</v>
      </c>
      <c r="AG88" s="25">
        <f t="shared" si="183"/>
        <v>0</v>
      </c>
      <c r="AH88" s="25">
        <f t="shared" si="184"/>
        <v>0</v>
      </c>
      <c r="AI88" s="25">
        <f t="shared" si="185"/>
        <v>0</v>
      </c>
      <c r="AJ88" s="25">
        <f t="shared" si="186"/>
        <v>0</v>
      </c>
      <c r="AK88" s="25">
        <f t="shared" si="187"/>
        <v>0</v>
      </c>
      <c r="AL88" s="25">
        <f t="shared" si="188"/>
        <v>0</v>
      </c>
    </row>
    <row r="89" spans="1:38" x14ac:dyDescent="0.2">
      <c r="A89" s="73">
        <v>920230</v>
      </c>
      <c r="B89" s="25"/>
      <c r="C89" s="25"/>
      <c r="D89" s="25"/>
      <c r="F89" s="25"/>
      <c r="G89" s="25"/>
      <c r="H89" s="25"/>
      <c r="I89" s="25"/>
      <c r="J89" s="25"/>
      <c r="K89" s="25"/>
      <c r="L89" s="25"/>
      <c r="M89" s="25"/>
      <c r="N89" s="25">
        <f t="shared" si="12"/>
        <v>0</v>
      </c>
      <c r="O89" s="26">
        <f t="shared" si="267"/>
        <v>0</v>
      </c>
      <c r="P89" s="26">
        <f t="shared" si="268"/>
        <v>0</v>
      </c>
      <c r="Q89" s="26">
        <f t="shared" si="269"/>
        <v>0</v>
      </c>
      <c r="R89" s="26">
        <f t="shared" si="270"/>
        <v>0</v>
      </c>
      <c r="S89" s="26">
        <f t="shared" si="271"/>
        <v>0</v>
      </c>
      <c r="T89" s="26">
        <f t="shared" si="272"/>
        <v>0</v>
      </c>
      <c r="U89" s="26">
        <f t="shared" si="273"/>
        <v>0</v>
      </c>
      <c r="V89" s="26">
        <f t="shared" si="274"/>
        <v>0</v>
      </c>
      <c r="W89" s="26">
        <f t="shared" si="275"/>
        <v>0</v>
      </c>
      <c r="X89" s="26">
        <f t="shared" si="276"/>
        <v>0</v>
      </c>
      <c r="Y89" s="26">
        <f t="shared" si="277"/>
        <v>0</v>
      </c>
      <c r="Z89" s="26">
        <f t="shared" si="278"/>
        <v>0</v>
      </c>
      <c r="AA89" s="25">
        <f t="shared" si="177"/>
        <v>0</v>
      </c>
      <c r="AB89" s="25">
        <f t="shared" si="178"/>
        <v>0</v>
      </c>
      <c r="AC89" s="25">
        <f t="shared" si="179"/>
        <v>0</v>
      </c>
      <c r="AD89" s="25">
        <f t="shared" si="180"/>
        <v>0</v>
      </c>
      <c r="AE89" s="25">
        <f t="shared" si="181"/>
        <v>0</v>
      </c>
      <c r="AF89" s="25">
        <f t="shared" si="182"/>
        <v>0</v>
      </c>
      <c r="AG89" s="25">
        <f t="shared" si="183"/>
        <v>0</v>
      </c>
      <c r="AH89" s="25">
        <f t="shared" si="184"/>
        <v>0</v>
      </c>
      <c r="AI89" s="25">
        <f t="shared" si="185"/>
        <v>0</v>
      </c>
      <c r="AJ89" s="25">
        <f t="shared" si="186"/>
        <v>0</v>
      </c>
      <c r="AK89" s="25">
        <f t="shared" si="187"/>
        <v>0</v>
      </c>
      <c r="AL89" s="25">
        <f t="shared" si="188"/>
        <v>0</v>
      </c>
    </row>
    <row r="90" spans="1:38" x14ac:dyDescent="0.2">
      <c r="A90" s="73">
        <v>920231</v>
      </c>
      <c r="B90" s="25"/>
      <c r="C90" s="25"/>
      <c r="D90" s="25"/>
      <c r="F90" s="25"/>
      <c r="G90" s="25"/>
      <c r="H90" s="25"/>
      <c r="I90" s="25"/>
      <c r="J90" s="25"/>
      <c r="K90" s="25"/>
      <c r="L90" s="25"/>
      <c r="M90" s="25"/>
      <c r="N90" s="25">
        <f t="shared" si="12"/>
        <v>0</v>
      </c>
      <c r="O90" s="26">
        <f t="shared" si="267"/>
        <v>0</v>
      </c>
      <c r="P90" s="26">
        <f t="shared" si="268"/>
        <v>0</v>
      </c>
      <c r="Q90" s="26">
        <f t="shared" si="269"/>
        <v>0</v>
      </c>
      <c r="R90" s="26">
        <f t="shared" si="270"/>
        <v>0</v>
      </c>
      <c r="S90" s="26">
        <f t="shared" si="271"/>
        <v>0</v>
      </c>
      <c r="T90" s="26">
        <f t="shared" si="272"/>
        <v>0</v>
      </c>
      <c r="U90" s="26">
        <f t="shared" si="273"/>
        <v>0</v>
      </c>
      <c r="V90" s="26">
        <f t="shared" si="274"/>
        <v>0</v>
      </c>
      <c r="W90" s="26">
        <f t="shared" si="275"/>
        <v>0</v>
      </c>
      <c r="X90" s="26">
        <f t="shared" si="276"/>
        <v>0</v>
      </c>
      <c r="Y90" s="26">
        <f t="shared" si="277"/>
        <v>0</v>
      </c>
      <c r="Z90" s="26">
        <f t="shared" si="278"/>
        <v>0</v>
      </c>
      <c r="AA90" s="25">
        <f t="shared" si="177"/>
        <v>0</v>
      </c>
      <c r="AB90" s="25">
        <f t="shared" si="178"/>
        <v>0</v>
      </c>
      <c r="AC90" s="25">
        <f t="shared" si="179"/>
        <v>0</v>
      </c>
      <c r="AD90" s="25">
        <f t="shared" si="180"/>
        <v>0</v>
      </c>
      <c r="AE90" s="25">
        <f t="shared" si="181"/>
        <v>0</v>
      </c>
      <c r="AF90" s="25">
        <f t="shared" si="182"/>
        <v>0</v>
      </c>
      <c r="AG90" s="25">
        <f t="shared" si="183"/>
        <v>0</v>
      </c>
      <c r="AH90" s="25">
        <f t="shared" si="184"/>
        <v>0</v>
      </c>
      <c r="AI90" s="25">
        <f t="shared" si="185"/>
        <v>0</v>
      </c>
      <c r="AJ90" s="25">
        <f t="shared" si="186"/>
        <v>0</v>
      </c>
      <c r="AK90" s="25">
        <f t="shared" si="187"/>
        <v>0</v>
      </c>
      <c r="AL90" s="25">
        <f t="shared" si="188"/>
        <v>0</v>
      </c>
    </row>
    <row r="91" spans="1:38" x14ac:dyDescent="0.2">
      <c r="A91" s="73">
        <v>920240</v>
      </c>
      <c r="B91" s="25"/>
      <c r="C91" s="25"/>
      <c r="D91" s="25"/>
      <c r="F91" s="25"/>
      <c r="G91" s="25"/>
      <c r="H91" s="25"/>
      <c r="I91" s="25"/>
      <c r="J91" s="25"/>
      <c r="K91" s="25"/>
      <c r="L91" s="25"/>
      <c r="M91" s="25"/>
      <c r="N91" s="25">
        <f t="shared" ref="N91:N97" si="293">SUM(B91:M91)</f>
        <v>0</v>
      </c>
      <c r="O91" s="26">
        <f t="shared" ref="O91:O100" si="294">+B91/$B$116</f>
        <v>0</v>
      </c>
      <c r="P91" s="26">
        <f t="shared" ref="P91:P100" si="295">+C91/$C$116</f>
        <v>0</v>
      </c>
      <c r="Q91" s="26">
        <f t="shared" ref="Q91:Q100" si="296">+D91/$D$116</f>
        <v>0</v>
      </c>
      <c r="R91" s="26">
        <f t="shared" ref="R91:R100" si="297">+E91/$E$116</f>
        <v>0</v>
      </c>
      <c r="S91" s="26">
        <f t="shared" ref="S91:S100" si="298">+F91/$F$116</f>
        <v>0</v>
      </c>
      <c r="T91" s="26">
        <f t="shared" ref="T91:T100" si="299">+G91/$G$116</f>
        <v>0</v>
      </c>
      <c r="U91" s="26">
        <f t="shared" ref="U91:U100" si="300">+H91/$H$116</f>
        <v>0</v>
      </c>
      <c r="V91" s="26">
        <f t="shared" ref="V91:V100" si="301">+I91/$I$116</f>
        <v>0</v>
      </c>
      <c r="W91" s="26">
        <f t="shared" ref="W91:W100" si="302">+J91/$J$116</f>
        <v>0</v>
      </c>
      <c r="X91" s="26">
        <f t="shared" ref="X91:X100" si="303">+K91/$K$116</f>
        <v>0</v>
      </c>
      <c r="Y91" s="26">
        <f t="shared" ref="Y91:Y100" si="304">+L91/$L$116</f>
        <v>0</v>
      </c>
      <c r="Z91" s="26">
        <f t="shared" ref="Z91:Z100" si="305">+M91/$M$116</f>
        <v>0</v>
      </c>
      <c r="AA91" s="25">
        <f t="shared" ref="AA91:AA97" si="306">+O91*$AA$2</f>
        <v>0</v>
      </c>
      <c r="AB91" s="25">
        <f t="shared" ref="AB91:AB97" si="307">+P91*$AB$2</f>
        <v>0</v>
      </c>
      <c r="AC91" s="25">
        <f t="shared" ref="AC91:AC97" si="308">+Q91*$AC$2</f>
        <v>0</v>
      </c>
      <c r="AD91" s="25">
        <f t="shared" ref="AD91:AD97" si="309">+R91*$AD$2</f>
        <v>0</v>
      </c>
      <c r="AE91" s="25">
        <f t="shared" ref="AE91:AE97" si="310">+S91*$AE$2</f>
        <v>0</v>
      </c>
      <c r="AF91" s="25">
        <f t="shared" ref="AF91:AF97" si="311">+T91*$AF$2</f>
        <v>0</v>
      </c>
      <c r="AG91" s="25">
        <f t="shared" ref="AG91:AG97" si="312">+U91*$AG$2</f>
        <v>0</v>
      </c>
      <c r="AH91" s="25">
        <f t="shared" ref="AH91:AH97" si="313">+V91*$AH$2</f>
        <v>0</v>
      </c>
      <c r="AI91" s="25">
        <f t="shared" ref="AI91:AI97" si="314">+W91*$AI$2</f>
        <v>0</v>
      </c>
      <c r="AJ91" s="25">
        <f t="shared" ref="AJ91:AJ97" si="315">+X91*$AJ$2</f>
        <v>0</v>
      </c>
      <c r="AK91" s="25">
        <f t="shared" ref="AK91:AK97" si="316">+Y91*$AK$2</f>
        <v>0</v>
      </c>
      <c r="AL91" s="25">
        <f t="shared" ref="AL91:AL97" si="317">+Z91*$AL$2</f>
        <v>0</v>
      </c>
    </row>
    <row r="92" spans="1:38" x14ac:dyDescent="0.2">
      <c r="A92" s="73">
        <v>920241</v>
      </c>
      <c r="B92" s="25"/>
      <c r="C92" s="25"/>
      <c r="D92" s="25"/>
      <c r="F92" s="25"/>
      <c r="G92" s="25"/>
      <c r="H92" s="25"/>
      <c r="I92" s="25"/>
      <c r="J92" s="25"/>
      <c r="K92" s="25"/>
      <c r="L92" s="25"/>
      <c r="M92" s="25"/>
      <c r="N92" s="25">
        <f t="shared" si="293"/>
        <v>0</v>
      </c>
      <c r="O92" s="26">
        <f t="shared" si="294"/>
        <v>0</v>
      </c>
      <c r="P92" s="26">
        <f t="shared" si="295"/>
        <v>0</v>
      </c>
      <c r="Q92" s="26">
        <f t="shared" si="296"/>
        <v>0</v>
      </c>
      <c r="R92" s="26">
        <f t="shared" si="297"/>
        <v>0</v>
      </c>
      <c r="S92" s="26">
        <f t="shared" si="298"/>
        <v>0</v>
      </c>
      <c r="T92" s="26">
        <f t="shared" si="299"/>
        <v>0</v>
      </c>
      <c r="U92" s="26">
        <f t="shared" si="300"/>
        <v>0</v>
      </c>
      <c r="V92" s="26">
        <f t="shared" si="301"/>
        <v>0</v>
      </c>
      <c r="W92" s="26">
        <f t="shared" si="302"/>
        <v>0</v>
      </c>
      <c r="X92" s="26">
        <f t="shared" si="303"/>
        <v>0</v>
      </c>
      <c r="Y92" s="26">
        <f t="shared" si="304"/>
        <v>0</v>
      </c>
      <c r="Z92" s="26">
        <f t="shared" si="305"/>
        <v>0</v>
      </c>
      <c r="AA92" s="25">
        <f t="shared" si="306"/>
        <v>0</v>
      </c>
      <c r="AB92" s="25">
        <f t="shared" si="307"/>
        <v>0</v>
      </c>
      <c r="AC92" s="25">
        <f t="shared" si="308"/>
        <v>0</v>
      </c>
      <c r="AD92" s="25">
        <f t="shared" si="309"/>
        <v>0</v>
      </c>
      <c r="AE92" s="25">
        <f t="shared" si="310"/>
        <v>0</v>
      </c>
      <c r="AF92" s="25">
        <f t="shared" si="311"/>
        <v>0</v>
      </c>
      <c r="AG92" s="25">
        <f t="shared" si="312"/>
        <v>0</v>
      </c>
      <c r="AH92" s="25">
        <f t="shared" si="313"/>
        <v>0</v>
      </c>
      <c r="AI92" s="25">
        <f t="shared" si="314"/>
        <v>0</v>
      </c>
      <c r="AJ92" s="25">
        <f t="shared" si="315"/>
        <v>0</v>
      </c>
      <c r="AK92" s="25">
        <f t="shared" si="316"/>
        <v>0</v>
      </c>
      <c r="AL92" s="25">
        <f t="shared" si="317"/>
        <v>0</v>
      </c>
    </row>
    <row r="93" spans="1:38" x14ac:dyDescent="0.2">
      <c r="A93" s="73">
        <v>920250</v>
      </c>
      <c r="B93" s="25"/>
      <c r="C93" s="25"/>
      <c r="D93" s="25"/>
      <c r="F93" s="25"/>
      <c r="G93" s="25"/>
      <c r="H93" s="25"/>
      <c r="I93" s="25"/>
      <c r="J93" s="25"/>
      <c r="K93" s="25"/>
      <c r="L93" s="25"/>
      <c r="M93" s="25"/>
      <c r="N93" s="25">
        <f t="shared" si="293"/>
        <v>0</v>
      </c>
      <c r="O93" s="26">
        <f t="shared" si="294"/>
        <v>0</v>
      </c>
      <c r="P93" s="26">
        <f t="shared" si="295"/>
        <v>0</v>
      </c>
      <c r="Q93" s="26">
        <f t="shared" si="296"/>
        <v>0</v>
      </c>
      <c r="R93" s="26">
        <f t="shared" si="297"/>
        <v>0</v>
      </c>
      <c r="S93" s="26">
        <f t="shared" si="298"/>
        <v>0</v>
      </c>
      <c r="T93" s="26">
        <f t="shared" si="299"/>
        <v>0</v>
      </c>
      <c r="U93" s="26">
        <f t="shared" si="300"/>
        <v>0</v>
      </c>
      <c r="V93" s="26">
        <f t="shared" si="301"/>
        <v>0</v>
      </c>
      <c r="W93" s="26">
        <f t="shared" si="302"/>
        <v>0</v>
      </c>
      <c r="X93" s="26">
        <f t="shared" si="303"/>
        <v>0</v>
      </c>
      <c r="Y93" s="26">
        <f t="shared" si="304"/>
        <v>0</v>
      </c>
      <c r="Z93" s="26">
        <f t="shared" si="305"/>
        <v>0</v>
      </c>
      <c r="AA93" s="25">
        <f t="shared" si="306"/>
        <v>0</v>
      </c>
      <c r="AB93" s="25">
        <f t="shared" si="307"/>
        <v>0</v>
      </c>
      <c r="AC93" s="25">
        <f t="shared" si="308"/>
        <v>0</v>
      </c>
      <c r="AD93" s="25">
        <f t="shared" si="309"/>
        <v>0</v>
      </c>
      <c r="AE93" s="25">
        <f t="shared" si="310"/>
        <v>0</v>
      </c>
      <c r="AF93" s="25">
        <f t="shared" si="311"/>
        <v>0</v>
      </c>
      <c r="AG93" s="25">
        <f t="shared" si="312"/>
        <v>0</v>
      </c>
      <c r="AH93" s="25">
        <f t="shared" si="313"/>
        <v>0</v>
      </c>
      <c r="AI93" s="25">
        <f t="shared" si="314"/>
        <v>0</v>
      </c>
      <c r="AJ93" s="25">
        <f t="shared" si="315"/>
        <v>0</v>
      </c>
      <c r="AK93" s="25">
        <f t="shared" si="316"/>
        <v>0</v>
      </c>
      <c r="AL93" s="25">
        <f t="shared" si="317"/>
        <v>0</v>
      </c>
    </row>
    <row r="94" spans="1:38" x14ac:dyDescent="0.2">
      <c r="A94" s="73">
        <v>920260</v>
      </c>
      <c r="B94" s="25"/>
      <c r="C94" s="25"/>
      <c r="D94" s="25"/>
      <c r="F94" s="25"/>
      <c r="G94" s="25"/>
      <c r="H94" s="25"/>
      <c r="I94" s="25"/>
      <c r="J94" s="25"/>
      <c r="K94" s="25"/>
      <c r="L94" s="25"/>
      <c r="M94" s="25"/>
      <c r="N94" s="25">
        <f t="shared" ref="N94:N96" si="318">SUM(B94:M94)</f>
        <v>0</v>
      </c>
      <c r="O94" s="26">
        <f t="shared" si="294"/>
        <v>0</v>
      </c>
      <c r="P94" s="26">
        <f t="shared" si="295"/>
        <v>0</v>
      </c>
      <c r="Q94" s="26">
        <f t="shared" si="296"/>
        <v>0</v>
      </c>
      <c r="R94" s="26">
        <f t="shared" si="297"/>
        <v>0</v>
      </c>
      <c r="S94" s="26">
        <f t="shared" si="298"/>
        <v>0</v>
      </c>
      <c r="T94" s="26">
        <f t="shared" si="299"/>
        <v>0</v>
      </c>
      <c r="U94" s="26">
        <f t="shared" si="300"/>
        <v>0</v>
      </c>
      <c r="V94" s="26">
        <f t="shared" si="301"/>
        <v>0</v>
      </c>
      <c r="W94" s="26">
        <f t="shared" si="302"/>
        <v>0</v>
      </c>
      <c r="X94" s="26">
        <f t="shared" si="303"/>
        <v>0</v>
      </c>
      <c r="Y94" s="26">
        <f t="shared" si="304"/>
        <v>0</v>
      </c>
      <c r="Z94" s="26">
        <f t="shared" si="305"/>
        <v>0</v>
      </c>
      <c r="AA94" s="25">
        <f t="shared" ref="AA94:AA96" si="319">+O94*$AA$2</f>
        <v>0</v>
      </c>
      <c r="AB94" s="25">
        <f t="shared" ref="AB94:AB96" si="320">+P94*$AB$2</f>
        <v>0</v>
      </c>
      <c r="AC94" s="25">
        <f t="shared" ref="AC94:AC96" si="321">+Q94*$AC$2</f>
        <v>0</v>
      </c>
      <c r="AD94" s="25">
        <f t="shared" ref="AD94:AD96" si="322">+R94*$AD$2</f>
        <v>0</v>
      </c>
      <c r="AE94" s="25">
        <f t="shared" ref="AE94:AE96" si="323">+S94*$AE$2</f>
        <v>0</v>
      </c>
      <c r="AF94" s="25">
        <f t="shared" ref="AF94:AF96" si="324">+T94*$AF$2</f>
        <v>0</v>
      </c>
      <c r="AG94" s="25">
        <f t="shared" ref="AG94:AG96" si="325">+U94*$AG$2</f>
        <v>0</v>
      </c>
      <c r="AH94" s="25">
        <f t="shared" ref="AH94:AH96" si="326">+V94*$AH$2</f>
        <v>0</v>
      </c>
      <c r="AI94" s="25">
        <f t="shared" ref="AI94:AI96" si="327">+W94*$AI$2</f>
        <v>0</v>
      </c>
      <c r="AJ94" s="25">
        <f t="shared" ref="AJ94:AJ96" si="328">+X94*$AJ$2</f>
        <v>0</v>
      </c>
      <c r="AK94" s="25">
        <f t="shared" ref="AK94:AK96" si="329">+Y94*$AK$2</f>
        <v>0</v>
      </c>
      <c r="AL94" s="25">
        <f t="shared" ref="AL94:AL96" si="330">+Z94*$AL$2</f>
        <v>0</v>
      </c>
    </row>
    <row r="95" spans="1:38" x14ac:dyDescent="0.2">
      <c r="A95" s="73">
        <v>921000</v>
      </c>
      <c r="B95" s="25"/>
      <c r="C95" s="25"/>
      <c r="D95" s="25"/>
      <c r="F95" s="25"/>
      <c r="G95" s="25"/>
      <c r="H95" s="25"/>
      <c r="I95" s="25"/>
      <c r="J95" s="25"/>
      <c r="K95" s="25"/>
      <c r="L95" s="25"/>
      <c r="M95" s="25"/>
      <c r="N95" s="25">
        <f t="shared" si="318"/>
        <v>0</v>
      </c>
      <c r="O95" s="26">
        <f t="shared" si="294"/>
        <v>0</v>
      </c>
      <c r="P95" s="26">
        <f t="shared" si="295"/>
        <v>0</v>
      </c>
      <c r="Q95" s="26">
        <f t="shared" si="296"/>
        <v>0</v>
      </c>
      <c r="R95" s="26">
        <f t="shared" si="297"/>
        <v>0</v>
      </c>
      <c r="S95" s="26">
        <f t="shared" si="298"/>
        <v>0</v>
      </c>
      <c r="T95" s="26">
        <f t="shared" si="299"/>
        <v>0</v>
      </c>
      <c r="U95" s="26">
        <f t="shared" si="300"/>
        <v>0</v>
      </c>
      <c r="V95" s="26">
        <f t="shared" si="301"/>
        <v>0</v>
      </c>
      <c r="W95" s="26">
        <f t="shared" si="302"/>
        <v>0</v>
      </c>
      <c r="X95" s="26">
        <f t="shared" si="303"/>
        <v>0</v>
      </c>
      <c r="Y95" s="26">
        <f t="shared" si="304"/>
        <v>0</v>
      </c>
      <c r="Z95" s="26">
        <f t="shared" si="305"/>
        <v>0</v>
      </c>
      <c r="AA95" s="25">
        <f t="shared" si="319"/>
        <v>0</v>
      </c>
      <c r="AB95" s="25">
        <f t="shared" si="320"/>
        <v>0</v>
      </c>
      <c r="AC95" s="25">
        <f t="shared" si="321"/>
        <v>0</v>
      </c>
      <c r="AD95" s="25">
        <f t="shared" si="322"/>
        <v>0</v>
      </c>
      <c r="AE95" s="25">
        <f t="shared" si="323"/>
        <v>0</v>
      </c>
      <c r="AF95" s="25">
        <f t="shared" si="324"/>
        <v>0</v>
      </c>
      <c r="AG95" s="25">
        <f t="shared" si="325"/>
        <v>0</v>
      </c>
      <c r="AH95" s="25">
        <f t="shared" si="326"/>
        <v>0</v>
      </c>
      <c r="AI95" s="25">
        <f t="shared" si="327"/>
        <v>0</v>
      </c>
      <c r="AJ95" s="25">
        <f t="shared" si="328"/>
        <v>0</v>
      </c>
      <c r="AK95" s="25">
        <f t="shared" si="329"/>
        <v>0</v>
      </c>
      <c r="AL95" s="25">
        <f t="shared" si="330"/>
        <v>0</v>
      </c>
    </row>
    <row r="96" spans="1:38" x14ac:dyDescent="0.2">
      <c r="A96" s="73">
        <v>928000</v>
      </c>
      <c r="B96" s="25"/>
      <c r="C96" s="25"/>
      <c r="D96" s="25"/>
      <c r="F96" s="25"/>
      <c r="G96" s="25"/>
      <c r="H96" s="25"/>
      <c r="I96" s="25"/>
      <c r="J96" s="25"/>
      <c r="K96" s="25"/>
      <c r="L96" s="25"/>
      <c r="M96" s="25"/>
      <c r="N96" s="25">
        <f t="shared" si="318"/>
        <v>0</v>
      </c>
      <c r="O96" s="26">
        <f t="shared" si="294"/>
        <v>0</v>
      </c>
      <c r="P96" s="26">
        <f t="shared" si="295"/>
        <v>0</v>
      </c>
      <c r="Q96" s="26">
        <f t="shared" si="296"/>
        <v>0</v>
      </c>
      <c r="R96" s="26">
        <f t="shared" si="297"/>
        <v>0</v>
      </c>
      <c r="S96" s="26">
        <f t="shared" si="298"/>
        <v>0</v>
      </c>
      <c r="T96" s="26">
        <f t="shared" si="299"/>
        <v>0</v>
      </c>
      <c r="U96" s="26">
        <f t="shared" si="300"/>
        <v>0</v>
      </c>
      <c r="V96" s="26">
        <f t="shared" si="301"/>
        <v>0</v>
      </c>
      <c r="W96" s="26">
        <f t="shared" si="302"/>
        <v>0</v>
      </c>
      <c r="X96" s="26">
        <f t="shared" si="303"/>
        <v>0</v>
      </c>
      <c r="Y96" s="26">
        <f t="shared" si="304"/>
        <v>0</v>
      </c>
      <c r="Z96" s="26">
        <f t="shared" si="305"/>
        <v>0</v>
      </c>
      <c r="AA96" s="25">
        <f t="shared" si="319"/>
        <v>0</v>
      </c>
      <c r="AB96" s="25">
        <f t="shared" si="320"/>
        <v>0</v>
      </c>
      <c r="AC96" s="25">
        <f t="shared" si="321"/>
        <v>0</v>
      </c>
      <c r="AD96" s="25">
        <f t="shared" si="322"/>
        <v>0</v>
      </c>
      <c r="AE96" s="25">
        <f t="shared" si="323"/>
        <v>0</v>
      </c>
      <c r="AF96" s="25">
        <f t="shared" si="324"/>
        <v>0</v>
      </c>
      <c r="AG96" s="25">
        <f t="shared" si="325"/>
        <v>0</v>
      </c>
      <c r="AH96" s="25">
        <f t="shared" si="326"/>
        <v>0</v>
      </c>
      <c r="AI96" s="25">
        <f t="shared" si="327"/>
        <v>0</v>
      </c>
      <c r="AJ96" s="25">
        <f t="shared" si="328"/>
        <v>0</v>
      </c>
      <c r="AK96" s="25">
        <f t="shared" si="329"/>
        <v>0</v>
      </c>
      <c r="AL96" s="25">
        <f t="shared" si="330"/>
        <v>0</v>
      </c>
    </row>
    <row r="97" spans="1:38" x14ac:dyDescent="0.2">
      <c r="A97" s="73">
        <v>928200</v>
      </c>
      <c r="B97" s="25"/>
      <c r="C97" s="25"/>
      <c r="D97" s="25"/>
      <c r="F97" s="25"/>
      <c r="G97" s="25"/>
      <c r="H97" s="25"/>
      <c r="I97" s="25"/>
      <c r="J97" s="25"/>
      <c r="K97" s="25"/>
      <c r="L97" s="25"/>
      <c r="M97" s="25"/>
      <c r="N97" s="25">
        <f t="shared" si="293"/>
        <v>0</v>
      </c>
      <c r="O97" s="26">
        <f t="shared" si="294"/>
        <v>0</v>
      </c>
      <c r="P97" s="26">
        <f t="shared" si="295"/>
        <v>0</v>
      </c>
      <c r="Q97" s="26">
        <f t="shared" si="296"/>
        <v>0</v>
      </c>
      <c r="R97" s="26">
        <f t="shared" si="297"/>
        <v>0</v>
      </c>
      <c r="S97" s="26">
        <f t="shared" si="298"/>
        <v>0</v>
      </c>
      <c r="T97" s="26">
        <f t="shared" si="299"/>
        <v>0</v>
      </c>
      <c r="U97" s="26">
        <f t="shared" si="300"/>
        <v>0</v>
      </c>
      <c r="V97" s="26">
        <f t="shared" si="301"/>
        <v>0</v>
      </c>
      <c r="W97" s="26">
        <f t="shared" si="302"/>
        <v>0</v>
      </c>
      <c r="X97" s="26">
        <f t="shared" si="303"/>
        <v>0</v>
      </c>
      <c r="Y97" s="26">
        <f t="shared" si="304"/>
        <v>0</v>
      </c>
      <c r="Z97" s="26">
        <f t="shared" si="305"/>
        <v>0</v>
      </c>
      <c r="AA97" s="25">
        <f t="shared" si="306"/>
        <v>0</v>
      </c>
      <c r="AB97" s="25">
        <f t="shared" si="307"/>
        <v>0</v>
      </c>
      <c r="AC97" s="25">
        <f t="shared" si="308"/>
        <v>0</v>
      </c>
      <c r="AD97" s="25">
        <f t="shared" si="309"/>
        <v>0</v>
      </c>
      <c r="AE97" s="25">
        <f t="shared" si="310"/>
        <v>0</v>
      </c>
      <c r="AF97" s="25">
        <f t="shared" si="311"/>
        <v>0</v>
      </c>
      <c r="AG97" s="25">
        <f t="shared" si="312"/>
        <v>0</v>
      </c>
      <c r="AH97" s="25">
        <f t="shared" si="313"/>
        <v>0</v>
      </c>
      <c r="AI97" s="25">
        <f t="shared" si="314"/>
        <v>0</v>
      </c>
      <c r="AJ97" s="25">
        <f t="shared" si="315"/>
        <v>0</v>
      </c>
      <c r="AK97" s="25">
        <f t="shared" si="316"/>
        <v>0</v>
      </c>
      <c r="AL97" s="25">
        <f t="shared" si="317"/>
        <v>0</v>
      </c>
    </row>
    <row r="98" spans="1:38" x14ac:dyDescent="0.2">
      <c r="A98" s="73">
        <v>928300</v>
      </c>
      <c r="B98" s="25"/>
      <c r="C98" s="25"/>
      <c r="D98" s="25"/>
      <c r="F98" s="25"/>
      <c r="G98" s="25"/>
      <c r="H98" s="25"/>
      <c r="I98" s="25"/>
      <c r="J98" s="25"/>
      <c r="K98" s="25"/>
      <c r="L98" s="25"/>
      <c r="M98" s="25"/>
      <c r="N98" s="25">
        <f t="shared" ref="N98:N113" si="331">SUM(B98:M98)</f>
        <v>0</v>
      </c>
      <c r="O98" s="26">
        <f t="shared" si="294"/>
        <v>0</v>
      </c>
      <c r="P98" s="26">
        <f t="shared" si="295"/>
        <v>0</v>
      </c>
      <c r="Q98" s="26">
        <f t="shared" si="296"/>
        <v>0</v>
      </c>
      <c r="R98" s="26">
        <f t="shared" si="297"/>
        <v>0</v>
      </c>
      <c r="S98" s="26">
        <f t="shared" si="298"/>
        <v>0</v>
      </c>
      <c r="T98" s="26">
        <f t="shared" si="299"/>
        <v>0</v>
      </c>
      <c r="U98" s="26">
        <f t="shared" si="300"/>
        <v>0</v>
      </c>
      <c r="V98" s="26">
        <f t="shared" si="301"/>
        <v>0</v>
      </c>
      <c r="W98" s="26">
        <f t="shared" si="302"/>
        <v>0</v>
      </c>
      <c r="X98" s="26">
        <f t="shared" si="303"/>
        <v>0</v>
      </c>
      <c r="Y98" s="26">
        <f t="shared" si="304"/>
        <v>0</v>
      </c>
      <c r="Z98" s="26">
        <f t="shared" si="305"/>
        <v>0</v>
      </c>
      <c r="AA98" s="25">
        <f t="shared" si="177"/>
        <v>0</v>
      </c>
      <c r="AB98" s="25">
        <f t="shared" si="178"/>
        <v>0</v>
      </c>
      <c r="AC98" s="25">
        <f t="shared" si="179"/>
        <v>0</v>
      </c>
      <c r="AD98" s="25">
        <f t="shared" si="180"/>
        <v>0</v>
      </c>
      <c r="AE98" s="25">
        <f t="shared" si="181"/>
        <v>0</v>
      </c>
      <c r="AF98" s="25">
        <f t="shared" si="182"/>
        <v>0</v>
      </c>
      <c r="AG98" s="25">
        <f t="shared" si="183"/>
        <v>0</v>
      </c>
      <c r="AH98" s="25">
        <f t="shared" si="184"/>
        <v>0</v>
      </c>
      <c r="AI98" s="25">
        <f t="shared" si="185"/>
        <v>0</v>
      </c>
      <c r="AJ98" s="25">
        <f t="shared" si="186"/>
        <v>0</v>
      </c>
      <c r="AK98" s="25">
        <f t="shared" si="187"/>
        <v>0</v>
      </c>
      <c r="AL98" s="25">
        <f t="shared" si="188"/>
        <v>0</v>
      </c>
    </row>
    <row r="99" spans="1:38" x14ac:dyDescent="0.2">
      <c r="A99" s="73">
        <v>928500</v>
      </c>
      <c r="B99" s="25"/>
      <c r="C99" s="25"/>
      <c r="D99" s="25"/>
      <c r="F99" s="25"/>
      <c r="G99" s="25"/>
      <c r="H99" s="25"/>
      <c r="I99" s="25"/>
      <c r="J99" s="25"/>
      <c r="K99" s="25"/>
      <c r="L99" s="25"/>
      <c r="M99" s="25"/>
      <c r="N99" s="25">
        <f t="shared" ref="N99" si="332">SUM(B99:M99)</f>
        <v>0</v>
      </c>
      <c r="O99" s="26">
        <f t="shared" si="294"/>
        <v>0</v>
      </c>
      <c r="P99" s="26">
        <f t="shared" si="295"/>
        <v>0</v>
      </c>
      <c r="Q99" s="26">
        <f t="shared" si="296"/>
        <v>0</v>
      </c>
      <c r="R99" s="26">
        <f t="shared" si="297"/>
        <v>0</v>
      </c>
      <c r="S99" s="26">
        <f t="shared" si="298"/>
        <v>0</v>
      </c>
      <c r="T99" s="26">
        <f t="shared" si="299"/>
        <v>0</v>
      </c>
      <c r="U99" s="26">
        <f t="shared" si="300"/>
        <v>0</v>
      </c>
      <c r="V99" s="26">
        <f t="shared" si="301"/>
        <v>0</v>
      </c>
      <c r="W99" s="26">
        <f t="shared" si="302"/>
        <v>0</v>
      </c>
      <c r="X99" s="26">
        <f t="shared" si="303"/>
        <v>0</v>
      </c>
      <c r="Y99" s="26">
        <f t="shared" si="304"/>
        <v>0</v>
      </c>
      <c r="Z99" s="26">
        <f t="shared" si="305"/>
        <v>0</v>
      </c>
      <c r="AA99" s="25">
        <f t="shared" ref="AA99" si="333">+O99*$AA$2</f>
        <v>0</v>
      </c>
      <c r="AB99" s="25">
        <f t="shared" ref="AB99" si="334">+P99*$AB$2</f>
        <v>0</v>
      </c>
      <c r="AC99" s="25">
        <f t="shared" ref="AC99" si="335">+Q99*$AC$2</f>
        <v>0</v>
      </c>
      <c r="AD99" s="25">
        <f t="shared" ref="AD99" si="336">+R99*$AD$2</f>
        <v>0</v>
      </c>
      <c r="AE99" s="25">
        <f t="shared" ref="AE99" si="337">+S99*$AE$2</f>
        <v>0</v>
      </c>
      <c r="AF99" s="25">
        <f t="shared" ref="AF99" si="338">+T99*$AF$2</f>
        <v>0</v>
      </c>
      <c r="AG99" s="25">
        <f t="shared" ref="AG99" si="339">+U99*$AG$2</f>
        <v>0</v>
      </c>
      <c r="AH99" s="25">
        <f t="shared" ref="AH99" si="340">+V99*$AH$2</f>
        <v>0</v>
      </c>
      <c r="AI99" s="25">
        <f t="shared" ref="AI99" si="341">+W99*$AI$2</f>
        <v>0</v>
      </c>
      <c r="AJ99" s="25">
        <f t="shared" ref="AJ99" si="342">+X99*$AJ$2</f>
        <v>0</v>
      </c>
      <c r="AK99" s="25">
        <f t="shared" ref="AK99" si="343">+Y99*$AK$2</f>
        <v>0</v>
      </c>
      <c r="AL99" s="25">
        <f t="shared" ref="AL99" si="344">+Z99*$AL$2</f>
        <v>0</v>
      </c>
    </row>
    <row r="100" spans="1:38" x14ac:dyDescent="0.2">
      <c r="A100" s="73">
        <v>928600</v>
      </c>
      <c r="B100" s="25"/>
      <c r="C100" s="25"/>
      <c r="D100" s="25"/>
      <c r="F100" s="25"/>
      <c r="G100" s="25"/>
      <c r="H100" s="25"/>
      <c r="I100" s="25"/>
      <c r="J100" s="25"/>
      <c r="K100" s="25"/>
      <c r="L100" s="25"/>
      <c r="M100" s="25"/>
      <c r="N100" s="25">
        <f t="shared" ref="N100" si="345">SUM(B100:M100)</f>
        <v>0</v>
      </c>
      <c r="O100" s="26">
        <f t="shared" si="294"/>
        <v>0</v>
      </c>
      <c r="P100" s="26">
        <f t="shared" si="295"/>
        <v>0</v>
      </c>
      <c r="Q100" s="26">
        <f t="shared" si="296"/>
        <v>0</v>
      </c>
      <c r="R100" s="26">
        <f t="shared" si="297"/>
        <v>0</v>
      </c>
      <c r="S100" s="26">
        <f t="shared" si="298"/>
        <v>0</v>
      </c>
      <c r="T100" s="26">
        <f t="shared" si="299"/>
        <v>0</v>
      </c>
      <c r="U100" s="26">
        <f t="shared" si="300"/>
        <v>0</v>
      </c>
      <c r="V100" s="26">
        <f t="shared" si="301"/>
        <v>0</v>
      </c>
      <c r="W100" s="26">
        <f t="shared" si="302"/>
        <v>0</v>
      </c>
      <c r="X100" s="26">
        <f t="shared" si="303"/>
        <v>0</v>
      </c>
      <c r="Y100" s="26">
        <f t="shared" si="304"/>
        <v>0</v>
      </c>
      <c r="Z100" s="26">
        <f t="shared" si="305"/>
        <v>0</v>
      </c>
      <c r="AA100" s="25">
        <f t="shared" ref="AA100" si="346">+O100*$AA$2</f>
        <v>0</v>
      </c>
      <c r="AB100" s="25">
        <f t="shared" ref="AB100" si="347">+P100*$AB$2</f>
        <v>0</v>
      </c>
      <c r="AC100" s="25">
        <f t="shared" ref="AC100" si="348">+Q100*$AC$2</f>
        <v>0</v>
      </c>
      <c r="AD100" s="25">
        <f t="shared" ref="AD100" si="349">+R100*$AD$2</f>
        <v>0</v>
      </c>
      <c r="AE100" s="25">
        <f t="shared" ref="AE100" si="350">+S100*$AE$2</f>
        <v>0</v>
      </c>
      <c r="AF100" s="25">
        <f t="shared" ref="AF100" si="351">+T100*$AF$2</f>
        <v>0</v>
      </c>
      <c r="AG100" s="25">
        <f t="shared" ref="AG100" si="352">+U100*$AG$2</f>
        <v>0</v>
      </c>
      <c r="AH100" s="25">
        <f t="shared" ref="AH100" si="353">+V100*$AH$2</f>
        <v>0</v>
      </c>
      <c r="AI100" s="25">
        <f t="shared" ref="AI100" si="354">+W100*$AI$2</f>
        <v>0</v>
      </c>
      <c r="AJ100" s="25">
        <f t="shared" ref="AJ100" si="355">+X100*$AJ$2</f>
        <v>0</v>
      </c>
      <c r="AK100" s="25">
        <f t="shared" ref="AK100" si="356">+Y100*$AK$2</f>
        <v>0</v>
      </c>
      <c r="AL100" s="25">
        <f t="shared" ref="AL100" si="357">+Z100*$AL$2</f>
        <v>0</v>
      </c>
    </row>
    <row r="101" spans="1:38" x14ac:dyDescent="0.2">
      <c r="A101" s="73">
        <v>928610</v>
      </c>
      <c r="B101" s="25"/>
      <c r="C101" s="25"/>
      <c r="D101" s="25"/>
      <c r="F101" s="25"/>
      <c r="G101" s="25"/>
      <c r="H101" s="25"/>
      <c r="I101" s="25"/>
      <c r="J101" s="25"/>
      <c r="K101" s="25"/>
      <c r="L101" s="25"/>
      <c r="M101" s="25"/>
      <c r="N101" s="25">
        <f t="shared" ref="N101:N103" si="358">SUM(B101:M101)</f>
        <v>0</v>
      </c>
      <c r="O101" s="26">
        <f t="shared" ref="O101:O103" si="359">+B101/$B$116</f>
        <v>0</v>
      </c>
      <c r="P101" s="26">
        <f t="shared" ref="P101:P103" si="360">+C101/$C$116</f>
        <v>0</v>
      </c>
      <c r="Q101" s="26">
        <f t="shared" ref="Q101:Q103" si="361">+D101/$D$116</f>
        <v>0</v>
      </c>
      <c r="R101" s="26">
        <f t="shared" ref="R101:R103" si="362">+E101/$E$116</f>
        <v>0</v>
      </c>
      <c r="S101" s="26">
        <f t="shared" ref="S101:S103" si="363">+F101/$F$116</f>
        <v>0</v>
      </c>
      <c r="T101" s="26">
        <f t="shared" ref="T101:T103" si="364">+G101/$G$116</f>
        <v>0</v>
      </c>
      <c r="U101" s="26">
        <f t="shared" ref="U101:U103" si="365">+H101/$H$116</f>
        <v>0</v>
      </c>
      <c r="V101" s="26">
        <f t="shared" ref="V101:V103" si="366">+I101/$I$116</f>
        <v>0</v>
      </c>
      <c r="W101" s="26">
        <f t="shared" ref="W101:W103" si="367">+J101/$J$116</f>
        <v>0</v>
      </c>
      <c r="X101" s="26">
        <f t="shared" ref="X101:X103" si="368">+K101/$K$116</f>
        <v>0</v>
      </c>
      <c r="Y101" s="26">
        <f t="shared" ref="Y101:Y103" si="369">+L101/$L$116</f>
        <v>0</v>
      </c>
      <c r="Z101" s="26">
        <f t="shared" ref="Z101:Z103" si="370">+M101/$M$116</f>
        <v>0</v>
      </c>
      <c r="AA101" s="25">
        <f t="shared" ref="AA101:AA103" si="371">+O101*$AA$2</f>
        <v>0</v>
      </c>
      <c r="AB101" s="25">
        <f t="shared" ref="AB101:AB103" si="372">+P101*$AB$2</f>
        <v>0</v>
      </c>
      <c r="AC101" s="25">
        <f t="shared" ref="AC101:AC103" si="373">+Q101*$AC$2</f>
        <v>0</v>
      </c>
      <c r="AD101" s="25">
        <f t="shared" ref="AD101:AD103" si="374">+R101*$AD$2</f>
        <v>0</v>
      </c>
      <c r="AE101" s="25">
        <f t="shared" ref="AE101:AE103" si="375">+S101*$AE$2</f>
        <v>0</v>
      </c>
      <c r="AF101" s="25">
        <f t="shared" ref="AF101:AF103" si="376">+T101*$AF$2</f>
        <v>0</v>
      </c>
      <c r="AG101" s="25">
        <f t="shared" ref="AG101:AG103" si="377">+U101*$AG$2</f>
        <v>0</v>
      </c>
      <c r="AH101" s="25">
        <f t="shared" ref="AH101:AH103" si="378">+V101*$AH$2</f>
        <v>0</v>
      </c>
      <c r="AI101" s="25">
        <f t="shared" ref="AI101:AI103" si="379">+W101*$AI$2</f>
        <v>0</v>
      </c>
      <c r="AJ101" s="25">
        <f t="shared" ref="AJ101:AJ103" si="380">+X101*$AJ$2</f>
        <v>0</v>
      </c>
      <c r="AK101" s="25">
        <f t="shared" ref="AK101:AK103" si="381">+Y101*$AK$2</f>
        <v>0</v>
      </c>
      <c r="AL101" s="25">
        <f t="shared" ref="AL101:AL103" si="382">+Z101*$AL$2</f>
        <v>0</v>
      </c>
    </row>
    <row r="102" spans="1:38" x14ac:dyDescent="0.2">
      <c r="A102" s="73">
        <v>930100</v>
      </c>
      <c r="B102" s="25"/>
      <c r="C102" s="25"/>
      <c r="D102" s="25"/>
      <c r="F102" s="25"/>
      <c r="G102" s="25"/>
      <c r="H102" s="25"/>
      <c r="I102" s="25"/>
      <c r="J102" s="25"/>
      <c r="K102" s="25"/>
      <c r="L102" s="25"/>
      <c r="M102" s="25"/>
      <c r="N102" s="25">
        <f t="shared" si="358"/>
        <v>0</v>
      </c>
      <c r="O102" s="26">
        <f t="shared" si="359"/>
        <v>0</v>
      </c>
      <c r="P102" s="26">
        <f t="shared" si="360"/>
        <v>0</v>
      </c>
      <c r="Q102" s="26">
        <f t="shared" si="361"/>
        <v>0</v>
      </c>
      <c r="R102" s="26">
        <f t="shared" si="362"/>
        <v>0</v>
      </c>
      <c r="S102" s="26">
        <f t="shared" si="363"/>
        <v>0</v>
      </c>
      <c r="T102" s="26">
        <f t="shared" si="364"/>
        <v>0</v>
      </c>
      <c r="U102" s="26">
        <f t="shared" si="365"/>
        <v>0</v>
      </c>
      <c r="V102" s="26">
        <f t="shared" si="366"/>
        <v>0</v>
      </c>
      <c r="W102" s="26">
        <f t="shared" si="367"/>
        <v>0</v>
      </c>
      <c r="X102" s="26">
        <f t="shared" si="368"/>
        <v>0</v>
      </c>
      <c r="Y102" s="26">
        <f t="shared" si="369"/>
        <v>0</v>
      </c>
      <c r="Z102" s="26">
        <f t="shared" si="370"/>
        <v>0</v>
      </c>
      <c r="AA102" s="25">
        <f t="shared" si="371"/>
        <v>0</v>
      </c>
      <c r="AB102" s="25">
        <f t="shared" si="372"/>
        <v>0</v>
      </c>
      <c r="AC102" s="25">
        <f t="shared" si="373"/>
        <v>0</v>
      </c>
      <c r="AD102" s="25">
        <f t="shared" si="374"/>
        <v>0</v>
      </c>
      <c r="AE102" s="25">
        <f t="shared" si="375"/>
        <v>0</v>
      </c>
      <c r="AF102" s="25">
        <f t="shared" si="376"/>
        <v>0</v>
      </c>
      <c r="AG102" s="25">
        <f t="shared" si="377"/>
        <v>0</v>
      </c>
      <c r="AH102" s="25">
        <f t="shared" si="378"/>
        <v>0</v>
      </c>
      <c r="AI102" s="25">
        <f t="shared" si="379"/>
        <v>0</v>
      </c>
      <c r="AJ102" s="25">
        <f t="shared" si="380"/>
        <v>0</v>
      </c>
      <c r="AK102" s="25">
        <f t="shared" si="381"/>
        <v>0</v>
      </c>
      <c r="AL102" s="25">
        <f t="shared" si="382"/>
        <v>0</v>
      </c>
    </row>
    <row r="103" spans="1:38" x14ac:dyDescent="0.2">
      <c r="A103" s="73">
        <v>930200</v>
      </c>
      <c r="B103" s="25">
        <v>552.15</v>
      </c>
      <c r="C103" s="25">
        <v>444.96</v>
      </c>
      <c r="D103" s="25">
        <v>541.30999999999995</v>
      </c>
      <c r="E103" s="25">
        <v>697.89</v>
      </c>
      <c r="F103" s="25">
        <v>471.83</v>
      </c>
      <c r="G103" s="25">
        <v>820.13</v>
      </c>
      <c r="H103" s="25">
        <v>174.16</v>
      </c>
      <c r="I103" s="25">
        <v>296.95999999999998</v>
      </c>
      <c r="J103" s="25">
        <v>622.9</v>
      </c>
      <c r="K103" s="25">
        <v>1136.0999999999999</v>
      </c>
      <c r="L103" s="25">
        <v>477.13</v>
      </c>
      <c r="M103" s="25">
        <v>401.85</v>
      </c>
      <c r="N103" s="25">
        <f t="shared" si="358"/>
        <v>6637.37</v>
      </c>
      <c r="O103" s="26">
        <f t="shared" si="359"/>
        <v>3.0395314139686552E-3</v>
      </c>
      <c r="P103" s="26">
        <f t="shared" si="360"/>
        <v>3.5592210028594722E-3</v>
      </c>
      <c r="Q103" s="26">
        <f t="shared" si="361"/>
        <v>2.4694131221723791E-3</v>
      </c>
      <c r="R103" s="26">
        <f t="shared" si="362"/>
        <v>3.5976116547585674E-3</v>
      </c>
      <c r="S103" s="26">
        <f t="shared" si="363"/>
        <v>2.7215752338787926E-3</v>
      </c>
      <c r="T103" s="26">
        <f t="shared" si="364"/>
        <v>4.9595935809810142E-3</v>
      </c>
      <c r="U103" s="26">
        <f t="shared" si="365"/>
        <v>9.1381385796406923E-4</v>
      </c>
      <c r="V103" s="26">
        <f t="shared" si="366"/>
        <v>1.506347777738832E-3</v>
      </c>
      <c r="W103" s="26">
        <f t="shared" si="367"/>
        <v>3.5622510956395512E-3</v>
      </c>
      <c r="X103" s="26">
        <f t="shared" si="368"/>
        <v>6.1186609842809481E-3</v>
      </c>
      <c r="Y103" s="26">
        <f t="shared" si="369"/>
        <v>2.8208743876985678E-3</v>
      </c>
      <c r="Z103" s="26">
        <f t="shared" si="370"/>
        <v>2.4290912097907884E-3</v>
      </c>
      <c r="AA103" s="25">
        <f t="shared" si="371"/>
        <v>5.2791189504090399</v>
      </c>
      <c r="AB103" s="25">
        <f t="shared" si="372"/>
        <v>9.5628082138527439</v>
      </c>
      <c r="AC103" s="25">
        <f t="shared" si="373"/>
        <v>7.7060258949199039</v>
      </c>
      <c r="AD103" s="25">
        <f t="shared" si="374"/>
        <v>6.407274404891913</v>
      </c>
      <c r="AE103" s="25">
        <f t="shared" si="375"/>
        <v>6.6690840318582865</v>
      </c>
      <c r="AF103" s="25">
        <f t="shared" si="376"/>
        <v>8.2712134068736578</v>
      </c>
      <c r="AG103" s="25">
        <f t="shared" si="377"/>
        <v>1.5257949986426065</v>
      </c>
      <c r="AH103" s="25">
        <f t="shared" si="378"/>
        <v>3.0852563279313436</v>
      </c>
      <c r="AI103" s="25">
        <f t="shared" si="379"/>
        <v>7.579900371345663</v>
      </c>
      <c r="AJ103" s="25">
        <f t="shared" si="380"/>
        <v>13.008212065971451</v>
      </c>
      <c r="AK103" s="25">
        <f t="shared" si="381"/>
        <v>5.2016641621722819</v>
      </c>
      <c r="AL103" s="25">
        <f t="shared" si="382"/>
        <v>4.3865500702885978</v>
      </c>
    </row>
    <row r="104" spans="1:38" x14ac:dyDescent="0.2">
      <c r="A104" s="73">
        <v>930220</v>
      </c>
      <c r="B104" s="25"/>
      <c r="C104" s="25"/>
      <c r="D104" s="25"/>
      <c r="F104" s="25"/>
      <c r="G104" s="25"/>
      <c r="H104" s="25"/>
      <c r="I104" s="25"/>
      <c r="J104" s="25"/>
      <c r="K104" s="25"/>
      <c r="L104" s="25"/>
      <c r="M104" s="25"/>
      <c r="N104" s="25">
        <f t="shared" si="331"/>
        <v>0</v>
      </c>
      <c r="O104" s="26">
        <f>+B104/$B$116</f>
        <v>0</v>
      </c>
      <c r="P104" s="26">
        <f>+C104/$C$116</f>
        <v>0</v>
      </c>
      <c r="Q104" s="26">
        <f>+D104/$D$116</f>
        <v>0</v>
      </c>
      <c r="R104" s="26">
        <f>+E104/$E$116</f>
        <v>0</v>
      </c>
      <c r="S104" s="26">
        <f>+F104/$F$116</f>
        <v>0</v>
      </c>
      <c r="T104" s="26">
        <f>+G104/$G$116</f>
        <v>0</v>
      </c>
      <c r="U104" s="26">
        <f>+H104/$H$116</f>
        <v>0</v>
      </c>
      <c r="V104" s="26">
        <f>+I104/$I$116</f>
        <v>0</v>
      </c>
      <c r="W104" s="26">
        <f t="shared" ref="W104:W113" si="383">+J104/$J$116</f>
        <v>0</v>
      </c>
      <c r="X104" s="26">
        <f>+K104/$K$116</f>
        <v>0</v>
      </c>
      <c r="Y104" s="26">
        <f>+L104/$L$116</f>
        <v>0</v>
      </c>
      <c r="Z104" s="26">
        <f>+M104/$M$116</f>
        <v>0</v>
      </c>
      <c r="AA104" s="25">
        <f t="shared" si="177"/>
        <v>0</v>
      </c>
      <c r="AB104" s="25">
        <f t="shared" si="178"/>
        <v>0</v>
      </c>
      <c r="AC104" s="25">
        <f t="shared" si="179"/>
        <v>0</v>
      </c>
      <c r="AD104" s="25">
        <f t="shared" si="180"/>
        <v>0</v>
      </c>
      <c r="AE104" s="25">
        <f t="shared" si="181"/>
        <v>0</v>
      </c>
      <c r="AF104" s="25">
        <f t="shared" si="182"/>
        <v>0</v>
      </c>
      <c r="AG104" s="25">
        <f t="shared" si="183"/>
        <v>0</v>
      </c>
      <c r="AH104" s="25">
        <f t="shared" si="184"/>
        <v>0</v>
      </c>
      <c r="AI104" s="25">
        <f t="shared" si="185"/>
        <v>0</v>
      </c>
      <c r="AJ104" s="25">
        <f t="shared" si="186"/>
        <v>0</v>
      </c>
      <c r="AK104" s="25">
        <f t="shared" si="187"/>
        <v>0</v>
      </c>
      <c r="AL104" s="25">
        <f t="shared" si="188"/>
        <v>0</v>
      </c>
    </row>
    <row r="105" spans="1:38" x14ac:dyDescent="0.2">
      <c r="A105" s="73">
        <v>930221</v>
      </c>
      <c r="B105" s="25"/>
      <c r="C105" s="25"/>
      <c r="D105" s="25"/>
      <c r="F105" s="25"/>
      <c r="G105" s="25"/>
      <c r="H105" s="25"/>
      <c r="I105" s="25"/>
      <c r="J105" s="25"/>
      <c r="K105" s="25"/>
      <c r="L105" s="25"/>
      <c r="M105" s="25"/>
      <c r="N105" s="25">
        <f t="shared" si="331"/>
        <v>0</v>
      </c>
      <c r="O105" s="26">
        <f>+B105/$B$116</f>
        <v>0</v>
      </c>
      <c r="P105" s="26">
        <f>+C105/$C$116</f>
        <v>0</v>
      </c>
      <c r="Q105" s="26">
        <f>+D105/$D$116</f>
        <v>0</v>
      </c>
      <c r="R105" s="26">
        <f>+E105/$E$116</f>
        <v>0</v>
      </c>
      <c r="S105" s="26">
        <f>+F105/$F$116</f>
        <v>0</v>
      </c>
      <c r="T105" s="26">
        <f>+G105/$G$116</f>
        <v>0</v>
      </c>
      <c r="U105" s="26">
        <f>+H105/$H$116</f>
        <v>0</v>
      </c>
      <c r="V105" s="26">
        <f>+I105/$I$116</f>
        <v>0</v>
      </c>
      <c r="W105" s="26">
        <f t="shared" si="383"/>
        <v>0</v>
      </c>
      <c r="X105" s="26">
        <f>+K105/$K$116</f>
        <v>0</v>
      </c>
      <c r="Y105" s="26">
        <f>+L105/$L$116</f>
        <v>0</v>
      </c>
      <c r="Z105" s="26">
        <f>+M105/$M$116</f>
        <v>0</v>
      </c>
      <c r="AA105" s="25">
        <f t="shared" si="177"/>
        <v>0</v>
      </c>
      <c r="AB105" s="25">
        <f t="shared" si="178"/>
        <v>0</v>
      </c>
      <c r="AC105" s="25">
        <f t="shared" si="179"/>
        <v>0</v>
      </c>
      <c r="AD105" s="25">
        <f t="shared" si="180"/>
        <v>0</v>
      </c>
      <c r="AE105" s="25">
        <f t="shared" si="181"/>
        <v>0</v>
      </c>
      <c r="AF105" s="25">
        <f t="shared" si="182"/>
        <v>0</v>
      </c>
      <c r="AG105" s="25">
        <f t="shared" si="183"/>
        <v>0</v>
      </c>
      <c r="AH105" s="25">
        <f t="shared" si="184"/>
        <v>0</v>
      </c>
      <c r="AI105" s="25">
        <f t="shared" si="185"/>
        <v>0</v>
      </c>
      <c r="AJ105" s="25">
        <f t="shared" si="186"/>
        <v>0</v>
      </c>
      <c r="AK105" s="25">
        <f t="shared" si="187"/>
        <v>0</v>
      </c>
      <c r="AL105" s="25">
        <f t="shared" si="188"/>
        <v>0</v>
      </c>
    </row>
    <row r="106" spans="1:38" x14ac:dyDescent="0.2">
      <c r="A106" s="73">
        <v>930230</v>
      </c>
      <c r="B106" s="25"/>
      <c r="C106" s="25"/>
      <c r="D106" s="25"/>
      <c r="F106" s="25"/>
      <c r="G106" s="25"/>
      <c r="H106" s="25"/>
      <c r="I106" s="25"/>
      <c r="J106" s="25"/>
      <c r="K106" s="25"/>
      <c r="L106" s="25"/>
      <c r="M106" s="25"/>
      <c r="N106" s="25">
        <f t="shared" si="331"/>
        <v>0</v>
      </c>
      <c r="O106" s="26">
        <f>+B106/$B$116</f>
        <v>0</v>
      </c>
      <c r="P106" s="26">
        <f>+C106/$C$116</f>
        <v>0</v>
      </c>
      <c r="Q106" s="26">
        <f>+D106/$D$116</f>
        <v>0</v>
      </c>
      <c r="R106" s="26">
        <f>+E106/$E$116</f>
        <v>0</v>
      </c>
      <c r="S106" s="26">
        <f>+F106/$F$116</f>
        <v>0</v>
      </c>
      <c r="T106" s="26">
        <f>+G106/$G$116</f>
        <v>0</v>
      </c>
      <c r="U106" s="26">
        <f>+H106/$H$116</f>
        <v>0</v>
      </c>
      <c r="V106" s="26">
        <f>+I106/$I$116</f>
        <v>0</v>
      </c>
      <c r="W106" s="26">
        <f t="shared" si="383"/>
        <v>0</v>
      </c>
      <c r="X106" s="26">
        <f>+K106/$K$116</f>
        <v>0</v>
      </c>
      <c r="Y106" s="26">
        <f>+L106/$L$116</f>
        <v>0</v>
      </c>
      <c r="Z106" s="26">
        <f>+M106/$M$116</f>
        <v>0</v>
      </c>
      <c r="AA106" s="25">
        <f t="shared" si="177"/>
        <v>0</v>
      </c>
      <c r="AB106" s="25">
        <f t="shared" si="178"/>
        <v>0</v>
      </c>
      <c r="AC106" s="25">
        <f t="shared" si="179"/>
        <v>0</v>
      </c>
      <c r="AD106" s="25">
        <f t="shared" si="180"/>
        <v>0</v>
      </c>
      <c r="AE106" s="25">
        <f t="shared" si="181"/>
        <v>0</v>
      </c>
      <c r="AF106" s="25">
        <f t="shared" si="182"/>
        <v>0</v>
      </c>
      <c r="AG106" s="25">
        <f t="shared" si="183"/>
        <v>0</v>
      </c>
      <c r="AH106" s="25">
        <f t="shared" si="184"/>
        <v>0</v>
      </c>
      <c r="AI106" s="25">
        <f t="shared" si="185"/>
        <v>0</v>
      </c>
      <c r="AJ106" s="25">
        <f t="shared" si="186"/>
        <v>0</v>
      </c>
      <c r="AK106" s="25">
        <f t="shared" si="187"/>
        <v>0</v>
      </c>
      <c r="AL106" s="25">
        <f t="shared" si="188"/>
        <v>0</v>
      </c>
    </row>
    <row r="107" spans="1:38" x14ac:dyDescent="0.2">
      <c r="A107" s="73">
        <v>930231</v>
      </c>
      <c r="B107" s="25"/>
      <c r="C107" s="25"/>
      <c r="D107" s="25"/>
      <c r="F107" s="25"/>
      <c r="G107" s="25"/>
      <c r="H107" s="25"/>
      <c r="I107" s="25"/>
      <c r="J107" s="25"/>
      <c r="K107" s="25"/>
      <c r="L107" s="25"/>
      <c r="M107" s="25"/>
      <c r="N107" s="25">
        <f t="shared" si="331"/>
        <v>0</v>
      </c>
      <c r="O107" s="26">
        <f>+B107/$B$116</f>
        <v>0</v>
      </c>
      <c r="P107" s="26">
        <f>+C107/$C$116</f>
        <v>0</v>
      </c>
      <c r="Q107" s="26">
        <f>+D107/$D$116</f>
        <v>0</v>
      </c>
      <c r="R107" s="26">
        <f>+E107/$E$116</f>
        <v>0</v>
      </c>
      <c r="S107" s="26">
        <f>+F107/$F$116</f>
        <v>0</v>
      </c>
      <c r="T107" s="26">
        <f>+G107/$G$116</f>
        <v>0</v>
      </c>
      <c r="U107" s="26">
        <f>+H107/$H$116</f>
        <v>0</v>
      </c>
      <c r="V107" s="26">
        <f>+I107/$I$116</f>
        <v>0</v>
      </c>
      <c r="W107" s="26">
        <f t="shared" si="383"/>
        <v>0</v>
      </c>
      <c r="X107" s="26">
        <f>+K107/$K$116</f>
        <v>0</v>
      </c>
      <c r="Y107" s="26">
        <f>+L107/$L$116</f>
        <v>0</v>
      </c>
      <c r="Z107" s="26">
        <f>+M107/$M$116</f>
        <v>0</v>
      </c>
      <c r="AA107" s="25">
        <f t="shared" si="177"/>
        <v>0</v>
      </c>
      <c r="AB107" s="25">
        <f t="shared" si="178"/>
        <v>0</v>
      </c>
      <c r="AC107" s="25">
        <f t="shared" si="179"/>
        <v>0</v>
      </c>
      <c r="AD107" s="25">
        <f t="shared" si="180"/>
        <v>0</v>
      </c>
      <c r="AE107" s="25">
        <f t="shared" si="181"/>
        <v>0</v>
      </c>
      <c r="AF107" s="25">
        <f t="shared" si="182"/>
        <v>0</v>
      </c>
      <c r="AG107" s="25">
        <f t="shared" si="183"/>
        <v>0</v>
      </c>
      <c r="AH107" s="25">
        <f t="shared" si="184"/>
        <v>0</v>
      </c>
      <c r="AI107" s="25">
        <f t="shared" si="185"/>
        <v>0</v>
      </c>
      <c r="AJ107" s="25">
        <f t="shared" si="186"/>
        <v>0</v>
      </c>
      <c r="AK107" s="25">
        <f t="shared" si="187"/>
        <v>0</v>
      </c>
      <c r="AL107" s="25">
        <f t="shared" si="188"/>
        <v>0</v>
      </c>
    </row>
    <row r="108" spans="1:38" x14ac:dyDescent="0.2">
      <c r="A108" s="73">
        <v>930240</v>
      </c>
      <c r="B108" s="25"/>
      <c r="C108" s="25"/>
      <c r="D108" s="25"/>
      <c r="F108" s="25"/>
      <c r="G108" s="25"/>
      <c r="H108" s="25"/>
      <c r="I108" s="25"/>
      <c r="J108" s="25"/>
      <c r="K108" s="25"/>
      <c r="L108" s="25"/>
      <c r="M108" s="25"/>
      <c r="N108" s="25">
        <f t="shared" si="331"/>
        <v>0</v>
      </c>
      <c r="O108" s="26">
        <f t="shared" ref="O108:O113" si="384">+B108/$B$116</f>
        <v>0</v>
      </c>
      <c r="P108" s="26">
        <f t="shared" ref="P108:P113" si="385">+C108/$C$116</f>
        <v>0</v>
      </c>
      <c r="Q108" s="26">
        <f t="shared" ref="Q108:Q113" si="386">+D108/$D$116</f>
        <v>0</v>
      </c>
      <c r="R108" s="26">
        <f t="shared" ref="R108:R113" si="387">+E108/$E$116</f>
        <v>0</v>
      </c>
      <c r="S108" s="26">
        <f t="shared" ref="S108:S113" si="388">+F108/$F$116</f>
        <v>0</v>
      </c>
      <c r="T108" s="26">
        <f t="shared" ref="T108:T113" si="389">+G108/$G$116</f>
        <v>0</v>
      </c>
      <c r="U108" s="26">
        <f t="shared" ref="U108:U113" si="390">+H108/$H$116</f>
        <v>0</v>
      </c>
      <c r="V108" s="26">
        <f t="shared" ref="V108:V113" si="391">+I108/$I$116</f>
        <v>0</v>
      </c>
      <c r="W108" s="26">
        <f t="shared" si="383"/>
        <v>0</v>
      </c>
      <c r="X108" s="26">
        <f t="shared" ref="X108:X113" si="392">+K108/$K$116</f>
        <v>0</v>
      </c>
      <c r="Y108" s="26">
        <f t="shared" ref="Y108:Y113" si="393">+L108/$L$116</f>
        <v>0</v>
      </c>
      <c r="Z108" s="26">
        <f t="shared" ref="Z108:Z113" si="394">+M108/$M$116</f>
        <v>0</v>
      </c>
      <c r="AA108" s="25">
        <f t="shared" si="177"/>
        <v>0</v>
      </c>
      <c r="AB108" s="25">
        <f t="shared" si="178"/>
        <v>0</v>
      </c>
      <c r="AC108" s="25">
        <f t="shared" si="179"/>
        <v>0</v>
      </c>
      <c r="AD108" s="25">
        <f t="shared" si="180"/>
        <v>0</v>
      </c>
      <c r="AE108" s="25">
        <f t="shared" si="181"/>
        <v>0</v>
      </c>
      <c r="AF108" s="25">
        <f t="shared" si="182"/>
        <v>0</v>
      </c>
      <c r="AG108" s="25">
        <f t="shared" si="183"/>
        <v>0</v>
      </c>
      <c r="AH108" s="25">
        <f t="shared" si="184"/>
        <v>0</v>
      </c>
      <c r="AI108" s="25">
        <f t="shared" si="185"/>
        <v>0</v>
      </c>
      <c r="AJ108" s="25">
        <f t="shared" si="186"/>
        <v>0</v>
      </c>
      <c r="AK108" s="25">
        <f t="shared" si="187"/>
        <v>0</v>
      </c>
      <c r="AL108" s="25">
        <f t="shared" si="188"/>
        <v>0</v>
      </c>
    </row>
    <row r="109" spans="1:38" x14ac:dyDescent="0.2">
      <c r="A109" s="73">
        <v>930241</v>
      </c>
      <c r="B109" s="25"/>
      <c r="C109" s="25"/>
      <c r="D109" s="25"/>
      <c r="F109" s="25"/>
      <c r="G109" s="25"/>
      <c r="H109" s="25"/>
      <c r="I109" s="25"/>
      <c r="J109" s="25"/>
      <c r="K109" s="25"/>
      <c r="L109" s="25"/>
      <c r="M109" s="25"/>
      <c r="N109" s="25">
        <f t="shared" si="331"/>
        <v>0</v>
      </c>
      <c r="O109" s="26">
        <f t="shared" si="384"/>
        <v>0</v>
      </c>
      <c r="P109" s="26">
        <f t="shared" si="385"/>
        <v>0</v>
      </c>
      <c r="Q109" s="26">
        <f t="shared" si="386"/>
        <v>0</v>
      </c>
      <c r="R109" s="26">
        <f t="shared" si="387"/>
        <v>0</v>
      </c>
      <c r="S109" s="26">
        <f t="shared" si="388"/>
        <v>0</v>
      </c>
      <c r="T109" s="26">
        <f t="shared" si="389"/>
        <v>0</v>
      </c>
      <c r="U109" s="26">
        <f t="shared" si="390"/>
        <v>0</v>
      </c>
      <c r="V109" s="26">
        <f t="shared" si="391"/>
        <v>0</v>
      </c>
      <c r="W109" s="26">
        <f t="shared" si="383"/>
        <v>0</v>
      </c>
      <c r="X109" s="26">
        <f t="shared" si="392"/>
        <v>0</v>
      </c>
      <c r="Y109" s="26">
        <f t="shared" si="393"/>
        <v>0</v>
      </c>
      <c r="Z109" s="26">
        <f t="shared" si="394"/>
        <v>0</v>
      </c>
      <c r="AA109" s="25">
        <f t="shared" si="177"/>
        <v>0</v>
      </c>
      <c r="AB109" s="25">
        <f t="shared" si="178"/>
        <v>0</v>
      </c>
      <c r="AC109" s="25">
        <f t="shared" si="179"/>
        <v>0</v>
      </c>
      <c r="AD109" s="25">
        <f t="shared" si="180"/>
        <v>0</v>
      </c>
      <c r="AE109" s="25">
        <f t="shared" si="181"/>
        <v>0</v>
      </c>
      <c r="AF109" s="25">
        <f t="shared" si="182"/>
        <v>0</v>
      </c>
      <c r="AG109" s="25">
        <f t="shared" si="183"/>
        <v>0</v>
      </c>
      <c r="AH109" s="25">
        <f t="shared" si="184"/>
        <v>0</v>
      </c>
      <c r="AI109" s="25">
        <f t="shared" si="185"/>
        <v>0</v>
      </c>
      <c r="AJ109" s="25">
        <f t="shared" si="186"/>
        <v>0</v>
      </c>
      <c r="AK109" s="25">
        <f t="shared" si="187"/>
        <v>0</v>
      </c>
      <c r="AL109" s="25">
        <f t="shared" si="188"/>
        <v>0</v>
      </c>
    </row>
    <row r="110" spans="1:38" x14ac:dyDescent="0.2">
      <c r="A110" s="73">
        <v>935000</v>
      </c>
      <c r="B110" s="25">
        <v>1259.96</v>
      </c>
      <c r="C110" s="25">
        <v>709.12</v>
      </c>
      <c r="D110" s="25">
        <v>1591.89</v>
      </c>
      <c r="E110" s="25">
        <v>1108.75</v>
      </c>
      <c r="F110" s="25">
        <v>1529.94</v>
      </c>
      <c r="G110" s="25">
        <v>2285.17</v>
      </c>
      <c r="H110" s="25">
        <v>1200.45</v>
      </c>
      <c r="I110" s="25">
        <v>1547.87</v>
      </c>
      <c r="J110" s="25">
        <v>1199.78</v>
      </c>
      <c r="K110" s="25">
        <v>936.84</v>
      </c>
      <c r="L110" s="25">
        <v>1670.56</v>
      </c>
      <c r="M110" s="25">
        <v>990.52</v>
      </c>
      <c r="N110" s="25">
        <f t="shared" si="331"/>
        <v>16030.850000000002</v>
      </c>
      <c r="O110" s="26">
        <f t="shared" si="384"/>
        <v>6.9359558097327658E-3</v>
      </c>
      <c r="P110" s="26">
        <f t="shared" si="385"/>
        <v>5.6722285094114276E-3</v>
      </c>
      <c r="Q110" s="26">
        <f t="shared" si="386"/>
        <v>7.262075437466496E-3</v>
      </c>
      <c r="R110" s="26">
        <f t="shared" si="387"/>
        <v>5.7155883050531769E-3</v>
      </c>
      <c r="S110" s="26">
        <f t="shared" si="388"/>
        <v>8.8248878056090552E-3</v>
      </c>
      <c r="T110" s="26">
        <f t="shared" si="389"/>
        <v>1.3819168258020539E-2</v>
      </c>
      <c r="U110" s="26">
        <f t="shared" si="390"/>
        <v>6.2987359083197464E-3</v>
      </c>
      <c r="V110" s="26">
        <f t="shared" si="391"/>
        <v>7.8516653243824279E-3</v>
      </c>
      <c r="W110" s="26">
        <f t="shared" si="383"/>
        <v>6.8613222339483394E-3</v>
      </c>
      <c r="X110" s="26">
        <f t="shared" si="392"/>
        <v>5.0455121525515038E-3</v>
      </c>
      <c r="Y110" s="26">
        <f t="shared" si="393"/>
        <v>9.876637220702365E-3</v>
      </c>
      <c r="Z110" s="26">
        <f t="shared" si="394"/>
        <v>5.9874665301032012E-3</v>
      </c>
      <c r="AA110" s="25">
        <f t="shared" si="177"/>
        <v>12.046506769460063</v>
      </c>
      <c r="AB110" s="25">
        <f t="shared" si="178"/>
        <v>15.239973392231342</v>
      </c>
      <c r="AC110" s="25">
        <f t="shared" si="179"/>
        <v>22.66195998940357</v>
      </c>
      <c r="AD110" s="25">
        <f t="shared" si="180"/>
        <v>10.179348459533607</v>
      </c>
      <c r="AE110" s="25">
        <f t="shared" si="181"/>
        <v>21.624946323254708</v>
      </c>
      <c r="AF110" s="25">
        <f t="shared" si="182"/>
        <v>23.046503287266013</v>
      </c>
      <c r="AG110" s="25">
        <f t="shared" si="183"/>
        <v>10.51699934612148</v>
      </c>
      <c r="AH110" s="25">
        <f t="shared" si="184"/>
        <v>16.081545367440359</v>
      </c>
      <c r="AI110" s="25">
        <f t="shared" si="185"/>
        <v>14.599795902284635</v>
      </c>
      <c r="AJ110" s="25">
        <f t="shared" si="186"/>
        <v>10.72670838120297</v>
      </c>
      <c r="AK110" s="25">
        <f t="shared" si="187"/>
        <v>18.212420268602955</v>
      </c>
      <c r="AL110" s="25">
        <f t="shared" si="188"/>
        <v>10.812406558721566</v>
      </c>
    </row>
    <row r="111" spans="1:38" x14ac:dyDescent="0.2">
      <c r="A111" s="73">
        <v>935220</v>
      </c>
      <c r="B111" s="25"/>
      <c r="C111" s="25"/>
      <c r="D111" s="25"/>
      <c r="F111" s="25"/>
      <c r="G111" s="25"/>
      <c r="H111" s="25"/>
      <c r="I111" s="25"/>
      <c r="J111" s="25"/>
      <c r="K111" s="25"/>
      <c r="L111" s="25"/>
      <c r="M111" s="25"/>
      <c r="N111" s="25">
        <f t="shared" si="331"/>
        <v>0</v>
      </c>
      <c r="O111" s="26">
        <f t="shared" si="384"/>
        <v>0</v>
      </c>
      <c r="P111" s="26">
        <f t="shared" si="385"/>
        <v>0</v>
      </c>
      <c r="Q111" s="26">
        <f t="shared" si="386"/>
        <v>0</v>
      </c>
      <c r="R111" s="26">
        <f t="shared" si="387"/>
        <v>0</v>
      </c>
      <c r="S111" s="26">
        <f t="shared" si="388"/>
        <v>0</v>
      </c>
      <c r="T111" s="26">
        <f t="shared" si="389"/>
        <v>0</v>
      </c>
      <c r="U111" s="26">
        <f t="shared" si="390"/>
        <v>0</v>
      </c>
      <c r="V111" s="26">
        <f t="shared" si="391"/>
        <v>0</v>
      </c>
      <c r="W111" s="26">
        <f t="shared" si="383"/>
        <v>0</v>
      </c>
      <c r="X111" s="26">
        <f t="shared" si="392"/>
        <v>0</v>
      </c>
      <c r="Y111" s="26">
        <f t="shared" si="393"/>
        <v>0</v>
      </c>
      <c r="Z111" s="26">
        <f t="shared" si="394"/>
        <v>0</v>
      </c>
      <c r="AA111" s="25">
        <f>+O111*$AA$2</f>
        <v>0</v>
      </c>
      <c r="AB111" s="25">
        <f>+P111*$AB$2</f>
        <v>0</v>
      </c>
      <c r="AC111" s="25">
        <f>+Q111*$AC$2</f>
        <v>0</v>
      </c>
      <c r="AD111" s="25">
        <f>+R111*$AD$2</f>
        <v>0</v>
      </c>
      <c r="AE111" s="25">
        <f>+S111*$AE$2</f>
        <v>0</v>
      </c>
      <c r="AF111" s="25">
        <f>+T111*$AF$2</f>
        <v>0</v>
      </c>
      <c r="AG111" s="25">
        <f>+U111*$AG$2</f>
        <v>0</v>
      </c>
      <c r="AH111" s="25">
        <f>+V111*$AH$2</f>
        <v>0</v>
      </c>
      <c r="AI111" s="25">
        <f>+W111*$AI$2</f>
        <v>0</v>
      </c>
      <c r="AJ111" s="25">
        <f>+X111*$AJ$2</f>
        <v>0</v>
      </c>
      <c r="AK111" s="25">
        <f>+Y111*$AK$2</f>
        <v>0</v>
      </c>
      <c r="AL111" s="25">
        <f>+Z111*$AL$2</f>
        <v>0</v>
      </c>
    </row>
    <row r="112" spans="1:38" x14ac:dyDescent="0.2">
      <c r="A112" s="73">
        <v>935230</v>
      </c>
      <c r="B112" s="25"/>
      <c r="C112" s="25"/>
      <c r="D112" s="25"/>
      <c r="F112" s="25"/>
      <c r="G112" s="25"/>
      <c r="H112" s="25"/>
      <c r="I112" s="25"/>
      <c r="J112" s="25"/>
      <c r="K112" s="25"/>
      <c r="L112" s="25"/>
      <c r="M112" s="25"/>
      <c r="N112" s="25">
        <f t="shared" si="331"/>
        <v>0</v>
      </c>
      <c r="O112" s="26">
        <f t="shared" si="384"/>
        <v>0</v>
      </c>
      <c r="P112" s="26">
        <f t="shared" si="385"/>
        <v>0</v>
      </c>
      <c r="Q112" s="26">
        <f t="shared" si="386"/>
        <v>0</v>
      </c>
      <c r="R112" s="26">
        <f t="shared" si="387"/>
        <v>0</v>
      </c>
      <c r="S112" s="26">
        <f t="shared" si="388"/>
        <v>0</v>
      </c>
      <c r="T112" s="26">
        <f t="shared" si="389"/>
        <v>0</v>
      </c>
      <c r="U112" s="26">
        <f t="shared" si="390"/>
        <v>0</v>
      </c>
      <c r="V112" s="26">
        <f t="shared" si="391"/>
        <v>0</v>
      </c>
      <c r="W112" s="26">
        <f t="shared" si="383"/>
        <v>0</v>
      </c>
      <c r="X112" s="26">
        <f t="shared" si="392"/>
        <v>0</v>
      </c>
      <c r="Y112" s="26">
        <f t="shared" si="393"/>
        <v>0</v>
      </c>
      <c r="Z112" s="26">
        <f t="shared" si="394"/>
        <v>0</v>
      </c>
      <c r="AA112" s="25">
        <f>+O112*$AA$2</f>
        <v>0</v>
      </c>
      <c r="AB112" s="25">
        <f>+P112*$AB$2</f>
        <v>0</v>
      </c>
      <c r="AC112" s="25">
        <f>+Q112*$AC$2</f>
        <v>0</v>
      </c>
      <c r="AD112" s="25">
        <f>+R112*$AD$2</f>
        <v>0</v>
      </c>
      <c r="AE112" s="25">
        <f>+S112*$AE$2</f>
        <v>0</v>
      </c>
      <c r="AF112" s="25">
        <f>+T112*$AF$2</f>
        <v>0</v>
      </c>
      <c r="AG112" s="25">
        <f>+U112*$AG$2</f>
        <v>0</v>
      </c>
      <c r="AH112" s="25">
        <f>+V112*$AH$2</f>
        <v>0</v>
      </c>
      <c r="AI112" s="25">
        <f>+W112*$AI$2</f>
        <v>0</v>
      </c>
      <c r="AJ112" s="25">
        <f>+X112*$AJ$2</f>
        <v>0</v>
      </c>
      <c r="AK112" s="25">
        <f>+Y112*$AK$2</f>
        <v>0</v>
      </c>
      <c r="AL112" s="25">
        <f>+Z112*$AL$2</f>
        <v>0</v>
      </c>
    </row>
    <row r="113" spans="1:38" x14ac:dyDescent="0.2">
      <c r="A113" s="73">
        <v>935240</v>
      </c>
      <c r="B113" s="25"/>
      <c r="C113" s="25"/>
      <c r="D113" s="25"/>
      <c r="F113" s="25"/>
      <c r="G113" s="25"/>
      <c r="H113" s="25"/>
      <c r="I113" s="25"/>
      <c r="J113" s="25"/>
      <c r="K113" s="25"/>
      <c r="L113" s="25"/>
      <c r="M113" s="25"/>
      <c r="N113" s="25">
        <f t="shared" si="331"/>
        <v>0</v>
      </c>
      <c r="O113" s="26">
        <f t="shared" si="384"/>
        <v>0</v>
      </c>
      <c r="P113" s="26">
        <f t="shared" si="385"/>
        <v>0</v>
      </c>
      <c r="Q113" s="26">
        <f t="shared" si="386"/>
        <v>0</v>
      </c>
      <c r="R113" s="26">
        <f t="shared" si="387"/>
        <v>0</v>
      </c>
      <c r="S113" s="26">
        <f t="shared" si="388"/>
        <v>0</v>
      </c>
      <c r="T113" s="26">
        <f t="shared" si="389"/>
        <v>0</v>
      </c>
      <c r="U113" s="26">
        <f t="shared" si="390"/>
        <v>0</v>
      </c>
      <c r="V113" s="26">
        <f t="shared" si="391"/>
        <v>0</v>
      </c>
      <c r="W113" s="26">
        <f t="shared" si="383"/>
        <v>0</v>
      </c>
      <c r="X113" s="26">
        <f t="shared" si="392"/>
        <v>0</v>
      </c>
      <c r="Y113" s="26">
        <f t="shared" si="393"/>
        <v>0</v>
      </c>
      <c r="Z113" s="26">
        <f t="shared" si="394"/>
        <v>0</v>
      </c>
      <c r="AA113" s="25">
        <f>+O113*$AA$2</f>
        <v>0</v>
      </c>
      <c r="AB113" s="25">
        <f>+P113*$AB$2</f>
        <v>0</v>
      </c>
      <c r="AC113" s="25">
        <f>+Q113*$AC$2</f>
        <v>0</v>
      </c>
      <c r="AD113" s="25">
        <f>+R113*$AD$2</f>
        <v>0</v>
      </c>
      <c r="AE113" s="25">
        <f>+S113*$AE$2</f>
        <v>0</v>
      </c>
      <c r="AF113" s="25">
        <f>+T113*$AF$2</f>
        <v>0</v>
      </c>
      <c r="AG113" s="25">
        <f>+U113*$AG$2</f>
        <v>0</v>
      </c>
      <c r="AH113" s="25">
        <f>+V113*$AH$2</f>
        <v>0</v>
      </c>
      <c r="AI113" s="25">
        <f>+W113*$AI$2</f>
        <v>0</v>
      </c>
      <c r="AJ113" s="25">
        <f>+X113*$AJ$2</f>
        <v>0</v>
      </c>
      <c r="AK113" s="25">
        <f>+Y113*$AK$2</f>
        <v>0</v>
      </c>
      <c r="AL113" s="25">
        <f>+Z113*$AL$2</f>
        <v>0</v>
      </c>
    </row>
    <row r="114" spans="1:38" x14ac:dyDescent="0.2">
      <c r="A114" s="76"/>
      <c r="B114" s="25"/>
      <c r="C114" s="25"/>
      <c r="D114" s="25"/>
      <c r="F114" s="25"/>
      <c r="G114" s="25"/>
      <c r="H114" s="25"/>
      <c r="I114" s="25"/>
      <c r="J114" s="25"/>
      <c r="K114" s="25"/>
      <c r="L114" s="25"/>
      <c r="M114" s="25"/>
      <c r="N114" s="25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5">
        <f>+O114*$AA$2</f>
        <v>0</v>
      </c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1:38" x14ac:dyDescent="0.2">
      <c r="A115" s="76"/>
      <c r="B115" s="25"/>
      <c r="C115" s="25"/>
      <c r="D115" s="25"/>
      <c r="F115" s="25"/>
      <c r="G115" s="25"/>
      <c r="H115" s="25"/>
      <c r="I115" s="25"/>
      <c r="J115" s="25"/>
      <c r="K115" s="25"/>
      <c r="L115" s="25"/>
      <c r="M115" s="25"/>
      <c r="N115" s="25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5">
        <f>+O115*$AA$2</f>
        <v>0</v>
      </c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1:38" x14ac:dyDescent="0.2">
      <c r="A116" s="76"/>
      <c r="B116" s="77">
        <f t="shared" ref="B116:N116" si="395">SUM(B8:B113)</f>
        <v>181656.28999999998</v>
      </c>
      <c r="C116" s="77">
        <f t="shared" si="395"/>
        <v>125016.11999999997</v>
      </c>
      <c r="D116" s="77">
        <f t="shared" si="395"/>
        <v>219205.93</v>
      </c>
      <c r="E116" s="77">
        <f t="shared" si="395"/>
        <v>193987.03000000003</v>
      </c>
      <c r="F116" s="77">
        <f t="shared" si="395"/>
        <v>173366.50999999998</v>
      </c>
      <c r="G116" s="77">
        <f t="shared" si="395"/>
        <v>165362.34</v>
      </c>
      <c r="H116" s="77">
        <f t="shared" si="395"/>
        <v>190585.86000000002</v>
      </c>
      <c r="I116" s="77">
        <f t="shared" si="395"/>
        <v>197139.06999999995</v>
      </c>
      <c r="J116" s="77">
        <f t="shared" si="395"/>
        <v>174861.33999999997</v>
      </c>
      <c r="K116" s="77">
        <f t="shared" si="395"/>
        <v>185677.88000000003</v>
      </c>
      <c r="L116" s="77">
        <f t="shared" si="395"/>
        <v>169142.59000000003</v>
      </c>
      <c r="M116" s="77">
        <f t="shared" si="395"/>
        <v>165432.24</v>
      </c>
      <c r="N116" s="77">
        <f t="shared" si="395"/>
        <v>2141433.1999999997</v>
      </c>
      <c r="O116" s="65">
        <f t="shared" ref="O116:AL116" si="396">SUM(O8:O115)</f>
        <v>1</v>
      </c>
      <c r="P116" s="65">
        <f t="shared" si="396"/>
        <v>1.0000000000000007</v>
      </c>
      <c r="Q116" s="65">
        <f t="shared" si="396"/>
        <v>1.0000000000000002</v>
      </c>
      <c r="R116" s="65">
        <f t="shared" si="396"/>
        <v>0.99999999999999978</v>
      </c>
      <c r="S116" s="65">
        <f t="shared" si="396"/>
        <v>1.0000000000000002</v>
      </c>
      <c r="T116" s="65">
        <f t="shared" si="396"/>
        <v>1</v>
      </c>
      <c r="U116" s="65">
        <f t="shared" si="396"/>
        <v>0.99999999999999989</v>
      </c>
      <c r="V116" s="65">
        <f t="shared" si="396"/>
        <v>1.0000000000000004</v>
      </c>
      <c r="W116" s="65">
        <f t="shared" si="396"/>
        <v>0.99999999999999978</v>
      </c>
      <c r="X116" s="65">
        <f t="shared" si="396"/>
        <v>1</v>
      </c>
      <c r="Y116" s="65">
        <f t="shared" si="396"/>
        <v>0.99999999999999967</v>
      </c>
      <c r="Z116" s="65">
        <f t="shared" si="396"/>
        <v>1</v>
      </c>
      <c r="AA116" s="25">
        <f t="shared" si="396"/>
        <v>1736.8200000000002</v>
      </c>
      <c r="AB116" s="25">
        <f t="shared" si="396"/>
        <v>2686.7699999999995</v>
      </c>
      <c r="AC116" s="25">
        <f t="shared" si="396"/>
        <v>3120.5900000000006</v>
      </c>
      <c r="AD116" s="25">
        <f t="shared" si="396"/>
        <v>1780.9800000000005</v>
      </c>
      <c r="AE116" s="25">
        <f t="shared" si="396"/>
        <v>2450.4500000000007</v>
      </c>
      <c r="AF116" s="25">
        <f t="shared" si="396"/>
        <v>1667.7199999999996</v>
      </c>
      <c r="AG116" s="25">
        <f t="shared" si="396"/>
        <v>1669.6999999999998</v>
      </c>
      <c r="AH116" s="25">
        <f t="shared" si="396"/>
        <v>2048.170000000001</v>
      </c>
      <c r="AI116" s="25">
        <f t="shared" si="396"/>
        <v>2127.8400000000006</v>
      </c>
      <c r="AJ116" s="25">
        <f t="shared" si="396"/>
        <v>2125.9899999999993</v>
      </c>
      <c r="AK116" s="25">
        <f t="shared" si="396"/>
        <v>1843.99</v>
      </c>
      <c r="AL116" s="25">
        <f t="shared" si="396"/>
        <v>1805.8400000000001</v>
      </c>
    </row>
    <row r="117" spans="1:38" x14ac:dyDescent="0.2">
      <c r="A117" s="76"/>
      <c r="B117" s="25"/>
      <c r="C117" s="25"/>
      <c r="D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9" spans="1:38" x14ac:dyDescent="0.2">
      <c r="L119" s="78">
        <v>107.2</v>
      </c>
      <c r="M119" s="79">
        <f>+N119/$N$131</f>
        <v>0.42472144823382768</v>
      </c>
      <c r="N119" s="25">
        <f>+SUM(N8:N44)+SUM(N47:N48)</f>
        <v>909512.60999999987</v>
      </c>
    </row>
    <row r="120" spans="1:38" x14ac:dyDescent="0.2">
      <c r="L120" s="78">
        <v>580</v>
      </c>
      <c r="M120" s="79">
        <f t="shared" ref="M120:M130" si="397">+N120/$N$131</f>
        <v>2.221270315599852E-2</v>
      </c>
      <c r="N120" s="25">
        <f>+SUM(N57:N63)-N59-N60</f>
        <v>47567.020000000004</v>
      </c>
    </row>
    <row r="121" spans="1:38" x14ac:dyDescent="0.2">
      <c r="L121" s="78">
        <v>583</v>
      </c>
      <c r="M121" s="79">
        <f t="shared" si="397"/>
        <v>4.3507483679621678E-2</v>
      </c>
      <c r="N121" s="25">
        <f>+N59</f>
        <v>93168.37000000001</v>
      </c>
    </row>
    <row r="122" spans="1:38" x14ac:dyDescent="0.2">
      <c r="L122" s="78">
        <v>586</v>
      </c>
      <c r="M122" s="79">
        <f t="shared" si="397"/>
        <v>2.4362861283742127E-2</v>
      </c>
      <c r="N122" s="25">
        <f>+N60</f>
        <v>52171.44</v>
      </c>
    </row>
    <row r="123" spans="1:38" x14ac:dyDescent="0.2">
      <c r="L123" s="78">
        <v>590</v>
      </c>
      <c r="M123" s="79">
        <f t="shared" si="397"/>
        <v>4.5024514423331011E-2</v>
      </c>
      <c r="N123" s="25">
        <f>+SUM(N64:N75)-N68-N67</f>
        <v>96416.989999999874</v>
      </c>
    </row>
    <row r="124" spans="1:38" x14ac:dyDescent="0.2">
      <c r="L124" s="78">
        <v>593.20000000000005</v>
      </c>
      <c r="M124" s="79">
        <f t="shared" si="397"/>
        <v>0</v>
      </c>
      <c r="N124" s="25">
        <f>+N68</f>
        <v>0</v>
      </c>
    </row>
    <row r="125" spans="1:38" x14ac:dyDescent="0.2">
      <c r="L125" s="78">
        <v>593</v>
      </c>
      <c r="M125" s="79">
        <f t="shared" si="397"/>
        <v>0.3674882597318469</v>
      </c>
      <c r="N125" s="25">
        <f>+N67</f>
        <v>786951.55999999994</v>
      </c>
    </row>
    <row r="126" spans="1:38" x14ac:dyDescent="0.2">
      <c r="L126" s="78">
        <v>903</v>
      </c>
      <c r="M126" s="79">
        <f t="shared" si="397"/>
        <v>4.6597531036690759E-2</v>
      </c>
      <c r="N126" s="25">
        <f>+SUM(N76:N79)</f>
        <v>99785.5</v>
      </c>
    </row>
    <row r="127" spans="1:38" x14ac:dyDescent="0.2">
      <c r="L127" s="78">
        <v>908</v>
      </c>
      <c r="M127" s="79">
        <f t="shared" si="397"/>
        <v>8.1165408288243601E-3</v>
      </c>
      <c r="N127" s="25">
        <f>+SUM(N80:N85)</f>
        <v>17381.03</v>
      </c>
    </row>
    <row r="128" spans="1:38" x14ac:dyDescent="0.2">
      <c r="L128" s="78">
        <v>920</v>
      </c>
      <c r="M128" s="79">
        <f t="shared" si="397"/>
        <v>7.383120799658846E-3</v>
      </c>
      <c r="N128" s="25">
        <f>+SUM(N86:N101)</f>
        <v>15810.46</v>
      </c>
    </row>
    <row r="129" spans="12:14" x14ac:dyDescent="0.2">
      <c r="L129" s="78">
        <v>930</v>
      </c>
      <c r="M129" s="79">
        <f t="shared" si="397"/>
        <v>3.0994989710629315E-3</v>
      </c>
      <c r="N129" s="25">
        <f>+SUM(N102:N109)</f>
        <v>6637.37</v>
      </c>
    </row>
    <row r="130" spans="12:14" x14ac:dyDescent="0.2">
      <c r="L130" s="78">
        <v>935</v>
      </c>
      <c r="M130" s="79">
        <f t="shared" si="397"/>
        <v>7.4860378553951645E-3</v>
      </c>
      <c r="N130" s="80">
        <f>+SUM(N110:N113)</f>
        <v>16030.850000000002</v>
      </c>
    </row>
    <row r="131" spans="12:14" x14ac:dyDescent="0.2">
      <c r="L131" s="64"/>
      <c r="M131" s="79">
        <f>+SUM(M119:M130)</f>
        <v>1</v>
      </c>
      <c r="N131" s="25">
        <f>+SUM(N119:N130)</f>
        <v>2141433.1999999997</v>
      </c>
    </row>
    <row r="132" spans="12:14" x14ac:dyDescent="0.2">
      <c r="N132" s="25"/>
    </row>
    <row r="133" spans="12:14" x14ac:dyDescent="0.2">
      <c r="M133" s="73" t="s">
        <v>51</v>
      </c>
      <c r="N133" s="25">
        <f>+SUM(N49:N55)</f>
        <v>0</v>
      </c>
    </row>
    <row r="134" spans="12:14" x14ac:dyDescent="0.2">
      <c r="N134" s="77">
        <f>+N131+N133</f>
        <v>2141433.1999999997</v>
      </c>
    </row>
    <row r="135" spans="12:14" x14ac:dyDescent="0.2">
      <c r="N135" s="25"/>
    </row>
    <row r="136" spans="12:14" x14ac:dyDescent="0.2">
      <c r="N136" s="25">
        <f>+N134-N116</f>
        <v>0</v>
      </c>
    </row>
    <row r="137" spans="12:14" x14ac:dyDescent="0.2">
      <c r="M137" s="25"/>
    </row>
    <row r="139" spans="12:14" x14ac:dyDescent="0.2">
      <c r="L139" s="65" t="s">
        <v>64</v>
      </c>
      <c r="M139" s="81">
        <f>+SUM(M120:M130)-M124</f>
        <v>0.57527855176617237</v>
      </c>
    </row>
  </sheetData>
  <phoneticPr fontId="0" type="noConversion"/>
  <printOptions gridLines="1"/>
  <pageMargins left="0.84" right="0.45" top="0.47" bottom="0.25" header="0.48" footer="0.25"/>
  <pageSetup scale="22" fitToHeight="0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>
    <pageSetUpPr fitToPage="1"/>
  </sheetPr>
  <dimension ref="A1:AL46"/>
  <sheetViews>
    <sheetView zoomScale="85" workbookViewId="0">
      <pane xSplit="1" ySplit="5" topLeftCell="B6" activePane="bottomRight" state="frozen"/>
      <selection activeCell="A30" sqref="A30:XFD30"/>
      <selection pane="topRight" activeCell="A30" sqref="A30:XFD30"/>
      <selection pane="bottomLeft" activeCell="A30" sqref="A30:XFD30"/>
      <selection pane="bottomRight" activeCell="M16" sqref="M16"/>
    </sheetView>
  </sheetViews>
  <sheetFormatPr defaultRowHeight="12.75" x14ac:dyDescent="0.2"/>
  <cols>
    <col min="1" max="1" width="7.7109375" bestFit="1" customWidth="1"/>
    <col min="2" max="2" width="11.5703125" style="13" bestFit="1" customWidth="1"/>
    <col min="3" max="3" width="10.5703125" style="13" bestFit="1" customWidth="1"/>
    <col min="4" max="4" width="11.5703125" style="13" bestFit="1" customWidth="1"/>
    <col min="5" max="6" width="10.5703125" style="13" bestFit="1" customWidth="1"/>
    <col min="7" max="7" width="11.5703125" style="13" bestFit="1" customWidth="1"/>
    <col min="8" max="12" width="10.5703125" style="13" bestFit="1" customWidth="1"/>
    <col min="13" max="13" width="11.5703125" style="13" bestFit="1" customWidth="1"/>
    <col min="14" max="14" width="13.140625" style="13" bestFit="1" customWidth="1"/>
    <col min="15" max="15" width="8.42578125" bestFit="1" customWidth="1"/>
    <col min="16" max="16" width="8" bestFit="1" customWidth="1"/>
    <col min="17" max="17" width="8.7109375" bestFit="1" customWidth="1"/>
    <col min="18" max="19" width="8" bestFit="1" customWidth="1"/>
    <col min="20" max="20" width="8.7109375" bestFit="1" customWidth="1"/>
    <col min="21" max="23" width="8" bestFit="1" customWidth="1"/>
    <col min="24" max="24" width="8.7109375" bestFit="1" customWidth="1"/>
    <col min="25" max="25" width="8" bestFit="1" customWidth="1"/>
    <col min="26" max="26" width="7.7109375" bestFit="1" customWidth="1"/>
    <col min="27" max="27" width="11.7109375" bestFit="1" customWidth="1"/>
    <col min="28" max="38" width="10.5703125" bestFit="1" customWidth="1"/>
  </cols>
  <sheetData>
    <row r="1" spans="1:38" x14ac:dyDescent="0.2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38" x14ac:dyDescent="0.2">
      <c r="A2" s="46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AA2" s="45">
        <f>+SUM(Jan!N41:P41)</f>
        <v>52067.27009501955</v>
      </c>
      <c r="AB2" s="45">
        <f>+SUM(Feb!N41:P41)</f>
        <v>42478.018927590303</v>
      </c>
      <c r="AC2" s="45">
        <f>+SUM(Mar!N41:P41)</f>
        <v>44169.373554579935</v>
      </c>
      <c r="AD2" s="45">
        <f>+SUM(Apr!N41:P41)</f>
        <v>55327.264116583465</v>
      </c>
      <c r="AE2" s="45">
        <f>+SUM(May!N41:P41)</f>
        <v>47679.119709210274</v>
      </c>
      <c r="AF2" s="45">
        <f>+SUM(Jun!N41:P41)</f>
        <v>43723.656797718271</v>
      </c>
      <c r="AG2" s="45">
        <f>+SUM(Jul!N41:P41)</f>
        <v>49211.35979665858</v>
      </c>
      <c r="AH2" s="45">
        <f>+SUM(Aug!N41:P41)</f>
        <v>41295.106102059828</v>
      </c>
      <c r="AI2" s="45">
        <f>+SUM(Sep!N41:P41)</f>
        <v>40776.311268609745</v>
      </c>
      <c r="AJ2" s="45">
        <f>+SUM(Oct!N41:P41)</f>
        <v>48806.960762514092</v>
      </c>
      <c r="AK2" s="45">
        <f>+SUM(Nov!N41:P41)</f>
        <v>46021.335689616673</v>
      </c>
      <c r="AL2" s="45">
        <f>+SUM(Dec!N41:P41)</f>
        <v>54344.462631960982</v>
      </c>
    </row>
    <row r="3" spans="1:38" x14ac:dyDescent="0.2">
      <c r="A3" s="97">
        <f>+Jan!B3</f>
        <v>2019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2" t="s">
        <v>65</v>
      </c>
      <c r="P3" s="12" t="s">
        <v>66</v>
      </c>
      <c r="Q3" s="12" t="s">
        <v>67</v>
      </c>
      <c r="R3" s="12" t="s">
        <v>68</v>
      </c>
      <c r="S3" s="12" t="s">
        <v>69</v>
      </c>
      <c r="T3" s="12" t="s">
        <v>70</v>
      </c>
      <c r="U3" s="12" t="s">
        <v>71</v>
      </c>
      <c r="V3" s="12" t="s">
        <v>72</v>
      </c>
      <c r="W3" s="12" t="s">
        <v>73</v>
      </c>
      <c r="X3" s="12" t="s">
        <v>74</v>
      </c>
      <c r="Y3" s="12" t="s">
        <v>75</v>
      </c>
      <c r="Z3" s="12" t="s">
        <v>76</v>
      </c>
      <c r="AA3" s="46" t="s">
        <v>45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s="12" customForma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46" t="s">
        <v>33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 t="s">
        <v>61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8" s="12" customFormat="1" x14ac:dyDescent="0.2">
      <c r="B5" s="33" t="s">
        <v>22</v>
      </c>
      <c r="C5" s="33" t="s">
        <v>16</v>
      </c>
      <c r="D5" s="33" t="s">
        <v>18</v>
      </c>
      <c r="E5" s="33" t="s">
        <v>19</v>
      </c>
      <c r="F5" s="33" t="s">
        <v>17</v>
      </c>
      <c r="G5" s="33" t="s">
        <v>20</v>
      </c>
      <c r="H5" s="33" t="s">
        <v>21</v>
      </c>
      <c r="I5" s="33" t="s">
        <v>23</v>
      </c>
      <c r="J5" s="33" t="s">
        <v>24</v>
      </c>
      <c r="K5" s="33" t="s">
        <v>25</v>
      </c>
      <c r="L5" s="33" t="s">
        <v>26</v>
      </c>
      <c r="M5" s="33" t="s">
        <v>27</v>
      </c>
      <c r="N5" s="33" t="s">
        <v>4</v>
      </c>
      <c r="O5" s="46" t="s">
        <v>34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12" t="s">
        <v>65</v>
      </c>
      <c r="AB5" s="12" t="s">
        <v>66</v>
      </c>
      <c r="AC5" s="12" t="s">
        <v>67</v>
      </c>
      <c r="AD5" s="12" t="s">
        <v>68</v>
      </c>
      <c r="AE5" s="12" t="s">
        <v>69</v>
      </c>
      <c r="AF5" s="12" t="s">
        <v>70</v>
      </c>
      <c r="AG5" s="12" t="s">
        <v>71</v>
      </c>
      <c r="AH5" s="12" t="s">
        <v>72</v>
      </c>
      <c r="AI5" s="12" t="s">
        <v>73</v>
      </c>
      <c r="AJ5" s="12" t="s">
        <v>74</v>
      </c>
      <c r="AK5" s="12" t="s">
        <v>75</v>
      </c>
      <c r="AL5" s="12" t="s">
        <v>76</v>
      </c>
    </row>
    <row r="7" spans="1:38" x14ac:dyDescent="0.2">
      <c r="A7" s="11">
        <v>107.1</v>
      </c>
      <c r="B7" s="13">
        <v>32469.19</v>
      </c>
      <c r="C7" s="13">
        <v>1415.8</v>
      </c>
      <c r="D7" s="13">
        <v>16287.95</v>
      </c>
      <c r="E7" s="13">
        <v>22380.73</v>
      </c>
      <c r="F7" s="13">
        <v>21052.18</v>
      </c>
      <c r="G7" s="13">
        <v>17309.63</v>
      </c>
      <c r="H7" s="13">
        <v>29988.87</v>
      </c>
      <c r="I7" s="13">
        <v>2634.15</v>
      </c>
      <c r="J7" s="13">
        <v>7971.91</v>
      </c>
      <c r="K7" s="13">
        <v>12743.74</v>
      </c>
      <c r="L7" s="13">
        <v>21132.38</v>
      </c>
      <c r="M7" s="13">
        <v>45156.89</v>
      </c>
      <c r="N7" s="13">
        <f>SUM(B7:M7)</f>
        <v>230543.41999999998</v>
      </c>
      <c r="O7" s="54">
        <f t="shared" ref="O7:O19" si="0">+B7/$B$21</f>
        <v>0.36605910463114089</v>
      </c>
      <c r="P7" s="54">
        <f t="shared" ref="P7:P19" si="1">+C7/$C$21</f>
        <v>1.8593060315556721E-2</v>
      </c>
      <c r="Q7" s="54">
        <f t="shared" ref="Q7:Q19" si="2">+D7/$D$21</f>
        <v>0.21956780005680634</v>
      </c>
      <c r="R7" s="54">
        <f t="shared" ref="R7:R19" si="3">+E7/$E$21</f>
        <v>0.23871795785261535</v>
      </c>
      <c r="S7" s="54">
        <f t="shared" ref="S7:S19" si="4">+F7/$F$21</f>
        <v>0.24484998879389377</v>
      </c>
      <c r="T7" s="54">
        <f t="shared" ref="T7:T19" si="5">+G7/$G$21</f>
        <v>0.188991918921498</v>
      </c>
      <c r="U7" s="54">
        <f t="shared" ref="U7:U19" si="6">+H7/$H$21</f>
        <v>0.34944719658561257</v>
      </c>
      <c r="V7" s="54">
        <f t="shared" ref="V7:V19" si="7">+I7/$I$21</f>
        <v>3.6601022936168619E-2</v>
      </c>
      <c r="W7" s="54">
        <f t="shared" ref="W7:W19" si="8">+J7/$J$21</f>
        <v>0.11346296229349208</v>
      </c>
      <c r="X7" s="54">
        <f t="shared" ref="X7:X19" si="9">+K7/$K$21</f>
        <v>0.13911184704982224</v>
      </c>
      <c r="Y7" s="54">
        <f t="shared" ref="Y7:Y19" si="10">+L7/$L$21</f>
        <v>0.25806707669431933</v>
      </c>
      <c r="Z7" s="54">
        <f t="shared" ref="Z7:Z19" si="11">+M7/$M$21</f>
        <v>0.5145002560715155</v>
      </c>
      <c r="AA7" s="13">
        <f>+O7*$AA$2</f>
        <v>19059.698271570633</v>
      </c>
      <c r="AB7" s="13">
        <f>+P7*$AB$2</f>
        <v>789.79636800604658</v>
      </c>
      <c r="AC7" s="13">
        <f>+Q7*$AC$2</f>
        <v>9698.1721812663964</v>
      </c>
      <c r="AD7" s="13">
        <f>+R7*$AD$2</f>
        <v>13207.611503483089</v>
      </c>
      <c r="AE7" s="13">
        <f>+S7*$AE$2</f>
        <v>11674.231926502855</v>
      </c>
      <c r="AF7" s="13">
        <f>+T7*$AF$2</f>
        <v>8263.417800465777</v>
      </c>
      <c r="AG7" s="13">
        <f>+U7*$AG$2</f>
        <v>17196.771721108264</v>
      </c>
      <c r="AH7" s="13">
        <f>+V7*$AH$2</f>
        <v>1511.4431255930085</v>
      </c>
      <c r="AI7" s="13">
        <f>+W7*$AI$2</f>
        <v>4626.6010679379633</v>
      </c>
      <c r="AJ7" s="13">
        <f>+X7*$AJ$2</f>
        <v>6789.6264605615361</v>
      </c>
      <c r="AK7" s="13">
        <f>+Y7*$AK$2</f>
        <v>11876.591566987321</v>
      </c>
      <c r="AL7" s="13">
        <f>+Z7*$AL$2</f>
        <v>27960.239940212832</v>
      </c>
    </row>
    <row r="8" spans="1:38" x14ac:dyDescent="0.2">
      <c r="A8" s="11">
        <v>107.2</v>
      </c>
      <c r="B8" s="13">
        <v>55938.23</v>
      </c>
      <c r="C8" s="13">
        <v>72722.97</v>
      </c>
      <c r="D8" s="13">
        <v>57429.16</v>
      </c>
      <c r="E8" s="13">
        <v>70369.78</v>
      </c>
      <c r="F8" s="13">
        <v>62878.39</v>
      </c>
      <c r="G8" s="13">
        <v>73060.67</v>
      </c>
      <c r="H8" s="13">
        <v>54868.35</v>
      </c>
      <c r="I8" s="13">
        <v>68460.72</v>
      </c>
      <c r="J8" s="13">
        <v>60503.5</v>
      </c>
      <c r="K8" s="13">
        <v>77995.31</v>
      </c>
      <c r="L8" s="13">
        <v>60540.82</v>
      </c>
      <c r="M8" s="13">
        <v>41181.67</v>
      </c>
      <c r="N8" s="13">
        <f t="shared" ref="N8:N19" si="12">SUM(B8:M8)</f>
        <v>755949.57000000007</v>
      </c>
      <c r="O8" s="54">
        <f t="shared" si="0"/>
        <v>0.63065011441464436</v>
      </c>
      <c r="P8" s="54">
        <f t="shared" si="1"/>
        <v>0.95503783552508981</v>
      </c>
      <c r="Q8" s="54">
        <f t="shared" si="2"/>
        <v>0.77416705726075663</v>
      </c>
      <c r="R8" s="54">
        <f t="shared" si="3"/>
        <v>0.75058008278272492</v>
      </c>
      <c r="S8" s="54">
        <f t="shared" si="4"/>
        <v>0.7313149083314926</v>
      </c>
      <c r="T8" s="54">
        <f t="shared" si="5"/>
        <v>0.7976990970338661</v>
      </c>
      <c r="U8" s="54">
        <f t="shared" si="6"/>
        <v>0.63935690437079484</v>
      </c>
      <c r="V8" s="54">
        <f t="shared" si="7"/>
        <v>0.95124893530991683</v>
      </c>
      <c r="W8" s="54">
        <f t="shared" si="8"/>
        <v>0.86113695953972114</v>
      </c>
      <c r="X8" s="54">
        <f t="shared" si="9"/>
        <v>0.851404033299759</v>
      </c>
      <c r="Y8" s="54">
        <f t="shared" si="10"/>
        <v>0.73932005945742896</v>
      </c>
      <c r="Z8" s="54">
        <f t="shared" si="11"/>
        <v>0.46920812661041639</v>
      </c>
      <c r="AA8" s="13">
        <f>+O8*$AA$2</f>
        <v>32836.229842682267</v>
      </c>
      <c r="AB8" s="13">
        <f>+P8*$AB$2</f>
        <v>40568.11525399964</v>
      </c>
      <c r="AC8" s="13">
        <f>+Q8*$AC$2</f>
        <v>34194.473945800237</v>
      </c>
      <c r="AD8" s="13">
        <f>+R8*$AD$2</f>
        <v>41527.542480766904</v>
      </c>
      <c r="AE8" s="13">
        <f>+S8*$AE$2</f>
        <v>34868.45105946737</v>
      </c>
      <c r="AF8" s="13">
        <f>+T8*$AF$2</f>
        <v>34878.321546558524</v>
      </c>
      <c r="AG8" s="13">
        <f>+U8*$AG$2</f>
        <v>31463.622659469016</v>
      </c>
      <c r="AH8" s="13">
        <f>+V8*$AH$2</f>
        <v>39281.925713094461</v>
      </c>
      <c r="AI8" s="13">
        <f>+W8*$AI$2</f>
        <v>35113.988707095865</v>
      </c>
      <c r="AJ8" s="13">
        <f t="shared" ref="AJ8:AJ19" si="13">+X8*$AJ$2</f>
        <v>41554.443246307579</v>
      </c>
      <c r="AK8" s="13">
        <f t="shared" ref="AK8:AK19" si="14">+Y8*$AK$2</f>
        <v>34024.496638357698</v>
      </c>
      <c r="AL8" s="13">
        <f t="shared" ref="AL8:AL19" si="15">+Z8*$AL$2</f>
        <v>25498.863503192191</v>
      </c>
    </row>
    <row r="9" spans="1:38" x14ac:dyDescent="0.2">
      <c r="A9" s="11">
        <v>107.218</v>
      </c>
      <c r="N9" s="13">
        <f t="shared" si="12"/>
        <v>0</v>
      </c>
      <c r="O9" s="54">
        <f t="shared" si="0"/>
        <v>0</v>
      </c>
      <c r="P9" s="54">
        <f t="shared" si="1"/>
        <v>0</v>
      </c>
      <c r="Q9" s="54">
        <f t="shared" si="2"/>
        <v>0</v>
      </c>
      <c r="R9" s="54">
        <f t="shared" si="3"/>
        <v>0</v>
      </c>
      <c r="S9" s="54">
        <f t="shared" si="4"/>
        <v>0</v>
      </c>
      <c r="T9" s="54">
        <f t="shared" si="5"/>
        <v>0</v>
      </c>
      <c r="U9" s="54">
        <f t="shared" si="6"/>
        <v>0</v>
      </c>
      <c r="V9" s="54">
        <f t="shared" si="7"/>
        <v>0</v>
      </c>
      <c r="W9" s="54">
        <f t="shared" si="8"/>
        <v>0</v>
      </c>
      <c r="X9" s="54">
        <f t="shared" si="9"/>
        <v>0</v>
      </c>
      <c r="Y9" s="54">
        <f t="shared" si="10"/>
        <v>0</v>
      </c>
      <c r="Z9" s="54">
        <f t="shared" si="11"/>
        <v>0</v>
      </c>
      <c r="AA9" s="13">
        <f t="shared" ref="AA9:AA10" si="16">+O9*$AA$2</f>
        <v>0</v>
      </c>
      <c r="AB9" s="13">
        <f t="shared" ref="AB9:AB10" si="17">+P9*$AB$2</f>
        <v>0</v>
      </c>
      <c r="AC9" s="13">
        <f t="shared" ref="AC9:AC10" si="18">+Q9*$AC$2</f>
        <v>0</v>
      </c>
      <c r="AD9" s="13">
        <f t="shared" ref="AD9:AD10" si="19">+R9*$AD$2</f>
        <v>0</v>
      </c>
      <c r="AE9" s="13">
        <f t="shared" ref="AE9:AE10" si="20">+S9*$AE$2</f>
        <v>0</v>
      </c>
      <c r="AF9" s="13">
        <f t="shared" ref="AF9:AF10" si="21">+T9*$AF$2</f>
        <v>0</v>
      </c>
      <c r="AG9" s="13">
        <f t="shared" ref="AG9:AG10" si="22">+U9*$AG$2</f>
        <v>0</v>
      </c>
      <c r="AH9" s="13">
        <f t="shared" ref="AH9:AH10" si="23">+V9*$AH$2</f>
        <v>0</v>
      </c>
      <c r="AI9" s="13">
        <f t="shared" ref="AI9:AI10" si="24">+W9*$AI$2</f>
        <v>0</v>
      </c>
      <c r="AJ9" s="13">
        <f t="shared" ref="AJ9:AJ10" si="25">+X9*$AJ$2</f>
        <v>0</v>
      </c>
      <c r="AK9" s="13">
        <f t="shared" ref="AK9:AK10" si="26">+Y9*$AK$2</f>
        <v>0</v>
      </c>
      <c r="AL9" s="13">
        <f t="shared" ref="AL9:AL10" si="27">+Z9*$AL$2</f>
        <v>0</v>
      </c>
    </row>
    <row r="10" spans="1:38" x14ac:dyDescent="0.2">
      <c r="A10" s="11">
        <v>107.4</v>
      </c>
      <c r="N10" s="13">
        <f t="shared" si="12"/>
        <v>0</v>
      </c>
      <c r="O10" s="54">
        <f t="shared" si="0"/>
        <v>0</v>
      </c>
      <c r="P10" s="54">
        <f t="shared" si="1"/>
        <v>0</v>
      </c>
      <c r="Q10" s="54">
        <f t="shared" si="2"/>
        <v>0</v>
      </c>
      <c r="R10" s="54">
        <f t="shared" si="3"/>
        <v>0</v>
      </c>
      <c r="S10" s="54">
        <f t="shared" si="4"/>
        <v>0</v>
      </c>
      <c r="T10" s="54">
        <f t="shared" si="5"/>
        <v>0</v>
      </c>
      <c r="U10" s="54">
        <f t="shared" si="6"/>
        <v>0</v>
      </c>
      <c r="V10" s="54">
        <f t="shared" si="7"/>
        <v>0</v>
      </c>
      <c r="W10" s="54">
        <f t="shared" si="8"/>
        <v>0</v>
      </c>
      <c r="X10" s="54">
        <f t="shared" si="9"/>
        <v>0</v>
      </c>
      <c r="Y10" s="54">
        <f t="shared" si="10"/>
        <v>0</v>
      </c>
      <c r="Z10" s="54">
        <f t="shared" si="11"/>
        <v>0</v>
      </c>
      <c r="AA10" s="13">
        <f t="shared" si="16"/>
        <v>0</v>
      </c>
      <c r="AB10" s="13">
        <f t="shared" si="17"/>
        <v>0</v>
      </c>
      <c r="AC10" s="13">
        <f t="shared" si="18"/>
        <v>0</v>
      </c>
      <c r="AD10" s="13">
        <f t="shared" si="19"/>
        <v>0</v>
      </c>
      <c r="AE10" s="13">
        <f t="shared" si="20"/>
        <v>0</v>
      </c>
      <c r="AF10" s="13">
        <f t="shared" si="21"/>
        <v>0</v>
      </c>
      <c r="AG10" s="13">
        <f t="shared" si="22"/>
        <v>0</v>
      </c>
      <c r="AH10" s="13">
        <f t="shared" si="23"/>
        <v>0</v>
      </c>
      <c r="AI10" s="13">
        <f t="shared" si="24"/>
        <v>0</v>
      </c>
      <c r="AJ10" s="13">
        <f t="shared" si="25"/>
        <v>0</v>
      </c>
      <c r="AK10" s="13">
        <f t="shared" si="26"/>
        <v>0</v>
      </c>
      <c r="AL10" s="13">
        <f t="shared" si="27"/>
        <v>0</v>
      </c>
    </row>
    <row r="11" spans="1:38" x14ac:dyDescent="0.2">
      <c r="A11" s="11">
        <v>588</v>
      </c>
      <c r="N11" s="13">
        <f>SUM(B11:M11)</f>
        <v>0</v>
      </c>
      <c r="O11" s="54">
        <f t="shared" si="0"/>
        <v>0</v>
      </c>
      <c r="P11" s="54">
        <f t="shared" si="1"/>
        <v>0</v>
      </c>
      <c r="Q11" s="54">
        <f t="shared" si="2"/>
        <v>0</v>
      </c>
      <c r="R11" s="54">
        <f t="shared" si="3"/>
        <v>0</v>
      </c>
      <c r="S11" s="54">
        <f t="shared" si="4"/>
        <v>0</v>
      </c>
      <c r="T11" s="54">
        <f t="shared" si="5"/>
        <v>0</v>
      </c>
      <c r="U11" s="54">
        <f t="shared" si="6"/>
        <v>0</v>
      </c>
      <c r="V11" s="54">
        <f t="shared" si="7"/>
        <v>0</v>
      </c>
      <c r="W11" s="54">
        <f t="shared" si="8"/>
        <v>0</v>
      </c>
      <c r="X11" s="54">
        <f t="shared" si="9"/>
        <v>0</v>
      </c>
      <c r="Y11" s="54">
        <f t="shared" si="10"/>
        <v>0</v>
      </c>
      <c r="Z11" s="54">
        <f t="shared" si="11"/>
        <v>0</v>
      </c>
      <c r="AA11" s="13">
        <f>+O11*$AA$2</f>
        <v>0</v>
      </c>
      <c r="AB11" s="13">
        <f t="shared" ref="AB11:AB19" si="28">+P11*$AB$2</f>
        <v>0</v>
      </c>
      <c r="AC11" s="13">
        <f t="shared" ref="AC11:AC19" si="29">+Q11*$AC$2</f>
        <v>0</v>
      </c>
      <c r="AD11" s="13">
        <f t="shared" ref="AD11:AD19" si="30">+R11*$AD$2</f>
        <v>0</v>
      </c>
      <c r="AE11" s="13">
        <f t="shared" ref="AE11:AE19" si="31">+S11*$AE$2</f>
        <v>0</v>
      </c>
      <c r="AF11" s="13">
        <f t="shared" ref="AF11:AF19" si="32">+T11*$AF$2</f>
        <v>0</v>
      </c>
      <c r="AG11" s="13">
        <f t="shared" ref="AG11:AG19" si="33">+U11*$AG$2</f>
        <v>0</v>
      </c>
      <c r="AH11" s="13">
        <f t="shared" ref="AH11:AH19" si="34">+V11*$AH$2</f>
        <v>0</v>
      </c>
      <c r="AI11" s="13">
        <f t="shared" ref="AI11:AI19" si="35">+W11*$AI$2</f>
        <v>0</v>
      </c>
      <c r="AJ11" s="13">
        <f t="shared" si="13"/>
        <v>0</v>
      </c>
      <c r="AK11" s="13">
        <f t="shared" si="14"/>
        <v>0</v>
      </c>
      <c r="AL11" s="13">
        <f t="shared" si="15"/>
        <v>0</v>
      </c>
    </row>
    <row r="12" spans="1:38" x14ac:dyDescent="0.2">
      <c r="A12" s="11">
        <v>592</v>
      </c>
      <c r="N12" s="13">
        <f t="shared" si="12"/>
        <v>0</v>
      </c>
      <c r="O12" s="54">
        <f t="shared" si="0"/>
        <v>0</v>
      </c>
      <c r="P12" s="54">
        <f t="shared" si="1"/>
        <v>0</v>
      </c>
      <c r="Q12" s="54">
        <f t="shared" si="2"/>
        <v>0</v>
      </c>
      <c r="R12" s="54">
        <f t="shared" si="3"/>
        <v>0</v>
      </c>
      <c r="S12" s="54">
        <f t="shared" si="4"/>
        <v>0</v>
      </c>
      <c r="T12" s="54">
        <f t="shared" si="5"/>
        <v>0</v>
      </c>
      <c r="U12" s="54">
        <f t="shared" si="6"/>
        <v>0</v>
      </c>
      <c r="V12" s="54">
        <f t="shared" si="7"/>
        <v>0</v>
      </c>
      <c r="W12" s="54">
        <f t="shared" si="8"/>
        <v>0</v>
      </c>
      <c r="X12" s="54">
        <f t="shared" si="9"/>
        <v>0</v>
      </c>
      <c r="Y12" s="54">
        <f t="shared" si="10"/>
        <v>0</v>
      </c>
      <c r="Z12" s="54">
        <f t="shared" si="11"/>
        <v>0</v>
      </c>
      <c r="AA12" s="13">
        <f t="shared" ref="AA12:AA19" si="36">+O12*$AA$2</f>
        <v>0</v>
      </c>
      <c r="AB12" s="13">
        <f t="shared" si="28"/>
        <v>0</v>
      </c>
      <c r="AC12" s="13">
        <f t="shared" si="29"/>
        <v>0</v>
      </c>
      <c r="AD12" s="13">
        <f t="shared" si="30"/>
        <v>0</v>
      </c>
      <c r="AE12" s="13">
        <f t="shared" si="31"/>
        <v>0</v>
      </c>
      <c r="AF12" s="13">
        <f t="shared" si="32"/>
        <v>0</v>
      </c>
      <c r="AG12" s="13">
        <f t="shared" si="33"/>
        <v>0</v>
      </c>
      <c r="AH12" s="13">
        <f t="shared" si="34"/>
        <v>0</v>
      </c>
      <c r="AI12" s="13">
        <f t="shared" si="35"/>
        <v>0</v>
      </c>
      <c r="AJ12" s="13">
        <f>+X12*$AJ$2</f>
        <v>0</v>
      </c>
      <c r="AK12" s="13">
        <f t="shared" si="14"/>
        <v>0</v>
      </c>
      <c r="AL12" s="13">
        <f t="shared" si="15"/>
        <v>0</v>
      </c>
    </row>
    <row r="13" spans="1:38" x14ac:dyDescent="0.2">
      <c r="A13" s="11">
        <v>593</v>
      </c>
      <c r="B13" s="13">
        <v>279.49</v>
      </c>
      <c r="C13" s="13">
        <v>1979.13</v>
      </c>
      <c r="D13" s="13">
        <v>464.76</v>
      </c>
      <c r="E13" s="13">
        <v>1003.35</v>
      </c>
      <c r="F13" s="13">
        <v>1866.46</v>
      </c>
      <c r="G13" s="13">
        <v>1125.82</v>
      </c>
      <c r="H13" s="13">
        <v>888.03</v>
      </c>
      <c r="I13" s="13">
        <v>773.24</v>
      </c>
      <c r="J13" s="13">
        <v>1685.97</v>
      </c>
      <c r="K13" s="13">
        <v>750.46</v>
      </c>
      <c r="L13" s="13">
        <v>213.96</v>
      </c>
      <c r="M13" s="13">
        <v>1343.72</v>
      </c>
      <c r="N13" s="13">
        <f t="shared" si="12"/>
        <v>12374.389999999998</v>
      </c>
      <c r="O13" s="54">
        <f t="shared" si="0"/>
        <v>3.1509827979496123E-3</v>
      </c>
      <c r="P13" s="54">
        <f t="shared" si="1"/>
        <v>2.5991018125672963E-2</v>
      </c>
      <c r="Q13" s="54">
        <f t="shared" si="2"/>
        <v>6.2651426824370969E-3</v>
      </c>
      <c r="R13" s="54">
        <f t="shared" si="3"/>
        <v>1.0701959364659759E-2</v>
      </c>
      <c r="S13" s="54">
        <f t="shared" si="4"/>
        <v>2.1708094367626107E-2</v>
      </c>
      <c r="T13" s="54">
        <f t="shared" si="5"/>
        <v>1.2292052583457927E-2</v>
      </c>
      <c r="U13" s="54">
        <f t="shared" si="6"/>
        <v>1.0347825509394703E-2</v>
      </c>
      <c r="V13" s="54">
        <f t="shared" si="7"/>
        <v>1.0744025577572659E-2</v>
      </c>
      <c r="W13" s="54">
        <f t="shared" si="8"/>
        <v>2.3996150299985679E-2</v>
      </c>
      <c r="X13" s="54">
        <f t="shared" si="9"/>
        <v>8.1920909196993661E-3</v>
      </c>
      <c r="Y13" s="54">
        <f t="shared" si="10"/>
        <v>2.6128638482516672E-3</v>
      </c>
      <c r="Z13" s="54">
        <f t="shared" si="11"/>
        <v>1.5309829443268055E-2</v>
      </c>
      <c r="AA13" s="13">
        <f t="shared" si="36"/>
        <v>164.06307240560287</v>
      </c>
      <c r="AB13" s="13">
        <f t="shared" si="28"/>
        <v>1104.0469598896786</v>
      </c>
      <c r="AC13" s="13">
        <f t="shared" si="29"/>
        <v>276.72742751330708</v>
      </c>
      <c r="AD13" s="13">
        <f t="shared" si="30"/>
        <v>592.11013233347433</v>
      </c>
      <c r="AE13" s="13">
        <f t="shared" si="31"/>
        <v>1035.0228300128786</v>
      </c>
      <c r="AF13" s="13">
        <f t="shared" si="32"/>
        <v>537.45348849862069</v>
      </c>
      <c r="AG13" s="13">
        <f t="shared" si="33"/>
        <v>509.23056425586458</v>
      </c>
      <c r="AH13" s="13">
        <f t="shared" si="34"/>
        <v>443.67567618910755</v>
      </c>
      <c r="AI13" s="13">
        <f t="shared" si="35"/>
        <v>978.47449388055918</v>
      </c>
      <c r="AJ13" s="13">
        <f t="shared" si="13"/>
        <v>399.83106008071496</v>
      </c>
      <c r="AK13" s="13">
        <f t="shared" si="14"/>
        <v>120.24748427165362</v>
      </c>
      <c r="AL13" s="13">
        <f>+Z13*$AL$2</f>
        <v>832.00445408137682</v>
      </c>
    </row>
    <row r="14" spans="1:38" x14ac:dyDescent="0.2">
      <c r="A14" s="11">
        <v>593.20000000000005</v>
      </c>
      <c r="L14" s="98"/>
      <c r="N14" s="13">
        <f t="shared" si="12"/>
        <v>0</v>
      </c>
      <c r="O14" s="54">
        <f t="shared" si="0"/>
        <v>0</v>
      </c>
      <c r="P14" s="54">
        <f t="shared" si="1"/>
        <v>0</v>
      </c>
      <c r="Q14" s="54">
        <f t="shared" si="2"/>
        <v>0</v>
      </c>
      <c r="R14" s="54">
        <f t="shared" si="3"/>
        <v>0</v>
      </c>
      <c r="S14" s="54">
        <f t="shared" si="4"/>
        <v>0</v>
      </c>
      <c r="T14" s="54">
        <f t="shared" si="5"/>
        <v>0</v>
      </c>
      <c r="U14" s="54">
        <f t="shared" si="6"/>
        <v>0</v>
      </c>
      <c r="V14" s="54">
        <f t="shared" si="7"/>
        <v>0</v>
      </c>
      <c r="W14" s="54">
        <f t="shared" si="8"/>
        <v>0</v>
      </c>
      <c r="X14" s="54">
        <f t="shared" si="9"/>
        <v>0</v>
      </c>
      <c r="Y14" s="54">
        <f t="shared" si="10"/>
        <v>0</v>
      </c>
      <c r="Z14" s="54">
        <f t="shared" si="11"/>
        <v>0</v>
      </c>
      <c r="AA14" s="13">
        <f t="shared" si="36"/>
        <v>0</v>
      </c>
      <c r="AB14" s="13">
        <f t="shared" si="28"/>
        <v>0</v>
      </c>
      <c r="AC14" s="13">
        <f t="shared" si="29"/>
        <v>0</v>
      </c>
      <c r="AD14" s="13">
        <f t="shared" si="30"/>
        <v>0</v>
      </c>
      <c r="AE14" s="13">
        <f t="shared" si="31"/>
        <v>0</v>
      </c>
      <c r="AF14" s="13">
        <f t="shared" si="32"/>
        <v>0</v>
      </c>
      <c r="AG14" s="13">
        <f t="shared" si="33"/>
        <v>0</v>
      </c>
      <c r="AH14" s="13">
        <f t="shared" si="34"/>
        <v>0</v>
      </c>
      <c r="AI14" s="13">
        <f t="shared" si="35"/>
        <v>0</v>
      </c>
      <c r="AJ14" s="13">
        <f t="shared" si="13"/>
        <v>0</v>
      </c>
      <c r="AK14" s="13">
        <f t="shared" si="14"/>
        <v>0</v>
      </c>
      <c r="AL14" s="13">
        <f t="shared" si="15"/>
        <v>0</v>
      </c>
    </row>
    <row r="15" spans="1:38" x14ac:dyDescent="0.2">
      <c r="A15" s="11">
        <v>594</v>
      </c>
      <c r="B15" s="13">
        <v>12.4</v>
      </c>
      <c r="C15" s="13">
        <v>28.79</v>
      </c>
      <c r="F15" s="13">
        <v>182.88</v>
      </c>
      <c r="G15" s="13">
        <v>93.14</v>
      </c>
      <c r="H15" s="13">
        <v>72.78</v>
      </c>
      <c r="I15" s="13">
        <v>101.19</v>
      </c>
      <c r="J15" s="13">
        <v>98.64</v>
      </c>
      <c r="K15" s="13">
        <v>118.36</v>
      </c>
      <c r="M15" s="13">
        <v>86.17</v>
      </c>
      <c r="N15" s="13">
        <f t="shared" si="12"/>
        <v>794.35</v>
      </c>
      <c r="O15" s="54">
        <f t="shared" si="0"/>
        <v>1.3979815626525167E-4</v>
      </c>
      <c r="P15" s="54">
        <f t="shared" si="1"/>
        <v>3.7808603368051847E-4</v>
      </c>
      <c r="Q15" s="54">
        <f t="shared" si="2"/>
        <v>0</v>
      </c>
      <c r="R15" s="54">
        <f t="shared" si="3"/>
        <v>0</v>
      </c>
      <c r="S15" s="54">
        <f t="shared" si="4"/>
        <v>2.1270085069872713E-3</v>
      </c>
      <c r="T15" s="54">
        <f t="shared" si="5"/>
        <v>1.0169314611778717E-3</v>
      </c>
      <c r="U15" s="54">
        <f t="shared" si="6"/>
        <v>8.480735341978836E-4</v>
      </c>
      <c r="V15" s="54">
        <f t="shared" si="7"/>
        <v>1.4060161763418569E-3</v>
      </c>
      <c r="W15" s="54">
        <f t="shared" si="8"/>
        <v>1.4039278668010627E-3</v>
      </c>
      <c r="X15" s="54">
        <f t="shared" si="9"/>
        <v>1.2920287307193147E-3</v>
      </c>
      <c r="Y15" s="54">
        <f t="shared" si="10"/>
        <v>0</v>
      </c>
      <c r="Z15" s="54">
        <f t="shared" si="11"/>
        <v>9.8178787480011323E-4</v>
      </c>
      <c r="AA15" s="13">
        <f>+O15*$AA$2</f>
        <v>7.2789083610486083</v>
      </c>
      <c r="AB15" s="13">
        <f t="shared" si="28"/>
        <v>16.060345694938608</v>
      </c>
      <c r="AC15" s="13">
        <f t="shared" si="29"/>
        <v>0</v>
      </c>
      <c r="AD15" s="13">
        <f t="shared" si="30"/>
        <v>0</v>
      </c>
      <c r="AE15" s="13">
        <f t="shared" si="31"/>
        <v>101.41389322715473</v>
      </c>
      <c r="AF15" s="13">
        <f t="shared" si="32"/>
        <v>44.463962195343427</v>
      </c>
      <c r="AG15" s="13">
        <f t="shared" si="33"/>
        <v>41.734851825435882</v>
      </c>
      <c r="AH15" s="13">
        <f t="shared" si="34"/>
        <v>58.061587183249443</v>
      </c>
      <c r="AI15" s="13">
        <f t="shared" si="35"/>
        <v>57.246999695355413</v>
      </c>
      <c r="AJ15" s="13">
        <f t="shared" si="13"/>
        <v>63.059995564258479</v>
      </c>
      <c r="AK15" s="13">
        <f t="shared" si="14"/>
        <v>0</v>
      </c>
      <c r="AL15" s="13">
        <f t="shared" si="15"/>
        <v>53.35473447458714</v>
      </c>
    </row>
    <row r="16" spans="1:38" x14ac:dyDescent="0.2">
      <c r="A16" s="11">
        <v>595</v>
      </c>
      <c r="N16" s="13">
        <f>SUM(B16:M16)</f>
        <v>0</v>
      </c>
      <c r="O16" s="54">
        <f t="shared" si="0"/>
        <v>0</v>
      </c>
      <c r="P16" s="54">
        <f t="shared" si="1"/>
        <v>0</v>
      </c>
      <c r="Q16" s="54">
        <f t="shared" si="2"/>
        <v>0</v>
      </c>
      <c r="R16" s="54">
        <f t="shared" si="3"/>
        <v>0</v>
      </c>
      <c r="S16" s="54">
        <f t="shared" si="4"/>
        <v>0</v>
      </c>
      <c r="T16" s="54">
        <f t="shared" si="5"/>
        <v>0</v>
      </c>
      <c r="U16" s="54">
        <f t="shared" si="6"/>
        <v>0</v>
      </c>
      <c r="V16" s="54">
        <f t="shared" si="7"/>
        <v>0</v>
      </c>
      <c r="W16" s="54">
        <f t="shared" si="8"/>
        <v>0</v>
      </c>
      <c r="X16" s="54">
        <f t="shared" si="9"/>
        <v>0</v>
      </c>
      <c r="Y16" s="54">
        <f t="shared" si="10"/>
        <v>0</v>
      </c>
      <c r="Z16" s="54">
        <f t="shared" si="11"/>
        <v>0</v>
      </c>
      <c r="AA16" s="13">
        <f>+O16*$AA$2</f>
        <v>0</v>
      </c>
      <c r="AB16" s="13">
        <f>+P16*$AB$2</f>
        <v>0</v>
      </c>
      <c r="AC16" s="13">
        <f>+Q16*$AC$2</f>
        <v>0</v>
      </c>
      <c r="AD16" s="13">
        <f>+R16*$AD$2</f>
        <v>0</v>
      </c>
      <c r="AE16" s="13">
        <f>+S16*$AE$2</f>
        <v>0</v>
      </c>
      <c r="AF16" s="13">
        <f>+T16*$AF$2</f>
        <v>0</v>
      </c>
      <c r="AG16" s="13">
        <f>+U16*$AG$2</f>
        <v>0</v>
      </c>
      <c r="AH16" s="13">
        <f>+V16*$AH$2</f>
        <v>0</v>
      </c>
      <c r="AI16" s="13">
        <f>+W16*$AI$2</f>
        <v>0</v>
      </c>
      <c r="AJ16" s="13">
        <f>+X16*$AJ$2</f>
        <v>0</v>
      </c>
      <c r="AK16" s="13">
        <f>+Y16*$AK$2</f>
        <v>0</v>
      </c>
      <c r="AL16" s="13">
        <f>+Z16*$AL$2</f>
        <v>0</v>
      </c>
    </row>
    <row r="17" spans="1:38" x14ac:dyDescent="0.2">
      <c r="A17" s="11">
        <v>597</v>
      </c>
      <c r="N17" s="13">
        <f t="shared" si="12"/>
        <v>0</v>
      </c>
      <c r="O17" s="54">
        <f t="shared" si="0"/>
        <v>0</v>
      </c>
      <c r="P17" s="54">
        <f t="shared" si="1"/>
        <v>0</v>
      </c>
      <c r="Q17" s="54">
        <f t="shared" si="2"/>
        <v>0</v>
      </c>
      <c r="R17" s="54">
        <f t="shared" si="3"/>
        <v>0</v>
      </c>
      <c r="S17" s="54">
        <f t="shared" si="4"/>
        <v>0</v>
      </c>
      <c r="T17" s="54">
        <f t="shared" si="5"/>
        <v>0</v>
      </c>
      <c r="U17" s="54">
        <f t="shared" si="6"/>
        <v>0</v>
      </c>
      <c r="V17" s="54">
        <f t="shared" si="7"/>
        <v>0</v>
      </c>
      <c r="W17" s="54">
        <f t="shared" si="8"/>
        <v>0</v>
      </c>
      <c r="X17" s="54">
        <f t="shared" si="9"/>
        <v>0</v>
      </c>
      <c r="Y17" s="54">
        <f t="shared" si="10"/>
        <v>0</v>
      </c>
      <c r="Z17" s="54">
        <f t="shared" si="11"/>
        <v>0</v>
      </c>
      <c r="AA17" s="13">
        <f t="shared" si="36"/>
        <v>0</v>
      </c>
      <c r="AB17" s="13">
        <f t="shared" si="28"/>
        <v>0</v>
      </c>
      <c r="AC17" s="13">
        <f t="shared" si="29"/>
        <v>0</v>
      </c>
      <c r="AD17" s="13">
        <f t="shared" si="30"/>
        <v>0</v>
      </c>
      <c r="AE17" s="13">
        <f t="shared" si="31"/>
        <v>0</v>
      </c>
      <c r="AF17" s="13">
        <f t="shared" si="32"/>
        <v>0</v>
      </c>
      <c r="AG17" s="13">
        <f t="shared" si="33"/>
        <v>0</v>
      </c>
      <c r="AH17" s="13">
        <f t="shared" si="34"/>
        <v>0</v>
      </c>
      <c r="AI17" s="13">
        <f t="shared" si="35"/>
        <v>0</v>
      </c>
      <c r="AJ17" s="13">
        <f t="shared" si="13"/>
        <v>0</v>
      </c>
      <c r="AK17" s="13">
        <f t="shared" si="14"/>
        <v>0</v>
      </c>
      <c r="AL17" s="13">
        <f t="shared" si="15"/>
        <v>0</v>
      </c>
    </row>
    <row r="18" spans="1:38" x14ac:dyDescent="0.2">
      <c r="A18" s="11">
        <v>598</v>
      </c>
      <c r="N18" s="13">
        <f t="shared" si="12"/>
        <v>0</v>
      </c>
      <c r="O18" s="54">
        <f t="shared" si="0"/>
        <v>0</v>
      </c>
      <c r="P18" s="54">
        <f t="shared" si="1"/>
        <v>0</v>
      </c>
      <c r="Q18" s="54">
        <f t="shared" si="2"/>
        <v>0</v>
      </c>
      <c r="R18" s="54">
        <f t="shared" si="3"/>
        <v>0</v>
      </c>
      <c r="S18" s="54">
        <f t="shared" si="4"/>
        <v>0</v>
      </c>
      <c r="T18" s="54">
        <f t="shared" si="5"/>
        <v>0</v>
      </c>
      <c r="U18" s="54">
        <f t="shared" si="6"/>
        <v>0</v>
      </c>
      <c r="V18" s="54">
        <f t="shared" si="7"/>
        <v>0</v>
      </c>
      <c r="W18" s="54">
        <f t="shared" si="8"/>
        <v>0</v>
      </c>
      <c r="X18" s="54">
        <f t="shared" si="9"/>
        <v>0</v>
      </c>
      <c r="Y18" s="54">
        <f t="shared" si="10"/>
        <v>0</v>
      </c>
      <c r="Z18" s="54">
        <f t="shared" si="11"/>
        <v>0</v>
      </c>
      <c r="AA18" s="13">
        <f t="shared" si="36"/>
        <v>0</v>
      </c>
      <c r="AB18" s="13">
        <f t="shared" si="28"/>
        <v>0</v>
      </c>
      <c r="AC18" s="13">
        <f t="shared" si="29"/>
        <v>0</v>
      </c>
      <c r="AD18" s="13">
        <f t="shared" si="30"/>
        <v>0</v>
      </c>
      <c r="AE18" s="13">
        <f t="shared" si="31"/>
        <v>0</v>
      </c>
      <c r="AF18" s="13">
        <f t="shared" si="32"/>
        <v>0</v>
      </c>
      <c r="AG18" s="13">
        <f t="shared" si="33"/>
        <v>0</v>
      </c>
      <c r="AH18" s="13">
        <f t="shared" si="34"/>
        <v>0</v>
      </c>
      <c r="AI18" s="13">
        <f t="shared" si="35"/>
        <v>0</v>
      </c>
      <c r="AJ18" s="13">
        <f>+X18*$AJ$2</f>
        <v>0</v>
      </c>
      <c r="AK18" s="13">
        <f t="shared" si="14"/>
        <v>0</v>
      </c>
      <c r="AL18" s="13">
        <f t="shared" si="15"/>
        <v>0</v>
      </c>
    </row>
    <row r="19" spans="1:38" x14ac:dyDescent="0.2">
      <c r="A19" s="11">
        <v>921</v>
      </c>
      <c r="N19" s="13">
        <f t="shared" si="12"/>
        <v>0</v>
      </c>
      <c r="O19" s="54">
        <f t="shared" si="0"/>
        <v>0</v>
      </c>
      <c r="P19" s="54">
        <f t="shared" si="1"/>
        <v>0</v>
      </c>
      <c r="Q19" s="54">
        <f t="shared" si="2"/>
        <v>0</v>
      </c>
      <c r="R19" s="54">
        <f t="shared" si="3"/>
        <v>0</v>
      </c>
      <c r="S19" s="54">
        <f t="shared" si="4"/>
        <v>0</v>
      </c>
      <c r="T19" s="54">
        <f t="shared" si="5"/>
        <v>0</v>
      </c>
      <c r="U19" s="54">
        <f t="shared" si="6"/>
        <v>0</v>
      </c>
      <c r="V19" s="54">
        <f t="shared" si="7"/>
        <v>0</v>
      </c>
      <c r="W19" s="54">
        <f t="shared" si="8"/>
        <v>0</v>
      </c>
      <c r="X19" s="54">
        <f t="shared" si="9"/>
        <v>0</v>
      </c>
      <c r="Y19" s="54">
        <f t="shared" si="10"/>
        <v>0</v>
      </c>
      <c r="Z19" s="54">
        <f t="shared" si="11"/>
        <v>0</v>
      </c>
      <c r="AA19" s="13">
        <f t="shared" si="36"/>
        <v>0</v>
      </c>
      <c r="AB19" s="13">
        <f t="shared" si="28"/>
        <v>0</v>
      </c>
      <c r="AC19" s="13">
        <f t="shared" si="29"/>
        <v>0</v>
      </c>
      <c r="AD19" s="13">
        <f t="shared" si="30"/>
        <v>0</v>
      </c>
      <c r="AE19" s="13">
        <f t="shared" si="31"/>
        <v>0</v>
      </c>
      <c r="AF19" s="13">
        <f t="shared" si="32"/>
        <v>0</v>
      </c>
      <c r="AG19" s="13">
        <f t="shared" si="33"/>
        <v>0</v>
      </c>
      <c r="AH19" s="13">
        <f t="shared" si="34"/>
        <v>0</v>
      </c>
      <c r="AI19" s="13">
        <f t="shared" si="35"/>
        <v>0</v>
      </c>
      <c r="AJ19" s="13">
        <f t="shared" si="13"/>
        <v>0</v>
      </c>
      <c r="AK19" s="13">
        <f t="shared" si="14"/>
        <v>0</v>
      </c>
      <c r="AL19" s="13">
        <f t="shared" si="15"/>
        <v>0</v>
      </c>
    </row>
    <row r="20" spans="1:38" x14ac:dyDescent="0.2"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x14ac:dyDescent="0.2">
      <c r="B21" s="13">
        <f>SUM(B7:B20)</f>
        <v>88699.31</v>
      </c>
      <c r="C21" s="13">
        <f t="shared" ref="C21:N21" si="37">SUM(C7:C20)</f>
        <v>76146.69</v>
      </c>
      <c r="D21" s="13">
        <f t="shared" si="37"/>
        <v>74181.87</v>
      </c>
      <c r="E21" s="13">
        <f t="shared" si="37"/>
        <v>93753.86</v>
      </c>
      <c r="F21" s="13">
        <f t="shared" si="37"/>
        <v>85979.910000000018</v>
      </c>
      <c r="G21" s="13">
        <f t="shared" si="37"/>
        <v>91589.260000000009</v>
      </c>
      <c r="H21" s="13">
        <f t="shared" si="37"/>
        <v>85818.03</v>
      </c>
      <c r="I21" s="13">
        <f t="shared" si="37"/>
        <v>71969.3</v>
      </c>
      <c r="J21" s="13">
        <f t="shared" si="37"/>
        <v>70260.02</v>
      </c>
      <c r="K21" s="13">
        <f t="shared" si="37"/>
        <v>91607.87000000001</v>
      </c>
      <c r="L21" s="13">
        <f t="shared" si="37"/>
        <v>81887.16</v>
      </c>
      <c r="M21" s="13">
        <f t="shared" si="37"/>
        <v>87768.45</v>
      </c>
      <c r="N21" s="13">
        <f t="shared" si="37"/>
        <v>999661.73</v>
      </c>
      <c r="O21" s="52">
        <f t="shared" ref="O21:AL21" si="38">SUM(O7:O20)</f>
        <v>1</v>
      </c>
      <c r="P21" s="52">
        <f t="shared" si="38"/>
        <v>1</v>
      </c>
      <c r="Q21" s="52">
        <f t="shared" si="38"/>
        <v>1</v>
      </c>
      <c r="R21" s="52">
        <f t="shared" si="38"/>
        <v>1</v>
      </c>
      <c r="S21" s="52">
        <f t="shared" si="38"/>
        <v>0.99999999999999978</v>
      </c>
      <c r="T21" s="52">
        <f t="shared" si="38"/>
        <v>0.99999999999999989</v>
      </c>
      <c r="U21" s="52">
        <f t="shared" si="38"/>
        <v>1</v>
      </c>
      <c r="V21" s="52">
        <f t="shared" si="38"/>
        <v>1</v>
      </c>
      <c r="W21" s="52">
        <f t="shared" si="38"/>
        <v>1</v>
      </c>
      <c r="X21" s="52">
        <f t="shared" si="38"/>
        <v>1</v>
      </c>
      <c r="Y21" s="52">
        <f t="shared" si="38"/>
        <v>1</v>
      </c>
      <c r="Z21" s="52">
        <f t="shared" si="38"/>
        <v>1.0000000000000002</v>
      </c>
      <c r="AA21" s="13">
        <f>SUM(AA7:AA20)</f>
        <v>52067.27009501955</v>
      </c>
      <c r="AB21" s="13">
        <f t="shared" si="38"/>
        <v>42478.01892759031</v>
      </c>
      <c r="AC21" s="13">
        <f t="shared" si="38"/>
        <v>44169.373554579943</v>
      </c>
      <c r="AD21" s="13">
        <f t="shared" si="38"/>
        <v>55327.264116583465</v>
      </c>
      <c r="AE21" s="13">
        <f t="shared" si="38"/>
        <v>47679.119709210259</v>
      </c>
      <c r="AF21" s="13">
        <f t="shared" si="38"/>
        <v>43723.656797718264</v>
      </c>
      <c r="AG21" s="13">
        <f t="shared" si="38"/>
        <v>49211.35979665858</v>
      </c>
      <c r="AH21" s="13">
        <f t="shared" si="38"/>
        <v>41295.106102059828</v>
      </c>
      <c r="AI21" s="13">
        <f t="shared" si="38"/>
        <v>40776.311268609745</v>
      </c>
      <c r="AJ21" s="13">
        <f t="shared" si="38"/>
        <v>48806.960762514092</v>
      </c>
      <c r="AK21" s="13">
        <f t="shared" si="38"/>
        <v>46021.335689616673</v>
      </c>
      <c r="AL21" s="13">
        <f t="shared" si="38"/>
        <v>54344.462631960989</v>
      </c>
    </row>
    <row r="22" spans="1:38" x14ac:dyDescent="0.2"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x14ac:dyDescent="0.2">
      <c r="AA23" s="5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x14ac:dyDescent="0.2"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x14ac:dyDescent="0.2">
      <c r="AA25" s="45">
        <f>+SUM(Jan!N42:P42)</f>
        <v>0</v>
      </c>
      <c r="AB25" s="45">
        <f>+SUM(Feb!N42:P42)</f>
        <v>0</v>
      </c>
      <c r="AC25" s="45">
        <f>+SUM(Mar!N42:P42)</f>
        <v>0</v>
      </c>
      <c r="AD25" s="45">
        <f>+SUM(Apr!N42:P42)</f>
        <v>0</v>
      </c>
      <c r="AE25" s="45">
        <f>+SUM(May!N42:P42)</f>
        <v>0</v>
      </c>
      <c r="AF25" s="45">
        <f>+SUM(Jun!N42:P42)</f>
        <v>0</v>
      </c>
      <c r="AG25" s="45">
        <f>+SUM(Jul!N42:P42)</f>
        <v>0</v>
      </c>
      <c r="AH25" s="45">
        <f>+SUM(Aug!N42:P42)</f>
        <v>0</v>
      </c>
      <c r="AI25" s="45">
        <f>+SUM(Sep!N42:P42)</f>
        <v>0</v>
      </c>
      <c r="AJ25" s="45">
        <f>+SUM(Oct!N42:P42)</f>
        <v>0</v>
      </c>
      <c r="AK25" s="45">
        <f>+SUM(Nov!N42:P42)</f>
        <v>0</v>
      </c>
      <c r="AL25" s="45">
        <f>+SUM(Dec!N42:P42)</f>
        <v>0</v>
      </c>
    </row>
    <row r="26" spans="1:38" x14ac:dyDescent="0.2">
      <c r="AA26" s="46" t="s">
        <v>45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x14ac:dyDescent="0.2"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x14ac:dyDescent="0.2">
      <c r="AA28" s="46" t="s">
        <v>77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x14ac:dyDescent="0.2">
      <c r="N29" s="13" t="s">
        <v>64</v>
      </c>
      <c r="O29" s="51">
        <f>+SUM(O11:O19)-O14</f>
        <v>3.2907809542148639E-3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12" t="s">
        <v>65</v>
      </c>
      <c r="AB29" s="12" t="s">
        <v>66</v>
      </c>
      <c r="AC29" s="12" t="s">
        <v>67</v>
      </c>
      <c r="AD29" s="12" t="s">
        <v>68</v>
      </c>
      <c r="AE29" s="12" t="s">
        <v>69</v>
      </c>
      <c r="AF29" s="12" t="s">
        <v>70</v>
      </c>
      <c r="AG29" s="12" t="s">
        <v>71</v>
      </c>
      <c r="AH29" s="12" t="s">
        <v>72</v>
      </c>
      <c r="AI29" s="12" t="s">
        <v>73</v>
      </c>
      <c r="AJ29" s="12" t="s">
        <v>74</v>
      </c>
      <c r="AK29" s="12" t="s">
        <v>75</v>
      </c>
      <c r="AL29" s="12" t="s">
        <v>76</v>
      </c>
    </row>
    <row r="31" spans="1:38" x14ac:dyDescent="0.2">
      <c r="Z31" s="11">
        <v>107.1</v>
      </c>
      <c r="AA31" s="13">
        <f>+O7*$AA$25</f>
        <v>0</v>
      </c>
      <c r="AB31" s="13">
        <f>+P7*$AB$25</f>
        <v>0</v>
      </c>
      <c r="AC31" s="13">
        <f>+Q7*$AC$25</f>
        <v>0</v>
      </c>
      <c r="AD31" s="13">
        <f>+R7*$AD$25</f>
        <v>0</v>
      </c>
      <c r="AE31" s="13">
        <f>+S7*$AE$25</f>
        <v>0</v>
      </c>
      <c r="AF31" s="13">
        <f>+T7*$AF$25</f>
        <v>0</v>
      </c>
      <c r="AG31" s="13">
        <f>+U7*$AG$25</f>
        <v>0</v>
      </c>
      <c r="AH31" s="13">
        <f>+V7*$AH$25</f>
        <v>0</v>
      </c>
      <c r="AI31" s="13">
        <f>+W7*$AI$25</f>
        <v>0</v>
      </c>
      <c r="AJ31" s="13">
        <f>+X7*$AJ$25</f>
        <v>0</v>
      </c>
      <c r="AK31" s="13">
        <f>+Y7*$AK$25</f>
        <v>0</v>
      </c>
      <c r="AL31" s="13">
        <f>+Z7*$AL$25</f>
        <v>0</v>
      </c>
    </row>
    <row r="32" spans="1:38" x14ac:dyDescent="0.2">
      <c r="L32" s="13" t="s">
        <v>78</v>
      </c>
      <c r="M32" s="51">
        <f>+ROUND(N32/N34,4)</f>
        <v>0.98680000000000001</v>
      </c>
      <c r="N32" s="13">
        <f>+SUM(N7:N10)</f>
        <v>986492.99</v>
      </c>
      <c r="Z32" s="11">
        <v>107.2</v>
      </c>
      <c r="AA32" s="13">
        <f>+O8*$AA$25</f>
        <v>0</v>
      </c>
      <c r="AB32" s="13">
        <f>+P8*$AB$25</f>
        <v>0</v>
      </c>
      <c r="AC32" s="13">
        <f>+Q8*$AC$25</f>
        <v>0</v>
      </c>
      <c r="AD32" s="13">
        <f>+R8*$AD$25</f>
        <v>0</v>
      </c>
      <c r="AE32" s="13">
        <f>+S8*$AE$25</f>
        <v>0</v>
      </c>
      <c r="AF32" s="13">
        <f>+T8*$AF$25</f>
        <v>0</v>
      </c>
      <c r="AG32" s="13">
        <f>+U8*$AG$25</f>
        <v>0</v>
      </c>
      <c r="AH32" s="13">
        <f>+V8*$AH$25</f>
        <v>0</v>
      </c>
      <c r="AI32" s="13">
        <f>+W8*$AI$25</f>
        <v>0</v>
      </c>
      <c r="AJ32" s="13">
        <f>+X8*$AJ$25</f>
        <v>0</v>
      </c>
      <c r="AK32" s="13">
        <f>+Y8*$AK$25</f>
        <v>0</v>
      </c>
      <c r="AL32" s="13">
        <f>+Z8*$AL$25</f>
        <v>0</v>
      </c>
    </row>
    <row r="33" spans="1:38" x14ac:dyDescent="0.2">
      <c r="L33" s="96" t="s">
        <v>79</v>
      </c>
      <c r="M33" s="51">
        <f>+ROUND(N33/N34,4)</f>
        <v>1.32E-2</v>
      </c>
      <c r="N33" s="13">
        <f>+SUM(N11:N19)</f>
        <v>13168.739999999998</v>
      </c>
      <c r="Z33" s="11">
        <v>107.4</v>
      </c>
      <c r="AA33" s="13">
        <f t="shared" ref="AA33:AA42" si="39">+O10*$AA$25</f>
        <v>0</v>
      </c>
      <c r="AB33" s="13">
        <f t="shared" ref="AB33:AB42" si="40">+P10*$AB$25</f>
        <v>0</v>
      </c>
      <c r="AC33" s="13">
        <f t="shared" ref="AC33:AC42" si="41">+Q10*$AC$25</f>
        <v>0</v>
      </c>
      <c r="AD33" s="13">
        <f t="shared" ref="AD33:AD42" si="42">+R10*$AD$25</f>
        <v>0</v>
      </c>
      <c r="AE33" s="13">
        <f t="shared" ref="AE33:AE42" si="43">+S10*$AE$25</f>
        <v>0</v>
      </c>
      <c r="AF33" s="13">
        <f t="shared" ref="AF33:AF42" si="44">+T10*$AF$25</f>
        <v>0</v>
      </c>
      <c r="AG33" s="13">
        <f t="shared" ref="AG33:AG42" si="45">+U10*$AG$25</f>
        <v>0</v>
      </c>
      <c r="AH33" s="13">
        <f t="shared" ref="AH33:AH42" si="46">+V10*$AH$25</f>
        <v>0</v>
      </c>
      <c r="AI33" s="13">
        <f t="shared" ref="AI33:AI42" si="47">+W10*$AI$25</f>
        <v>0</v>
      </c>
      <c r="AJ33" s="13">
        <f t="shared" ref="AJ33:AJ42" si="48">+X10*$AJ$25</f>
        <v>0</v>
      </c>
      <c r="AK33" s="13">
        <f t="shared" ref="AK33:AK42" si="49">+Y10*$AK$25</f>
        <v>0</v>
      </c>
      <c r="AL33" s="13">
        <f t="shared" ref="AL33:AL42" si="50">+Z10*$AL$25</f>
        <v>0</v>
      </c>
    </row>
    <row r="34" spans="1:38" x14ac:dyDescent="0.2">
      <c r="M34" s="56">
        <f>SUM(M32:M33)</f>
        <v>1</v>
      </c>
      <c r="N34" s="55">
        <f>SUM(N32:N33)</f>
        <v>999661.73</v>
      </c>
      <c r="Z34" s="11">
        <v>588</v>
      </c>
      <c r="AA34" s="13">
        <f t="shared" si="39"/>
        <v>0</v>
      </c>
      <c r="AB34" s="13">
        <f t="shared" si="40"/>
        <v>0</v>
      </c>
      <c r="AC34" s="13">
        <f t="shared" si="41"/>
        <v>0</v>
      </c>
      <c r="AD34" s="13">
        <f t="shared" si="42"/>
        <v>0</v>
      </c>
      <c r="AE34" s="13">
        <f t="shared" si="43"/>
        <v>0</v>
      </c>
      <c r="AF34" s="13">
        <f t="shared" si="44"/>
        <v>0</v>
      </c>
      <c r="AG34" s="13">
        <f t="shared" si="45"/>
        <v>0</v>
      </c>
      <c r="AH34" s="13">
        <f t="shared" si="46"/>
        <v>0</v>
      </c>
      <c r="AI34" s="13">
        <f t="shared" si="47"/>
        <v>0</v>
      </c>
      <c r="AJ34" s="13">
        <f t="shared" si="48"/>
        <v>0</v>
      </c>
      <c r="AK34" s="13">
        <f t="shared" si="49"/>
        <v>0</v>
      </c>
      <c r="AL34" s="13">
        <f t="shared" si="50"/>
        <v>0</v>
      </c>
    </row>
    <row r="35" spans="1:38" x14ac:dyDescent="0.2">
      <c r="Z35" s="11">
        <v>592</v>
      </c>
      <c r="AA35" s="13">
        <f t="shared" si="39"/>
        <v>0</v>
      </c>
      <c r="AB35" s="13">
        <f t="shared" si="40"/>
        <v>0</v>
      </c>
      <c r="AC35" s="13">
        <f t="shared" si="41"/>
        <v>0</v>
      </c>
      <c r="AD35" s="13">
        <f t="shared" si="42"/>
        <v>0</v>
      </c>
      <c r="AE35" s="13">
        <f t="shared" si="43"/>
        <v>0</v>
      </c>
      <c r="AF35" s="13">
        <f t="shared" si="44"/>
        <v>0</v>
      </c>
      <c r="AG35" s="13">
        <f t="shared" si="45"/>
        <v>0</v>
      </c>
      <c r="AH35" s="13">
        <f t="shared" si="46"/>
        <v>0</v>
      </c>
      <c r="AI35" s="13">
        <f t="shared" si="47"/>
        <v>0</v>
      </c>
      <c r="AJ35" s="13">
        <f t="shared" si="48"/>
        <v>0</v>
      </c>
      <c r="AK35" s="13">
        <f t="shared" si="49"/>
        <v>0</v>
      </c>
      <c r="AL35" s="13">
        <f t="shared" si="50"/>
        <v>0</v>
      </c>
    </row>
    <row r="36" spans="1:38" x14ac:dyDescent="0.2">
      <c r="Z36" s="11">
        <v>593</v>
      </c>
      <c r="AA36" s="13">
        <f t="shared" si="39"/>
        <v>0</v>
      </c>
      <c r="AB36" s="13">
        <f t="shared" si="40"/>
        <v>0</v>
      </c>
      <c r="AC36" s="13">
        <f t="shared" si="41"/>
        <v>0</v>
      </c>
      <c r="AD36" s="13">
        <f t="shared" si="42"/>
        <v>0</v>
      </c>
      <c r="AE36" s="13">
        <f t="shared" si="43"/>
        <v>0</v>
      </c>
      <c r="AF36" s="13">
        <f t="shared" si="44"/>
        <v>0</v>
      </c>
      <c r="AG36" s="13">
        <f t="shared" si="45"/>
        <v>0</v>
      </c>
      <c r="AH36" s="13">
        <f t="shared" si="46"/>
        <v>0</v>
      </c>
      <c r="AI36" s="13">
        <f t="shared" si="47"/>
        <v>0</v>
      </c>
      <c r="AJ36" s="13">
        <f t="shared" si="48"/>
        <v>0</v>
      </c>
      <c r="AK36" s="13">
        <f t="shared" si="49"/>
        <v>0</v>
      </c>
      <c r="AL36" s="13">
        <f t="shared" si="50"/>
        <v>0</v>
      </c>
    </row>
    <row r="37" spans="1:38" x14ac:dyDescent="0.2">
      <c r="Z37" s="11">
        <v>593.20000000000005</v>
      </c>
      <c r="AA37" s="13">
        <f t="shared" si="39"/>
        <v>0</v>
      </c>
      <c r="AB37" s="13">
        <f t="shared" si="40"/>
        <v>0</v>
      </c>
      <c r="AC37" s="13">
        <f t="shared" si="41"/>
        <v>0</v>
      </c>
      <c r="AD37" s="13">
        <f t="shared" si="42"/>
        <v>0</v>
      </c>
      <c r="AE37" s="13">
        <f t="shared" si="43"/>
        <v>0</v>
      </c>
      <c r="AF37" s="13">
        <f t="shared" si="44"/>
        <v>0</v>
      </c>
      <c r="AG37" s="13">
        <f t="shared" si="45"/>
        <v>0</v>
      </c>
      <c r="AH37" s="13">
        <f t="shared" si="46"/>
        <v>0</v>
      </c>
      <c r="AI37" s="13">
        <f t="shared" si="47"/>
        <v>0</v>
      </c>
      <c r="AJ37" s="13">
        <f t="shared" si="48"/>
        <v>0</v>
      </c>
      <c r="AK37" s="13">
        <f t="shared" si="49"/>
        <v>0</v>
      </c>
      <c r="AL37" s="13">
        <f t="shared" si="50"/>
        <v>0</v>
      </c>
    </row>
    <row r="38" spans="1:38" x14ac:dyDescent="0.2">
      <c r="Z38" s="11">
        <v>594</v>
      </c>
      <c r="AA38" s="13">
        <f t="shared" si="39"/>
        <v>0</v>
      </c>
      <c r="AB38" s="13">
        <f t="shared" si="40"/>
        <v>0</v>
      </c>
      <c r="AC38" s="13">
        <f t="shared" si="41"/>
        <v>0</v>
      </c>
      <c r="AD38" s="13">
        <f t="shared" si="42"/>
        <v>0</v>
      </c>
      <c r="AE38" s="13">
        <f t="shared" si="43"/>
        <v>0</v>
      </c>
      <c r="AF38" s="13">
        <f t="shared" si="44"/>
        <v>0</v>
      </c>
      <c r="AG38" s="13">
        <f t="shared" si="45"/>
        <v>0</v>
      </c>
      <c r="AH38" s="13">
        <f t="shared" si="46"/>
        <v>0</v>
      </c>
      <c r="AI38" s="13">
        <f t="shared" si="47"/>
        <v>0</v>
      </c>
      <c r="AJ38" s="13">
        <f t="shared" si="48"/>
        <v>0</v>
      </c>
      <c r="AK38" s="13">
        <f t="shared" si="49"/>
        <v>0</v>
      </c>
      <c r="AL38" s="13">
        <f t="shared" si="50"/>
        <v>0</v>
      </c>
    </row>
    <row r="39" spans="1:38" x14ac:dyDescent="0.2">
      <c r="Z39" s="11">
        <v>595</v>
      </c>
      <c r="AA39" s="13">
        <f t="shared" si="39"/>
        <v>0</v>
      </c>
      <c r="AB39" s="13">
        <f t="shared" si="40"/>
        <v>0</v>
      </c>
      <c r="AC39" s="13">
        <f t="shared" si="41"/>
        <v>0</v>
      </c>
      <c r="AD39" s="13">
        <f t="shared" si="42"/>
        <v>0</v>
      </c>
      <c r="AE39" s="13">
        <f t="shared" si="43"/>
        <v>0</v>
      </c>
      <c r="AF39" s="13">
        <f t="shared" si="44"/>
        <v>0</v>
      </c>
      <c r="AG39" s="13">
        <f t="shared" si="45"/>
        <v>0</v>
      </c>
      <c r="AH39" s="13">
        <f t="shared" si="46"/>
        <v>0</v>
      </c>
      <c r="AI39" s="13">
        <f t="shared" si="47"/>
        <v>0</v>
      </c>
      <c r="AJ39" s="13">
        <f t="shared" si="48"/>
        <v>0</v>
      </c>
      <c r="AK39" s="13">
        <f t="shared" si="49"/>
        <v>0</v>
      </c>
      <c r="AL39" s="13">
        <f t="shared" si="50"/>
        <v>0</v>
      </c>
    </row>
    <row r="40" spans="1:38" x14ac:dyDescent="0.2">
      <c r="Z40" s="11">
        <v>597</v>
      </c>
      <c r="AA40" s="13">
        <f t="shared" si="39"/>
        <v>0</v>
      </c>
      <c r="AB40" s="13">
        <f t="shared" si="40"/>
        <v>0</v>
      </c>
      <c r="AC40" s="13">
        <f t="shared" si="41"/>
        <v>0</v>
      </c>
      <c r="AD40" s="13">
        <f t="shared" si="42"/>
        <v>0</v>
      </c>
      <c r="AE40" s="13">
        <f t="shared" si="43"/>
        <v>0</v>
      </c>
      <c r="AF40" s="13">
        <f t="shared" si="44"/>
        <v>0</v>
      </c>
      <c r="AG40" s="13">
        <f t="shared" si="45"/>
        <v>0</v>
      </c>
      <c r="AH40" s="13">
        <f t="shared" si="46"/>
        <v>0</v>
      </c>
      <c r="AI40" s="13">
        <f t="shared" si="47"/>
        <v>0</v>
      </c>
      <c r="AJ40" s="13">
        <f t="shared" si="48"/>
        <v>0</v>
      </c>
      <c r="AK40" s="13">
        <f t="shared" si="49"/>
        <v>0</v>
      </c>
      <c r="AL40" s="13">
        <f t="shared" si="50"/>
        <v>0</v>
      </c>
    </row>
    <row r="41" spans="1:38" x14ac:dyDescent="0.2">
      <c r="Z41" s="11">
        <v>598</v>
      </c>
      <c r="AA41" s="13">
        <f t="shared" si="39"/>
        <v>0</v>
      </c>
      <c r="AB41" s="13">
        <f t="shared" si="40"/>
        <v>0</v>
      </c>
      <c r="AC41" s="13">
        <f t="shared" si="41"/>
        <v>0</v>
      </c>
      <c r="AD41" s="13">
        <f t="shared" si="42"/>
        <v>0</v>
      </c>
      <c r="AE41" s="13">
        <f t="shared" si="43"/>
        <v>0</v>
      </c>
      <c r="AF41" s="13">
        <f t="shared" si="44"/>
        <v>0</v>
      </c>
      <c r="AG41" s="13">
        <f t="shared" si="45"/>
        <v>0</v>
      </c>
      <c r="AH41" s="13">
        <f t="shared" si="46"/>
        <v>0</v>
      </c>
      <c r="AI41" s="13">
        <f t="shared" si="47"/>
        <v>0</v>
      </c>
      <c r="AJ41" s="13">
        <f t="shared" si="48"/>
        <v>0</v>
      </c>
      <c r="AK41" s="13">
        <f t="shared" si="49"/>
        <v>0</v>
      </c>
      <c r="AL41" s="13">
        <f t="shared" si="50"/>
        <v>0</v>
      </c>
    </row>
    <row r="42" spans="1:38" x14ac:dyDescent="0.2">
      <c r="Z42" s="11">
        <v>921</v>
      </c>
      <c r="AA42" s="13">
        <f t="shared" si="39"/>
        <v>0</v>
      </c>
      <c r="AB42" s="13">
        <f t="shared" si="40"/>
        <v>0</v>
      </c>
      <c r="AC42" s="13">
        <f t="shared" si="41"/>
        <v>0</v>
      </c>
      <c r="AD42" s="13">
        <f t="shared" si="42"/>
        <v>0</v>
      </c>
      <c r="AE42" s="13">
        <f t="shared" si="43"/>
        <v>0</v>
      </c>
      <c r="AF42" s="13">
        <f t="shared" si="44"/>
        <v>0</v>
      </c>
      <c r="AG42" s="13">
        <f t="shared" si="45"/>
        <v>0</v>
      </c>
      <c r="AH42" s="13">
        <f t="shared" si="46"/>
        <v>0</v>
      </c>
      <c r="AI42" s="13">
        <f t="shared" si="47"/>
        <v>0</v>
      </c>
      <c r="AJ42" s="13">
        <f t="shared" si="48"/>
        <v>0</v>
      </c>
      <c r="AK42" s="13">
        <f t="shared" si="49"/>
        <v>0</v>
      </c>
      <c r="AL42" s="13">
        <f t="shared" si="50"/>
        <v>0</v>
      </c>
    </row>
    <row r="43" spans="1:38" x14ac:dyDescent="0.2"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x14ac:dyDescent="0.2">
      <c r="AA44" s="13">
        <f t="shared" ref="AA44:AL44" si="51">SUM(AA31:AA43)</f>
        <v>0</v>
      </c>
      <c r="AB44" s="13">
        <f t="shared" si="51"/>
        <v>0</v>
      </c>
      <c r="AC44" s="13">
        <f t="shared" si="51"/>
        <v>0</v>
      </c>
      <c r="AD44" s="13">
        <f t="shared" si="51"/>
        <v>0</v>
      </c>
      <c r="AE44" s="13">
        <f t="shared" si="51"/>
        <v>0</v>
      </c>
      <c r="AF44" s="13">
        <f t="shared" si="51"/>
        <v>0</v>
      </c>
      <c r="AG44" s="13">
        <f t="shared" si="51"/>
        <v>0</v>
      </c>
      <c r="AH44" s="13">
        <f t="shared" si="51"/>
        <v>0</v>
      </c>
      <c r="AI44" s="13">
        <f t="shared" si="51"/>
        <v>0</v>
      </c>
      <c r="AJ44" s="13">
        <f t="shared" si="51"/>
        <v>0</v>
      </c>
      <c r="AK44" s="13">
        <f t="shared" si="51"/>
        <v>0</v>
      </c>
      <c r="AL44" s="13">
        <f t="shared" si="51"/>
        <v>0</v>
      </c>
    </row>
    <row r="45" spans="1:38" x14ac:dyDescent="0.2">
      <c r="A45">
        <v>242300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x14ac:dyDescent="0.2"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</sheetData>
  <phoneticPr fontId="0" type="noConversion"/>
  <printOptions gridLines="1"/>
  <pageMargins left="0.25" right="0.32" top="1.04" bottom="1" header="0.5" footer="0.5"/>
  <pageSetup scale="36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">
    <pageSetUpPr fitToPage="1"/>
  </sheetPr>
  <dimension ref="A2:S125"/>
  <sheetViews>
    <sheetView tabSelected="1" zoomScale="70" workbookViewId="0">
      <pane xSplit="1" ySplit="6" topLeftCell="B45" activePane="bottomRight" state="frozen"/>
      <selection activeCell="A30" sqref="A30:XFD30"/>
      <selection pane="topRight" activeCell="A30" sqref="A30:XFD30"/>
      <selection pane="bottomLeft" activeCell="A30" sqref="A30:XFD30"/>
      <selection pane="bottomRight" activeCell="V65" sqref="V65"/>
    </sheetView>
  </sheetViews>
  <sheetFormatPr defaultColWidth="18.140625" defaultRowHeight="15" x14ac:dyDescent="0.2"/>
  <cols>
    <col min="1" max="1" width="9" style="3" bestFit="1" customWidth="1"/>
    <col min="2" max="2" width="17.5703125" style="2" bestFit="1" customWidth="1"/>
    <col min="3" max="4" width="14.28515625" style="2" bestFit="1" customWidth="1"/>
    <col min="5" max="5" width="18.5703125" style="2" bestFit="1" customWidth="1"/>
    <col min="6" max="6" width="14" style="2" customWidth="1"/>
    <col min="7" max="7" width="17.5703125" style="2" bestFit="1" customWidth="1"/>
    <col min="8" max="8" width="13.85546875" style="3" bestFit="1" customWidth="1"/>
    <col min="9" max="10" width="12.7109375" style="3" hidden="1" customWidth="1"/>
    <col min="11" max="12" width="13" style="3" hidden="1" customWidth="1"/>
    <col min="13" max="13" width="18.28515625" style="3" bestFit="1" customWidth="1"/>
    <col min="14" max="14" width="17.5703125" style="10" bestFit="1" customWidth="1"/>
    <col min="15" max="15" width="13.85546875" style="3" bestFit="1" customWidth="1"/>
    <col min="16" max="16" width="13.42578125" style="3" bestFit="1" customWidth="1"/>
    <col min="17" max="17" width="15" style="3" bestFit="1" customWidth="1"/>
    <col min="18" max="18" width="18.28515625" style="10" customWidth="1"/>
    <col min="19" max="19" width="2.5703125" style="10" customWidth="1"/>
    <col min="20" max="16384" width="18.140625" style="3"/>
  </cols>
  <sheetData>
    <row r="2" spans="1:19" ht="15.75" x14ac:dyDescent="0.25">
      <c r="A2" s="36" t="s">
        <v>95</v>
      </c>
      <c r="B2" s="37"/>
      <c r="C2" s="37"/>
      <c r="D2" s="37"/>
      <c r="E2" s="37"/>
      <c r="F2" s="37"/>
      <c r="G2" s="37"/>
      <c r="H2" s="42"/>
      <c r="I2" s="48"/>
      <c r="J2" s="48"/>
      <c r="K2" s="48"/>
      <c r="L2" s="44"/>
      <c r="M2" s="44"/>
      <c r="N2" s="43"/>
      <c r="O2" s="44"/>
      <c r="P2" s="44"/>
      <c r="Q2" s="44"/>
      <c r="R2" s="43"/>
    </row>
    <row r="3" spans="1:19" ht="15.75" x14ac:dyDescent="0.25">
      <c r="A3" s="38"/>
      <c r="B3" s="37"/>
      <c r="C3" s="37"/>
      <c r="D3" s="37"/>
      <c r="H3" s="32"/>
      <c r="L3" s="4"/>
      <c r="M3" s="4"/>
      <c r="R3" s="27" t="s">
        <v>9</v>
      </c>
    </row>
    <row r="4" spans="1:19" ht="15.75" x14ac:dyDescent="0.25">
      <c r="B4" s="39" t="s">
        <v>52</v>
      </c>
      <c r="C4" s="40"/>
      <c r="D4" s="40"/>
      <c r="E4" s="40"/>
      <c r="F4" s="40"/>
      <c r="G4" s="41"/>
      <c r="I4" s="4" t="s">
        <v>5</v>
      </c>
      <c r="J4" s="4" t="s">
        <v>7</v>
      </c>
      <c r="K4" s="4" t="s">
        <v>5</v>
      </c>
      <c r="L4" s="4" t="s">
        <v>7</v>
      </c>
      <c r="M4" s="4" t="s">
        <v>12</v>
      </c>
      <c r="N4" s="27" t="s">
        <v>9</v>
      </c>
      <c r="O4" s="4" t="s">
        <v>46</v>
      </c>
      <c r="P4" s="4"/>
      <c r="Q4" s="4" t="s">
        <v>46</v>
      </c>
      <c r="R4" s="27" t="s">
        <v>10</v>
      </c>
    </row>
    <row r="5" spans="1:19" s="1" customFormat="1" ht="15.75" x14ac:dyDescent="0.25">
      <c r="B5" s="14"/>
      <c r="C5" s="15" t="s">
        <v>7</v>
      </c>
      <c r="D5" s="15" t="s">
        <v>7</v>
      </c>
      <c r="E5" s="15" t="s">
        <v>7</v>
      </c>
      <c r="F5" s="15" t="s">
        <v>92</v>
      </c>
      <c r="G5" s="16" t="s">
        <v>4</v>
      </c>
      <c r="I5" s="5">
        <v>41244</v>
      </c>
      <c r="J5" s="5">
        <v>41609</v>
      </c>
      <c r="K5" s="5">
        <v>41244</v>
      </c>
      <c r="L5" s="5">
        <v>41609</v>
      </c>
      <c r="M5" s="4" t="s">
        <v>13</v>
      </c>
      <c r="N5" s="27" t="s">
        <v>10</v>
      </c>
      <c r="O5" s="4" t="s">
        <v>49</v>
      </c>
      <c r="P5" s="4" t="s">
        <v>30</v>
      </c>
      <c r="Q5" s="4" t="s">
        <v>49</v>
      </c>
      <c r="R5" s="27" t="s">
        <v>32</v>
      </c>
      <c r="S5" s="10"/>
    </row>
    <row r="6" spans="1:19" s="4" customFormat="1" ht="16.5" thickBot="1" x14ac:dyDescent="0.3">
      <c r="A6" s="6" t="s">
        <v>63</v>
      </c>
      <c r="B6" s="20" t="s">
        <v>2</v>
      </c>
      <c r="C6" s="21" t="s">
        <v>80</v>
      </c>
      <c r="D6" s="21" t="s">
        <v>94</v>
      </c>
      <c r="E6" s="21" t="s">
        <v>3</v>
      </c>
      <c r="F6" s="21" t="s">
        <v>93</v>
      </c>
      <c r="G6" s="22" t="s">
        <v>15</v>
      </c>
      <c r="H6" s="6" t="s">
        <v>28</v>
      </c>
      <c r="I6" s="6" t="s">
        <v>6</v>
      </c>
      <c r="J6" s="6" t="s">
        <v>6</v>
      </c>
      <c r="K6" s="6" t="s">
        <v>8</v>
      </c>
      <c r="L6" s="6" t="s">
        <v>8</v>
      </c>
      <c r="M6" s="6" t="s">
        <v>14</v>
      </c>
      <c r="N6" s="28" t="s">
        <v>29</v>
      </c>
      <c r="O6" s="6">
        <v>184.1</v>
      </c>
      <c r="P6" s="6" t="s">
        <v>31</v>
      </c>
      <c r="Q6" s="6">
        <v>163</v>
      </c>
      <c r="R6" s="31">
        <v>2019</v>
      </c>
      <c r="S6" s="10"/>
    </row>
    <row r="7" spans="1:19" x14ac:dyDescent="0.2">
      <c r="A7" s="24"/>
      <c r="B7" s="3"/>
      <c r="C7" s="3"/>
      <c r="D7" s="3"/>
      <c r="E7" s="3"/>
      <c r="F7" s="3"/>
      <c r="K7" s="44" t="s">
        <v>56</v>
      </c>
      <c r="L7" s="44"/>
      <c r="M7" s="23"/>
    </row>
    <row r="8" spans="1:19" x14ac:dyDescent="0.2">
      <c r="A8" s="24">
        <f>+Jan!A8</f>
        <v>107100</v>
      </c>
      <c r="B8" s="17">
        <f>+Jan!B8+Feb!B8+Mar!B8+Apr!B8+May!B8+Jun!B8+Jul!B8+Aug!B8+Sep!B8+Oct!B8+Nov!B8+Dec!B8</f>
        <v>81802.610000000015</v>
      </c>
      <c r="C8" s="17">
        <f>+Jan!C8+Feb!C8+Mar!C8+Apr!C8+May!C8+Jun!C8+Jul!C8+Aug!C8+Sep!C8+Oct!C8+Nov!C8+Dec!C8</f>
        <v>3278.7699999999995</v>
      </c>
      <c r="D8" s="17">
        <f>+Jan!D8+Feb!D8+Mar!D8+Apr!D8+May!D8+Jun!D8+Jul!D8+Aug!D8+Sep!D8+Oct!D8+Nov!D8+Dec!D8</f>
        <v>1985.77</v>
      </c>
      <c r="E8" s="17">
        <f>+Jan!E8+Feb!E8+Mar!E8+Apr!E8+May!E8+Jun!E8+Jul!E8+Aug!E8+Sep!E8+Oct!E8+Nov!E8+Dec!E8</f>
        <v>7845.3799999999992</v>
      </c>
      <c r="F8" s="17">
        <f>+Jan!F8+Feb!F8+Mar!F8+Apr!F8+May!F8+Jun!F8+Jul!F8+Aug!F8+Sep!F8+Oct!F8+Nov!F8+Dec!F8</f>
        <v>0</v>
      </c>
      <c r="G8" s="10">
        <f>SUM(B8:F8)</f>
        <v>94912.530000000028</v>
      </c>
      <c r="H8" s="17">
        <f>+Jan!H8+Feb!H8+Mar!H8+Apr!H8+May!H8+Jun!H8+Jul!H8+Aug!H8+Sep!H8+Oct!H8+Nov!H8+Dec!H8</f>
        <v>-1592.9700000000012</v>
      </c>
      <c r="I8" s="17">
        <f>+Jan!I8</f>
        <v>0</v>
      </c>
      <c r="J8" s="17">
        <f>+Dec!J8</f>
        <v>0</v>
      </c>
      <c r="K8" s="17">
        <f>+Jan!K8</f>
        <v>0</v>
      </c>
      <c r="L8" s="17">
        <f>+Dec!L8</f>
        <v>0</v>
      </c>
      <c r="M8" s="17">
        <f>+Jan!M8+Feb!M8+Mar!M8+Apr!M8+May!M8+Jun!M8+Jul!M8+Aug!M8+Sep!M8+Oct!M8+Nov!M8+Dec!M8</f>
        <v>132.84</v>
      </c>
      <c r="N8" s="10">
        <f>+G8-I8+J8-K8+L8+M8+H8</f>
        <v>93452.400000000023</v>
      </c>
      <c r="O8" s="17">
        <f>+Jan!O8+Feb!O8+Mar!O8+Apr!O8+May!O8+Jun!O8+Jul!O8+Aug!O8+Sep!O8+Oct!O8+Nov!O8+Dec!O8</f>
        <v>93.254560318717381</v>
      </c>
      <c r="P8" s="17">
        <f>+Jan!P8+Feb!P8+Mar!P8+Apr!P8+May!P8+Jun!P8+Jul!P8+Aug!P8+Sep!P8+Oct!P8+Nov!P8+Dec!P8</f>
        <v>0</v>
      </c>
      <c r="Q8" s="17">
        <f>+Jan!Q8+Feb!Q8+Mar!Q8+Apr!Q8+May!Q8+Jun!Q8+Jul!Q8+Aug!Q8+Sep!Q8+Oct!Q8+Nov!Q8+Dec!Q8</f>
        <v>132654.20193369573</v>
      </c>
      <c r="R8" s="10">
        <f>+N8+P8+Q8+O8</f>
        <v>226199.85649401447</v>
      </c>
    </row>
    <row r="9" spans="1:19" x14ac:dyDescent="0.2">
      <c r="A9" s="24">
        <f>+Jan!A9</f>
        <v>107200</v>
      </c>
      <c r="B9" s="17">
        <f>+Jan!B9+Feb!B9+Mar!B9+Apr!B9+May!B9+Jun!B9+Jul!B9+Aug!B9+Sep!B9+Oct!B9+Nov!B9+Dec!B9</f>
        <v>2214403.5300000003</v>
      </c>
      <c r="C9" s="17">
        <f>+Jan!C9+Feb!C9+Mar!C9+Apr!C9+May!C9+Jun!C9+Jul!C9+Aug!C9+Sep!C9+Oct!C9+Nov!C9+Dec!C9</f>
        <v>75382.219999999987</v>
      </c>
      <c r="D9" s="17">
        <f>+Jan!D9+Feb!D9+Mar!D9+Apr!D9+May!D9+Jun!D9+Jul!D9+Aug!D9+Sep!D9+Oct!D9+Nov!D9+Dec!D9</f>
        <v>34534.519999999997</v>
      </c>
      <c r="E9" s="17">
        <f>+Jan!E9+Feb!E9+Mar!E9+Apr!E9+May!E9+Jun!E9+Jul!E9+Aug!E9+Sep!E9+Oct!E9+Nov!E9+Dec!E9</f>
        <v>183770.27000000002</v>
      </c>
      <c r="F9" s="17">
        <f>+Jan!F9+Feb!F9+Mar!F9+Apr!F9+May!F9+Jun!F9+Jul!F9+Aug!F9+Sep!F9+Oct!F9+Nov!F9+Dec!F9</f>
        <v>0</v>
      </c>
      <c r="G9" s="10">
        <f t="shared" ref="G9:G80" si="0">SUM(B9:F9)</f>
        <v>2508090.5400000005</v>
      </c>
      <c r="H9" s="17">
        <f>+Jan!H9+Feb!H9+Mar!H9+Apr!H9+May!H9+Jun!H9+Jul!H9+Aug!H9+Sep!H9+Oct!H9+Nov!H9+Dec!H9</f>
        <v>-15370.179999999998</v>
      </c>
      <c r="I9" s="17">
        <f>+Jan!I9</f>
        <v>0</v>
      </c>
      <c r="J9" s="17">
        <f>+Dec!J9</f>
        <v>0</v>
      </c>
      <c r="K9" s="17">
        <f>+Jan!K9</f>
        <v>0</v>
      </c>
      <c r="L9" s="17">
        <f>+Dec!L9</f>
        <v>0</v>
      </c>
      <c r="M9" s="17">
        <f>+Jan!M9+Feb!M9+Mar!M9+Apr!M9+May!M9+Jun!M9+Jul!M9+Aug!M9+Sep!M9+Oct!M9+Nov!M9+Dec!M9</f>
        <v>2997.75</v>
      </c>
      <c r="N9" s="10">
        <f t="shared" ref="N9:N88" si="1">+G9-I9+J9-K9+L9+M9+H9</f>
        <v>2495718.1100000003</v>
      </c>
      <c r="O9" s="17">
        <f>+Jan!O9+Feb!O9+Mar!O9+Apr!O9+May!O9+Jun!O9+Jul!O9+Aug!O9+Sep!O9+Oct!O9+Nov!O9+Dec!O9</f>
        <v>6612.3491025585818</v>
      </c>
      <c r="P9" s="17">
        <f>+Jan!P9+Feb!P9+Mar!P9+Apr!P9+May!P9+Jun!P9+Jul!P9+Aug!P9+Sep!P9+Oct!P9+Nov!P9+Dec!P9</f>
        <v>0</v>
      </c>
      <c r="Q9" s="17">
        <f>+Jan!Q9+Feb!Q9+Mar!Q9+Apr!Q9+May!Q9+Jun!Q9+Jul!Q9+Aug!Q9+Sep!Q9+Oct!Q9+Nov!Q9+Dec!Q9</f>
        <v>425810.47459679173</v>
      </c>
      <c r="R9" s="10">
        <f t="shared" ref="R9:R89" si="2">+N9+P9+Q9+O9</f>
        <v>2928140.9336993508</v>
      </c>
    </row>
    <row r="10" spans="1:19" hidden="1" x14ac:dyDescent="0.2">
      <c r="A10" s="24">
        <v>107210</v>
      </c>
      <c r="B10" s="17">
        <f>+Jan!B10+Feb!B10+Mar!B10+Apr!B10+May!B10+Jun!B10+Jul!B10+Aug!B10+Sep!B10+Oct!B10+Nov!B10+Dec!B10</f>
        <v>0</v>
      </c>
      <c r="C10" s="17">
        <f>+Jan!C10+Feb!C10+Mar!C10+Apr!C10+May!C10+Jun!C10+Jul!C10+Aug!C10+Sep!C10+Oct!C10+Nov!C10+Dec!C10</f>
        <v>0</v>
      </c>
      <c r="D10" s="17">
        <f>+Jan!D10+Feb!D10+Mar!D10+Apr!D10+May!D10+Jun!D10+Jul!D10+Aug!D10+Sep!D10+Oct!D10+Nov!D10+Dec!D10</f>
        <v>0</v>
      </c>
      <c r="E10" s="17">
        <f>+Jan!E10+Feb!E10+Mar!E10+Apr!E10+May!E10+Jun!E10+Jul!E10+Aug!E10+Sep!E10+Oct!E10+Nov!E10+Dec!E10</f>
        <v>0</v>
      </c>
      <c r="F10" s="17">
        <f>+Jan!F10+Feb!F10+Mar!F10+Apr!F10+May!F10+Jun!F10+Jul!F10+Aug!F10+Sep!F10+Oct!F10+Nov!F10+Dec!F10</f>
        <v>0</v>
      </c>
      <c r="G10" s="10">
        <f t="shared" si="0"/>
        <v>0</v>
      </c>
      <c r="H10" s="17">
        <f>+Jan!H10+Feb!H10+Mar!H10+Apr!H10+May!H10+Jun!H10+Jul!H10+Aug!H10+Sep!H10+Oct!H10+Nov!H10+Dec!H10</f>
        <v>0</v>
      </c>
      <c r="I10" s="17">
        <f>+Jan!I10</f>
        <v>0</v>
      </c>
      <c r="J10" s="17">
        <f>+Dec!J10</f>
        <v>0</v>
      </c>
      <c r="K10" s="17">
        <f>+Jan!K10</f>
        <v>0</v>
      </c>
      <c r="L10" s="17">
        <f>+Dec!L10</f>
        <v>0</v>
      </c>
      <c r="M10" s="17">
        <f>+Jan!M10+Feb!M10+Mar!M10+Apr!M10+May!M10+Jun!M10+Jul!M10+Aug!M10+Sep!M10+Oct!M10+Nov!M10+Dec!M10</f>
        <v>0</v>
      </c>
      <c r="N10" s="10">
        <f t="shared" si="1"/>
        <v>0</v>
      </c>
      <c r="O10" s="17">
        <f>+Jan!O10+Feb!O10+Mar!O10+Apr!O10+May!O10+Jun!O10+Jul!O10+Aug!O10+Sep!O10+Oct!O10+Nov!O10+Dec!O10</f>
        <v>0</v>
      </c>
      <c r="P10" s="17">
        <f>+Jan!P10+Feb!P10+Mar!P10+Apr!P10+May!P10+Jun!P10+Jul!P10+Aug!P10+Sep!P10+Oct!P10+Nov!P10+Dec!P10</f>
        <v>0</v>
      </c>
      <c r="Q10" s="17">
        <f>+Jan!Q10+Feb!Q10+Mar!Q10+Apr!Q10+May!Q10+Jun!Q10+Jul!Q10+Aug!Q10+Sep!Q10+Oct!Q10+Nov!Q10+Dec!Q10</f>
        <v>0</v>
      </c>
      <c r="R10" s="10">
        <f t="shared" ref="R10" si="3">+N10+P10+Q10+O10</f>
        <v>0</v>
      </c>
    </row>
    <row r="11" spans="1:19" hidden="1" x14ac:dyDescent="0.2">
      <c r="A11" s="24">
        <v>107215</v>
      </c>
      <c r="B11" s="17">
        <f>+Jan!B11+Feb!B11+Mar!B11+Apr!B11+May!B11+Jun!B11+Jul!B11+Aug!B11+Sep!B11+Oct!B11+Nov!B11+Dec!B11</f>
        <v>0</v>
      </c>
      <c r="C11" s="17">
        <f>+Jan!C11+Feb!C11+Mar!C11+Apr!C11+May!C11+Jun!C11+Jul!C11+Aug!C11+Sep!C11+Oct!C11+Nov!C11+Dec!C11</f>
        <v>0</v>
      </c>
      <c r="D11" s="17">
        <f>+Jan!D11+Feb!D11+Mar!D11+Apr!D11+May!D11+Jun!D11+Jul!D11+Aug!D11+Sep!D11+Oct!D11+Nov!D11+Dec!D11</f>
        <v>0</v>
      </c>
      <c r="E11" s="17">
        <f>+Jan!E11+Feb!E11+Mar!E11+Apr!E11+May!E11+Jun!E11+Jul!E11+Aug!E11+Sep!E11+Oct!E11+Nov!E11+Dec!E11</f>
        <v>0</v>
      </c>
      <c r="F11" s="17">
        <f>+Jan!F11+Feb!F11+Mar!F11+Apr!F11+May!F11+Jun!F11+Jul!F11+Aug!F11+Sep!F11+Oct!F11+Nov!F11+Dec!F11</f>
        <v>0</v>
      </c>
      <c r="G11" s="10">
        <f t="shared" si="0"/>
        <v>0</v>
      </c>
      <c r="H11" s="17">
        <f>+Jan!H11+Feb!H11+Mar!H11+Apr!H11+May!H11+Jun!H11+Jul!H11+Aug!H11+Sep!H11+Oct!H11+Nov!H11+Dec!H11</f>
        <v>0</v>
      </c>
      <c r="I11" s="17">
        <f>+Jan!I11</f>
        <v>0</v>
      </c>
      <c r="J11" s="17">
        <f>+Dec!J11</f>
        <v>0</v>
      </c>
      <c r="K11" s="17">
        <f>+Jan!K11</f>
        <v>0</v>
      </c>
      <c r="L11" s="17">
        <f>+Dec!L11</f>
        <v>0</v>
      </c>
      <c r="M11" s="17">
        <f>+Jan!M11+Feb!M11+Mar!M11+Apr!M11+May!M11+Jun!M11+Jul!M11+Aug!M11+Sep!M11+Oct!M11+Nov!M11+Dec!M11</f>
        <v>0</v>
      </c>
      <c r="N11" s="10">
        <f t="shared" si="1"/>
        <v>0</v>
      </c>
      <c r="O11" s="17">
        <f>+Jan!O11+Feb!O11+Mar!O11+Apr!O11+May!O11+Jun!O11+Jul!O11+Aug!O11+Sep!O11+Oct!O11+Nov!O11+Dec!O11</f>
        <v>0</v>
      </c>
      <c r="P11" s="17">
        <f>+Jan!P11+Feb!P11+Mar!P11+Apr!P11+May!P11+Jun!P11+Jul!P11+Aug!P11+Sep!P11+Oct!P11+Nov!P11+Dec!P11</f>
        <v>0</v>
      </c>
      <c r="Q11" s="17">
        <f>+Jan!Q11+Feb!Q11+Mar!Q11+Apr!Q11+May!Q11+Jun!Q11+Jul!Q11+Aug!Q11+Sep!Q11+Oct!Q11+Nov!Q11+Dec!Q11</f>
        <v>0</v>
      </c>
      <c r="R11" s="10">
        <f t="shared" ref="R11:R14" si="4">+N11+P11+Q11+O11</f>
        <v>0</v>
      </c>
    </row>
    <row r="12" spans="1:19" hidden="1" x14ac:dyDescent="0.2">
      <c r="A12" s="24">
        <v>107217</v>
      </c>
      <c r="B12" s="17">
        <f>+Jan!B12+Feb!B12+Mar!B12+Apr!B12+May!B12+Jun!B12+Jul!B12+Aug!B12+Sep!B12+Oct!B12+Nov!B12+Dec!B12</f>
        <v>0</v>
      </c>
      <c r="C12" s="17">
        <f>+Jan!C12+Feb!C12+Mar!C12+Apr!C12+May!C12+Jun!C12+Jul!C12+Aug!C12+Sep!C12+Oct!C12+Nov!C12+Dec!C12</f>
        <v>0</v>
      </c>
      <c r="D12" s="17">
        <f>+Jan!D12+Feb!D12+Mar!D12+Apr!D12+May!D12+Jun!D12+Jul!D12+Aug!D12+Sep!D12+Oct!D12+Nov!D12+Dec!D12</f>
        <v>0</v>
      </c>
      <c r="E12" s="17">
        <f>+Jan!E12+Feb!E12+Mar!E12+Apr!E12+May!E12+Jun!E12+Jul!E12+Aug!E12+Sep!E12+Oct!E12+Nov!E12+Dec!E12</f>
        <v>0</v>
      </c>
      <c r="F12" s="17">
        <f>+Jan!F12+Feb!F12+Mar!F12+Apr!F12+May!F12+Jun!F12+Jul!F12+Aug!F12+Sep!F12+Oct!F12+Nov!F12+Dec!F12</f>
        <v>0</v>
      </c>
      <c r="G12" s="10">
        <f t="shared" ref="G12:G13" si="5">SUM(B12:F12)</f>
        <v>0</v>
      </c>
      <c r="H12" s="17">
        <f>+Jan!H12+Feb!H12+Mar!H12+Apr!H12+May!H12+Jun!H12+Jul!H12+Aug!H12+Sep!H12+Oct!H12+Nov!H12+Dec!H12</f>
        <v>0</v>
      </c>
      <c r="I12" s="17">
        <f>+Jan!I12</f>
        <v>0</v>
      </c>
      <c r="J12" s="17">
        <f>+Dec!J12</f>
        <v>0</v>
      </c>
      <c r="K12" s="17">
        <f>+Jan!K12</f>
        <v>0</v>
      </c>
      <c r="L12" s="17">
        <f>+Dec!L12</f>
        <v>0</v>
      </c>
      <c r="M12" s="17">
        <f>+Jan!M12+Feb!M12+Mar!M12+Apr!M12+May!M12+Jun!M12+Jul!M12+Aug!M12+Sep!M12+Oct!M12+Nov!M12+Dec!M12</f>
        <v>0</v>
      </c>
      <c r="N12" s="10">
        <f t="shared" ref="N12:N13" si="6">+G12-I12+J12-K12+L12+M12+H12</f>
        <v>0</v>
      </c>
      <c r="O12" s="17">
        <f>+Jan!O12+Feb!O12+Mar!O12+Apr!O12+May!O12+Jun!O12+Jul!O12+Aug!O12+Sep!O12+Oct!O12+Nov!O12+Dec!O12</f>
        <v>0</v>
      </c>
      <c r="P12" s="17">
        <f>+Jan!P12+Feb!P12+Mar!P12+Apr!P12+May!P12+Jun!P12+Jul!P12+Aug!P12+Sep!P12+Oct!P12+Nov!P12+Dec!P12</f>
        <v>0</v>
      </c>
      <c r="Q12" s="17">
        <f>+Jan!Q12+Feb!Q12+Mar!Q12+Apr!Q12+May!Q12+Jun!Q12+Jul!Q12+Aug!Q12+Sep!Q12+Oct!Q12+Nov!Q12+Dec!Q12</f>
        <v>0</v>
      </c>
      <c r="R12" s="10">
        <f t="shared" ref="R12:R13" si="7">+N12+P12+Q12+O12</f>
        <v>0</v>
      </c>
    </row>
    <row r="13" spans="1:19" hidden="1" x14ac:dyDescent="0.2">
      <c r="A13" s="24">
        <v>107218</v>
      </c>
      <c r="B13" s="17">
        <f>+Jan!B13+Feb!B13+Mar!B13+Apr!B13+May!B13+Jun!B13+Jul!B13+Aug!B13+Sep!B13+Oct!B13+Nov!B13+Dec!B13</f>
        <v>0</v>
      </c>
      <c r="C13" s="17">
        <f>+Jan!C13+Feb!C13+Mar!C13+Apr!C13+May!C13+Jun!C13+Jul!C13+Aug!C13+Sep!C13+Oct!C13+Nov!C13+Dec!C13</f>
        <v>0</v>
      </c>
      <c r="D13" s="17">
        <f>+Jan!D13+Feb!D13+Mar!D13+Apr!D13+May!D13+Jun!D13+Jul!D13+Aug!D13+Sep!D13+Oct!D13+Nov!D13+Dec!D13</f>
        <v>0</v>
      </c>
      <c r="E13" s="17">
        <f>+Jan!E13+Feb!E13+Mar!E13+Apr!E13+May!E13+Jun!E13+Jul!E13+Aug!E13+Sep!E13+Oct!E13+Nov!E13+Dec!E13</f>
        <v>0</v>
      </c>
      <c r="F13" s="17">
        <f>+Jan!F13+Feb!F13+Mar!F13+Apr!F13+May!F13+Jun!F13+Jul!F13+Aug!F13+Sep!F13+Oct!F13+Nov!F13+Dec!F13</f>
        <v>0</v>
      </c>
      <c r="G13" s="10">
        <f t="shared" si="5"/>
        <v>0</v>
      </c>
      <c r="H13" s="17">
        <f>+Jan!H13+Feb!H13+Mar!H13+Apr!H13+May!H13+Jun!H13+Jul!H13+Aug!H13+Sep!H13+Oct!H13+Nov!H13+Dec!H13</f>
        <v>0</v>
      </c>
      <c r="I13" s="17">
        <f>+Jan!I13</f>
        <v>0</v>
      </c>
      <c r="J13" s="17">
        <f>+Dec!J13</f>
        <v>0</v>
      </c>
      <c r="K13" s="17">
        <f>+Jan!K13</f>
        <v>0</v>
      </c>
      <c r="L13" s="17">
        <f>+Dec!L13</f>
        <v>0</v>
      </c>
      <c r="M13" s="17">
        <f>+Jan!M13+Feb!M13+Mar!M13+Apr!M13+May!M13+Jun!M13+Jul!M13+Aug!M13+Sep!M13+Oct!M13+Nov!M13+Dec!M13</f>
        <v>0</v>
      </c>
      <c r="N13" s="10">
        <f t="shared" si="6"/>
        <v>0</v>
      </c>
      <c r="O13" s="17">
        <f>+Jan!O13+Feb!O13+Mar!O13+Apr!O13+May!O13+Jun!O13+Jul!O13+Aug!O13+Sep!O13+Oct!O13+Nov!O13+Dec!O13</f>
        <v>0</v>
      </c>
      <c r="P13" s="17">
        <f>+Jan!P13+Feb!P13+Mar!P13+Apr!P13+May!P13+Jun!P13+Jul!P13+Aug!P13+Sep!P13+Oct!P13+Nov!P13+Dec!P13</f>
        <v>0</v>
      </c>
      <c r="Q13" s="17">
        <f>+Jan!Q13+Feb!Q13+Mar!Q13+Apr!Q13+May!Q13+Jun!Q13+Jul!Q13+Aug!Q13+Sep!Q13+Oct!Q13+Nov!Q13+Dec!Q13</f>
        <v>0</v>
      </c>
      <c r="R13" s="10">
        <f t="shared" si="7"/>
        <v>0</v>
      </c>
    </row>
    <row r="14" spans="1:19" hidden="1" x14ac:dyDescent="0.2">
      <c r="A14" s="24">
        <f>+Jan!A14</f>
        <v>107230</v>
      </c>
      <c r="B14" s="17">
        <f>+Jan!B14+Feb!B14+Mar!B14+Apr!B14+May!B14+Jun!B14+Jul!B14+Aug!B14+Sep!B14+Oct!B14+Nov!B14+Dec!B14</f>
        <v>0</v>
      </c>
      <c r="C14" s="17">
        <f>+Jan!C14+Feb!C14+Mar!C14+Apr!C14+May!C14+Jun!C14+Jul!C14+Aug!C14+Sep!C14+Oct!C14+Nov!C14+Dec!C14</f>
        <v>0</v>
      </c>
      <c r="D14" s="17">
        <f>+Jan!D14+Feb!D14+Mar!D14+Apr!D14+May!D14+Jun!D14+Jul!D14+Aug!D14+Sep!D14+Oct!D14+Nov!D14+Dec!D14</f>
        <v>0</v>
      </c>
      <c r="E14" s="17">
        <f>+Jan!E14+Feb!E14+Mar!E14+Apr!E14+May!E14+Jun!E14+Jul!E14+Aug!E14+Sep!E14+Oct!E14+Nov!E14+Dec!E14</f>
        <v>0</v>
      </c>
      <c r="F14" s="17">
        <f>+Jan!F14+Feb!F14+Mar!F14+Apr!F14+May!F14+Jun!F14+Jul!F14+Aug!F14+Sep!F14+Oct!F14+Nov!F14+Dec!F14</f>
        <v>0</v>
      </c>
      <c r="G14" s="10">
        <f t="shared" si="0"/>
        <v>0</v>
      </c>
      <c r="H14" s="17">
        <f>+Jan!H14+Feb!H14+Mar!H14+Apr!H14+May!H14+Jun!H14+Jul!H14+Aug!H14+Sep!H14+Oct!H14+Nov!H14+Dec!H14</f>
        <v>0</v>
      </c>
      <c r="I14" s="17">
        <f>+Jan!I14</f>
        <v>0</v>
      </c>
      <c r="J14" s="17">
        <f>+Dec!J14</f>
        <v>0</v>
      </c>
      <c r="K14" s="17">
        <f>+Jan!K14</f>
        <v>0</v>
      </c>
      <c r="L14" s="17">
        <f>+Dec!L14</f>
        <v>0</v>
      </c>
      <c r="M14" s="17">
        <f>+Jan!M14+Feb!M14+Mar!M14+Apr!M14+May!M14+Jun!M14+Jul!M14+Aug!M14+Sep!M14+Oct!M14+Nov!M14+Dec!M14</f>
        <v>0</v>
      </c>
      <c r="N14" s="10">
        <f t="shared" si="1"/>
        <v>0</v>
      </c>
      <c r="O14" s="17">
        <f>+Jan!O14+Feb!O14+Mar!O14+Apr!O14+May!O14+Jun!O14+Jul!O14+Aug!O14+Sep!O14+Oct!O14+Nov!O14+Dec!O14</f>
        <v>0</v>
      </c>
      <c r="P14" s="17">
        <f>+Jan!P14+Feb!P14+Mar!P14+Apr!P14+May!P14+Jun!P14+Jul!P14+Aug!P14+Sep!P14+Oct!P14+Nov!P14+Dec!P14</f>
        <v>0</v>
      </c>
      <c r="Q14" s="17">
        <f>+Jan!Q14+Feb!Q14+Mar!Q14+Apr!Q14+May!Q14+Jun!Q14+Jul!Q14+Aug!Q14+Sep!Q14+Oct!Q14+Nov!Q14+Dec!Q14</f>
        <v>0</v>
      </c>
      <c r="R14" s="10">
        <f t="shared" si="4"/>
        <v>0</v>
      </c>
    </row>
    <row r="15" spans="1:19" hidden="1" x14ac:dyDescent="0.2">
      <c r="A15" s="24">
        <v>107235</v>
      </c>
      <c r="B15" s="17">
        <f>+Jan!B15+Feb!B15+Mar!B15+Apr!B15+May!B15+Jun!B15+Jul!B15+Aug!B15+Sep!B15+Oct!B15+Nov!B15+Dec!B15</f>
        <v>0</v>
      </c>
      <c r="C15" s="17">
        <f>+Jan!C15+Feb!C15+Mar!C15+Apr!C15+May!C15+Jun!C15+Jul!C15+Aug!C15+Sep!C15+Oct!C15+Nov!C15+Dec!C15</f>
        <v>0</v>
      </c>
      <c r="D15" s="17">
        <f>+Jan!D15+Feb!D15+Mar!D15+Apr!D15+May!D15+Jun!D15+Jul!D15+Aug!D15+Sep!D15+Oct!D15+Nov!D15+Dec!D15</f>
        <v>0</v>
      </c>
      <c r="E15" s="17">
        <f>+Jan!E15+Feb!E15+Mar!E15+Apr!E15+May!E15+Jun!E15+Jul!E15+Aug!E15+Sep!E15+Oct!E15+Nov!E15+Dec!E15</f>
        <v>0</v>
      </c>
      <c r="F15" s="17">
        <f>+Jan!F15+Feb!F15+Mar!F15+Apr!F15+May!F15+Jun!F15+Jul!F15+Aug!F15+Sep!F15+Oct!F15+Nov!F15+Dec!F15</f>
        <v>0</v>
      </c>
      <c r="G15" s="10">
        <f t="shared" si="0"/>
        <v>0</v>
      </c>
      <c r="H15" s="17">
        <f>+Jan!H15+Feb!H15+Mar!H15+Apr!H15+May!H15+Jun!H15+Jul!H15+Aug!H15+Sep!H15+Oct!H15+Nov!H15+Dec!H15</f>
        <v>0</v>
      </c>
      <c r="I15" s="17">
        <f>+Jan!I15</f>
        <v>0</v>
      </c>
      <c r="J15" s="17">
        <f>+Dec!J15</f>
        <v>0</v>
      </c>
      <c r="K15" s="17">
        <f>+Jan!K15</f>
        <v>0</v>
      </c>
      <c r="L15" s="17">
        <f>+Dec!L15</f>
        <v>0</v>
      </c>
      <c r="M15" s="17">
        <f>+Jan!M15+Feb!M15+Mar!M15+Apr!M15+May!M15+Jun!M15+Jul!M15+Aug!M15+Sep!M15+Oct!M15+Nov!M15+Dec!M15</f>
        <v>0</v>
      </c>
      <c r="N15" s="10">
        <f t="shared" si="1"/>
        <v>0</v>
      </c>
      <c r="O15" s="17">
        <f>+Jan!O15+Feb!O15+Mar!O15+Apr!O15+May!O15+Jun!O15+Jul!O15+Aug!O15+Sep!O15+Oct!O15+Nov!O15+Dec!O15</f>
        <v>0</v>
      </c>
      <c r="P15" s="17">
        <f>+Jan!P15+Feb!P15+Mar!P15+Apr!P15+May!P15+Jun!P15+Jul!P15+Aug!P15+Sep!P15+Oct!P15+Nov!P15+Dec!P15</f>
        <v>0</v>
      </c>
      <c r="Q15" s="17">
        <f>+Jan!Q15+Feb!Q15+Mar!Q15+Apr!Q15+May!Q15+Jun!Q15+Jul!Q15+Aug!Q15+Sep!Q15+Oct!Q15+Nov!Q15+Dec!Q15</f>
        <v>0</v>
      </c>
      <c r="R15" s="10">
        <f>+N15+P15+Q15+O15</f>
        <v>0</v>
      </c>
    </row>
    <row r="16" spans="1:19" hidden="1" x14ac:dyDescent="0.2">
      <c r="A16" s="24">
        <f>+Jan!A16</f>
        <v>107240</v>
      </c>
      <c r="B16" s="17">
        <f>+Jan!B16+Feb!B16+Mar!B16+Apr!B16+May!B16+Jun!B16+Jul!B16+Aug!B16+Sep!B16+Oct!B16+Nov!B16+Dec!B16</f>
        <v>0</v>
      </c>
      <c r="C16" s="17">
        <f>+Jan!C16+Feb!C16+Mar!C16+Apr!C16+May!C16+Jun!C16+Jul!C16+Aug!C16+Sep!C16+Oct!C16+Nov!C16+Dec!C16</f>
        <v>0</v>
      </c>
      <c r="D16" s="17">
        <f>+Jan!D16+Feb!D16+Mar!D16+Apr!D16+May!D16+Jun!D16+Jul!D16+Aug!D16+Sep!D16+Oct!D16+Nov!D16+Dec!D16</f>
        <v>0</v>
      </c>
      <c r="E16" s="17">
        <f>+Jan!E16+Feb!E16+Mar!E16+Apr!E16+May!E16+Jun!E16+Jul!E16+Aug!E16+Sep!E16+Oct!E16+Nov!E16+Dec!E16</f>
        <v>0</v>
      </c>
      <c r="F16" s="17">
        <f>+Jan!F16+Feb!F16+Mar!F16+Apr!F16+May!F16+Jun!F16+Jul!F16+Aug!F16+Sep!F16+Oct!F16+Nov!F16+Dec!F16</f>
        <v>0</v>
      </c>
      <c r="G16" s="10">
        <f t="shared" si="0"/>
        <v>0</v>
      </c>
      <c r="H16" s="17">
        <f>+Jan!H16+Feb!H16+Mar!H16+Apr!H16+May!H16+Jun!H16+Jul!H16+Aug!H16+Sep!H16+Oct!H16+Nov!H16+Dec!H16</f>
        <v>0</v>
      </c>
      <c r="I16" s="17">
        <f>+Jan!I16</f>
        <v>0</v>
      </c>
      <c r="J16" s="17">
        <f>+Dec!J16</f>
        <v>0</v>
      </c>
      <c r="K16" s="17">
        <f>+Jan!K16</f>
        <v>0</v>
      </c>
      <c r="L16" s="17">
        <f>+Dec!L16</f>
        <v>0</v>
      </c>
      <c r="M16" s="17">
        <f>+Jan!M16+Feb!M16+Mar!M16+Apr!M16+May!M16+Jun!M16+Jul!M16+Aug!M16+Sep!M16+Oct!M16+Nov!M16+Dec!M16</f>
        <v>0</v>
      </c>
      <c r="N16" s="10">
        <f t="shared" si="1"/>
        <v>0</v>
      </c>
      <c r="O16" s="17">
        <f>+Jan!O16+Feb!O16+Mar!O16+Apr!O16+May!O16+Jun!O16+Jul!O16+Aug!O16+Sep!O16+Oct!O16+Nov!O16+Dec!O16</f>
        <v>0</v>
      </c>
      <c r="P16" s="17">
        <f>+Jan!P16+Feb!P16+Mar!P16+Apr!P16+May!P16+Jun!P16+Jul!P16+Aug!P16+Sep!P16+Oct!P16+Nov!P16+Dec!P16</f>
        <v>0</v>
      </c>
      <c r="Q16" s="17">
        <f>+Jan!Q16+Feb!Q16+Mar!Q16+Apr!Q16+May!Q16+Jun!Q16+Jul!Q16+Aug!Q16+Sep!Q16+Oct!Q16+Nov!Q16+Dec!Q16</f>
        <v>0</v>
      </c>
      <c r="R16" s="10">
        <f>+N16+P16+Q16+O16</f>
        <v>0</v>
      </c>
    </row>
    <row r="17" spans="1:18" hidden="1" x14ac:dyDescent="0.2">
      <c r="A17" s="24">
        <f>+Jan!A17</f>
        <v>107245</v>
      </c>
      <c r="B17" s="17">
        <f>+Jan!B17+Feb!B17+Mar!B17+Apr!B17+May!B17+Jun!B17+Jul!B17+Aug!B17+Sep!B17+Oct!B17+Nov!B17+Dec!B17</f>
        <v>0</v>
      </c>
      <c r="C17" s="17">
        <f>+Jan!C17+Feb!C17+Mar!C17+Apr!C17+May!C17+Jun!C17+Jul!C17+Aug!C17+Sep!C17+Oct!C17+Nov!C17+Dec!C17</f>
        <v>0</v>
      </c>
      <c r="D17" s="17">
        <f>+Jan!D17+Feb!D17+Mar!D17+Apr!D17+May!D17+Jun!D17+Jul!D17+Aug!D17+Sep!D17+Oct!D17+Nov!D17+Dec!D17</f>
        <v>0</v>
      </c>
      <c r="E17" s="17">
        <f>+Jan!E17+Feb!E17+Mar!E17+Apr!E17+May!E17+Jun!E17+Jul!E17+Aug!E17+Sep!E17+Oct!E17+Nov!E17+Dec!E17</f>
        <v>0</v>
      </c>
      <c r="F17" s="17">
        <f>+Jan!F17+Feb!F17+Mar!F17+Apr!F17+May!F17+Jun!F17+Jul!F17+Aug!F17+Sep!F17+Oct!F17+Nov!F17+Dec!F17</f>
        <v>0</v>
      </c>
      <c r="G17" s="10">
        <f t="shared" si="0"/>
        <v>0</v>
      </c>
      <c r="H17" s="17">
        <f>+Jan!H17+Feb!H17+Mar!H17+Apr!H17+May!H17+Jun!H17+Jul!H17+Aug!H17+Sep!H17+Oct!H17+Nov!H17+Dec!H17</f>
        <v>0</v>
      </c>
      <c r="I17" s="17">
        <f>+Jan!I17</f>
        <v>0</v>
      </c>
      <c r="J17" s="17">
        <f>+Dec!J17</f>
        <v>0</v>
      </c>
      <c r="K17" s="17">
        <f>+Jan!K17</f>
        <v>0</v>
      </c>
      <c r="L17" s="17">
        <f>+Dec!L17</f>
        <v>0</v>
      </c>
      <c r="M17" s="17">
        <f>+Jan!M17+Feb!M17+Mar!M17+Apr!M17+May!M17+Jun!M17+Jul!M17+Aug!M17+Sep!M17+Oct!M17+Nov!M17+Dec!M17</f>
        <v>0</v>
      </c>
      <c r="N17" s="10">
        <f t="shared" si="1"/>
        <v>0</v>
      </c>
      <c r="O17" s="17">
        <f>+Jan!O17+Feb!O17+Mar!O17+Apr!O17+May!O17+Jun!O17+Jul!O17+Aug!O17+Sep!O17+Oct!O17+Nov!O17+Dec!O17</f>
        <v>0</v>
      </c>
      <c r="P17" s="17">
        <f>+Jan!P17+Feb!P17+Mar!P17+Apr!P17+May!P17+Jun!P17+Jul!P17+Aug!P17+Sep!P17+Oct!P17+Nov!P17+Dec!P17</f>
        <v>0</v>
      </c>
      <c r="Q17" s="17">
        <f>+Jan!Q17+Feb!Q17+Mar!Q17+Apr!Q17+May!Q17+Jun!Q17+Jul!Q17+Aug!Q17+Sep!Q17+Oct!Q17+Nov!Q17+Dec!Q17</f>
        <v>0</v>
      </c>
      <c r="R17" s="10">
        <f t="shared" si="2"/>
        <v>0</v>
      </c>
    </row>
    <row r="18" spans="1:18" hidden="1" x14ac:dyDescent="0.2">
      <c r="A18" s="24">
        <f>+Jan!A18</f>
        <v>107250</v>
      </c>
      <c r="B18" s="17">
        <f>+Jan!B18+Feb!B18+Mar!B18+Apr!B18+May!B18+Jun!B18+Jul!B18+Aug!B18+Sep!B18+Oct!B18+Nov!B18+Dec!B18</f>
        <v>0</v>
      </c>
      <c r="C18" s="17">
        <f>+Jan!C18+Feb!C18+Mar!C18+Apr!C18+May!C18+Jun!C18+Jul!C18+Aug!C18+Sep!C18+Oct!C18+Nov!C18+Dec!C18</f>
        <v>0</v>
      </c>
      <c r="D18" s="17">
        <f>+Jan!D18+Feb!D18+Mar!D18+Apr!D18+May!D18+Jun!D18+Jul!D18+Aug!D18+Sep!D18+Oct!D18+Nov!D18+Dec!D18</f>
        <v>0</v>
      </c>
      <c r="E18" s="17">
        <f>+Jan!E18+Feb!E18+Mar!E18+Apr!E18+May!E18+Jun!E18+Jul!E18+Aug!E18+Sep!E18+Oct!E18+Nov!E18+Dec!E18</f>
        <v>0</v>
      </c>
      <c r="F18" s="17">
        <f>+Jan!F18+Feb!F18+Mar!F18+Apr!F18+May!F18+Jun!F18+Jul!F18+Aug!F18+Sep!F18+Oct!F18+Nov!F18+Dec!F18</f>
        <v>0</v>
      </c>
      <c r="G18" s="10">
        <f t="shared" si="0"/>
        <v>0</v>
      </c>
      <c r="H18" s="17">
        <f>+Jan!H18+Feb!H18+Mar!H18+Apr!H18+May!H18+Jun!H18+Jul!H18+Aug!H18+Sep!H18+Oct!H18+Nov!H18+Dec!H18</f>
        <v>0</v>
      </c>
      <c r="I18" s="17">
        <f>+Jan!I18</f>
        <v>0</v>
      </c>
      <c r="J18" s="17">
        <f>+Dec!J18</f>
        <v>0</v>
      </c>
      <c r="K18" s="17">
        <f>+Jan!K18</f>
        <v>0</v>
      </c>
      <c r="L18" s="17">
        <f>+Dec!L18</f>
        <v>0</v>
      </c>
      <c r="M18" s="17">
        <f>+Jan!M18+Feb!M18+Mar!M18+Apr!M18+May!M18+Jun!M18+Jul!M18+Aug!M18+Sep!M18+Oct!M18+Nov!M18+Dec!M18</f>
        <v>0</v>
      </c>
      <c r="N18" s="10">
        <f t="shared" si="1"/>
        <v>0</v>
      </c>
      <c r="O18" s="17">
        <f>+Jan!O18+Feb!O18+Mar!O18+Apr!O18+May!O18+Jun!O18+Jul!O18+Aug!O18+Sep!O18+Oct!O18+Nov!O18+Dec!O18</f>
        <v>0</v>
      </c>
      <c r="P18" s="17">
        <f>+Jan!P18+Feb!P18+Mar!P18+Apr!P18+May!P18+Jun!P18+Jul!P18+Aug!P18+Sep!P18+Oct!P18+Nov!P18+Dec!P18</f>
        <v>0</v>
      </c>
      <c r="Q18" s="17">
        <f>+Jan!Q18+Feb!Q18+Mar!Q18+Apr!Q18+May!Q18+Jun!Q18+Jul!Q18+Aug!Q18+Sep!Q18+Oct!Q18+Nov!Q18+Dec!Q18</f>
        <v>0</v>
      </c>
      <c r="R18" s="10">
        <f t="shared" si="2"/>
        <v>0</v>
      </c>
    </row>
    <row r="19" spans="1:18" hidden="1" x14ac:dyDescent="0.2">
      <c r="A19" s="24">
        <v>107255</v>
      </c>
      <c r="B19" s="17">
        <f>+Jan!B19+Feb!B19+Mar!B19+Apr!B19+May!B19+Jun!B19+Jul!B19+Aug!B19+Sep!B19+Oct!B19+Nov!B19+Dec!B19</f>
        <v>0</v>
      </c>
      <c r="C19" s="17">
        <f>+Jan!C19+Feb!C19+Mar!C19+Apr!C19+May!C19+Jun!C19+Jul!C19+Aug!C19+Sep!C19+Oct!C19+Nov!C19+Dec!C19</f>
        <v>0</v>
      </c>
      <c r="D19" s="17">
        <f>+Jan!D19+Feb!D19+Mar!D19+Apr!D19+May!D19+Jun!D19+Jul!D19+Aug!D19+Sep!D19+Oct!D19+Nov!D19+Dec!D19</f>
        <v>0</v>
      </c>
      <c r="E19" s="17">
        <f>+Jan!E19+Feb!E19+Mar!E19+Apr!E19+May!E19+Jun!E19+Jul!E19+Aug!E19+Sep!E19+Oct!E19+Nov!E19+Dec!E19</f>
        <v>0</v>
      </c>
      <c r="F19" s="17">
        <f>+Jan!F19+Feb!F19+Mar!F19+Apr!F19+May!F19+Jun!F19+Jul!F19+Aug!F19+Sep!F19+Oct!F19+Nov!F19+Dec!F19</f>
        <v>0</v>
      </c>
      <c r="G19" s="10">
        <f t="shared" si="0"/>
        <v>0</v>
      </c>
      <c r="H19" s="17">
        <f>+Jan!H19+Feb!H19+Mar!H19+Apr!H19+May!H19+Jun!H19+Jul!H19+Aug!H19+Sep!H19+Oct!H19+Nov!H19+Dec!H19</f>
        <v>0</v>
      </c>
      <c r="I19" s="17">
        <f>+Jan!I19</f>
        <v>0</v>
      </c>
      <c r="J19" s="17">
        <f>+Dec!J19</f>
        <v>0</v>
      </c>
      <c r="K19" s="17">
        <f>+Jan!K19</f>
        <v>0</v>
      </c>
      <c r="L19" s="17">
        <f>+Dec!L19</f>
        <v>0</v>
      </c>
      <c r="M19" s="17">
        <f>+Jan!M19+Feb!M19+Mar!M19+Apr!M19+May!M19+Jun!M19+Jul!M19+Aug!M19+Sep!M19+Oct!M19+Nov!M19+Dec!M19</f>
        <v>0</v>
      </c>
      <c r="N19" s="10">
        <f t="shared" ref="N19:N20" si="8">+G19-I19+J19-K19+L19+M19+H19</f>
        <v>0</v>
      </c>
      <c r="O19" s="17">
        <f>+Jan!O19+Feb!O19+Mar!O19+Apr!O19+May!O19+Jun!O19+Jul!O19+Aug!O19+Sep!O19+Oct!O19+Nov!O19+Dec!O19</f>
        <v>0</v>
      </c>
      <c r="P19" s="17">
        <f>+Jan!P19+Feb!P19+Mar!P19+Apr!P19+May!P19+Jun!P19+Jul!P19+Aug!P19+Sep!P19+Oct!P19+Nov!P19+Dec!P19</f>
        <v>0</v>
      </c>
      <c r="Q19" s="17">
        <f>+Jan!Q19+Feb!Q19+Mar!Q19+Apr!Q19+May!Q19+Jun!Q19+Jul!Q19+Aug!Q19+Sep!Q19+Oct!Q19+Nov!Q19+Dec!Q19</f>
        <v>0</v>
      </c>
      <c r="R19" s="10">
        <f t="shared" ref="R19:R20" si="9">+N19+P19+Q19+O19</f>
        <v>0</v>
      </c>
    </row>
    <row r="20" spans="1:18" hidden="1" x14ac:dyDescent="0.2">
      <c r="A20" s="24">
        <f>+Jan!A20</f>
        <v>107260</v>
      </c>
      <c r="B20" s="17">
        <f>+Jan!B20+Feb!B20+Mar!B20+Apr!B20+May!B20+Jun!B20+Jul!B20+Aug!B20+Sep!B20+Oct!B20+Nov!B20+Dec!B20</f>
        <v>0</v>
      </c>
      <c r="C20" s="17">
        <f>+Jan!C20+Feb!C20+Mar!C20+Apr!C20+May!C20+Jun!C20+Jul!C20+Aug!C20+Sep!C20+Oct!C20+Nov!C20+Dec!C20</f>
        <v>0</v>
      </c>
      <c r="D20" s="17">
        <f>+Jan!D20+Feb!D20+Mar!D20+Apr!D20+May!D20+Jun!D20+Jul!D20+Aug!D20+Sep!D20+Oct!D20+Nov!D20+Dec!D20</f>
        <v>0</v>
      </c>
      <c r="E20" s="17">
        <f>+Jan!E20+Feb!E20+Mar!E20+Apr!E20+May!E20+Jun!E20+Jul!E20+Aug!E20+Sep!E20+Oct!E20+Nov!E20+Dec!E20</f>
        <v>0</v>
      </c>
      <c r="F20" s="17">
        <f>+Jan!F20+Feb!F20+Mar!F20+Apr!F20+May!F20+Jun!F20+Jul!F20+Aug!F20+Sep!F20+Oct!F20+Nov!F20+Dec!F20</f>
        <v>0</v>
      </c>
      <c r="G20" s="10">
        <f t="shared" si="0"/>
        <v>0</v>
      </c>
      <c r="H20" s="17">
        <f>+Jan!H20+Feb!H20+Mar!H20+Apr!H20+May!H20+Jun!H20+Jul!H20+Aug!H20+Sep!H20+Oct!H20+Nov!H20+Dec!H20</f>
        <v>0</v>
      </c>
      <c r="I20" s="17">
        <f>+Jan!I20</f>
        <v>0</v>
      </c>
      <c r="J20" s="17">
        <f>+Dec!J20</f>
        <v>0</v>
      </c>
      <c r="K20" s="17">
        <f>+Jan!K20</f>
        <v>0</v>
      </c>
      <c r="L20" s="17">
        <f>+Dec!L20</f>
        <v>0</v>
      </c>
      <c r="M20" s="17">
        <f>+Jan!M20+Feb!M20+Mar!M20+Apr!M20+May!M20+Jun!M20+Jul!M20+Aug!M20+Sep!M20+Oct!M20+Nov!M20+Dec!M20</f>
        <v>0</v>
      </c>
      <c r="N20" s="10">
        <f t="shared" si="8"/>
        <v>0</v>
      </c>
      <c r="O20" s="17">
        <f>+Jan!O20+Feb!O20+Mar!O20+Apr!O20+May!O20+Jun!O20+Jul!O20+Aug!O20+Sep!O20+Oct!O20+Nov!O20+Dec!O20</f>
        <v>0</v>
      </c>
      <c r="P20" s="17">
        <f>+Jan!P20+Feb!P20+Mar!P20+Apr!P20+May!P20+Jun!P20+Jul!P20+Aug!P20+Sep!P20+Oct!P20+Nov!P20+Dec!P20</f>
        <v>0</v>
      </c>
      <c r="Q20" s="17">
        <f>+Jan!Q20+Feb!Q20+Mar!Q20+Apr!Q20+May!Q20+Jun!Q20+Jul!Q20+Aug!Q20+Sep!Q20+Oct!Q20+Nov!Q20+Dec!Q20</f>
        <v>0</v>
      </c>
      <c r="R20" s="10">
        <f t="shared" si="9"/>
        <v>0</v>
      </c>
    </row>
    <row r="21" spans="1:18" hidden="1" x14ac:dyDescent="0.2">
      <c r="A21" s="24">
        <f>+Jan!A21</f>
        <v>107265</v>
      </c>
      <c r="B21" s="17">
        <f>+Jan!B21+Feb!B21+Mar!B21+Apr!B21+May!B21+Jun!B21+Jul!B21+Aug!B21+Sep!B21+Oct!B21+Nov!B21+Dec!B21</f>
        <v>0</v>
      </c>
      <c r="C21" s="17">
        <f>+Jan!C21+Feb!C21+Mar!C21+Apr!C21+May!C21+Jun!C21+Jul!C21+Aug!C21+Sep!C21+Oct!C21+Nov!C21+Dec!C21</f>
        <v>0</v>
      </c>
      <c r="D21" s="17">
        <f>+Jan!D21+Feb!D21+Mar!D21+Apr!D21+May!D21+Jun!D21+Jul!D21+Aug!D21+Sep!D21+Oct!D21+Nov!D21+Dec!D21</f>
        <v>0</v>
      </c>
      <c r="E21" s="17">
        <f>+Jan!E21+Feb!E21+Mar!E21+Apr!E21+May!E21+Jun!E21+Jul!E21+Aug!E21+Sep!E21+Oct!E21+Nov!E21+Dec!E21</f>
        <v>0</v>
      </c>
      <c r="F21" s="17">
        <f>+Jan!F21+Feb!F21+Mar!F21+Apr!F21+May!F21+Jun!F21+Jul!F21+Aug!F21+Sep!F21+Oct!F21+Nov!F21+Dec!F21</f>
        <v>0</v>
      </c>
      <c r="G21" s="10">
        <f t="shared" si="0"/>
        <v>0</v>
      </c>
      <c r="H21" s="17">
        <f>+Jan!H21+Feb!H21+Mar!H21+Apr!H21+May!H21+Jun!H21+Jul!H21+Aug!H21+Sep!H21+Oct!H21+Nov!H21+Dec!H21</f>
        <v>0</v>
      </c>
      <c r="I21" s="17">
        <f>+Jan!I21</f>
        <v>0</v>
      </c>
      <c r="J21" s="17">
        <f>+Dec!J21</f>
        <v>0</v>
      </c>
      <c r="K21" s="17">
        <f>+Jan!K21</f>
        <v>0</v>
      </c>
      <c r="L21" s="17">
        <f>+Dec!L21</f>
        <v>0</v>
      </c>
      <c r="M21" s="17">
        <f>+Jan!M21+Feb!M21+Mar!M21+Apr!M21+May!M21+Jun!M21+Jul!M21+Aug!M21+Sep!M21+Oct!M21+Nov!M21+Dec!M21</f>
        <v>0</v>
      </c>
      <c r="N21" s="10">
        <f t="shared" si="1"/>
        <v>0</v>
      </c>
      <c r="O21" s="17">
        <f>+Jan!O21+Feb!O21+Mar!O21+Apr!O21+May!O21+Jun!O21+Jul!O21+Aug!O21+Sep!O21+Oct!O21+Nov!O21+Dec!O21</f>
        <v>0</v>
      </c>
      <c r="P21" s="17">
        <f>+Jan!P21+Feb!P21+Mar!P21+Apr!P21+May!P21+Jun!P21+Jul!P21+Aug!P21+Sep!P21+Oct!P21+Nov!P21+Dec!P21</f>
        <v>0</v>
      </c>
      <c r="Q21" s="17">
        <f>+Jan!Q21+Feb!Q21+Mar!Q21+Apr!Q21+May!Q21+Jun!Q21+Jul!Q21+Aug!Q21+Sep!Q21+Oct!Q21+Nov!Q21+Dec!Q21</f>
        <v>0</v>
      </c>
      <c r="R21" s="10">
        <f t="shared" si="2"/>
        <v>0</v>
      </c>
    </row>
    <row r="22" spans="1:18" hidden="1" x14ac:dyDescent="0.2">
      <c r="A22" s="24">
        <v>107267</v>
      </c>
      <c r="B22" s="17">
        <f>+Jan!B22+Feb!B22+Mar!B22+Apr!B22+May!B22+Jun!B22+Jul!B22+Aug!B22+Sep!B22+Oct!B22+Nov!B22+Dec!B22</f>
        <v>0</v>
      </c>
      <c r="C22" s="17">
        <f>+Jan!C22+Feb!C22+Mar!C22+Apr!C22+May!C22+Jun!C22+Jul!C22+Aug!C22+Sep!C22+Oct!C22+Nov!C22+Dec!C22</f>
        <v>0</v>
      </c>
      <c r="D22" s="17">
        <f>+Jan!D22+Feb!D22+Mar!D22+Apr!D22+May!D22+Jun!D22+Jul!D22+Aug!D22+Sep!D22+Oct!D22+Nov!D22+Dec!D22</f>
        <v>0</v>
      </c>
      <c r="E22" s="17">
        <f>+Jan!E22+Feb!E22+Mar!E22+Apr!E22+May!E22+Jun!E22+Jul!E22+Aug!E22+Sep!E22+Oct!E22+Nov!E22+Dec!E22</f>
        <v>0</v>
      </c>
      <c r="F22" s="17">
        <f>+Jan!F22+Feb!F22+Mar!F22+Apr!F22+May!F22+Jun!F22+Jul!F22+Aug!F22+Sep!F22+Oct!F22+Nov!F22+Dec!F22</f>
        <v>0</v>
      </c>
      <c r="G22" s="10">
        <f t="shared" ref="G22" si="10">SUM(B22:F22)</f>
        <v>0</v>
      </c>
      <c r="H22" s="17">
        <f>+Jan!H22+Feb!H22+Mar!H22+Apr!H22+May!H22+Jun!H22+Jul!H22+Aug!H22+Sep!H22+Oct!H22+Nov!H22+Dec!H22</f>
        <v>0</v>
      </c>
      <c r="I22" s="17">
        <f>+Jan!I22</f>
        <v>0</v>
      </c>
      <c r="J22" s="17">
        <f>+Dec!J22</f>
        <v>0</v>
      </c>
      <c r="K22" s="17">
        <f>+Jan!K22</f>
        <v>0</v>
      </c>
      <c r="L22" s="17">
        <f>+Dec!L22</f>
        <v>0</v>
      </c>
      <c r="M22" s="17">
        <f>+Jan!M22+Feb!M22+Mar!M22+Apr!M22+May!M22+Jun!M22+Jul!M22+Aug!M22+Sep!M22+Oct!M22+Nov!M22+Dec!M22</f>
        <v>0</v>
      </c>
      <c r="N22" s="10">
        <f t="shared" ref="N22" si="11">+G22-I22+J22-K22+L22+M22+H22</f>
        <v>0</v>
      </c>
      <c r="O22" s="17">
        <f>+Jan!O22+Feb!O22+Mar!O22+Apr!O22+May!O22+Jun!O22+Jul!O22+Aug!O22+Sep!O22+Oct!O22+Nov!O22+Dec!O22</f>
        <v>0</v>
      </c>
      <c r="P22" s="17">
        <f>+Jan!P22+Feb!P22+Mar!P22+Apr!P22+May!P22+Jun!P22+Jul!P22+Aug!P22+Sep!P22+Oct!P22+Nov!P22+Dec!P22</f>
        <v>0</v>
      </c>
      <c r="Q22" s="17">
        <f>+Jan!Q22+Feb!Q22+Mar!Q22+Apr!Q22+May!Q22+Jun!Q22+Jul!Q22+Aug!Q22+Sep!Q22+Oct!Q22+Nov!Q22+Dec!Q22</f>
        <v>0</v>
      </c>
      <c r="R22" s="10">
        <f t="shared" ref="R22" si="12">+N22+P22+Q22+O22</f>
        <v>0</v>
      </c>
    </row>
    <row r="23" spans="1:18" hidden="1" x14ac:dyDescent="0.2">
      <c r="A23" s="24">
        <f>+Jan!A23</f>
        <v>107270</v>
      </c>
      <c r="B23" s="17">
        <f>+Jan!B23+Feb!B23+Mar!B23+Apr!B23+May!B23+Jun!B23+Jul!B23+Aug!B23+Sep!B23+Oct!B23+Nov!B23+Dec!B23</f>
        <v>0</v>
      </c>
      <c r="C23" s="17">
        <f>+Jan!C23+Feb!C23+Mar!C23+Apr!C23+May!C23+Jun!C23+Jul!C23+Aug!C23+Sep!C23+Oct!C23+Nov!C23+Dec!C23</f>
        <v>0</v>
      </c>
      <c r="D23" s="17">
        <f>+Jan!D23+Feb!D23+Mar!D23+Apr!D23+May!D23+Jun!D23+Jul!D23+Aug!D23+Sep!D23+Oct!D23+Nov!D23+Dec!D23</f>
        <v>0</v>
      </c>
      <c r="E23" s="17">
        <f>+Jan!E23+Feb!E23+Mar!E23+Apr!E23+May!E23+Jun!E23+Jul!E23+Aug!E23+Sep!E23+Oct!E23+Nov!E23+Dec!E23</f>
        <v>0</v>
      </c>
      <c r="F23" s="17">
        <f>+Jan!F23+Feb!F23+Mar!F23+Apr!F23+May!F23+Jun!F23+Jul!F23+Aug!F23+Sep!F23+Oct!F23+Nov!F23+Dec!F23</f>
        <v>0</v>
      </c>
      <c r="G23" s="10">
        <f t="shared" ref="G23:G29" si="13">SUM(B23:F23)</f>
        <v>0</v>
      </c>
      <c r="H23" s="17">
        <f>+Jan!H23+Feb!H23+Mar!H23+Apr!H23+May!H23+Jun!H23+Jul!H23+Aug!H23+Sep!H23+Oct!H23+Nov!H23+Dec!H23</f>
        <v>0</v>
      </c>
      <c r="I23" s="17">
        <f>+Jan!I23</f>
        <v>0</v>
      </c>
      <c r="J23" s="17">
        <f>+Dec!J23</f>
        <v>0</v>
      </c>
      <c r="K23" s="17">
        <f>+Jan!K23</f>
        <v>0</v>
      </c>
      <c r="L23" s="17">
        <f>+Dec!L23</f>
        <v>0</v>
      </c>
      <c r="M23" s="17">
        <f>+Jan!M23+Feb!M23+Mar!M23+Apr!M23+May!M23+Jun!M23+Jul!M23+Aug!M23+Sep!M23+Oct!M23+Nov!M23+Dec!M23</f>
        <v>0</v>
      </c>
      <c r="N23" s="10">
        <f t="shared" ref="N23:N29" si="14">+G23-I23+J23-K23+L23+M23+H23</f>
        <v>0</v>
      </c>
      <c r="O23" s="17">
        <f>+Jan!O23+Feb!O23+Mar!O23+Apr!O23+May!O23+Jun!O23+Jul!O23+Aug!O23+Sep!O23+Oct!O23+Nov!O23+Dec!O23</f>
        <v>0</v>
      </c>
      <c r="P23" s="17">
        <f>+Jan!P23+Feb!P23+Mar!P23+Apr!P23+May!P23+Jun!P23+Jul!P23+Aug!P23+Sep!P23+Oct!P23+Nov!P23+Dec!P23</f>
        <v>0</v>
      </c>
      <c r="Q23" s="17">
        <f>+Jan!Q23+Feb!Q23+Mar!Q23+Apr!Q23+May!Q23+Jun!Q23+Jul!Q23+Aug!Q23+Sep!Q23+Oct!Q23+Nov!Q23+Dec!Q23</f>
        <v>0</v>
      </c>
      <c r="R23" s="10">
        <f t="shared" ref="R23:R29" si="15">+N23+P23+Q23+O23</f>
        <v>0</v>
      </c>
    </row>
    <row r="24" spans="1:18" hidden="1" x14ac:dyDescent="0.2">
      <c r="A24" s="24">
        <f>+Jan!A24</f>
        <v>107275</v>
      </c>
      <c r="B24" s="17">
        <f>+Jan!B24+Feb!B24+Mar!B24+Apr!B24+May!B24+Jun!B24+Jul!B24+Aug!B24+Sep!B24+Oct!B24+Nov!B24+Dec!B24</f>
        <v>0</v>
      </c>
      <c r="C24" s="17">
        <f>+Jan!C24+Feb!C24+Mar!C24+Apr!C24+May!C24+Jun!C24+Jul!C24+Aug!C24+Sep!C24+Oct!C24+Nov!C24+Dec!C24</f>
        <v>0</v>
      </c>
      <c r="D24" s="17">
        <f>+Jan!D24+Feb!D24+Mar!D24+Apr!D24+May!D24+Jun!D24+Jul!D24+Aug!D24+Sep!D24+Oct!D24+Nov!D24+Dec!D24</f>
        <v>0</v>
      </c>
      <c r="E24" s="17">
        <f>+Jan!E24+Feb!E24+Mar!E24+Apr!E24+May!E24+Jun!E24+Jul!E24+Aug!E24+Sep!E24+Oct!E24+Nov!E24+Dec!E24</f>
        <v>0</v>
      </c>
      <c r="F24" s="17">
        <f>+Jan!F24+Feb!F24+Mar!F24+Apr!F24+May!F24+Jun!F24+Jul!F24+Aug!F24+Sep!F24+Oct!F24+Nov!F24+Dec!F24</f>
        <v>0</v>
      </c>
      <c r="G24" s="10">
        <f t="shared" si="13"/>
        <v>0</v>
      </c>
      <c r="H24" s="17">
        <f>+Jan!H24+Feb!H24+Mar!H24+Apr!H24+May!H24+Jun!H24+Jul!H24+Aug!H24+Sep!H24+Oct!H24+Nov!H24+Dec!H24</f>
        <v>0</v>
      </c>
      <c r="I24" s="17">
        <f>+Jan!I24</f>
        <v>0</v>
      </c>
      <c r="J24" s="17">
        <f>+Dec!J24</f>
        <v>0</v>
      </c>
      <c r="K24" s="17">
        <f>+Jan!K24</f>
        <v>0</v>
      </c>
      <c r="L24" s="17">
        <f>+Dec!L24</f>
        <v>0</v>
      </c>
      <c r="M24" s="17">
        <f>+Jan!M24+Feb!M24+Mar!M24+Apr!M24+May!M24+Jun!M24+Jul!M24+Aug!M24+Sep!M24+Oct!M24+Nov!M24+Dec!M24</f>
        <v>0</v>
      </c>
      <c r="N24" s="10">
        <f t="shared" si="14"/>
        <v>0</v>
      </c>
      <c r="O24" s="17">
        <f>+Jan!O24+Feb!O24+Mar!O24+Apr!O24+May!O24+Jun!O24+Jul!O24+Aug!O24+Sep!O24+Oct!O24+Nov!O24+Dec!O24</f>
        <v>0</v>
      </c>
      <c r="P24" s="17">
        <f>+Jan!P24+Feb!P24+Mar!P24+Apr!P24+May!P24+Jun!P24+Jul!P24+Aug!P24+Sep!P24+Oct!P24+Nov!P24+Dec!P24</f>
        <v>0</v>
      </c>
      <c r="Q24" s="17">
        <f>+Jan!Q24+Feb!Q24+Mar!Q24+Apr!Q24+May!Q24+Jun!Q24+Jul!Q24+Aug!Q24+Sep!Q24+Oct!Q24+Nov!Q24+Dec!Q24</f>
        <v>0</v>
      </c>
      <c r="R24" s="10">
        <f t="shared" si="15"/>
        <v>0</v>
      </c>
    </row>
    <row r="25" spans="1:18" hidden="1" x14ac:dyDescent="0.2">
      <c r="A25" s="24">
        <v>107280</v>
      </c>
      <c r="B25" s="17">
        <f>+Jan!B25+Feb!B25+Mar!B25+Apr!B25+May!B25+Jun!B25+Jul!B25+Aug!B25+Sep!B25+Oct!B25+Nov!B25+Dec!B25</f>
        <v>0</v>
      </c>
      <c r="C25" s="17">
        <f>+Jan!C25+Feb!C25+Mar!C25+Apr!C25+May!C25+Jun!C25+Jul!C25+Aug!C25+Sep!C25+Oct!C25+Nov!C25+Dec!C25</f>
        <v>0</v>
      </c>
      <c r="D25" s="17">
        <f>+Jan!D25+Feb!D25+Mar!D25+Apr!D25+May!D25+Jun!D25+Jul!D25+Aug!D25+Sep!D25+Oct!D25+Nov!D25+Dec!D25</f>
        <v>0</v>
      </c>
      <c r="E25" s="17">
        <f>+Jan!E25+Feb!E25+Mar!E25+Apr!E25+May!E25+Jun!E25+Jul!E25+Aug!E25+Sep!E25+Oct!E25+Nov!E25+Dec!E25</f>
        <v>0</v>
      </c>
      <c r="F25" s="17">
        <f>+Jan!F25+Feb!F25+Mar!F25+Apr!F25+May!F25+Jun!F25+Jul!F25+Aug!F25+Sep!F25+Oct!F25+Nov!F25+Dec!F25</f>
        <v>0</v>
      </c>
      <c r="G25" s="10">
        <f t="shared" si="13"/>
        <v>0</v>
      </c>
      <c r="H25" s="17">
        <f>+Jan!H25+Feb!H25+Mar!H25+Apr!H25+May!H25+Jun!H25+Jul!H25+Aug!H25+Sep!H25+Oct!H25+Nov!H25+Dec!H25</f>
        <v>0</v>
      </c>
      <c r="I25" s="17">
        <f>+Jan!I25</f>
        <v>0</v>
      </c>
      <c r="J25" s="17">
        <f>+Dec!J25</f>
        <v>0</v>
      </c>
      <c r="K25" s="17">
        <f>+Jan!K25</f>
        <v>0</v>
      </c>
      <c r="L25" s="17">
        <f>+Dec!L25</f>
        <v>0</v>
      </c>
      <c r="M25" s="17">
        <f>+Jan!M25+Feb!M25+Mar!M25+Apr!M25+May!M25+Jun!M25+Jul!M25+Aug!M25+Sep!M25+Oct!M25+Nov!M25+Dec!M25</f>
        <v>0</v>
      </c>
      <c r="N25" s="10">
        <f t="shared" si="14"/>
        <v>0</v>
      </c>
      <c r="O25" s="17">
        <f>+Jan!O25+Feb!O25+Mar!O25+Apr!O25+May!O25+Jun!O25+Jul!O25+Aug!O25+Sep!O25+Oct!O25+Nov!O25+Dec!O25</f>
        <v>0</v>
      </c>
      <c r="P25" s="17">
        <f>+Jan!P25+Feb!P25+Mar!P25+Apr!P25+May!P25+Jun!P25+Jul!P25+Aug!P25+Sep!P25+Oct!P25+Nov!P25+Dec!P25</f>
        <v>0</v>
      </c>
      <c r="Q25" s="17">
        <f>+Jan!Q25+Feb!Q25+Mar!Q25+Apr!Q25+May!Q25+Jun!Q25+Jul!Q25+Aug!Q25+Sep!Q25+Oct!Q25+Nov!Q25+Dec!Q25</f>
        <v>0</v>
      </c>
      <c r="R25" s="10">
        <f t="shared" si="15"/>
        <v>0</v>
      </c>
    </row>
    <row r="26" spans="1:18" hidden="1" x14ac:dyDescent="0.2">
      <c r="A26" s="24">
        <v>107285</v>
      </c>
      <c r="B26" s="17">
        <f>+Jan!B26+Feb!B26+Mar!B26+Apr!B26+May!B26+Jun!B26+Jul!B26+Aug!B26+Sep!B26+Oct!B26+Nov!B26+Dec!B26</f>
        <v>0</v>
      </c>
      <c r="C26" s="17">
        <f>+Jan!C26+Feb!C26+Mar!C26+Apr!C26+May!C26+Jun!C26+Jul!C26+Aug!C26+Sep!C26+Oct!C26+Nov!C26+Dec!C26</f>
        <v>0</v>
      </c>
      <c r="D26" s="17">
        <f>+Jan!D26+Feb!D26+Mar!D26+Apr!D26+May!D26+Jun!D26+Jul!D26+Aug!D26+Sep!D26+Oct!D26+Nov!D26+Dec!D26</f>
        <v>0</v>
      </c>
      <c r="E26" s="17">
        <f>+Jan!E26+Feb!E26+Mar!E26+Apr!E26+May!E26+Jun!E26+Jul!E26+Aug!E26+Sep!E26+Oct!E26+Nov!E26+Dec!E26</f>
        <v>0</v>
      </c>
      <c r="F26" s="17">
        <f>+Jan!F26+Feb!F26+Mar!F26+Apr!F26+May!F26+Jun!F26+Jul!F26+Aug!F26+Sep!F26+Oct!F26+Nov!F26+Dec!F26</f>
        <v>0</v>
      </c>
      <c r="G26" s="10">
        <f t="shared" si="13"/>
        <v>0</v>
      </c>
      <c r="H26" s="17">
        <f>+Jan!H26+Feb!H26+Mar!H26+Apr!H26+May!H26+Jun!H26+Jul!H26+Aug!H26+Sep!H26+Oct!H26+Nov!H26+Dec!H26</f>
        <v>0</v>
      </c>
      <c r="I26" s="17">
        <f>+Jan!I26</f>
        <v>0</v>
      </c>
      <c r="J26" s="17">
        <f>+Dec!J26</f>
        <v>0</v>
      </c>
      <c r="K26" s="17">
        <f>+Jan!K26</f>
        <v>0</v>
      </c>
      <c r="L26" s="17">
        <f>+Dec!L26</f>
        <v>0</v>
      </c>
      <c r="M26" s="17">
        <f>+Jan!M26+Feb!M26+Mar!M26+Apr!M26+May!M26+Jun!M26+Jul!M26+Aug!M26+Sep!M26+Oct!M26+Nov!M26+Dec!M26</f>
        <v>0</v>
      </c>
      <c r="N26" s="10">
        <f t="shared" si="14"/>
        <v>0</v>
      </c>
      <c r="O26" s="17">
        <f>+Jan!O26+Feb!O26+Mar!O26+Apr!O26+May!O26+Jun!O26+Jul!O26+Aug!O26+Sep!O26+Oct!O26+Nov!O26+Dec!O26</f>
        <v>0</v>
      </c>
      <c r="P26" s="17">
        <f>+Jan!P26+Feb!P26+Mar!P26+Apr!P26+May!P26+Jun!P26+Jul!P26+Aug!P26+Sep!P26+Oct!P26+Nov!P26+Dec!P26</f>
        <v>0</v>
      </c>
      <c r="Q26" s="17">
        <f>+Jan!Q26+Feb!Q26+Mar!Q26+Apr!Q26+May!Q26+Jun!Q26+Jul!Q26+Aug!Q26+Sep!Q26+Oct!Q26+Nov!Q26+Dec!Q26</f>
        <v>0</v>
      </c>
      <c r="R26" s="10">
        <f t="shared" si="15"/>
        <v>0</v>
      </c>
    </row>
    <row r="27" spans="1:18" hidden="1" x14ac:dyDescent="0.2">
      <c r="A27" s="24">
        <v>107290</v>
      </c>
      <c r="B27" s="17">
        <f>+Jan!B27+Feb!B27+Mar!B27+Apr!B27+May!B27+Jun!B27+Jul!B27+Aug!B27+Sep!B27+Oct!B27+Nov!B27+Dec!B27</f>
        <v>0</v>
      </c>
      <c r="C27" s="17">
        <f>+Jan!C27+Feb!C27+Mar!C27+Apr!C27+May!C27+Jun!C27+Jul!C27+Aug!C27+Sep!C27+Oct!C27+Nov!C27+Dec!C27</f>
        <v>0</v>
      </c>
      <c r="D27" s="17">
        <f>+Jan!D27+Feb!D27+Mar!D27+Apr!D27+May!D27+Jun!D27+Jul!D27+Aug!D27+Sep!D27+Oct!D27+Nov!D27+Dec!D27</f>
        <v>0</v>
      </c>
      <c r="E27" s="17">
        <f>+Jan!E27+Feb!E27+Mar!E27+Apr!E27+May!E27+Jun!E27+Jul!E27+Aug!E27+Sep!E27+Oct!E27+Nov!E27+Dec!E27</f>
        <v>0</v>
      </c>
      <c r="F27" s="17">
        <f>+Jan!F27+Feb!F27+Mar!F27+Apr!F27+May!F27+Jun!F27+Jul!F27+Aug!F27+Sep!F27+Oct!F27+Nov!F27+Dec!F27</f>
        <v>0</v>
      </c>
      <c r="G27" s="10">
        <f t="shared" si="13"/>
        <v>0</v>
      </c>
      <c r="H27" s="17">
        <f>+Jan!H27+Feb!H27+Mar!H27+Apr!H27+May!H27+Jun!H27+Jul!H27+Aug!H27+Sep!H27+Oct!H27+Nov!H27+Dec!H27</f>
        <v>0</v>
      </c>
      <c r="I27" s="17">
        <f>+Jan!I27</f>
        <v>0</v>
      </c>
      <c r="J27" s="17">
        <f>+Dec!J27</f>
        <v>0</v>
      </c>
      <c r="K27" s="17">
        <f>+Jan!K27</f>
        <v>0</v>
      </c>
      <c r="L27" s="17">
        <f>+Dec!L27</f>
        <v>0</v>
      </c>
      <c r="M27" s="17">
        <f>+Jan!M27+Feb!M27+Mar!M27+Apr!M27+May!M27+Jun!M27+Jul!M27+Aug!M27+Sep!M27+Oct!M27+Nov!M27+Dec!M27</f>
        <v>0</v>
      </c>
      <c r="N27" s="10">
        <f t="shared" si="14"/>
        <v>0</v>
      </c>
      <c r="O27" s="17">
        <f>+Jan!O27+Feb!O27+Mar!O27+Apr!O27+May!O27+Jun!O27+Jul!O27+Aug!O27+Sep!O27+Oct!O27+Nov!O27+Dec!O27</f>
        <v>0</v>
      </c>
      <c r="P27" s="17">
        <f>+Jan!P27+Feb!P27+Mar!P27+Apr!P27+May!P27+Jun!P27+Jul!P27+Aug!P27+Sep!P27+Oct!P27+Nov!P27+Dec!P27</f>
        <v>0</v>
      </c>
      <c r="Q27" s="17">
        <f>+Jan!Q27+Feb!Q27+Mar!Q27+Apr!Q27+May!Q27+Jun!Q27+Jul!Q27+Aug!Q27+Sep!Q27+Oct!Q27+Nov!Q27+Dec!Q27</f>
        <v>0</v>
      </c>
      <c r="R27" s="10">
        <f t="shared" si="15"/>
        <v>0</v>
      </c>
    </row>
    <row r="28" spans="1:18" hidden="1" x14ac:dyDescent="0.2">
      <c r="A28" s="24">
        <v>107295</v>
      </c>
      <c r="B28" s="17">
        <f>+Jan!B28+Feb!B28+Mar!B28+Apr!B28+May!B28+Jun!B28+Jul!B28+Aug!B28+Sep!B28+Oct!B28+Nov!B28+Dec!B28</f>
        <v>0</v>
      </c>
      <c r="C28" s="17">
        <f>+Jan!C28+Feb!C28+Mar!C28+Apr!C28+May!C28+Jun!C28+Jul!C28+Aug!C28+Sep!C28+Oct!C28+Nov!C28+Dec!C28</f>
        <v>0</v>
      </c>
      <c r="D28" s="17">
        <f>+Jan!D28+Feb!D28+Mar!D28+Apr!D28+May!D28+Jun!D28+Jul!D28+Aug!D28+Sep!D28+Oct!D28+Nov!D28+Dec!D28</f>
        <v>0</v>
      </c>
      <c r="E28" s="17">
        <f>+Jan!E28+Feb!E28+Mar!E28+Apr!E28+May!E28+Jun!E28+Jul!E28+Aug!E28+Sep!E28+Oct!E28+Nov!E28+Dec!E28</f>
        <v>0</v>
      </c>
      <c r="F28" s="17">
        <f>+Jan!F28+Feb!F28+Mar!F28+Apr!F28+May!F28+Jun!F28+Jul!F28+Aug!F28+Sep!F28+Oct!F28+Nov!F28+Dec!F28</f>
        <v>0</v>
      </c>
      <c r="G28" s="10">
        <f t="shared" si="13"/>
        <v>0</v>
      </c>
      <c r="H28" s="17">
        <f>+Jan!H28+Feb!H28+Mar!H28+Apr!H28+May!H28+Jun!H28+Jul!H28+Aug!H28+Sep!H28+Oct!H28+Nov!H28+Dec!H28</f>
        <v>0</v>
      </c>
      <c r="I28" s="17">
        <f>+Jan!I28</f>
        <v>0</v>
      </c>
      <c r="J28" s="17">
        <f>+Dec!J28</f>
        <v>0</v>
      </c>
      <c r="K28" s="17">
        <f>+Jan!K28</f>
        <v>0</v>
      </c>
      <c r="L28" s="17">
        <f>+Dec!L28</f>
        <v>0</v>
      </c>
      <c r="M28" s="17">
        <f>+Jan!M28+Feb!M28+Mar!M28+Apr!M28+May!M28+Jun!M28+Jul!M28+Aug!M28+Sep!M28+Oct!M28+Nov!M28+Dec!M28</f>
        <v>0</v>
      </c>
      <c r="N28" s="10">
        <f t="shared" si="14"/>
        <v>0</v>
      </c>
      <c r="O28" s="17">
        <f>+Jan!O28+Feb!O28+Mar!O28+Apr!O28+May!O28+Jun!O28+Jul!O28+Aug!O28+Sep!O28+Oct!O28+Nov!O28+Dec!O28</f>
        <v>0</v>
      </c>
      <c r="P28" s="17">
        <f>+Jan!P28+Feb!P28+Mar!P28+Apr!P28+May!P28+Jun!P28+Jul!P28+Aug!P28+Sep!P28+Oct!P28+Nov!P28+Dec!P28</f>
        <v>0</v>
      </c>
      <c r="Q28" s="17">
        <f>+Jan!Q28+Feb!Q28+Mar!Q28+Apr!Q28+May!Q28+Jun!Q28+Jul!Q28+Aug!Q28+Sep!Q28+Oct!Q28+Nov!Q28+Dec!Q28</f>
        <v>0</v>
      </c>
      <c r="R28" s="10">
        <f t="shared" si="15"/>
        <v>0</v>
      </c>
    </row>
    <row r="29" spans="1:18" hidden="1" x14ac:dyDescent="0.2">
      <c r="A29" s="24">
        <v>107297</v>
      </c>
      <c r="B29" s="17">
        <f>+Jan!B29+Feb!B29+Mar!B29+Apr!B29+May!B29+Jun!B29+Jul!B29+Aug!B29+Sep!B29+Oct!B29+Nov!B29+Dec!B29</f>
        <v>0</v>
      </c>
      <c r="C29" s="17">
        <f>+Jan!C29+Feb!C29+Mar!C29+Apr!C29+May!C29+Jun!C29+Jul!C29+Aug!C29+Sep!C29+Oct!C29+Nov!C29+Dec!C29</f>
        <v>0</v>
      </c>
      <c r="D29" s="17">
        <f>+Jan!D29+Feb!D29+Mar!D29+Apr!D29+May!D29+Jun!D29+Jul!D29+Aug!D29+Sep!D29+Oct!D29+Nov!D29+Dec!D29</f>
        <v>0</v>
      </c>
      <c r="E29" s="17">
        <f>+Jan!E29+Feb!E29+Mar!E29+Apr!E29+May!E29+Jun!E29+Jul!E29+Aug!E29+Sep!E29+Oct!E29+Nov!E29+Dec!E29</f>
        <v>0</v>
      </c>
      <c r="F29" s="17">
        <f>+Jan!F29+Feb!F29+Mar!F29+Apr!F29+May!F29+Jun!F29+Jul!F29+Aug!F29+Sep!F29+Oct!F29+Nov!F29+Dec!F29</f>
        <v>0</v>
      </c>
      <c r="G29" s="10">
        <f t="shared" si="13"/>
        <v>0</v>
      </c>
      <c r="H29" s="17">
        <f>+Jan!H29+Feb!H29+Mar!H29+Apr!H29+May!H29+Jun!H29+Jul!H29+Aug!H29+Sep!H29+Oct!H29+Nov!H29+Dec!H29</f>
        <v>0</v>
      </c>
      <c r="I29" s="17">
        <f>+Jan!I29</f>
        <v>0</v>
      </c>
      <c r="J29" s="17">
        <f>+Dec!J29</f>
        <v>0</v>
      </c>
      <c r="K29" s="17">
        <f>+Jan!K29</f>
        <v>0</v>
      </c>
      <c r="L29" s="17">
        <f>+Dec!L29</f>
        <v>0</v>
      </c>
      <c r="M29" s="17">
        <f>+Jan!M29+Feb!M29+Mar!M29+Apr!M29+May!M29+Jun!M29+Jul!M29+Aug!M29+Sep!M29+Oct!M29+Nov!M29+Dec!M29</f>
        <v>0</v>
      </c>
      <c r="N29" s="10">
        <f t="shared" si="14"/>
        <v>0</v>
      </c>
      <c r="O29" s="17">
        <f>+Jan!O29+Feb!O29+Mar!O29+Apr!O29+May!O29+Jun!O29+Jul!O29+Aug!O29+Sep!O29+Oct!O29+Nov!O29+Dec!O29</f>
        <v>0</v>
      </c>
      <c r="P29" s="17">
        <f>+Jan!P29+Feb!P29+Mar!P29+Apr!P29+May!P29+Jun!P29+Jul!P29+Aug!P29+Sep!P29+Oct!P29+Nov!P29+Dec!P29</f>
        <v>0</v>
      </c>
      <c r="Q29" s="17">
        <f>+Jan!Q29+Feb!Q29+Mar!Q29+Apr!Q29+May!Q29+Jun!Q29+Jul!Q29+Aug!Q29+Sep!Q29+Oct!Q29+Nov!Q29+Dec!Q29</f>
        <v>0</v>
      </c>
      <c r="R29" s="10">
        <f t="shared" si="15"/>
        <v>0</v>
      </c>
    </row>
    <row r="30" spans="1:18" hidden="1" x14ac:dyDescent="0.2">
      <c r="A30" s="24">
        <v>107310</v>
      </c>
      <c r="B30" s="17">
        <f>+Jan!B30+Feb!B30+Mar!B30+Apr!B30+May!B30+Jun!B30+Jul!B30+Aug!B30+Sep!B30+Oct!B30+Nov!B30+Dec!B30</f>
        <v>0</v>
      </c>
      <c r="C30" s="17">
        <f>+Jan!C30+Feb!C30+Mar!C30+Apr!C30+May!C30+Jun!C30+Jul!C30+Aug!C30+Sep!C30+Oct!C30+Nov!C30+Dec!C30</f>
        <v>0</v>
      </c>
      <c r="D30" s="17">
        <f>+Jan!D30+Feb!D30+Mar!D30+Apr!D30+May!D30+Jun!D30+Jul!D30+Aug!D30+Sep!D30+Oct!D30+Nov!D30+Dec!D30</f>
        <v>0</v>
      </c>
      <c r="E30" s="17">
        <f>+Jan!E30+Feb!E30+Mar!E30+Apr!E30+May!E30+Jun!E30+Jul!E30+Aug!E30+Sep!E30+Oct!E30+Nov!E30+Dec!E30</f>
        <v>0</v>
      </c>
      <c r="F30" s="17">
        <f>+Jan!F30+Feb!F30+Mar!F30+Apr!F30+May!F30+Jun!F30+Jul!F30+Aug!F30+Sep!F30+Oct!F30+Nov!F30+Dec!F30</f>
        <v>0</v>
      </c>
      <c r="G30" s="10">
        <f t="shared" ref="G30" si="16">SUM(B30:F30)</f>
        <v>0</v>
      </c>
      <c r="H30" s="17">
        <f>+Jan!H30+Feb!H30+Mar!H30+Apr!H30+May!H30+Jun!H30+Jul!H30+Aug!H30+Sep!H30+Oct!H30+Nov!H30+Dec!H30</f>
        <v>0</v>
      </c>
      <c r="I30" s="17">
        <f>+Jan!I30</f>
        <v>0</v>
      </c>
      <c r="J30" s="17">
        <f>+Dec!J30</f>
        <v>0</v>
      </c>
      <c r="K30" s="17">
        <f>+Jan!K30</f>
        <v>0</v>
      </c>
      <c r="L30" s="17">
        <f>+Dec!L30</f>
        <v>0</v>
      </c>
      <c r="M30" s="17">
        <f>+Jan!M30+Feb!M30+Mar!M30+Apr!M30+May!M30+Jun!M30+Jul!M30+Aug!M30+Sep!M30+Oct!M30+Nov!M30+Dec!M30</f>
        <v>0</v>
      </c>
      <c r="N30" s="10">
        <f t="shared" ref="N30" si="17">+G30-I30+J30-K30+L30+M30+H30</f>
        <v>0</v>
      </c>
      <c r="O30" s="17">
        <f>+Jan!O30+Feb!O30+Mar!O30+Apr!O30+May!O30+Jun!O30+Jul!O30+Aug!O30+Sep!O30+Oct!O30+Nov!O30+Dec!O30</f>
        <v>0</v>
      </c>
      <c r="P30" s="17">
        <f>+Jan!P30+Feb!P30+Mar!P30+Apr!P30+May!P30+Jun!P30+Jul!P30+Aug!P30+Sep!P30+Oct!P30+Nov!P30+Dec!P30</f>
        <v>0</v>
      </c>
      <c r="Q30" s="17">
        <f>+Jan!Q30+Feb!Q30+Mar!Q30+Apr!Q30+May!Q30+Jun!Q30+Jul!Q30+Aug!Q30+Sep!Q30+Oct!Q30+Nov!Q30+Dec!Q30</f>
        <v>0</v>
      </c>
      <c r="R30" s="10">
        <f t="shared" ref="R30" si="18">+N30+P30+Q30+O30</f>
        <v>0</v>
      </c>
    </row>
    <row r="31" spans="1:18" hidden="1" x14ac:dyDescent="0.2">
      <c r="A31" s="24">
        <v>107400</v>
      </c>
      <c r="B31" s="17">
        <f>+Jan!B31+Feb!B31+Mar!B31+Apr!B31+May!B31+Jun!B31+Jul!B31+Aug!B31+Sep!B31+Oct!B31+Nov!B31+Dec!B31</f>
        <v>0</v>
      </c>
      <c r="C31" s="17">
        <f>+Jan!C31+Feb!C31+Mar!C31+Apr!C31+May!C31+Jun!C31+Jul!C31+Aug!C31+Sep!C31+Oct!C31+Nov!C31+Dec!C31</f>
        <v>0</v>
      </c>
      <c r="D31" s="17">
        <f>+Jan!D31+Feb!D31+Mar!D31+Apr!D31+May!D31+Jun!D31+Jul!D31+Aug!D31+Sep!D31+Oct!D31+Nov!D31+Dec!D31</f>
        <v>0</v>
      </c>
      <c r="E31" s="17">
        <f>+Jan!E31+Feb!E31+Mar!E31+Apr!E31+May!E31+Jun!E31+Jul!E31+Aug!E31+Sep!E31+Oct!E31+Nov!E31+Dec!E31</f>
        <v>0</v>
      </c>
      <c r="F31" s="17">
        <f>+Jan!F31+Feb!F31+Mar!F31+Apr!F31+May!F31+Jun!F31+Jul!F31+Aug!F31+Sep!F31+Oct!F31+Nov!F31+Dec!F31</f>
        <v>0</v>
      </c>
      <c r="G31" s="10">
        <f t="shared" si="0"/>
        <v>0</v>
      </c>
      <c r="H31" s="17">
        <f>+Jan!H31+Feb!H31+Mar!H31+Apr!H31+May!H31+Jun!H31+Jul!H31+Aug!H31+Sep!H31+Oct!H31+Nov!H31+Dec!H31</f>
        <v>0</v>
      </c>
      <c r="I31" s="17">
        <f>+Jan!I31</f>
        <v>0</v>
      </c>
      <c r="J31" s="17">
        <f>+Dec!J31</f>
        <v>0</v>
      </c>
      <c r="K31" s="17">
        <f>+Jan!K31</f>
        <v>0</v>
      </c>
      <c r="L31" s="17">
        <f>+Dec!L31</f>
        <v>0</v>
      </c>
      <c r="M31" s="17">
        <f>+Jan!M31+Feb!M31+Mar!M31+Apr!M31+May!M31+Jun!M31+Jul!M31+Aug!M31+Sep!M31+Oct!M31+Nov!M31+Dec!M31</f>
        <v>0</v>
      </c>
      <c r="N31" s="10">
        <f t="shared" ref="N31:N32" si="19">+G31-I31+J31-K31+L31+M31+H31</f>
        <v>0</v>
      </c>
      <c r="O31" s="17">
        <f>+Jan!O31+Feb!O31+Mar!O31+Apr!O31+May!O31+Jun!O31+Jul!O31+Aug!O31+Sep!O31+Oct!O31+Nov!O31+Dec!O31</f>
        <v>0</v>
      </c>
      <c r="P31" s="17">
        <f>+Jan!P31+Feb!P31+Mar!P31+Apr!P31+May!P31+Jun!P31+Jul!P31+Aug!P31+Sep!P31+Oct!P31+Nov!P31+Dec!P31</f>
        <v>0</v>
      </c>
      <c r="Q31" s="17">
        <f>+Jan!Q31+Feb!Q31+Mar!Q31+Apr!Q31+May!Q31+Jun!Q31+Jul!Q31+Aug!Q31+Sep!Q31+Oct!Q31+Nov!Q31+Dec!Q31</f>
        <v>0</v>
      </c>
      <c r="R31" s="10">
        <f t="shared" ref="R31:R32" si="20">+N31+P31+Q31+O31</f>
        <v>0</v>
      </c>
    </row>
    <row r="32" spans="1:18" x14ac:dyDescent="0.2">
      <c r="A32" s="24">
        <f>+Jan!A32</f>
        <v>107500</v>
      </c>
      <c r="B32" s="17">
        <f>+Jan!B32+Feb!B32+Mar!B32+Apr!B32+May!B32+Jun!B32+Jul!B32+Aug!B32+Sep!B32+Oct!B32+Nov!B32+Dec!B32</f>
        <v>151455.46</v>
      </c>
      <c r="C32" s="17">
        <f>+Jan!C32+Feb!C32+Mar!C32+Apr!C32+May!C32+Jun!C32+Jul!C32+Aug!C32+Sep!C32+Oct!C32+Nov!C32+Dec!C32</f>
        <v>5235.2800000000007</v>
      </c>
      <c r="D32" s="17">
        <f>+Jan!D32+Feb!D32+Mar!D32+Apr!D32+May!D32+Jun!D32+Jul!D32+Aug!D32+Sep!D32+Oct!D32+Nov!D32+Dec!D32</f>
        <v>7867.82</v>
      </c>
      <c r="E32" s="17">
        <f>+Jan!E32+Feb!E32+Mar!E32+Apr!E32+May!E32+Jun!E32+Jul!E32+Aug!E32+Sep!E32+Oct!E32+Nov!E32+Dec!E32</f>
        <v>12779.390000000001</v>
      </c>
      <c r="F32" s="17">
        <f>+Jan!F32+Feb!F32+Mar!F32+Apr!F32+May!F32+Jun!F32+Jul!F32+Aug!F32+Sep!F32+Oct!F32+Nov!F32+Dec!F32</f>
        <v>0</v>
      </c>
      <c r="G32" s="10">
        <f t="shared" si="0"/>
        <v>177337.95</v>
      </c>
      <c r="H32" s="17">
        <f>+Jan!H32+Feb!H32+Mar!H32+Apr!H32+May!H32+Jun!H32+Jul!H32+Aug!H32+Sep!H32+Oct!H32+Nov!H32+Dec!H32</f>
        <v>0</v>
      </c>
      <c r="I32" s="17">
        <f>+Jan!I32</f>
        <v>0</v>
      </c>
      <c r="J32" s="17">
        <f>+Dec!J32</f>
        <v>0</v>
      </c>
      <c r="K32" s="17">
        <f>+Jan!K32</f>
        <v>0</v>
      </c>
      <c r="L32" s="17">
        <f>+Dec!L32</f>
        <v>0</v>
      </c>
      <c r="M32" s="17">
        <f>+Jan!M32+Feb!M32+Mar!M32+Apr!M32+May!M32+Jun!M32+Jul!M32+Aug!M32+Sep!M32+Oct!M32+Nov!M32+Dec!M32</f>
        <v>212.45</v>
      </c>
      <c r="N32" s="10">
        <f t="shared" si="19"/>
        <v>177550.40000000002</v>
      </c>
      <c r="O32" s="17">
        <f>+Jan!O32+Feb!O32+Mar!O32+Apr!O32+May!O32+Jun!O32+Jul!O32+Aug!O32+Sep!O32+Oct!O32+Nov!O32+Dec!O32</f>
        <v>208.87756112727848</v>
      </c>
      <c r="P32" s="17">
        <f>+Jan!P32+Feb!P32+Mar!P32+Apr!P32+May!P32+Jun!P32+Jul!P32+Aug!P32+Sep!P32+Oct!P32+Nov!P32+Dec!P32</f>
        <v>0</v>
      </c>
      <c r="Q32" s="17">
        <f>+Jan!Q32+Feb!Q32+Mar!Q32+Apr!Q32+May!Q32+Jun!Q32+Jul!Q32+Aug!Q32+Sep!Q32+Oct!Q32+Nov!Q32+Dec!Q32</f>
        <v>0</v>
      </c>
      <c r="R32" s="10">
        <f t="shared" si="20"/>
        <v>177759.2775611273</v>
      </c>
    </row>
    <row r="33" spans="1:18" x14ac:dyDescent="0.2">
      <c r="A33" s="24">
        <f>+Jan!A33</f>
        <v>108800</v>
      </c>
      <c r="B33" s="17">
        <f>+Jan!B33+Feb!B33+Mar!B33+Apr!B33+May!B33+Jun!B33+Jul!B33+Aug!B33+Sep!B33+Oct!B33+Nov!B33+Dec!B33</f>
        <v>316574.72000000003</v>
      </c>
      <c r="C33" s="17">
        <f>+Jan!C33+Feb!C33+Mar!C33+Apr!C33+May!C33+Jun!C33+Jul!C33+Aug!C33+Sep!C33+Oct!C33+Nov!C33+Dec!C33</f>
        <v>9429.86</v>
      </c>
      <c r="D33" s="17">
        <f>+Jan!D33+Feb!D33+Mar!D33+Apr!D33+May!D33+Jun!D33+Jul!D33+Aug!D33+Sep!D33+Oct!D33+Nov!D33+Dec!D33</f>
        <v>7638.36</v>
      </c>
      <c r="E33" s="17">
        <f>+Jan!E33+Feb!E33+Mar!E33+Apr!E33+May!E33+Jun!E33+Jul!E33+Aug!E33+Sep!E33+Oct!E33+Nov!E33+Dec!E33</f>
        <v>25380.13</v>
      </c>
      <c r="F33" s="17">
        <f>+Jan!F33+Feb!F33+Mar!F33+Apr!F33+May!F33+Jun!F33+Jul!F33+Aug!F33+Sep!F33+Oct!F33+Nov!F33+Dec!F33</f>
        <v>0</v>
      </c>
      <c r="G33" s="10">
        <f t="shared" si="0"/>
        <v>359023.07</v>
      </c>
      <c r="H33" s="17">
        <f>+Jan!H33+Feb!H33+Mar!H33+Apr!H33+May!H33+Jun!H33+Jul!H33+Aug!H33+Sep!H33+Oct!H33+Nov!H33+Dec!H33</f>
        <v>11878.269999999999</v>
      </c>
      <c r="I33" s="17">
        <f>+Jan!I33</f>
        <v>0</v>
      </c>
      <c r="J33" s="17">
        <f>+Dec!J33</f>
        <v>0</v>
      </c>
      <c r="K33" s="17">
        <f>+Jan!K33</f>
        <v>0</v>
      </c>
      <c r="L33" s="17">
        <f>+Dec!L33</f>
        <v>0</v>
      </c>
      <c r="M33" s="17">
        <f>+Jan!M33+Feb!M33+Mar!M33+Apr!M33+May!M33+Jun!M33+Jul!M33+Aug!M33+Sep!M33+Oct!M33+Nov!M33+Dec!M33</f>
        <v>438.68</v>
      </c>
      <c r="N33" s="10">
        <f t="shared" si="1"/>
        <v>371340.02</v>
      </c>
      <c r="O33" s="17">
        <f>+Jan!O33+Feb!O33+Mar!O33+Apr!O33+May!O33+Jun!O33+Jul!O33+Aug!O33+Sep!O33+Oct!O33+Nov!O33+Dec!O33</f>
        <v>3492.1979385720683</v>
      </c>
      <c r="P33" s="17">
        <f>+Jan!P33+Feb!P33+Mar!P33+Apr!P33+May!P33+Jun!P33+Jul!P33+Aug!P33+Sep!P33+Oct!P33+Nov!P33+Dec!P33</f>
        <v>0</v>
      </c>
      <c r="Q33" s="17">
        <f>+Jan!Q33+Feb!Q33+Mar!Q33+Apr!Q33+May!Q33+Jun!Q33+Jul!Q33+Aug!Q33+Sep!Q33+Oct!Q33+Nov!Q33+Dec!Q33</f>
        <v>0</v>
      </c>
      <c r="R33" s="10">
        <f t="shared" si="2"/>
        <v>374832.21793857211</v>
      </c>
    </row>
    <row r="34" spans="1:18" x14ac:dyDescent="0.2">
      <c r="A34" s="24">
        <f>+Jan!A34</f>
        <v>108810</v>
      </c>
      <c r="B34" s="17">
        <f>+Jan!B34+Feb!B34+Mar!B34+Apr!B34+May!B34+Jun!B34+Jul!B34+Aug!B34+Sep!B34+Oct!B34+Nov!B34+Dec!B34</f>
        <v>1231.04</v>
      </c>
      <c r="C34" s="17">
        <f>+Jan!C34+Feb!C34+Mar!C34+Apr!C34+May!C34+Jun!C34+Jul!C34+Aug!C34+Sep!C34+Oct!C34+Nov!C34+Dec!C34</f>
        <v>44.1</v>
      </c>
      <c r="D34" s="17">
        <f>+Jan!D34+Feb!D34+Mar!D34+Apr!D34+May!D34+Jun!D34+Jul!D34+Aug!D34+Sep!D34+Oct!D34+Nov!D34+Dec!D34</f>
        <v>25.22</v>
      </c>
      <c r="E34" s="17">
        <f>+Jan!E34+Feb!E34+Mar!E34+Apr!E34+May!E34+Jun!E34+Jul!E34+Aug!E34+Sep!E34+Oct!E34+Nov!E34+Dec!E34</f>
        <v>108.92</v>
      </c>
      <c r="F34" s="17">
        <f>+Jan!F34+Feb!F34+Mar!F34+Apr!F34+May!F34+Jun!F34+Jul!F34+Aug!F34+Sep!F34+Oct!F34+Nov!F34+Dec!F34</f>
        <v>0</v>
      </c>
      <c r="G34" s="10">
        <f t="shared" si="0"/>
        <v>1409.28</v>
      </c>
      <c r="H34" s="17">
        <f>+Jan!H34+Feb!H34+Mar!H34+Apr!H34+May!H34+Jun!H34+Jul!H34+Aug!H34+Sep!H34+Oct!H34+Nov!H34+Dec!H34</f>
        <v>-1075.0800000000002</v>
      </c>
      <c r="I34" s="17">
        <f>+Jan!I34</f>
        <v>0</v>
      </c>
      <c r="J34" s="17">
        <f>+Dec!J34</f>
        <v>0</v>
      </c>
      <c r="K34" s="17">
        <f>+Jan!K34</f>
        <v>0</v>
      </c>
      <c r="L34" s="17">
        <f>+Dec!L34</f>
        <v>0</v>
      </c>
      <c r="M34" s="17">
        <f>+Jan!M34+Feb!M34+Mar!M34+Apr!M34+May!M34+Jun!M34+Jul!M34+Aug!M34+Sep!M34+Oct!M34+Nov!M34+Dec!M34</f>
        <v>1.48</v>
      </c>
      <c r="N34" s="10">
        <f t="shared" si="1"/>
        <v>335.67999999999984</v>
      </c>
      <c r="O34" s="17">
        <f>+Jan!O34+Feb!O34+Mar!O34+Apr!O34+May!O34+Jun!O34+Jul!O34+Aug!O34+Sep!O34+Oct!O34+Nov!O34+Dec!O34</f>
        <v>0.30537908046013718</v>
      </c>
      <c r="P34" s="17">
        <f>+Jan!P34+Feb!P34+Mar!P34+Apr!P34+May!P34+Jun!P34+Jul!P34+Aug!P34+Sep!P34+Oct!P34+Nov!P34+Dec!P34</f>
        <v>0</v>
      </c>
      <c r="Q34" s="17">
        <f>+Jan!Q34+Feb!Q34+Mar!Q34+Apr!Q34+May!Q34+Jun!Q34+Jul!Q34+Aug!Q34+Sep!Q34+Oct!Q34+Nov!Q34+Dec!Q34</f>
        <v>0</v>
      </c>
      <c r="R34" s="10">
        <f t="shared" si="2"/>
        <v>335.98537908045995</v>
      </c>
    </row>
    <row r="35" spans="1:18" x14ac:dyDescent="0.2">
      <c r="A35" s="49">
        <f>+Jan!A35</f>
        <v>142200</v>
      </c>
      <c r="B35" s="17">
        <f>+Jan!B35+Feb!B35+Mar!B35+Apr!B35+May!B35+Jun!B35+Jul!B35+Aug!B35+Sep!B35+Oct!B35+Nov!B35+Dec!B35</f>
        <v>0</v>
      </c>
      <c r="C35" s="17">
        <f>+Jan!C35+Feb!C35+Mar!C35+Apr!C35+May!C35+Jun!C35+Jul!C35+Aug!C35+Sep!C35+Oct!C35+Nov!C35+Dec!C35</f>
        <v>0</v>
      </c>
      <c r="D35" s="17">
        <f>+Jan!D35+Feb!D35+Mar!D35+Apr!D35+May!D35+Jun!D35+Jul!D35+Aug!D35+Sep!D35+Oct!D35+Nov!D35+Dec!D35</f>
        <v>0</v>
      </c>
      <c r="E35" s="17">
        <f>+Jan!E35+Feb!E35+Mar!E35+Apr!E35+May!E35+Jun!E35+Jul!E35+Aug!E35+Sep!E35+Oct!E35+Nov!E35+Dec!E35</f>
        <v>0</v>
      </c>
      <c r="F35" s="17">
        <f>+Jan!F35+Feb!F35+Mar!F35+Apr!F35+May!F35+Jun!F35+Jul!F35+Aug!F35+Sep!F35+Oct!F35+Nov!F35+Dec!F35</f>
        <v>0</v>
      </c>
      <c r="G35" s="10">
        <f t="shared" si="0"/>
        <v>0</v>
      </c>
      <c r="H35" s="17">
        <f>+Jan!H35+Feb!H35+Mar!H35+Apr!H35+May!H35+Jun!H35+Jul!H35+Aug!H35+Sep!H35+Oct!H35+Nov!H35+Dec!H35</f>
        <v>9951.0600000000013</v>
      </c>
      <c r="I35" s="17">
        <f>+Jan!I35</f>
        <v>0</v>
      </c>
      <c r="J35" s="17">
        <f>+Dec!J35</f>
        <v>0</v>
      </c>
      <c r="K35" s="17">
        <f>+Jan!K35</f>
        <v>0</v>
      </c>
      <c r="L35" s="17">
        <f>+Dec!L35</f>
        <v>0</v>
      </c>
      <c r="M35" s="17">
        <f>+Jan!M35+Feb!M35+Mar!M35+Apr!M35+May!M35+Jun!M35+Jul!M35+Aug!M35+Sep!M35+Oct!M35+Nov!M35+Dec!M35</f>
        <v>0</v>
      </c>
      <c r="N35" s="10">
        <f t="shared" si="1"/>
        <v>9951.0600000000013</v>
      </c>
      <c r="O35" s="17">
        <f>+Jan!O35+Feb!O35+Mar!O35+Apr!O35+May!O35+Jun!O35+Jul!O35+Aug!O35+Sep!O35+Oct!O35+Nov!O35+Dec!O35</f>
        <v>0</v>
      </c>
      <c r="P35" s="17">
        <f>+Jan!P35+Feb!P35+Mar!P35+Apr!P35+May!P35+Jun!P35+Jul!P35+Aug!P35+Sep!P35+Oct!P35+Nov!P35+Dec!P35</f>
        <v>0</v>
      </c>
      <c r="Q35" s="17">
        <f>+Jan!Q35+Feb!Q35+Mar!Q35+Apr!Q35+May!Q35+Jun!Q35+Jul!Q35+Aug!Q35+Sep!Q35+Oct!Q35+Nov!Q35+Dec!Q35</f>
        <v>0</v>
      </c>
      <c r="R35" s="10">
        <f t="shared" si="2"/>
        <v>9951.0600000000013</v>
      </c>
    </row>
    <row r="36" spans="1:18" hidden="1" x14ac:dyDescent="0.2">
      <c r="A36" s="24">
        <f>+Jan!A36</f>
        <v>143000</v>
      </c>
      <c r="B36" s="17">
        <f>+Jan!B36+Feb!B36+Mar!B36+Apr!B36+May!B36+Jun!B36+Jul!B36+Aug!B36+Sep!B36+Oct!B36+Nov!B36+Dec!B36</f>
        <v>0</v>
      </c>
      <c r="C36" s="17">
        <f>+Jan!C36+Feb!C36+Mar!C36+Apr!C36+May!C36+Jun!C36+Jul!C36+Aug!C36+Sep!C36+Oct!C36+Nov!C36+Dec!C36</f>
        <v>0</v>
      </c>
      <c r="D36" s="17">
        <f>+Jan!D36+Feb!D36+Mar!D36+Apr!D36+May!D36+Jun!D36+Jul!D36+Aug!D36+Sep!D36+Oct!D36+Nov!D36+Dec!D36</f>
        <v>0</v>
      </c>
      <c r="E36" s="17">
        <f>+Jan!E36+Feb!E36+Mar!E36+Apr!E36+May!E36+Jun!E36+Jul!E36+Aug!E36+Sep!E36+Oct!E36+Nov!E36+Dec!E36</f>
        <v>0</v>
      </c>
      <c r="F36" s="17">
        <f>+Jan!F36+Feb!F36+Mar!F36+Apr!F36+May!F36+Jun!F36+Jul!F36+Aug!F36+Sep!F36+Oct!F36+Nov!F36+Dec!F36</f>
        <v>0</v>
      </c>
      <c r="G36" s="10">
        <f t="shared" si="0"/>
        <v>0</v>
      </c>
      <c r="H36" s="17">
        <f>+Jan!H36+Feb!H36+Mar!H36+Apr!H36+May!H36+Jun!H36+Jul!H36+Aug!H36+Sep!H36+Oct!H36+Nov!H36+Dec!H36</f>
        <v>0</v>
      </c>
      <c r="I36" s="17">
        <f>+Jan!I36</f>
        <v>0</v>
      </c>
      <c r="J36" s="17">
        <f>+Dec!J36</f>
        <v>0</v>
      </c>
      <c r="K36" s="17">
        <f>+Jan!K36</f>
        <v>0</v>
      </c>
      <c r="L36" s="17">
        <f>+Dec!L36</f>
        <v>0</v>
      </c>
      <c r="M36" s="17">
        <f>+Jan!M36+Feb!M36+Mar!M36+Apr!M36+May!M36+Jun!M36+Jul!M36+Aug!M36+Sep!M36+Oct!M36+Nov!M36+Dec!M36</f>
        <v>0</v>
      </c>
      <c r="N36" s="10">
        <f t="shared" ref="N36" si="21">+G36-I36+J36-K36+L36+M36+H36</f>
        <v>0</v>
      </c>
      <c r="O36" s="17">
        <f>+Jan!O36+Feb!O36+Mar!O36+Apr!O36+May!O36+Jun!O36+Jul!O36+Aug!O36+Sep!O36+Oct!O36+Nov!O36+Dec!O36</f>
        <v>0</v>
      </c>
      <c r="P36" s="17">
        <f>+Jan!P36+Feb!P36+Mar!P36+Apr!P36+May!P36+Jun!P36+Jul!P36+Aug!P36+Sep!P36+Oct!P36+Nov!P36+Dec!P36</f>
        <v>0</v>
      </c>
      <c r="Q36" s="17">
        <f>+Jan!Q36+Feb!Q36+Mar!Q36+Apr!Q36+May!Q36+Jun!Q36+Jul!Q36+Aug!Q36+Sep!Q36+Oct!Q36+Nov!Q36+Dec!Q36</f>
        <v>0</v>
      </c>
      <c r="R36" s="10">
        <f t="shared" ref="R36" si="22">+N36+P36+Q36+O36</f>
        <v>0</v>
      </c>
    </row>
    <row r="37" spans="1:18" x14ac:dyDescent="0.2">
      <c r="A37" s="24">
        <f>+Jan!A37</f>
        <v>143100</v>
      </c>
      <c r="B37" s="17">
        <f>+Jan!B37+Feb!B37+Mar!B37+Apr!B37+May!B37+Jun!B37+Jul!B37+Aug!B37+Sep!B37+Oct!B37+Nov!B37+Dec!B37</f>
        <v>0</v>
      </c>
      <c r="C37" s="17">
        <f>+Jan!C37+Feb!C37+Mar!C37+Apr!C37+May!C37+Jun!C37+Jul!C37+Aug!C37+Sep!C37+Oct!C37+Nov!C37+Dec!C37</f>
        <v>0</v>
      </c>
      <c r="D37" s="17">
        <f>+Jan!D37+Feb!D37+Mar!D37+Apr!D37+May!D37+Jun!D37+Jul!D37+Aug!D37+Sep!D37+Oct!D37+Nov!D37+Dec!D37</f>
        <v>0</v>
      </c>
      <c r="E37" s="17">
        <f>+Jan!E37+Feb!E37+Mar!E37+Apr!E37+May!E37+Jun!E37+Jul!E37+Aug!E37+Sep!E37+Oct!E37+Nov!E37+Dec!E37</f>
        <v>0</v>
      </c>
      <c r="F37" s="17">
        <f>+Jan!F37+Feb!F37+Mar!F37+Apr!F37+May!F37+Jun!F37+Jul!F37+Aug!F37+Sep!F37+Oct!F37+Nov!F37+Dec!F37</f>
        <v>0</v>
      </c>
      <c r="G37" s="10">
        <f t="shared" si="0"/>
        <v>0</v>
      </c>
      <c r="H37" s="17">
        <f>+Jan!H37+Feb!H37+Mar!H37+Apr!H37+May!H37+Jun!H37+Jul!H37+Aug!H37+Sep!H37+Oct!H37+Nov!H37+Dec!H37</f>
        <v>51807.350000000013</v>
      </c>
      <c r="I37" s="17">
        <f>+Jan!I37</f>
        <v>0</v>
      </c>
      <c r="J37" s="17">
        <f>+Dec!J37</f>
        <v>0</v>
      </c>
      <c r="K37" s="17">
        <f>+Jan!K37</f>
        <v>0</v>
      </c>
      <c r="L37" s="17">
        <f>+Dec!L37</f>
        <v>0</v>
      </c>
      <c r="M37" s="17">
        <f>+Jan!M37+Feb!M37+Mar!M37+Apr!M37+May!M37+Jun!M37+Jul!M37+Aug!M37+Sep!M37+Oct!M37+Nov!M37+Dec!M37</f>
        <v>0</v>
      </c>
      <c r="N37" s="10">
        <f t="shared" si="1"/>
        <v>51807.350000000013</v>
      </c>
      <c r="O37" s="17">
        <f>+Jan!O37+Feb!O37+Mar!O37+Apr!O37+May!O37+Jun!O37+Jul!O37+Aug!O37+Sep!O37+Oct!O37+Nov!O37+Dec!O37</f>
        <v>0</v>
      </c>
      <c r="P37" s="17">
        <f>+Jan!P37+Feb!P37+Mar!P37+Apr!P37+May!P37+Jun!P37+Jul!P37+Aug!P37+Sep!P37+Oct!P37+Nov!P37+Dec!P37</f>
        <v>0</v>
      </c>
      <c r="Q37" s="17">
        <f>+Jan!Q37+Feb!Q37+Mar!Q37+Apr!Q37+May!Q37+Jun!Q37+Jul!Q37+Aug!Q37+Sep!Q37+Oct!Q37+Nov!Q37+Dec!Q37</f>
        <v>0</v>
      </c>
      <c r="R37" s="10">
        <f t="shared" si="2"/>
        <v>51807.350000000013</v>
      </c>
    </row>
    <row r="38" spans="1:18" x14ac:dyDescent="0.2">
      <c r="A38" s="24">
        <f>+Jan!A38</f>
        <v>143600</v>
      </c>
      <c r="B38" s="17">
        <f>+Jan!B38+Feb!B38+Mar!B38+Apr!B38+May!B38+Jun!B38+Jul!B38+Aug!B38+Sep!B38+Oct!B38+Nov!B38+Dec!B38</f>
        <v>34239.919999999998</v>
      </c>
      <c r="C38" s="17">
        <f>+Jan!C38+Feb!C38+Mar!C38+Apr!C38+May!C38+Jun!C38+Jul!C38+Aug!C38+Sep!C38+Oct!C38+Nov!C38+Dec!C38</f>
        <v>978.58</v>
      </c>
      <c r="D38" s="17">
        <f>+Jan!D38+Feb!D38+Mar!D38+Apr!D38+May!D38+Jun!D38+Jul!D38+Aug!D38+Sep!D38+Oct!D38+Nov!D38+Dec!D38</f>
        <v>0</v>
      </c>
      <c r="E38" s="17">
        <f>+Jan!E38+Feb!E38+Mar!E38+Apr!E38+May!E38+Jun!E38+Jul!E38+Aug!E38+Sep!E38+Oct!E38+Nov!E38+Dec!E38</f>
        <v>88.64</v>
      </c>
      <c r="F38" s="17">
        <f>+Jan!F38+Feb!F38+Mar!F38+Apr!F38+May!F38+Jun!F38+Jul!F38+Aug!F38+Sep!F38+Oct!F38+Nov!F38+Dec!F38</f>
        <v>0</v>
      </c>
      <c r="G38" s="10">
        <f t="shared" si="0"/>
        <v>35307.14</v>
      </c>
      <c r="H38" s="17">
        <f>+Jan!H38+Feb!H38+Mar!H38+Apr!H38+May!H38+Jun!H38+Jul!H38+Aug!H38+Sep!H38+Oct!H38+Nov!H38+Dec!H38</f>
        <v>10088.530000000001</v>
      </c>
      <c r="I38" s="17">
        <f>+Jan!I38</f>
        <v>0</v>
      </c>
      <c r="J38" s="17">
        <f>+Dec!J38</f>
        <v>0</v>
      </c>
      <c r="K38" s="17">
        <f>+Jan!K38</f>
        <v>0</v>
      </c>
      <c r="L38" s="17">
        <f>+Dec!L38</f>
        <v>0</v>
      </c>
      <c r="M38" s="17">
        <f>+Jan!M38+Feb!M38+Mar!M38+Apr!M38+May!M38+Jun!M38+Jul!M38+Aug!M38+Sep!M38+Oct!M38+Nov!M38+Dec!M38</f>
        <v>0</v>
      </c>
      <c r="N38" s="10">
        <f t="shared" si="1"/>
        <v>45395.67</v>
      </c>
      <c r="O38" s="17">
        <f>+Jan!O38+Feb!O38+Mar!O38+Apr!O38+May!O38+Jun!O38+Jul!O38+Aug!O38+Sep!O38+Oct!O38+Nov!O38+Dec!O38</f>
        <v>176.12724054031773</v>
      </c>
      <c r="P38" s="17">
        <f>+Jan!P38+Feb!P38+Mar!P38+Apr!P38+May!P38+Jun!P38+Jul!P38+Aug!P38+Sep!P38+Oct!P38+Nov!P38+Dec!P38</f>
        <v>0</v>
      </c>
      <c r="Q38" s="17">
        <f>+Jan!Q38+Feb!Q38+Mar!Q38+Apr!Q38+May!Q38+Jun!Q38+Jul!Q38+Aug!Q38+Sep!Q38+Oct!Q38+Nov!Q38+Dec!Q38</f>
        <v>0</v>
      </c>
      <c r="R38" s="10">
        <f t="shared" si="2"/>
        <v>45571.797240540312</v>
      </c>
    </row>
    <row r="39" spans="1:18" hidden="1" x14ac:dyDescent="0.2">
      <c r="A39" s="24">
        <v>143700</v>
      </c>
      <c r="B39" s="17">
        <f>+Jan!B39+Feb!B39+Mar!B39+Apr!B39+May!B39+Jun!B39+Jul!B39+Aug!B39+Sep!B39+Oct!B39+Nov!B39+Dec!B39</f>
        <v>0</v>
      </c>
      <c r="C39" s="17">
        <f>+Jan!C39+Feb!C39+Mar!C39+Apr!C39+May!C39+Jun!C39+Jul!C39+Aug!C39+Sep!C39+Oct!C39+Nov!C39+Dec!C39</f>
        <v>0</v>
      </c>
      <c r="D39" s="17">
        <f>+Jan!D39+Feb!D39+Mar!D39+Apr!D39+May!D39+Jun!D39+Jul!D39+Aug!D39+Sep!D39+Oct!D39+Nov!D39+Dec!D39</f>
        <v>0</v>
      </c>
      <c r="E39" s="17">
        <f>+Jan!E39+Feb!E39+Mar!E39+Apr!E39+May!E39+Jun!E39+Jul!E39+Aug!E39+Sep!E39+Oct!E39+Nov!E39+Dec!E39</f>
        <v>0</v>
      </c>
      <c r="F39" s="17">
        <f>+Jan!F39+Feb!F39+Mar!F39+Apr!F39+May!F39+Jun!F39+Jul!F39+Aug!F39+Sep!F39+Oct!F39+Nov!F39+Dec!F39</f>
        <v>0</v>
      </c>
      <c r="G39" s="10">
        <f t="shared" ref="G39" si="23">SUM(B39:F39)</f>
        <v>0</v>
      </c>
      <c r="H39" s="17">
        <f>+Jan!H39+Feb!H39+Mar!H39+Apr!H39+May!H39+Jun!H39+Jul!H39+Aug!H39+Sep!H39+Oct!H39+Nov!H39+Dec!H39</f>
        <v>0</v>
      </c>
      <c r="I39" s="17">
        <f>+Jan!I39</f>
        <v>0</v>
      </c>
      <c r="J39" s="17">
        <f>+Dec!J39</f>
        <v>0</v>
      </c>
      <c r="K39" s="17">
        <f>+Jan!K39</f>
        <v>0</v>
      </c>
      <c r="L39" s="17">
        <f>+Dec!L39</f>
        <v>0</v>
      </c>
      <c r="M39" s="17">
        <f>+Jan!M39+Feb!M39+Mar!M39+Apr!M39+May!M39+Jun!M39+Jul!M39+Aug!M39+Sep!M39+Oct!M39+Nov!M39+Dec!M39</f>
        <v>0</v>
      </c>
      <c r="N39" s="10">
        <f t="shared" ref="N39" si="24">+G39-I39+J39-K39+L39+M39+H39</f>
        <v>0</v>
      </c>
      <c r="O39" s="17">
        <f>+Jan!O39+Feb!O39+Mar!O39+Apr!O39+May!O39+Jun!O39+Jul!O39+Aug!O39+Sep!O39+Oct!O39+Nov!O39+Dec!O39</f>
        <v>0</v>
      </c>
      <c r="P39" s="17">
        <f>+Jan!P39+Feb!P39+Mar!P39+Apr!P39+May!P39+Jun!P39+Jul!P39+Aug!P39+Sep!P39+Oct!P39+Nov!P39+Dec!P39</f>
        <v>0</v>
      </c>
      <c r="Q39" s="17">
        <f>+Jan!Q39+Feb!Q39+Mar!Q39+Apr!Q39+May!Q39+Jun!Q39+Jul!Q39+Aug!Q39+Sep!Q39+Oct!Q39+Nov!Q39+Dec!Q39</f>
        <v>0</v>
      </c>
      <c r="R39" s="10">
        <f t="shared" ref="R39" si="25">+N39+P39+Q39+O39</f>
        <v>0</v>
      </c>
    </row>
    <row r="40" spans="1:18" hidden="1" x14ac:dyDescent="0.2">
      <c r="A40" s="24">
        <f>+Jan!A40</f>
        <v>146000</v>
      </c>
      <c r="B40" s="17">
        <f>+Jan!B40+Feb!B40+Mar!B40+Apr!B40+May!B40+Jun!B40+Jul!B40+Aug!B40+Sep!B40+Oct!B40+Nov!B40+Dec!B40</f>
        <v>0</v>
      </c>
      <c r="C40" s="17">
        <f>+Jan!C40+Feb!C40+Mar!C40+Apr!C40+May!C40+Jun!C40+Jul!C40+Aug!C40+Sep!C40+Oct!C40+Nov!C40+Dec!C40</f>
        <v>0</v>
      </c>
      <c r="D40" s="17">
        <f>+Jan!D40+Feb!D40+Mar!D40+Apr!D40+May!D40+Jun!D40+Jul!D40+Aug!D40+Sep!D40+Oct!D40+Nov!D40+Dec!D40</f>
        <v>0</v>
      </c>
      <c r="E40" s="17">
        <f>+Jan!E40+Feb!E40+Mar!E40+Apr!E40+May!E40+Jun!E40+Jul!E40+Aug!E40+Sep!E40+Oct!E40+Nov!E40+Dec!E40</f>
        <v>0</v>
      </c>
      <c r="F40" s="17">
        <f>+Jan!F40+Feb!F40+Mar!F40+Apr!F40+May!F40+Jun!F40+Jul!F40+Aug!F40+Sep!F40+Oct!F40+Nov!F40+Dec!F40</f>
        <v>0</v>
      </c>
      <c r="G40" s="10">
        <f t="shared" si="0"/>
        <v>0</v>
      </c>
      <c r="H40" s="17">
        <f>+Jan!H40+Feb!H40+Mar!H40+Apr!H40+May!H40+Jun!H40+Jul!H40+Aug!H40+Sep!H40+Oct!H40+Nov!H40+Dec!H40</f>
        <v>0</v>
      </c>
      <c r="I40" s="17">
        <f>+Jan!I40</f>
        <v>0</v>
      </c>
      <c r="J40" s="17">
        <f>+Dec!J40</f>
        <v>0</v>
      </c>
      <c r="K40" s="17">
        <f>+Jan!K40</f>
        <v>0</v>
      </c>
      <c r="L40" s="17">
        <f>+Dec!L40</f>
        <v>0</v>
      </c>
      <c r="M40" s="17">
        <f>+Jan!M40+Feb!M40+Mar!M40+Apr!M40+May!M40+Jun!M40+Jul!M40+Aug!M40+Sep!M40+Oct!M40+Nov!M40+Dec!M40</f>
        <v>0</v>
      </c>
      <c r="N40" s="10">
        <f t="shared" si="1"/>
        <v>0</v>
      </c>
      <c r="O40" s="17">
        <f>+Jan!O40+Feb!O40+Mar!O40+Apr!O40+May!O40+Jun!O40+Jul!O40+Aug!O40+Sep!O40+Oct!O40+Nov!O40+Dec!O40</f>
        <v>0</v>
      </c>
      <c r="P40" s="17">
        <f>+Jan!P40+Feb!P40+Mar!P40+Apr!P40+May!P40+Jun!P40+Jul!P40+Aug!P40+Sep!P40+Oct!P40+Nov!P40+Dec!P40</f>
        <v>0</v>
      </c>
      <c r="Q40" s="17">
        <f>+Jan!Q40+Feb!Q40+Mar!Q40+Apr!Q40+May!Q40+Jun!Q40+Jul!Q40+Aug!Q40+Sep!Q40+Oct!Q40+Nov!Q40+Dec!Q40</f>
        <v>0</v>
      </c>
      <c r="R40" s="10">
        <f t="shared" si="2"/>
        <v>0</v>
      </c>
    </row>
    <row r="41" spans="1:18" x14ac:dyDescent="0.2">
      <c r="A41" s="24">
        <f>+Jan!A41</f>
        <v>163000</v>
      </c>
      <c r="B41" s="17">
        <f>+Jan!B41+Feb!B41+Mar!B41+Apr!B41+May!B41+Jun!B41+Jul!B41+Aug!B41+Sep!B41+Oct!B41+Nov!B41+Dec!B41</f>
        <v>489173.34</v>
      </c>
      <c r="C41" s="17">
        <f>+Jan!C41+Feb!C41+Mar!C41+Apr!C41+May!C41+Jun!C41+Jul!C41+Aug!C41+Sep!C41+Oct!C41+Nov!C41+Dec!C41</f>
        <v>17703.989999999998</v>
      </c>
      <c r="D41" s="17">
        <f>+Jan!D41+Feb!D41+Mar!D41+Apr!D41+May!D41+Jun!D41+Jul!D41+Aug!D41+Sep!D41+Oct!D41+Nov!D41+Dec!D41</f>
        <v>9815.9</v>
      </c>
      <c r="E41" s="17">
        <f>+Jan!E41+Feb!E41+Mar!E41+Apr!E41+May!E41+Jun!E41+Jul!E41+Aug!E41+Sep!E41+Oct!E41+Nov!E41+Dec!E41</f>
        <v>48336.43</v>
      </c>
      <c r="F41" s="17">
        <f>+Jan!F41+Feb!F41+Mar!F41+Apr!F41+May!F41+Jun!F41+Jul!F41+Aug!F41+Sep!F41+Oct!F41+Nov!F41+Dec!F41</f>
        <v>0</v>
      </c>
      <c r="G41" s="10">
        <f t="shared" si="0"/>
        <v>565029.66</v>
      </c>
      <c r="H41" s="17">
        <f>+Jan!H41+Feb!H41+Mar!H41+Apr!H41+May!H41+Jun!H41+Jul!H41+Aug!H41+Sep!H41+Oct!H41+Nov!H41+Dec!H41</f>
        <v>0</v>
      </c>
      <c r="I41" s="17">
        <f>+Jan!I41</f>
        <v>0</v>
      </c>
      <c r="J41" s="17">
        <f>+Dec!J41</f>
        <v>0</v>
      </c>
      <c r="K41" s="17">
        <f>+Jan!K41</f>
        <v>0</v>
      </c>
      <c r="L41" s="17">
        <f>+Dec!L41</f>
        <v>0</v>
      </c>
      <c r="M41" s="17">
        <f>+Jan!M41+Feb!M41+Mar!M41+Apr!M41+May!M41+Jun!M41+Jul!M41+Aug!M41+Sep!M41+Oct!M41+Nov!M41+Dec!M41</f>
        <v>804.72</v>
      </c>
      <c r="N41" s="10">
        <f t="shared" si="1"/>
        <v>565834.38</v>
      </c>
      <c r="O41" s="17">
        <f>+Jan!O41+Feb!O41+Mar!O41+Apr!O41+May!O41+Jun!O41+Jul!O41+Aug!O41+Sep!O41+Oct!O41+Nov!O41+Dec!O41</f>
        <v>65.859452121689046</v>
      </c>
      <c r="P41" s="17">
        <f>+Jan!P41+Feb!P41+Mar!P41+Apr!P41+May!P41+Jun!P41+Jul!P41+Aug!P41+Sep!P41+Oct!P41+Nov!P41+Dec!P41</f>
        <v>0</v>
      </c>
      <c r="Q41" s="17">
        <f>+Jan!Q41+Feb!Q41+Mar!Q41+Apr!Q41+May!Q41+Jun!Q41+Jul!Q41+Aug!Q41+Sep!Q41+Oct!Q41+Nov!Q41+Dec!Q41</f>
        <v>-565900.23945212166</v>
      </c>
      <c r="R41" s="10">
        <f t="shared" si="2"/>
        <v>3.0794922167842742E-11</v>
      </c>
    </row>
    <row r="42" spans="1:18" hidden="1" x14ac:dyDescent="0.2">
      <c r="A42" s="24">
        <f>+Jan!A42</f>
        <v>163200</v>
      </c>
      <c r="B42" s="17">
        <f>+Jan!B42+Feb!B42+Mar!B42+Apr!B42+May!B42+Jun!B42+Jul!B42+Aug!B42+Sep!B42+Oct!B42+Nov!B42+Dec!B42</f>
        <v>0</v>
      </c>
      <c r="C42" s="17">
        <f>+Jan!C42+Feb!C42+Mar!C42+Apr!C42+May!C42+Jun!C42+Jul!C42+Aug!C42+Sep!C42+Oct!C42+Nov!C42+Dec!C42</f>
        <v>0</v>
      </c>
      <c r="D42" s="17">
        <f>+Jan!D42+Feb!D42+Mar!D42+Apr!D42+May!D42+Jun!D42+Jul!D42+Aug!D42+Sep!D42+Oct!D42+Nov!D42+Dec!D42</f>
        <v>0</v>
      </c>
      <c r="E42" s="17">
        <f>+Jan!E42+Feb!E42+Mar!E42+Apr!E42+May!E42+Jun!E42+Jul!E42+Aug!E42+Sep!E42+Oct!E42+Nov!E42+Dec!E42</f>
        <v>0</v>
      </c>
      <c r="F42" s="17">
        <f>+Jan!F42+Feb!F42+Mar!F42+Apr!F42+May!F42+Jun!F42+Jul!F42+Aug!F42+Sep!F42+Oct!F42+Nov!F42+Dec!F42</f>
        <v>0</v>
      </c>
      <c r="G42" s="10">
        <f t="shared" si="0"/>
        <v>0</v>
      </c>
      <c r="H42" s="17">
        <f>+Jan!H42+Feb!H42+Mar!H42+Apr!H42+May!H42+Jun!H42+Jul!H42+Aug!H42+Sep!H42+Oct!H42+Nov!H42+Dec!H42</f>
        <v>0</v>
      </c>
      <c r="I42" s="17">
        <f>+Jan!I42</f>
        <v>0</v>
      </c>
      <c r="J42" s="17">
        <f>+Dec!J42</f>
        <v>0</v>
      </c>
      <c r="K42" s="17">
        <f>+Jan!K42</f>
        <v>0</v>
      </c>
      <c r="L42" s="17">
        <f>+Dec!L42</f>
        <v>0</v>
      </c>
      <c r="M42" s="17">
        <f>+Jan!M42+Feb!M42+Mar!M42+Apr!M42+May!M42+Jun!M42+Jul!M42+Aug!M42+Sep!M42+Oct!M42+Nov!M42+Dec!M42</f>
        <v>0</v>
      </c>
      <c r="N42" s="10">
        <f t="shared" si="1"/>
        <v>0</v>
      </c>
      <c r="O42" s="17">
        <f>+Jan!O42+Feb!O42+Mar!O42+Apr!O42+May!O42+Jun!O42+Jul!O42+Aug!O42+Sep!O42+Oct!O42+Nov!O42+Dec!O42</f>
        <v>0</v>
      </c>
      <c r="P42" s="17">
        <f>+Jan!P42+Feb!P42+Mar!P42+Apr!P42+May!P42+Jun!P42+Jul!P42+Aug!P42+Sep!P42+Oct!P42+Nov!P42+Dec!P42</f>
        <v>0</v>
      </c>
      <c r="Q42" s="17">
        <f>+Jan!Q42+Feb!Q42+Mar!Q42+Apr!Q42+May!Q42+Jun!Q42+Jul!Q42+Aug!Q42+Sep!Q42+Oct!Q42+Nov!Q42+Dec!Q42</f>
        <v>0</v>
      </c>
      <c r="R42" s="10">
        <f t="shared" si="2"/>
        <v>0</v>
      </c>
    </row>
    <row r="43" spans="1:18" x14ac:dyDescent="0.2">
      <c r="A43" s="24">
        <v>183200</v>
      </c>
      <c r="B43" s="17">
        <f>+Jan!B43+Feb!B43+Mar!B43+Apr!B43+May!B43+Jun!B43+Jul!B43+Aug!B43+Sep!B43+Oct!B43+Nov!B43+Dec!B43</f>
        <v>9.31</v>
      </c>
      <c r="C43" s="17">
        <f>+Jan!C43+Feb!C43+Mar!C43+Apr!C43+May!C43+Jun!C43+Jul!C43+Aug!C43+Sep!C43+Oct!C43+Nov!C43+Dec!C43</f>
        <v>0.28999999999999998</v>
      </c>
      <c r="D43" s="17">
        <f>+Jan!D43+Feb!D43+Mar!D43+Apr!D43+May!D43+Jun!D43+Jul!D43+Aug!D43+Sep!D43+Oct!D43+Nov!D43+Dec!D43</f>
        <v>0</v>
      </c>
      <c r="E43" s="17">
        <f>+Jan!E43+Feb!E43+Mar!E43+Apr!E43+May!E43+Jun!E43+Jul!E43+Aug!E43+Sep!E43+Oct!E43+Nov!E43+Dec!E43</f>
        <v>0.28999999999999998</v>
      </c>
      <c r="F43" s="17">
        <f>+Jan!F43+Feb!F43+Mar!F43+Apr!F43+May!F43+Jun!F43+Jul!F43+Aug!F43+Sep!F43+Oct!F43+Nov!F43+Dec!F43</f>
        <v>0</v>
      </c>
      <c r="G43" s="10">
        <f t="shared" si="0"/>
        <v>9.8899999999999988</v>
      </c>
      <c r="H43" s="17">
        <f>+Jan!H43+Feb!H43+Mar!H43+Apr!H43+May!H43+Jun!H43+Jul!H43+Aug!H43+Sep!H43+Oct!H43+Nov!H43+Dec!H43</f>
        <v>0</v>
      </c>
      <c r="I43" s="17">
        <f>+Jan!I43</f>
        <v>0</v>
      </c>
      <c r="J43" s="17">
        <f>+Dec!J43</f>
        <v>0</v>
      </c>
      <c r="K43" s="17">
        <f>+Jan!K43</f>
        <v>0</v>
      </c>
      <c r="L43" s="17">
        <f>+Dec!L43</f>
        <v>0</v>
      </c>
      <c r="M43" s="17">
        <f>+Jan!M43+Feb!M43+Mar!M43+Apr!M43+May!M43+Jun!M43+Jul!M43+Aug!M43+Sep!M43+Oct!M43+Nov!M43+Dec!M43</f>
        <v>0</v>
      </c>
      <c r="N43" s="10">
        <f t="shared" si="1"/>
        <v>9.8899999999999988</v>
      </c>
      <c r="O43" s="17">
        <f>+Jan!O43+Feb!O43+Mar!O43+Apr!O43+May!O43+Jun!O43+Jul!O43+Aug!O43+Sep!O43+Oct!O43+Nov!O43+Dec!O43</f>
        <v>0</v>
      </c>
      <c r="P43" s="17">
        <f>+Jan!P43+Feb!P43+Mar!P43+Apr!P43+May!P43+Jun!P43+Jul!P43+Aug!P43+Sep!P43+Oct!P43+Nov!P43+Dec!P43</f>
        <v>0</v>
      </c>
      <c r="Q43" s="17">
        <f>+Jan!Q43+Feb!Q43+Mar!Q43+Apr!Q43+May!Q43+Jun!Q43+Jul!Q43+Aug!Q43+Sep!Q43+Oct!Q43+Nov!Q43+Dec!Q43</f>
        <v>0</v>
      </c>
      <c r="R43" s="10">
        <f t="shared" si="2"/>
        <v>9.8899999999999988</v>
      </c>
    </row>
    <row r="44" spans="1:18" hidden="1" x14ac:dyDescent="0.2">
      <c r="A44" s="24">
        <v>183400</v>
      </c>
      <c r="B44" s="17">
        <f>+Jan!B44+Feb!B44+Mar!B44+Apr!B44+May!B44+Jun!B44+Jul!B44+Aug!B44+Sep!B44+Oct!B44+Nov!B44+Dec!B44</f>
        <v>0</v>
      </c>
      <c r="C44" s="17">
        <f>+Jan!C44+Feb!C44+Mar!C44+Apr!C44+May!C44+Jun!C44+Jul!C44+Aug!C44+Sep!C44+Oct!C44+Nov!C44+Dec!C44</f>
        <v>0</v>
      </c>
      <c r="D44" s="17">
        <f>+Jan!D44+Feb!D44+Mar!D44+Apr!D44+May!D44+Jun!D44+Jul!D44+Aug!D44+Sep!D44+Oct!D44+Nov!D44+Dec!D44</f>
        <v>0</v>
      </c>
      <c r="E44" s="17">
        <f>+Jan!E44+Feb!E44+Mar!E44+Apr!E44+May!E44+Jun!E44+Jul!E44+Aug!E44+Sep!E44+Oct!E44+Nov!E44+Dec!E44</f>
        <v>0</v>
      </c>
      <c r="F44" s="17">
        <f>+Jan!F44+Feb!F44+Mar!F44+Apr!F44+May!F44+Jun!F44+Jul!F44+Aug!F44+Sep!F44+Oct!F44+Nov!F44+Dec!F44</f>
        <v>0</v>
      </c>
      <c r="G44" s="10">
        <f t="shared" si="0"/>
        <v>0</v>
      </c>
      <c r="H44" s="17">
        <f>+Jan!H44+Feb!H44+Mar!H44+Apr!H44+May!H44+Jun!H44+Jul!H44+Aug!H44+Sep!H44+Oct!H44+Nov!H44+Dec!H44</f>
        <v>0</v>
      </c>
      <c r="I44" s="17">
        <f>+Jan!I44</f>
        <v>0</v>
      </c>
      <c r="J44" s="17">
        <f>+Dec!J44</f>
        <v>0</v>
      </c>
      <c r="K44" s="17">
        <f>+Jan!K44</f>
        <v>0</v>
      </c>
      <c r="L44" s="17">
        <f>+Dec!L44</f>
        <v>0</v>
      </c>
      <c r="M44" s="17">
        <f>+Jan!M44+Feb!M44+Mar!M44+Apr!M44+May!M44+Jun!M44+Jul!M44+Aug!M44+Sep!M44+Oct!M44+Nov!M44+Dec!M44</f>
        <v>0</v>
      </c>
      <c r="N44" s="10">
        <f t="shared" ref="N44" si="26">+G44-I44+J44-K44+L44+M44+H44</f>
        <v>0</v>
      </c>
      <c r="O44" s="17">
        <f>+Jan!O44+Feb!O44+Mar!O44+Apr!O44+May!O44+Jun!O44+Jul!O44+Aug!O44+Sep!O44+Oct!O44+Nov!O44+Dec!O44</f>
        <v>0</v>
      </c>
      <c r="P44" s="17">
        <f>+Jan!P44+Feb!P44+Mar!P44+Apr!P44+May!P44+Jun!P44+Jul!P44+Aug!P44+Sep!P44+Oct!P44+Nov!P44+Dec!P44</f>
        <v>0</v>
      </c>
      <c r="Q44" s="17">
        <f>+Jan!Q44+Feb!Q44+Mar!Q44+Apr!Q44+May!Q44+Jun!Q44+Jul!Q44+Aug!Q44+Sep!Q44+Oct!Q44+Nov!Q44+Dec!Q44</f>
        <v>0</v>
      </c>
      <c r="R44" s="10">
        <f t="shared" ref="R44" si="27">+N44+P44+Q44+O44</f>
        <v>0</v>
      </c>
    </row>
    <row r="45" spans="1:18" x14ac:dyDescent="0.2">
      <c r="A45" s="24">
        <f>+Jan!A45</f>
        <v>184100</v>
      </c>
      <c r="B45" s="17">
        <f>+Jan!B45+Feb!B45+Mar!B45+Apr!B45+May!B45+Jun!B45+Jul!B45+Aug!B45+Sep!B45+Oct!B45+Nov!B45+Dec!B45</f>
        <v>22021.430000000004</v>
      </c>
      <c r="C45" s="17">
        <f>+Jan!C45+Feb!C45+Mar!C45+Apr!C45+May!C45+Jun!C45+Jul!C45+Aug!C45+Sep!C45+Oct!C45+Nov!C45+Dec!C45</f>
        <v>763.93</v>
      </c>
      <c r="D45" s="17">
        <f>+Jan!D45+Feb!D45+Mar!D45+Apr!D45+May!D45+Jun!D45+Jul!D45+Aug!D45+Sep!D45+Oct!D45+Nov!D45+Dec!D45</f>
        <v>359.74</v>
      </c>
      <c r="E45" s="17">
        <f>+Jan!E45+Feb!E45+Mar!E45+Apr!E45+May!E45+Jun!E45+Jul!E45+Aug!E45+Sep!E45+Oct!E45+Nov!E45+Dec!E45</f>
        <v>2294.58</v>
      </c>
      <c r="F45" s="17">
        <f>+Jan!F45+Feb!F45+Mar!F45+Apr!F45+May!F45+Jun!F45+Jul!F45+Aug!F45+Sep!F45+Oct!F45+Nov!F45+Dec!F45</f>
        <v>0</v>
      </c>
      <c r="G45" s="10">
        <f t="shared" si="0"/>
        <v>25439.680000000008</v>
      </c>
      <c r="H45" s="17">
        <f>+Jan!H45+Feb!H45+Mar!H45+Apr!H45+May!H45+Jun!H45+Jul!H45+Aug!H45+Sep!H45+Oct!H45+Nov!H45+Dec!H45</f>
        <v>-411.98</v>
      </c>
      <c r="I45" s="17">
        <f>+Jan!I45</f>
        <v>0</v>
      </c>
      <c r="J45" s="17">
        <f>+Dec!J45</f>
        <v>0</v>
      </c>
      <c r="K45" s="17">
        <f>+Jan!K45</f>
        <v>0</v>
      </c>
      <c r="L45" s="17">
        <f>+Dec!L45</f>
        <v>0</v>
      </c>
      <c r="M45" s="17">
        <f>+Jan!M45+Feb!M45+Mar!M45+Apr!M45+May!M45+Jun!M45+Jul!M45+Aug!M45+Sep!M45+Oct!M45+Nov!M45+Dec!M45</f>
        <v>37.159999999999997</v>
      </c>
      <c r="N45" s="10">
        <f t="shared" si="1"/>
        <v>25064.860000000008</v>
      </c>
      <c r="O45" s="17">
        <f>+Jan!O45+Feb!O45+Mar!O45+Apr!O45+May!O45+Jun!O45+Jul!O45+Aug!O45+Sep!O45+Oct!O45+Nov!O45+Dec!O45</f>
        <v>-25064.86</v>
      </c>
      <c r="P45" s="17">
        <f>+Jan!P45+Feb!P45+Mar!P45+Apr!P45+May!P45+Jun!P45+Jul!P45+Aug!P45+Sep!P45+Oct!P45+Nov!P45+Dec!P45</f>
        <v>0</v>
      </c>
      <c r="Q45" s="17">
        <f>+Jan!Q45+Feb!Q45+Mar!Q45+Apr!Q45+May!Q45+Jun!Q45+Jul!Q45+Aug!Q45+Sep!Q45+Oct!Q45+Nov!Q45+Dec!Q45</f>
        <v>0</v>
      </c>
      <c r="R45" s="10">
        <f t="shared" si="2"/>
        <v>0</v>
      </c>
    </row>
    <row r="46" spans="1:18" hidden="1" x14ac:dyDescent="0.2">
      <c r="A46" s="24">
        <v>242300</v>
      </c>
      <c r="B46" s="17">
        <f>+Jan!B46+Feb!B46+Mar!B46+Apr!B46+May!B46+Jun!B46+Jul!B46+Aug!B46+Sep!B46+Oct!B46+Nov!B46+Dec!B46</f>
        <v>0</v>
      </c>
      <c r="C46" s="17">
        <f>+Jan!C46+Feb!C46+Mar!C46+Apr!C46+May!C46+Jun!C46+Jul!C46+Aug!C46+Sep!C46+Oct!C46+Nov!C46+Dec!C46</f>
        <v>0</v>
      </c>
      <c r="D46" s="17">
        <f>+Jan!D46+Feb!D46+Mar!D46+Apr!D46+May!D46+Jun!D46+Jul!D46+Aug!D46+Sep!D46+Oct!D46+Nov!D46+Dec!D46</f>
        <v>0</v>
      </c>
      <c r="E46" s="17">
        <f>+Jan!E46+Feb!E46+Mar!E46+Apr!E46+May!E46+Jun!E46+Jul!E46+Aug!E46+Sep!E46+Oct!E46+Nov!E46+Dec!E46</f>
        <v>0</v>
      </c>
      <c r="F46" s="17">
        <f>+Jan!F46+Feb!F46+Mar!F46+Apr!F46+May!F46+Jun!F46+Jul!F46+Aug!F46+Sep!F46+Oct!F46+Nov!F46+Dec!F46</f>
        <v>0</v>
      </c>
      <c r="G46" s="10">
        <f t="shared" ref="G46" si="28">SUM(B46:F46)</f>
        <v>0</v>
      </c>
      <c r="H46" s="17">
        <f>+Jan!H46+Feb!H46+Mar!H46+Apr!H46+May!H46+Jun!H46+Jul!H46+Aug!H46+Sep!H46+Oct!H46+Nov!H46+Dec!H46</f>
        <v>0</v>
      </c>
      <c r="I46" s="17">
        <f>+Jan!I46</f>
        <v>0</v>
      </c>
      <c r="J46" s="17">
        <f>+Dec!J46</f>
        <v>0</v>
      </c>
      <c r="K46" s="17">
        <f>+Jan!K46</f>
        <v>0</v>
      </c>
      <c r="L46" s="17">
        <f>+Dec!L46</f>
        <v>0</v>
      </c>
      <c r="M46" s="17">
        <f>+Jan!M46+Feb!M46+Mar!M46+Apr!M46+May!M46+Jun!M46+Jul!M46+Aug!M46+Sep!M46+Oct!M46+Nov!M46+Dec!M46</f>
        <v>0</v>
      </c>
      <c r="N46" s="10">
        <f t="shared" si="1"/>
        <v>0</v>
      </c>
      <c r="O46" s="17">
        <f>+Jan!O46+Feb!O46+Mar!O46+Apr!O46+May!O46+Jun!O46+Jul!O46+Aug!O46+Sep!O46+Oct!O46+Nov!O46+Dec!O46</f>
        <v>0</v>
      </c>
      <c r="P46" s="17">
        <f>+Jan!P46+Feb!P46+Mar!P46+Apr!P46+May!P46+Jun!P46+Jul!P46+Aug!P46+Sep!P46+Oct!P46+Nov!P46+Dec!P46</f>
        <v>0</v>
      </c>
      <c r="Q46" s="17">
        <f>+Jan!Q46+Feb!Q46+Mar!Q46+Apr!Q46+May!Q46+Jun!Q46+Jul!Q46+Aug!Q46+Sep!Q46+Oct!Q46+Nov!Q46+Dec!Q46</f>
        <v>0</v>
      </c>
      <c r="R46" s="10">
        <f t="shared" si="2"/>
        <v>0</v>
      </c>
    </row>
    <row r="47" spans="1:18" hidden="1" x14ac:dyDescent="0.2">
      <c r="A47" s="24">
        <v>253350</v>
      </c>
      <c r="B47" s="17">
        <f>+Jan!B47+Feb!B47+Mar!B47+Apr!B47+May!B47+Jun!B47+Jul!B47+Aug!B47+Sep!B47+Oct!B47+Nov!B47+Dec!B47</f>
        <v>0</v>
      </c>
      <c r="C47" s="17">
        <f>+Jan!C47+Feb!C47+Mar!C47+Apr!C47+May!C47+Jun!C47+Jul!C47+Aug!C47+Sep!C47+Oct!C47+Nov!C47+Dec!C47</f>
        <v>0</v>
      </c>
      <c r="D47" s="17">
        <f>+Jan!D47+Feb!D47+Mar!D47+Apr!D47+May!D47+Jun!D47+Jul!D47+Aug!D47+Sep!D47+Oct!D47+Nov!D47+Dec!D47</f>
        <v>0</v>
      </c>
      <c r="E47" s="17">
        <f>+Jan!E47+Feb!E47+Mar!E47+Apr!E47+May!E47+Jun!E47+Jul!E47+Aug!E47+Sep!E47+Oct!E47+Nov!E47+Dec!E47</f>
        <v>0</v>
      </c>
      <c r="F47" s="17">
        <f>+Jan!F47+Feb!F47+Mar!F47+Apr!F47+May!F47+Jun!F47+Jul!F47+Aug!F47+Sep!F47+Oct!F47+Nov!F47+Dec!F47</f>
        <v>0</v>
      </c>
      <c r="G47" s="10">
        <f t="shared" si="0"/>
        <v>0</v>
      </c>
      <c r="H47" s="17">
        <f>+Jan!H47+Feb!H47+Mar!H47+Apr!H47+May!H47+Jun!H47+Jul!H47+Aug!H47+Sep!H47+Oct!H47+Nov!H47+Dec!H47</f>
        <v>0</v>
      </c>
      <c r="I47" s="17">
        <f>+Jan!I47</f>
        <v>0</v>
      </c>
      <c r="J47" s="17">
        <f>+Dec!J47</f>
        <v>0</v>
      </c>
      <c r="K47" s="17">
        <f>+Jan!K47</f>
        <v>0</v>
      </c>
      <c r="L47" s="17">
        <f>+Dec!L47</f>
        <v>0</v>
      </c>
      <c r="M47" s="17">
        <f>+Jan!M47+Feb!M47+Mar!M47+Apr!M47+May!M47+Jun!M47+Jul!M47+Aug!M47+Sep!M47+Oct!M47+Nov!M47+Dec!M47</f>
        <v>0</v>
      </c>
      <c r="N47" s="10">
        <f t="shared" ref="N47:N48" si="29">+G47-I47+J47-K47+L47+M47+H47</f>
        <v>0</v>
      </c>
      <c r="O47" s="17">
        <f>+Jan!O47+Feb!O47+Mar!O47+Apr!O47+May!O47+Jun!O47+Jul!O47+Aug!O47+Sep!O47+Oct!O47+Nov!O47+Dec!O47</f>
        <v>0</v>
      </c>
      <c r="P47" s="17">
        <f>+Jan!P47+Feb!P47+Mar!P47+Apr!P47+May!P47+Jun!P47+Jul!P47+Aug!P47+Sep!P47+Oct!P47+Nov!P47+Dec!P47</f>
        <v>0</v>
      </c>
      <c r="Q47" s="17">
        <f>+Jan!Q47+Feb!Q47+Mar!Q47+Apr!Q47+May!Q47+Jun!Q47+Jul!Q47+Aug!Q47+Sep!Q47+Oct!Q47+Nov!Q47+Dec!Q47</f>
        <v>0</v>
      </c>
      <c r="R47" s="10">
        <f t="shared" ref="R47:R48" si="30">+N47+P47+Q47+O47</f>
        <v>0</v>
      </c>
    </row>
    <row r="48" spans="1:18" hidden="1" x14ac:dyDescent="0.2">
      <c r="A48" s="24">
        <v>253351</v>
      </c>
      <c r="B48" s="17">
        <f>+Jan!B48+Feb!B48+Mar!B48+Apr!B48+May!B48+Jun!B48+Jul!B48+Aug!B48+Sep!B48+Oct!B48+Nov!B48+Dec!B48</f>
        <v>0</v>
      </c>
      <c r="C48" s="17">
        <f>+Jan!C48+Feb!C48+Mar!C48+Apr!C48+May!C48+Jun!C48+Jul!C48+Aug!C48+Sep!C48+Oct!C48+Nov!C48+Dec!C48</f>
        <v>0</v>
      </c>
      <c r="D48" s="17">
        <f>+Jan!D48+Feb!D48+Mar!D48+Apr!D48+May!D48+Jun!D48+Jul!D48+Aug!D48+Sep!D48+Oct!D48+Nov!D48+Dec!D48</f>
        <v>0</v>
      </c>
      <c r="E48" s="17">
        <f>+Jan!E48+Feb!E48+Mar!E48+Apr!E48+May!E48+Jun!E48+Jul!E48+Aug!E48+Sep!E48+Oct!E48+Nov!E48+Dec!E48</f>
        <v>0</v>
      </c>
      <c r="F48" s="17">
        <f>+Jan!F48+Feb!F48+Mar!F48+Apr!F48+May!F48+Jun!F48+Jul!F48+Aug!F48+Sep!F48+Oct!F48+Nov!F48+Dec!F48</f>
        <v>0</v>
      </c>
      <c r="G48" s="10">
        <f t="shared" si="0"/>
        <v>0</v>
      </c>
      <c r="H48" s="17">
        <f>+Jan!H48+Feb!H48+Mar!H48+Apr!H48+May!H48+Jun!H48+Jul!H48+Aug!H48+Sep!H48+Oct!H48+Nov!H48+Dec!H48</f>
        <v>0</v>
      </c>
      <c r="I48" s="17">
        <f>+Jan!I48</f>
        <v>0</v>
      </c>
      <c r="J48" s="17">
        <f>+Dec!J48</f>
        <v>0</v>
      </c>
      <c r="K48" s="17">
        <f>+Jan!K48</f>
        <v>0</v>
      </c>
      <c r="L48" s="17">
        <f>+Dec!L48</f>
        <v>0</v>
      </c>
      <c r="M48" s="17">
        <f>+Jan!M48+Feb!M48+Mar!M48+Apr!M48+May!M48+Jun!M48+Jul!M48+Aug!M48+Sep!M48+Oct!M48+Nov!M48+Dec!M48</f>
        <v>0</v>
      </c>
      <c r="N48" s="10">
        <f t="shared" si="29"/>
        <v>0</v>
      </c>
      <c r="O48" s="17">
        <f>+Jan!O48+Feb!O48+Mar!O48+Apr!O48+May!O48+Jun!O48+Jul!O48+Aug!O48+Sep!O48+Oct!O48+Nov!O48+Dec!O48</f>
        <v>0</v>
      </c>
      <c r="P48" s="17">
        <f>+Jan!P48+Feb!P48+Mar!P48+Apr!P48+May!P48+Jun!P48+Jul!P48+Aug!P48+Sep!P48+Oct!P48+Nov!P48+Dec!P48</f>
        <v>0</v>
      </c>
      <c r="Q48" s="17">
        <f>+Jan!Q48+Feb!Q48+Mar!Q48+Apr!Q48+May!Q48+Jun!Q48+Jul!Q48+Aug!Q48+Sep!Q48+Oct!Q48+Nov!Q48+Dec!Q48</f>
        <v>0</v>
      </c>
      <c r="R48" s="10">
        <f t="shared" si="30"/>
        <v>0</v>
      </c>
    </row>
    <row r="49" spans="1:18" x14ac:dyDescent="0.2">
      <c r="A49" s="24">
        <f>+Jan!A49</f>
        <v>416000</v>
      </c>
      <c r="B49" s="17">
        <f>+Jan!B49+Feb!B49+Mar!B49+Apr!B49+May!B49+Jun!B49+Jul!B49+Aug!B49+Sep!B49+Oct!B49+Nov!B49+Dec!B49</f>
        <v>1.38</v>
      </c>
      <c r="C49" s="17">
        <f>+Jan!C49+Feb!C49+Mar!C49+Apr!C49+May!C49+Jun!C49+Jul!C49+Aug!C49+Sep!C49+Oct!C49+Nov!C49+Dec!C49</f>
        <v>0</v>
      </c>
      <c r="D49" s="17">
        <f>+Jan!D49+Feb!D49+Mar!D49+Apr!D49+May!D49+Jun!D49+Jul!D49+Aug!D49+Sep!D49+Oct!D49+Nov!D49+Dec!D49</f>
        <v>0</v>
      </c>
      <c r="E49" s="17">
        <f>+Jan!E49+Feb!E49+Mar!E49+Apr!E49+May!E49+Jun!E49+Jul!E49+Aug!E49+Sep!E49+Oct!E49+Nov!E49+Dec!E49</f>
        <v>0</v>
      </c>
      <c r="F49" s="17">
        <f>+Jan!F49+Feb!F49+Mar!F49+Apr!F49+May!F49+Jun!F49+Jul!F49+Aug!F49+Sep!F49+Oct!F49+Nov!F49+Dec!F49</f>
        <v>0</v>
      </c>
      <c r="G49" s="10">
        <f t="shared" si="0"/>
        <v>1.38</v>
      </c>
      <c r="H49" s="17">
        <f>+Jan!H49+Feb!H49+Mar!H49+Apr!H49+May!H49+Jun!H49+Jul!H49+Aug!H49+Sep!H49+Oct!H49+Nov!H49+Dec!H49</f>
        <v>0</v>
      </c>
      <c r="I49" s="17">
        <f>+Jan!I49</f>
        <v>0</v>
      </c>
      <c r="J49" s="17">
        <f>+Dec!J49</f>
        <v>0</v>
      </c>
      <c r="K49" s="17">
        <f>+Jan!K49</f>
        <v>0</v>
      </c>
      <c r="L49" s="17">
        <f>+Dec!L49</f>
        <v>0</v>
      </c>
      <c r="M49" s="17">
        <f>+Jan!M49+Feb!M49+Mar!M49+Apr!M49+May!M49+Jun!M49+Jul!M49+Aug!M49+Sep!M49+Oct!M49+Nov!M49+Dec!M49</f>
        <v>0</v>
      </c>
      <c r="N49" s="10">
        <f t="shared" si="1"/>
        <v>1.38</v>
      </c>
      <c r="O49" s="17">
        <f>+Jan!O49+Feb!O49+Mar!O49+Apr!O49+May!O49+Jun!O49+Jul!O49+Aug!O49+Sep!O49+Oct!O49+Nov!O49+Dec!O49</f>
        <v>0</v>
      </c>
      <c r="P49" s="17">
        <f>+Jan!P49+Feb!P49+Mar!P49+Apr!P49+May!P49+Jun!P49+Jul!P49+Aug!P49+Sep!P49+Oct!P49+Nov!P49+Dec!P49</f>
        <v>0</v>
      </c>
      <c r="Q49" s="17">
        <f>+Jan!Q49+Feb!Q49+Mar!Q49+Apr!Q49+May!Q49+Jun!Q49+Jul!Q49+Aug!Q49+Sep!Q49+Oct!Q49+Nov!Q49+Dec!Q49</f>
        <v>0</v>
      </c>
      <c r="R49" s="10">
        <f t="shared" si="2"/>
        <v>1.38</v>
      </c>
    </row>
    <row r="50" spans="1:18" hidden="1" x14ac:dyDescent="0.2">
      <c r="A50" s="24">
        <f>+Jan!A50</f>
        <v>416100</v>
      </c>
      <c r="B50" s="17">
        <f>+Jan!B50+Feb!B50+Mar!B50+Apr!B50+May!B50+Jun!B50+Jul!B50+Aug!B50+Sep!B50+Oct!B50+Nov!B50+Dec!B50</f>
        <v>0</v>
      </c>
      <c r="C50" s="17">
        <f>+Jan!C50+Feb!C50+Mar!C50+Apr!C50+May!C50+Jun!C50+Jul!C50+Aug!C50+Sep!C50+Oct!C50+Nov!C50+Dec!C50</f>
        <v>0</v>
      </c>
      <c r="D50" s="17">
        <f>+Jan!D50+Feb!D50+Mar!D50+Apr!D50+May!D50+Jun!D50+Jul!D50+Aug!D50+Sep!D50+Oct!D50+Nov!D50+Dec!D50</f>
        <v>0</v>
      </c>
      <c r="E50" s="17">
        <f>+Jan!E50+Feb!E50+Mar!E50+Apr!E50+May!E50+Jun!E50+Jul!E50+Aug!E50+Sep!E50+Oct!E50+Nov!E50+Dec!E50</f>
        <v>0</v>
      </c>
      <c r="F50" s="17">
        <f>+Jan!F50+Feb!F50+Mar!F50+Apr!F50+May!F50+Jun!F50+Jul!F50+Aug!F50+Sep!F50+Oct!F50+Nov!F50+Dec!F50</f>
        <v>0</v>
      </c>
      <c r="G50" s="10">
        <f t="shared" si="0"/>
        <v>0</v>
      </c>
      <c r="H50" s="17">
        <f>+Jan!H50+Feb!H50+Mar!H50+Apr!H50+May!H50+Jun!H50+Jul!H50+Aug!H50+Sep!H50+Oct!H50+Nov!H50+Dec!H50</f>
        <v>0</v>
      </c>
      <c r="I50" s="17">
        <f>+Jan!I50</f>
        <v>0</v>
      </c>
      <c r="J50" s="17">
        <f>+Dec!J50</f>
        <v>0</v>
      </c>
      <c r="K50" s="17">
        <f>+Jan!K50</f>
        <v>0</v>
      </c>
      <c r="L50" s="17">
        <f>+Dec!L50</f>
        <v>0</v>
      </c>
      <c r="M50" s="17">
        <f>+Jan!M50+Feb!M50+Mar!M50+Apr!M50+May!M50+Jun!M50+Jul!M50+Aug!M50+Sep!M50+Oct!M50+Nov!M50+Dec!M50</f>
        <v>0</v>
      </c>
      <c r="N50" s="10">
        <f t="shared" si="1"/>
        <v>0</v>
      </c>
      <c r="O50" s="17">
        <f>+Jan!O50+Feb!O50+Mar!O50+Apr!O50+May!O50+Jun!O50+Jul!O50+Aug!O50+Sep!O50+Oct!O50+Nov!O50+Dec!O50</f>
        <v>0</v>
      </c>
      <c r="P50" s="17">
        <f>+Jan!P50+Feb!P50+Mar!P50+Apr!P50+May!P50+Jun!P50+Jul!P50+Aug!P50+Sep!P50+Oct!P50+Nov!P50+Dec!P50</f>
        <v>0</v>
      </c>
      <c r="Q50" s="17">
        <f>+Jan!Q50+Feb!Q50+Mar!Q50+Apr!Q50+May!Q50+Jun!Q50+Jul!Q50+Aug!Q50+Sep!Q50+Oct!Q50+Nov!Q50+Dec!Q50</f>
        <v>0</v>
      </c>
      <c r="R50" s="10">
        <f t="shared" si="2"/>
        <v>0</v>
      </c>
    </row>
    <row r="51" spans="1:18" hidden="1" x14ac:dyDescent="0.2">
      <c r="A51" s="24">
        <f>+Jan!A51</f>
        <v>416600</v>
      </c>
      <c r="B51" s="17">
        <f>+Jan!B51+Feb!B51+Mar!B51+Apr!B51+May!B51+Jun!B51+Jul!B51+Aug!B51+Sep!B51+Oct!B51+Nov!B51+Dec!B51</f>
        <v>0</v>
      </c>
      <c r="C51" s="17">
        <f>+Jan!C51+Feb!C51+Mar!C51+Apr!C51+May!C51+Jun!C51+Jul!C51+Aug!C51+Sep!C51+Oct!C51+Nov!C51+Dec!C51</f>
        <v>0</v>
      </c>
      <c r="D51" s="17">
        <f>+Jan!D51+Feb!D51+Mar!D51+Apr!D51+May!D51+Jun!D51+Jul!D51+Aug!D51+Sep!D51+Oct!D51+Nov!D51+Dec!D51</f>
        <v>0</v>
      </c>
      <c r="E51" s="17">
        <f>+Jan!E51+Feb!E51+Mar!E51+Apr!E51+May!E51+Jun!E51+Jul!E51+Aug!E51+Sep!E51+Oct!E51+Nov!E51+Dec!E51</f>
        <v>0</v>
      </c>
      <c r="F51" s="17">
        <f>+Jan!F51+Feb!F51+Mar!F51+Apr!F51+May!F51+Jun!F51+Jul!F51+Aug!F51+Sep!F51+Oct!F51+Nov!F51+Dec!F51</f>
        <v>0</v>
      </c>
      <c r="G51" s="10">
        <f t="shared" si="0"/>
        <v>0</v>
      </c>
      <c r="H51" s="17">
        <f>+Jan!H51+Feb!H51+Mar!H51+Apr!H51+May!H51+Jun!H51+Jul!H51+Aug!H51+Sep!H51+Oct!H51+Nov!H51+Dec!H51</f>
        <v>0</v>
      </c>
      <c r="I51" s="17">
        <f>+Jan!I51</f>
        <v>0</v>
      </c>
      <c r="J51" s="17">
        <f>+Dec!J51</f>
        <v>0</v>
      </c>
      <c r="K51" s="17">
        <f>+Jan!K51</f>
        <v>0</v>
      </c>
      <c r="L51" s="17">
        <f>+Dec!L51</f>
        <v>0</v>
      </c>
      <c r="M51" s="17">
        <f>+Jan!M51+Feb!M51+Mar!M51+Apr!M51+May!M51+Jun!M51+Jul!M51+Aug!M51+Sep!M51+Oct!M51+Nov!M51+Dec!M51</f>
        <v>0</v>
      </c>
      <c r="N51" s="10">
        <f t="shared" si="1"/>
        <v>0</v>
      </c>
      <c r="O51" s="17">
        <f>+Jan!O51+Feb!O51+Mar!O51+Apr!O51+May!O51+Jun!O51+Jul!O51+Aug!O51+Sep!O51+Oct!O51+Nov!O51+Dec!O51</f>
        <v>0</v>
      </c>
      <c r="P51" s="17">
        <f>+Jan!P51+Feb!P51+Mar!P51+Apr!P51+May!P51+Jun!P51+Jul!P51+Aug!P51+Sep!P51+Oct!P51+Nov!P51+Dec!P51</f>
        <v>0</v>
      </c>
      <c r="Q51" s="17">
        <f>+Jan!Q51+Feb!Q51+Mar!Q51+Apr!Q51+May!Q51+Jun!Q51+Jul!Q51+Aug!Q51+Sep!Q51+Oct!Q51+Nov!Q51+Dec!Q51</f>
        <v>0</v>
      </c>
      <c r="R51" s="10">
        <f t="shared" si="2"/>
        <v>0</v>
      </c>
    </row>
    <row r="52" spans="1:18" hidden="1" x14ac:dyDescent="0.2">
      <c r="A52" s="24">
        <f>+Jan!A52</f>
        <v>416700</v>
      </c>
      <c r="B52" s="17">
        <f>+Jan!B52+Feb!B52+Mar!B52+Apr!B52+May!B52+Jun!B52+Jul!B52+Aug!B52+Sep!B52+Oct!B52+Nov!B52+Dec!B52</f>
        <v>0</v>
      </c>
      <c r="C52" s="17">
        <f>+Jan!C52+Feb!C52+Mar!C52+Apr!C52+May!C52+Jun!C52+Jul!C52+Aug!C52+Sep!C52+Oct!C52+Nov!C52+Dec!C52</f>
        <v>0</v>
      </c>
      <c r="D52" s="17">
        <f>+Jan!D52+Feb!D52+Mar!D52+Apr!D52+May!D52+Jun!D52+Jul!D52+Aug!D52+Sep!D52+Oct!D52+Nov!D52+Dec!D52</f>
        <v>0</v>
      </c>
      <c r="E52" s="17">
        <f>+Jan!E52+Feb!E52+Mar!E52+Apr!E52+May!E52+Jun!E52+Jul!E52+Aug!E52+Sep!E52+Oct!E52+Nov!E52+Dec!E52</f>
        <v>0</v>
      </c>
      <c r="F52" s="17">
        <f>+Jan!F52+Feb!F52+Mar!F52+Apr!F52+May!F52+Jun!F52+Jul!F52+Aug!F52+Sep!F52+Oct!F52+Nov!F52+Dec!F52</f>
        <v>0</v>
      </c>
      <c r="G52" s="10">
        <f t="shared" si="0"/>
        <v>0</v>
      </c>
      <c r="H52" s="17">
        <f>+Jan!H52+Feb!H52+Mar!H52+Apr!H52+May!H52+Jun!H52+Jul!H52+Aug!H52+Sep!H52+Oct!H52+Nov!H52+Dec!H52</f>
        <v>0</v>
      </c>
      <c r="I52" s="17">
        <f>+Jan!I52</f>
        <v>0</v>
      </c>
      <c r="J52" s="17">
        <f>+Dec!J52</f>
        <v>0</v>
      </c>
      <c r="K52" s="17">
        <f>+Jan!K52</f>
        <v>0</v>
      </c>
      <c r="L52" s="17">
        <f>+Dec!L52</f>
        <v>0</v>
      </c>
      <c r="M52" s="17">
        <f>+Jan!M52+Feb!M52+Mar!M52+Apr!M52+May!M52+Jun!M52+Jul!M52+Aug!M52+Sep!M52+Oct!M52+Nov!M52+Dec!M52</f>
        <v>0</v>
      </c>
      <c r="N52" s="10">
        <f t="shared" si="1"/>
        <v>0</v>
      </c>
      <c r="O52" s="17">
        <f>+Jan!O52+Feb!O52+Mar!O52+Apr!O52+May!O52+Jun!O52+Jul!O52+Aug!O52+Sep!O52+Oct!O52+Nov!O52+Dec!O52</f>
        <v>0</v>
      </c>
      <c r="P52" s="17">
        <f>+Jan!P52+Feb!P52+Mar!P52+Apr!P52+May!P52+Jun!P52+Jul!P52+Aug!P52+Sep!P52+Oct!P52+Nov!P52+Dec!P52</f>
        <v>0</v>
      </c>
      <c r="Q52" s="17">
        <f>+Jan!Q52+Feb!Q52+Mar!Q52+Apr!Q52+May!Q52+Jun!Q52+Jul!Q52+Aug!Q52+Sep!Q52+Oct!Q52+Nov!Q52+Dec!Q52</f>
        <v>0</v>
      </c>
      <c r="R52" s="10">
        <f t="shared" si="2"/>
        <v>0</v>
      </c>
    </row>
    <row r="53" spans="1:18" x14ac:dyDescent="0.2">
      <c r="A53" s="24">
        <f>+Jan!A53</f>
        <v>417102</v>
      </c>
      <c r="B53" s="17">
        <f>+Jan!B53+Feb!B53+Mar!B53+Apr!B53+May!B53+Jun!B53+Jul!B53+Aug!B53+Sep!B53+Oct!B53+Nov!B53+Dec!B53</f>
        <v>0</v>
      </c>
      <c r="C53" s="17">
        <f>+Jan!C53+Feb!C53+Mar!C53+Apr!C53+May!C53+Jun!C53+Jul!C53+Aug!C53+Sep!C53+Oct!C53+Nov!C53+Dec!C53</f>
        <v>0</v>
      </c>
      <c r="D53" s="17">
        <f>+Jan!D53+Feb!D53+Mar!D53+Apr!D53+May!D53+Jun!D53+Jul!D53+Aug!D53+Sep!D53+Oct!D53+Nov!D53+Dec!D53</f>
        <v>0</v>
      </c>
      <c r="E53" s="17">
        <f>+Jan!E53+Feb!E53+Mar!E53+Apr!E53+May!E53+Jun!E53+Jul!E53+Aug!E53+Sep!E53+Oct!E53+Nov!E53+Dec!E53</f>
        <v>0</v>
      </c>
      <c r="F53" s="17">
        <f>+Jan!F53+Feb!F53+Mar!F53+Apr!F53+May!F53+Jun!F53+Jul!F53+Aug!F53+Sep!F53+Oct!F53+Nov!F53+Dec!F53</f>
        <v>0</v>
      </c>
      <c r="G53" s="10">
        <f t="shared" si="0"/>
        <v>0</v>
      </c>
      <c r="H53" s="17">
        <f>+Jan!H53+Feb!H53+Mar!H53+Apr!H53+May!H53+Jun!H53+Jul!H53+Aug!H53+Sep!H53+Oct!H53+Nov!H53+Dec!H53</f>
        <v>0</v>
      </c>
      <c r="I53" s="17">
        <f>+Jan!I53</f>
        <v>0</v>
      </c>
      <c r="J53" s="17">
        <f>+Dec!J53</f>
        <v>0</v>
      </c>
      <c r="K53" s="17">
        <f>+Jan!K53</f>
        <v>0</v>
      </c>
      <c r="L53" s="17">
        <f>+Dec!L53</f>
        <v>0</v>
      </c>
      <c r="M53" s="17">
        <f>+Jan!M53+Feb!M53+Mar!M53+Apr!M53+May!M53+Jun!M53+Jul!M53+Aug!M53+Sep!M53+Oct!M53+Nov!M53+Dec!M53</f>
        <v>0</v>
      </c>
      <c r="N53" s="10">
        <f t="shared" si="1"/>
        <v>0</v>
      </c>
      <c r="O53" s="17">
        <f>+Jan!O53+Feb!O53+Mar!O53+Apr!O53+May!O53+Jun!O53+Jul!O53+Aug!O53+Sep!O53+Oct!O53+Nov!O53+Dec!O53</f>
        <v>0</v>
      </c>
      <c r="P53" s="17">
        <f>+Jan!P53+Feb!P53+Mar!P53+Apr!P53+May!P53+Jun!P53+Jul!P53+Aug!P53+Sep!P53+Oct!P53+Nov!P53+Dec!P53</f>
        <v>11.530000000000001</v>
      </c>
      <c r="Q53" s="17">
        <f>+Jan!Q53+Feb!Q53+Mar!Q53+Apr!Q53+May!Q53+Jun!Q53+Jul!Q53+Aug!Q53+Sep!Q53+Oct!Q53+Nov!Q53+Dec!Q53</f>
        <v>0</v>
      </c>
      <c r="R53" s="10">
        <f t="shared" si="2"/>
        <v>11.530000000000001</v>
      </c>
    </row>
    <row r="54" spans="1:18" hidden="1" x14ac:dyDescent="0.2">
      <c r="A54" s="24">
        <f>+Jan!A54</f>
        <v>417106</v>
      </c>
      <c r="B54" s="17">
        <f>+Jan!B54+Feb!B54+Mar!B54+Apr!B54+May!B54+Jun!B54+Jul!B54+Aug!B54+Sep!B54+Oct!B54+Nov!B54+Dec!B54</f>
        <v>0</v>
      </c>
      <c r="C54" s="17">
        <f>+Jan!C54+Feb!C54+Mar!C54+Apr!C54+May!C54+Jun!C54+Jul!C54+Aug!C54+Sep!C54+Oct!C54+Nov!C54+Dec!C54</f>
        <v>0</v>
      </c>
      <c r="D54" s="17">
        <f>+Jan!D54+Feb!D54+Mar!D54+Apr!D54+May!D54+Jun!D54+Jul!D54+Aug!D54+Sep!D54+Oct!D54+Nov!D54+Dec!D54</f>
        <v>0</v>
      </c>
      <c r="E54" s="17">
        <f>+Jan!E54+Feb!E54+Mar!E54+Apr!E54+May!E54+Jun!E54+Jul!E54+Aug!E54+Sep!E54+Oct!E54+Nov!E54+Dec!E54</f>
        <v>0</v>
      </c>
      <c r="F54" s="17">
        <f>+Jan!F54+Feb!F54+Mar!F54+Apr!F54+May!F54+Jun!F54+Jul!F54+Aug!F54+Sep!F54+Oct!F54+Nov!F54+Dec!F54</f>
        <v>0</v>
      </c>
      <c r="G54" s="10">
        <f t="shared" si="0"/>
        <v>0</v>
      </c>
      <c r="H54" s="17">
        <f>+Jan!H54+Feb!H54+Mar!H54+Apr!H54+May!H54+Jun!H54+Jul!H54+Aug!H54+Sep!H54+Oct!H54+Nov!H54+Dec!H54</f>
        <v>0</v>
      </c>
      <c r="I54" s="17">
        <f>+Jan!I54</f>
        <v>0</v>
      </c>
      <c r="J54" s="17">
        <f>+Dec!J54</f>
        <v>0</v>
      </c>
      <c r="K54" s="17">
        <f>+Jan!K54</f>
        <v>0</v>
      </c>
      <c r="L54" s="17">
        <f>+Dec!L54</f>
        <v>0</v>
      </c>
      <c r="M54" s="17">
        <f>+Jan!M54+Feb!M54+Mar!M54+Apr!M54+May!M54+Jun!M54+Jul!M54+Aug!M54+Sep!M54+Oct!M54+Nov!M54+Dec!M54</f>
        <v>0</v>
      </c>
      <c r="N54" s="10">
        <f t="shared" si="1"/>
        <v>0</v>
      </c>
      <c r="O54" s="17">
        <f>+Jan!O54+Feb!O54+Mar!O54+Apr!O54+May!O54+Jun!O54+Jul!O54+Aug!O54+Sep!O54+Oct!O54+Nov!O54+Dec!O54</f>
        <v>0</v>
      </c>
      <c r="P54" s="17">
        <f>+Jan!P54+Feb!P54+Mar!P54+Apr!P54+May!P54+Jun!P54+Jul!P54+Aug!P54+Sep!P54+Oct!P54+Nov!P54+Dec!P54</f>
        <v>0</v>
      </c>
      <c r="Q54" s="17">
        <f>+Jan!Q54+Feb!Q54+Mar!Q54+Apr!Q54+May!Q54+Jun!Q54+Jul!Q54+Aug!Q54+Sep!Q54+Oct!Q54+Nov!Q54+Dec!Q54</f>
        <v>0</v>
      </c>
      <c r="R54" s="10">
        <f t="shared" si="2"/>
        <v>0</v>
      </c>
    </row>
    <row r="55" spans="1:18" x14ac:dyDescent="0.2">
      <c r="A55" s="24">
        <f>+Jan!A55</f>
        <v>417107</v>
      </c>
      <c r="B55" s="17">
        <f>+Jan!B55+Feb!B55+Mar!B55+Apr!B55+May!B55+Jun!B55+Jul!B55+Aug!B55+Sep!B55+Oct!B55+Nov!B55+Dec!B55</f>
        <v>0</v>
      </c>
      <c r="C55" s="17">
        <f>+Jan!C55+Feb!C55+Mar!C55+Apr!C55+May!C55+Jun!C55+Jul!C55+Aug!C55+Sep!C55+Oct!C55+Nov!C55+Dec!C55</f>
        <v>0</v>
      </c>
      <c r="D55" s="17">
        <f>+Jan!D55+Feb!D55+Mar!D55+Apr!D55+May!D55+Jun!D55+Jul!D55+Aug!D55+Sep!D55+Oct!D55+Nov!D55+Dec!D55</f>
        <v>0</v>
      </c>
      <c r="E55" s="17">
        <f>+Jan!E55+Feb!E55+Mar!E55+Apr!E55+May!E55+Jun!E55+Jul!E55+Aug!E55+Sep!E55+Oct!E55+Nov!E55+Dec!E55</f>
        <v>0</v>
      </c>
      <c r="F55" s="17">
        <f>+Jan!F55+Feb!F55+Mar!F55+Apr!F55+May!F55+Jun!F55+Jul!F55+Aug!F55+Sep!F55+Oct!F55+Nov!F55+Dec!F55</f>
        <v>0</v>
      </c>
      <c r="G55" s="10">
        <f t="shared" si="0"/>
        <v>0</v>
      </c>
      <c r="H55" s="17">
        <f>+Jan!H55+Feb!H55+Mar!H55+Apr!H55+May!H55+Jun!H55+Jul!H55+Aug!H55+Sep!H55+Oct!H55+Nov!H55+Dec!H55</f>
        <v>0</v>
      </c>
      <c r="I55" s="17">
        <f>+Jan!I55</f>
        <v>0</v>
      </c>
      <c r="J55" s="17">
        <f>+Dec!J55</f>
        <v>0</v>
      </c>
      <c r="K55" s="17">
        <f>+Jan!K55</f>
        <v>0</v>
      </c>
      <c r="L55" s="17">
        <f>+Dec!L55</f>
        <v>0</v>
      </c>
      <c r="M55" s="17">
        <f>+Jan!M55+Feb!M55+Mar!M55+Apr!M55+May!M55+Jun!M55+Jul!M55+Aug!M55+Sep!M55+Oct!M55+Nov!M55+Dec!M55</f>
        <v>0</v>
      </c>
      <c r="N55" s="10">
        <f t="shared" si="1"/>
        <v>0</v>
      </c>
      <c r="O55" s="17">
        <f>+Jan!O55+Feb!O55+Mar!O55+Apr!O55+May!O55+Jun!O55+Jul!O55+Aug!O55+Sep!O55+Oct!O55+Nov!O55+Dec!O55</f>
        <v>0</v>
      </c>
      <c r="P55" s="17">
        <f>+Jan!P55+Feb!P55+Mar!P55+Apr!P55+May!P55+Jun!P55+Jul!P55+Aug!P55+Sep!P55+Oct!P55+Nov!P55+Dec!P55</f>
        <v>114.52000000000001</v>
      </c>
      <c r="Q55" s="17">
        <f>+Jan!Q55+Feb!Q55+Mar!Q55+Apr!Q55+May!Q55+Jun!Q55+Jul!Q55+Aug!Q55+Sep!Q55+Oct!Q55+Nov!Q55+Dec!Q55</f>
        <v>0</v>
      </c>
      <c r="R55" s="10">
        <f t="shared" si="2"/>
        <v>114.52000000000001</v>
      </c>
    </row>
    <row r="56" spans="1:18" hidden="1" x14ac:dyDescent="0.2">
      <c r="A56" s="100">
        <v>426500</v>
      </c>
      <c r="B56" s="17">
        <f>+Jan!B56+Feb!B56+Mar!B56+Apr!B56+May!B56+Jun!B56+Jul!B56+Aug!B56+Sep!B56+Oct!B56+Nov!B56+Dec!B56</f>
        <v>0</v>
      </c>
      <c r="C56" s="17">
        <f>+Jan!C56+Feb!C56+Mar!C56+Apr!C56+May!C56+Jun!C56+Jul!C56+Aug!C56+Sep!C56+Oct!C56+Nov!C56+Dec!C56</f>
        <v>0</v>
      </c>
      <c r="D56" s="17">
        <f>+Jan!D56+Feb!D56+Mar!D56+Apr!D56+May!D56+Jun!D56+Jul!D56+Aug!D56+Sep!D56+Oct!D56+Nov!D56+Dec!D56</f>
        <v>0</v>
      </c>
      <c r="E56" s="17">
        <f>+Jan!E56+Feb!E56+Mar!E56+Apr!E56+May!E56+Jun!E56+Jul!E56+Aug!E56+Sep!E56+Oct!E56+Nov!E56+Dec!E56</f>
        <v>0</v>
      </c>
      <c r="F56" s="17">
        <f>+Jan!F56+Feb!F56+Mar!F56+Apr!F56+May!F56+Jun!F56+Jul!F56+Aug!F56+Sep!F56+Oct!F56+Nov!F56+Dec!F56</f>
        <v>0</v>
      </c>
      <c r="G56" s="10">
        <f t="shared" ref="G56" si="31">SUM(B56:F56)</f>
        <v>0</v>
      </c>
      <c r="H56" s="17">
        <f>+Jan!H56+Feb!H56+Mar!H56+Apr!H56+May!H56+Jun!H56+Jul!H56+Aug!H56+Sep!H56+Oct!H56+Nov!H56+Dec!H56</f>
        <v>0</v>
      </c>
      <c r="I56" s="17">
        <f>+Jan!I56</f>
        <v>0</v>
      </c>
      <c r="J56" s="17">
        <f>+Dec!J56</f>
        <v>0</v>
      </c>
      <c r="K56" s="17">
        <f>+Jan!K56</f>
        <v>0</v>
      </c>
      <c r="L56" s="17">
        <f>+Dec!L56</f>
        <v>0</v>
      </c>
      <c r="M56" s="17">
        <f>+Jan!M56+Feb!M56+Mar!M56+Apr!M56+May!M56+Jun!M56+Jul!M56+Aug!M56+Sep!M56+Oct!M56+Nov!M56+Dec!M56</f>
        <v>0</v>
      </c>
      <c r="N56" s="10">
        <f t="shared" ref="N56" si="32">+G56-I56+J56-K56+L56+M56+H56</f>
        <v>0</v>
      </c>
      <c r="O56" s="17">
        <f>+Jan!O56+Feb!O56+Mar!O56+Apr!O56+May!O56+Jun!O56+Jul!O56+Aug!O56+Sep!O56+Oct!O56+Nov!O56+Dec!O56</f>
        <v>0</v>
      </c>
      <c r="P56" s="17">
        <f>+Jan!P56+Feb!P56+Mar!P56+Apr!P56+May!P56+Jun!P56+Jul!P56+Aug!P56+Sep!P56+Oct!P56+Nov!P56+Dec!P56</f>
        <v>0</v>
      </c>
      <c r="Q56" s="17">
        <f>+Jan!Q56+Feb!Q56+Mar!Q56+Apr!Q56+May!Q56+Jun!Q56+Jul!Q56+Aug!Q56+Sep!Q56+Oct!Q56+Nov!Q56+Dec!Q56</f>
        <v>0</v>
      </c>
      <c r="R56" s="10">
        <f t="shared" ref="R56" si="33">+N56+P56+Q56+O56</f>
        <v>0</v>
      </c>
    </row>
    <row r="57" spans="1:18" x14ac:dyDescent="0.2">
      <c r="A57" s="24">
        <f>+Jan!A57</f>
        <v>582000</v>
      </c>
      <c r="B57" s="17">
        <f>+Jan!B57+Feb!B57+Mar!B57+Apr!B57+May!B57+Jun!B57+Jul!B57+Aug!B57+Sep!B57+Oct!B57+Nov!B57+Dec!B57</f>
        <v>0</v>
      </c>
      <c r="C57" s="17">
        <f>+Jan!C57+Feb!C57+Mar!C57+Apr!C57+May!C57+Jun!C57+Jul!C57+Aug!C57+Sep!C57+Oct!C57+Nov!C57+Dec!C57</f>
        <v>0</v>
      </c>
      <c r="D57" s="17">
        <f>+Jan!D57+Feb!D57+Mar!D57+Apr!D57+May!D57+Jun!D57+Jul!D57+Aug!D57+Sep!D57+Oct!D57+Nov!D57+Dec!D57</f>
        <v>-7.76</v>
      </c>
      <c r="E57" s="17">
        <f>+Jan!E57+Feb!E57+Mar!E57+Apr!E57+May!E57+Jun!E57+Jul!E57+Aug!E57+Sep!E57+Oct!E57+Nov!E57+Dec!E57</f>
        <v>0</v>
      </c>
      <c r="F57" s="17">
        <f>+Jan!F57+Feb!F57+Mar!F57+Apr!F57+May!F57+Jun!F57+Jul!F57+Aug!F57+Sep!F57+Oct!F57+Nov!F57+Dec!F57</f>
        <v>0</v>
      </c>
      <c r="G57" s="10">
        <f t="shared" si="0"/>
        <v>-7.76</v>
      </c>
      <c r="H57" s="17">
        <f>+Jan!H57+Feb!H57+Mar!H57+Apr!H57+May!H57+Jun!H57+Jul!H57+Aug!H57+Sep!H57+Oct!H57+Nov!H57+Dec!H57</f>
        <v>0</v>
      </c>
      <c r="I57" s="17">
        <f>+Jan!I57</f>
        <v>0</v>
      </c>
      <c r="J57" s="17">
        <f>+Dec!J57</f>
        <v>0</v>
      </c>
      <c r="K57" s="17">
        <f>+Jan!K57</f>
        <v>0</v>
      </c>
      <c r="L57" s="17">
        <f>+Dec!L57</f>
        <v>0</v>
      </c>
      <c r="M57" s="17">
        <f>+Jan!M57+Feb!M57+Mar!M57+Apr!M57+May!M57+Jun!M57+Jul!M57+Aug!M57+Sep!M57+Oct!M57+Nov!M57+Dec!M57</f>
        <v>0</v>
      </c>
      <c r="N57" s="10">
        <f t="shared" si="1"/>
        <v>-7.76</v>
      </c>
      <c r="O57" s="17">
        <f>+Jan!O57+Feb!O57+Mar!O57+Apr!O57+May!O57+Jun!O57+Jul!O57+Aug!O57+Sep!O57+Oct!O57+Nov!O57+Dec!O57</f>
        <v>0</v>
      </c>
      <c r="P57" s="17">
        <f>+Jan!P57+Feb!P57+Mar!P57+Apr!P57+May!P57+Jun!P57+Jul!P57+Aug!P57+Sep!P57+Oct!P57+Nov!P57+Dec!P57</f>
        <v>0</v>
      </c>
      <c r="Q57" s="17">
        <f>+Jan!Q57+Feb!Q57+Mar!Q57+Apr!Q57+May!Q57+Jun!Q57+Jul!Q57+Aug!Q57+Sep!Q57+Oct!Q57+Nov!Q57+Dec!Q57</f>
        <v>0</v>
      </c>
      <c r="R57" s="10">
        <f t="shared" si="2"/>
        <v>-7.76</v>
      </c>
    </row>
    <row r="58" spans="1:18" x14ac:dyDescent="0.2">
      <c r="A58" s="24">
        <f>+Jan!A58</f>
        <v>582200</v>
      </c>
      <c r="B58" s="17">
        <f>+Jan!B58+Feb!B58+Mar!B58+Apr!B58+May!B58+Jun!B58+Jul!B58+Aug!B58+Sep!B58+Oct!B58+Nov!B58+Dec!B58</f>
        <v>7136.07</v>
      </c>
      <c r="C58" s="17">
        <f>+Jan!C58+Feb!C58+Mar!C58+Apr!C58+May!C58+Jun!C58+Jul!C58+Aug!C58+Sep!C58+Oct!C58+Nov!C58+Dec!C58</f>
        <v>276.77</v>
      </c>
      <c r="D58" s="17">
        <f>+Jan!D58+Feb!D58+Mar!D58+Apr!D58+May!D58+Jun!D58+Jul!D58+Aug!D58+Sep!D58+Oct!D58+Nov!D58+Dec!D58</f>
        <v>341.56</v>
      </c>
      <c r="E58" s="17">
        <f>+Jan!E58+Feb!E58+Mar!E58+Apr!E58+May!E58+Jun!E58+Jul!E58+Aug!E58+Sep!E58+Oct!E58+Nov!E58+Dec!E58</f>
        <v>725.89999999999986</v>
      </c>
      <c r="F58" s="17">
        <f>+Jan!F58+Feb!F58+Mar!F58+Apr!F58+May!F58+Jun!F58+Jul!F58+Aug!F58+Sep!F58+Oct!F58+Nov!F58+Dec!F58</f>
        <v>0</v>
      </c>
      <c r="G58" s="10">
        <f t="shared" si="0"/>
        <v>8480.3000000000011</v>
      </c>
      <c r="H58" s="17">
        <f>+Jan!H58+Feb!H58+Mar!H58+Apr!H58+May!H58+Jun!H58+Jul!H58+Aug!H58+Sep!H58+Oct!H58+Nov!H58+Dec!H58</f>
        <v>0</v>
      </c>
      <c r="I58" s="17">
        <f>+Jan!I58</f>
        <v>0</v>
      </c>
      <c r="J58" s="17">
        <f>+Dec!J58</f>
        <v>0</v>
      </c>
      <c r="K58" s="17">
        <f>+Jan!K58</f>
        <v>0</v>
      </c>
      <c r="L58" s="17">
        <f>+Dec!L58</f>
        <v>0</v>
      </c>
      <c r="M58" s="17">
        <f>+Jan!M58+Feb!M58+Mar!M58+Apr!M58+May!M58+Jun!M58+Jul!M58+Aug!M58+Sep!M58+Oct!M58+Nov!M58+Dec!M58</f>
        <v>12.1</v>
      </c>
      <c r="N58" s="10">
        <f t="shared" si="1"/>
        <v>8492.4000000000015</v>
      </c>
      <c r="O58" s="17">
        <f>+Jan!O58+Feb!O58+Mar!O58+Apr!O58+May!O58+Jun!O58+Jul!O58+Aug!O58+Sep!O58+Oct!O58+Nov!O58+Dec!O58</f>
        <v>12.173671335119607</v>
      </c>
      <c r="P58" s="17">
        <f>+Jan!P58+Feb!P58+Mar!P58+Apr!P58+May!P58+Jun!P58+Jul!P58+Aug!P58+Sep!P58+Oct!P58+Nov!P58+Dec!P58</f>
        <v>0</v>
      </c>
      <c r="Q58" s="17">
        <f>+Jan!Q58+Feb!Q58+Mar!Q58+Apr!Q58+May!Q58+Jun!Q58+Jul!Q58+Aug!Q58+Sep!Q58+Oct!Q58+Nov!Q58+Dec!Q58</f>
        <v>0</v>
      </c>
      <c r="R58" s="10">
        <f t="shared" si="2"/>
        <v>8504.5736713351216</v>
      </c>
    </row>
    <row r="59" spans="1:18" x14ac:dyDescent="0.2">
      <c r="A59" s="24">
        <f>+Jan!A59</f>
        <v>583000</v>
      </c>
      <c r="B59" s="17">
        <f>+Jan!B59+Feb!B59+Mar!B59+Apr!B59+May!B59+Jun!B59+Jul!B59+Aug!B59+Sep!B59+Oct!B59+Nov!B59+Dec!B59</f>
        <v>201632.14999999997</v>
      </c>
      <c r="C59" s="17">
        <f>+Jan!C59+Feb!C59+Mar!C59+Apr!C59+May!C59+Jun!C59+Jul!C59+Aug!C59+Sep!C59+Oct!C59+Nov!C59+Dec!C59</f>
        <v>7405.05</v>
      </c>
      <c r="D59" s="17">
        <f>+Jan!D59+Feb!D59+Mar!D59+Apr!D59+May!D59+Jun!D59+Jul!D59+Aug!D59+Sep!D59+Oct!D59+Nov!D59+Dec!D59</f>
        <v>3339.45</v>
      </c>
      <c r="E59" s="17">
        <f>+Jan!E59+Feb!E59+Mar!E59+Apr!E59+May!E59+Jun!E59+Jul!E59+Aug!E59+Sep!E59+Oct!E59+Nov!E59+Dec!E59</f>
        <v>17474.240000000002</v>
      </c>
      <c r="F59" s="17">
        <f>+Jan!F59+Feb!F59+Mar!F59+Apr!F59+May!F59+Jun!F59+Jul!F59+Aug!F59+Sep!F59+Oct!F59+Nov!F59+Dec!F59</f>
        <v>0</v>
      </c>
      <c r="G59" s="10">
        <f t="shared" si="0"/>
        <v>229850.88999999996</v>
      </c>
      <c r="H59" s="17">
        <f>+Jan!H59+Feb!H59+Mar!H59+Apr!H59+May!H59+Jun!H59+Jul!H59+Aug!H59+Sep!H59+Oct!H59+Nov!H59+Dec!H59</f>
        <v>0</v>
      </c>
      <c r="I59" s="17">
        <f>+Jan!I59</f>
        <v>0</v>
      </c>
      <c r="J59" s="17">
        <f>+Dec!J59</f>
        <v>0</v>
      </c>
      <c r="K59" s="17">
        <f>+Jan!K59</f>
        <v>0</v>
      </c>
      <c r="L59" s="17">
        <f>+Dec!L59</f>
        <v>0</v>
      </c>
      <c r="M59" s="17">
        <f>+Jan!M59+Feb!M59+Mar!M59+Apr!M59+May!M59+Jun!M59+Jul!M59+Aug!M59+Sep!M59+Oct!M59+Nov!M59+Dec!M59</f>
        <v>289.61</v>
      </c>
      <c r="N59" s="10">
        <f t="shared" si="1"/>
        <v>230140.49999999994</v>
      </c>
      <c r="O59" s="17">
        <f>+Jan!O59+Feb!O59+Mar!O59+Apr!O59+May!O59+Jun!O59+Jul!O59+Aug!O59+Sep!O59+Oct!O59+Nov!O59+Dec!O59</f>
        <v>1083.6311806409067</v>
      </c>
      <c r="P59" s="17">
        <f>+Jan!P59+Feb!P59+Mar!P59+Apr!P59+May!P59+Jun!P59+Jul!P59+Aug!P59+Sep!P59+Oct!P59+Nov!P59+Dec!P59</f>
        <v>0</v>
      </c>
      <c r="Q59" s="17">
        <f>+Jan!Q59+Feb!Q59+Mar!Q59+Apr!Q59+May!Q59+Jun!Q59+Jul!Q59+Aug!Q59+Sep!Q59+Oct!Q59+Nov!Q59+Dec!Q59</f>
        <v>0</v>
      </c>
      <c r="R59" s="10">
        <f t="shared" si="2"/>
        <v>231224.13118064083</v>
      </c>
    </row>
    <row r="60" spans="1:18" x14ac:dyDescent="0.2">
      <c r="A60" s="24">
        <f>+Jan!A60</f>
        <v>586000</v>
      </c>
      <c r="B60" s="17">
        <f>+Jan!B60+Feb!B60+Mar!B60+Apr!B60+May!B60+Jun!B60+Jul!B60+Aug!B60+Sep!B60+Oct!B60+Nov!B60+Dec!B60</f>
        <v>106305.34999999999</v>
      </c>
      <c r="C60" s="17">
        <f>+Jan!C60+Feb!C60+Mar!C60+Apr!C60+May!C60+Jun!C60+Jul!C60+Aug!C60+Sep!C60+Oct!C60+Nov!C60+Dec!C60</f>
        <v>3949.3599999999997</v>
      </c>
      <c r="D60" s="17">
        <f>+Jan!D60+Feb!D60+Mar!D60+Apr!D60+May!D60+Jun!D60+Jul!D60+Aug!D60+Sep!D60+Oct!D60+Nov!D60+Dec!D60</f>
        <v>4206.78</v>
      </c>
      <c r="E60" s="17">
        <f>+Jan!E60+Feb!E60+Mar!E60+Apr!E60+May!E60+Jun!E60+Jul!E60+Aug!E60+Sep!E60+Oct!E60+Nov!E60+Dec!E60</f>
        <v>10809.16</v>
      </c>
      <c r="F60" s="17">
        <f>+Jan!F60+Feb!F60+Mar!F60+Apr!F60+May!F60+Jun!F60+Jul!F60+Aug!F60+Sep!F60+Oct!F60+Nov!F60+Dec!F60</f>
        <v>0</v>
      </c>
      <c r="G60" s="10">
        <f t="shared" si="0"/>
        <v>125270.65</v>
      </c>
      <c r="H60" s="17">
        <f>+Jan!H60+Feb!H60+Mar!H60+Apr!H60+May!H60+Jun!H60+Jul!H60+Aug!H60+Sep!H60+Oct!H60+Nov!H60+Dec!H60</f>
        <v>0</v>
      </c>
      <c r="I60" s="17">
        <f>+Jan!I60</f>
        <v>0</v>
      </c>
      <c r="J60" s="17">
        <f>+Dec!J60</f>
        <v>0</v>
      </c>
      <c r="K60" s="17">
        <f>+Jan!K60</f>
        <v>0</v>
      </c>
      <c r="L60" s="17">
        <f>+Dec!L60</f>
        <v>0</v>
      </c>
      <c r="M60" s="17">
        <f>+Jan!M60+Feb!M60+Mar!M60+Apr!M60+May!M60+Jun!M60+Jul!M60+Aug!M60+Sep!M60+Oct!M60+Nov!M60+Dec!M60</f>
        <v>179.5</v>
      </c>
      <c r="N60" s="10">
        <f t="shared" si="1"/>
        <v>125450.15</v>
      </c>
      <c r="O60" s="17">
        <f>+Jan!O60+Feb!O60+Mar!O60+Apr!O60+May!O60+Jun!O60+Jul!O60+Aug!O60+Sep!O60+Oct!O60+Nov!O60+Dec!O60</f>
        <v>605.11908277140458</v>
      </c>
      <c r="P60" s="17">
        <f>+Jan!P60+Feb!P60+Mar!P60+Apr!P60+May!P60+Jun!P60+Jul!P60+Aug!P60+Sep!P60+Oct!P60+Nov!P60+Dec!P60</f>
        <v>0</v>
      </c>
      <c r="Q60" s="17">
        <f>+Jan!Q60+Feb!Q60+Mar!Q60+Apr!Q60+May!Q60+Jun!Q60+Jul!Q60+Aug!Q60+Sep!Q60+Oct!Q60+Nov!Q60+Dec!Q60</f>
        <v>0</v>
      </c>
      <c r="R60" s="10">
        <f t="shared" si="2"/>
        <v>126055.2690827714</v>
      </c>
    </row>
    <row r="61" spans="1:18" x14ac:dyDescent="0.2">
      <c r="A61" s="24">
        <f>+Jan!A61</f>
        <v>588000</v>
      </c>
      <c r="B61" s="17">
        <f>+Jan!B61+Feb!B61+Mar!B61+Apr!B61+May!B61+Jun!B61+Jul!B61+Aug!B61+Sep!B61+Oct!B61+Nov!B61+Dec!B61</f>
        <v>1122385</v>
      </c>
      <c r="C61" s="17">
        <f>+Jan!C61+Feb!C61+Mar!C61+Apr!C61+May!C61+Jun!C61+Jul!C61+Aug!C61+Sep!C61+Oct!C61+Nov!C61+Dec!C61</f>
        <v>41609.950000000004</v>
      </c>
      <c r="D61" s="17">
        <f>+Jan!D61+Feb!D61+Mar!D61+Apr!D61+May!D61+Jun!D61+Jul!D61+Aug!D61+Sep!D61+Oct!D61+Nov!D61+Dec!D61</f>
        <v>23733.96</v>
      </c>
      <c r="E61" s="17">
        <f>+Jan!E61+Feb!E61+Mar!E61+Apr!E61+May!E61+Jun!E61+Jul!E61+Aug!E61+Sep!E61+Oct!E61+Nov!E61+Dec!E61</f>
        <v>96130.109999999986</v>
      </c>
      <c r="F61" s="17">
        <f>+Jan!F61+Feb!F61+Mar!F61+Apr!F61+May!F61+Jun!F61+Jul!F61+Aug!F61+Sep!F61+Oct!F61+Nov!F61+Dec!F61</f>
        <v>0</v>
      </c>
      <c r="G61" s="10">
        <f t="shared" si="0"/>
        <v>1283859.02</v>
      </c>
      <c r="H61" s="17">
        <f>+Jan!H61+Feb!H61+Mar!H61+Apr!H61+May!H61+Jun!H61+Jul!H61+Aug!H61+Sep!H61+Oct!H61+Nov!H61+Dec!H61</f>
        <v>-239.3</v>
      </c>
      <c r="I61" s="17">
        <f>+Jan!I61</f>
        <v>0</v>
      </c>
      <c r="J61" s="17">
        <f>+Dec!J61</f>
        <v>0</v>
      </c>
      <c r="K61" s="17">
        <f>+Jan!K61</f>
        <v>0</v>
      </c>
      <c r="L61" s="17">
        <f>+Dec!L61</f>
        <v>0</v>
      </c>
      <c r="M61" s="17">
        <f>+Jan!M61+Feb!M61+Mar!M61+Apr!M61+May!M61+Jun!M61+Jul!M61+Aug!M61+Sep!M61+Oct!M61+Nov!M61+Dec!M61</f>
        <v>1600.33</v>
      </c>
      <c r="N61" s="10">
        <f t="shared" si="1"/>
        <v>1285220.05</v>
      </c>
      <c r="O61" s="17">
        <f>+Jan!O61+Feb!O61+Mar!O61+Apr!O61+May!O61+Jun!O61+Jul!O61+Aug!O61+Sep!O61+Oct!O61+Nov!O61+Dec!O61</f>
        <v>554.62509791352852</v>
      </c>
      <c r="P61" s="17">
        <f>+Jan!P61+Feb!P61+Mar!P61+Apr!P61+May!P61+Jun!P61+Jul!P61+Aug!P61+Sep!P61+Oct!P61+Nov!P61+Dec!P61</f>
        <v>0</v>
      </c>
      <c r="Q61" s="17">
        <f>+Jan!Q61+Feb!Q61+Mar!Q61+Apr!Q61+May!Q61+Jun!Q61+Jul!Q61+Aug!Q61+Sep!Q61+Oct!Q61+Nov!Q61+Dec!Q61</f>
        <v>0</v>
      </c>
      <c r="R61" s="10">
        <f t="shared" si="2"/>
        <v>1285774.6750979135</v>
      </c>
    </row>
    <row r="62" spans="1:18" hidden="1" x14ac:dyDescent="0.2">
      <c r="A62" s="49">
        <v>588200</v>
      </c>
      <c r="B62" s="17">
        <f>+Jan!B62+Feb!B62+Mar!B62+Apr!B62+May!B62+Jun!B62+Jul!B62+Aug!B62+Sep!B62+Oct!B62+Nov!B62+Dec!B62</f>
        <v>0</v>
      </c>
      <c r="C62" s="17">
        <f>+Jan!C62+Feb!C62+Mar!C62+Apr!C62+May!C62+Jun!C62+Jul!C62+Aug!C62+Sep!C62+Oct!C62+Nov!C62+Dec!C62</f>
        <v>0</v>
      </c>
      <c r="D62" s="17">
        <f>+Jan!D62+Feb!D62+Mar!D62+Apr!D62+May!D62+Jun!D62+Jul!D62+Aug!D62+Sep!D62+Oct!D62+Nov!D62+Dec!D62</f>
        <v>0</v>
      </c>
      <c r="E62" s="17">
        <f>+Jan!E62+Feb!E62+Mar!E62+Apr!E62+May!E62+Jun!E62+Jul!E62+Aug!E62+Sep!E62+Oct!E62+Nov!E62+Dec!E62</f>
        <v>0</v>
      </c>
      <c r="F62" s="17">
        <f>+Jan!F62+Feb!F62+Mar!F62+Apr!F62+May!F62+Jun!F62+Jul!F62+Aug!F62+Sep!F62+Oct!F62+Nov!F62+Dec!F62</f>
        <v>0</v>
      </c>
      <c r="G62" s="10">
        <f t="shared" si="0"/>
        <v>0</v>
      </c>
      <c r="H62" s="17">
        <f>+Jan!H62+Feb!H62+Mar!H62+Apr!H62+May!H62+Jun!H62+Jul!H62+Aug!H62+Sep!H62+Oct!H62+Nov!H62+Dec!H62</f>
        <v>0</v>
      </c>
      <c r="I62" s="17">
        <f>+Jan!I62</f>
        <v>0</v>
      </c>
      <c r="J62" s="17">
        <f>+Dec!J62</f>
        <v>0</v>
      </c>
      <c r="K62" s="17">
        <f>+Jan!K62</f>
        <v>0</v>
      </c>
      <c r="L62" s="17">
        <f>+Dec!L62</f>
        <v>0</v>
      </c>
      <c r="M62" s="17">
        <f>+Jan!M62+Feb!M62+Mar!M62+Apr!M62+May!M62+Jun!M62+Jul!M62+Aug!M62+Sep!M62+Oct!M62+Nov!M62+Dec!M62</f>
        <v>0</v>
      </c>
      <c r="N62" s="10">
        <f t="shared" si="1"/>
        <v>0</v>
      </c>
      <c r="O62" s="17">
        <f>+Jan!O62+Feb!O62+Mar!O62+Apr!O62+May!O62+Jun!O62+Jul!O62+Aug!O62+Sep!O62+Oct!O62+Nov!O62+Dec!O62</f>
        <v>0</v>
      </c>
      <c r="P62" s="17">
        <f>+Jan!P62+Feb!P62+Mar!P62+Apr!P62+May!P62+Jun!P62+Jul!P62+Aug!P62+Sep!P62+Oct!P62+Nov!P62+Dec!P62</f>
        <v>0</v>
      </c>
      <c r="Q62" s="17">
        <f>+Jan!Q62+Feb!Q62+Mar!Q62+Apr!Q62+May!Q62+Jun!Q62+Jul!Q62+Aug!Q62+Sep!Q62+Oct!Q62+Nov!Q62+Dec!Q62</f>
        <v>0</v>
      </c>
      <c r="R62" s="10">
        <f t="shared" si="2"/>
        <v>0</v>
      </c>
    </row>
    <row r="63" spans="1:18" hidden="1" x14ac:dyDescent="0.2">
      <c r="A63" s="49">
        <v>588210</v>
      </c>
      <c r="B63" s="17">
        <f>+Jan!B63+Feb!B63+Mar!B63+Apr!B63+May!B63+Jun!B63+Jul!B63+Aug!B63+Sep!B63+Oct!B63+Nov!B63+Dec!B63</f>
        <v>0</v>
      </c>
      <c r="C63" s="17">
        <f>+Jan!C63+Feb!C63+Mar!C63+Apr!C63+May!C63+Jun!C63+Jul!C63+Aug!C63+Sep!C63+Oct!C63+Nov!C63+Dec!C63</f>
        <v>0</v>
      </c>
      <c r="D63" s="17">
        <f>+Jan!D63+Feb!D63+Mar!D63+Apr!D63+May!D63+Jun!D63+Jul!D63+Aug!D63+Sep!D63+Oct!D63+Nov!D63+Dec!D63</f>
        <v>0</v>
      </c>
      <c r="E63" s="17">
        <f>+Jan!E63+Feb!E63+Mar!E63+Apr!E63+May!E63+Jun!E63+Jul!E63+Aug!E63+Sep!E63+Oct!E63+Nov!E63+Dec!E63</f>
        <v>0</v>
      </c>
      <c r="F63" s="17">
        <f>+Jan!F63+Feb!F63+Mar!F63+Apr!F63+May!F63+Jun!F63+Jul!F63+Aug!F63+Sep!F63+Oct!F63+Nov!F63+Dec!F63</f>
        <v>0</v>
      </c>
      <c r="G63" s="10">
        <f t="shared" si="0"/>
        <v>0</v>
      </c>
      <c r="H63" s="17">
        <f>+Jan!H63+Feb!H63+Mar!H63+Apr!H63+May!H63+Jun!H63+Jul!H63+Aug!H63+Sep!H63+Oct!H63+Nov!H63+Dec!H63</f>
        <v>0</v>
      </c>
      <c r="I63" s="17">
        <f>+Jan!I63</f>
        <v>0</v>
      </c>
      <c r="J63" s="17">
        <f>+Dec!J63</f>
        <v>0</v>
      </c>
      <c r="K63" s="17">
        <f>+Jan!K63</f>
        <v>0</v>
      </c>
      <c r="L63" s="17">
        <f>+Dec!L63</f>
        <v>0</v>
      </c>
      <c r="M63" s="17">
        <f>+Jan!M63+Feb!M63+Mar!M63+Apr!M63+May!M63+Jun!M63+Jul!M63+Aug!M63+Sep!M63+Oct!M63+Nov!M63+Dec!M63</f>
        <v>0</v>
      </c>
      <c r="N63" s="10">
        <f t="shared" si="1"/>
        <v>0</v>
      </c>
      <c r="O63" s="17">
        <f>+Jan!O63+Feb!O63+Mar!O63+Apr!O63+May!O63+Jun!O63+Jul!O63+Aug!O63+Sep!O63+Oct!O63+Nov!O63+Dec!O63</f>
        <v>0</v>
      </c>
      <c r="P63" s="17">
        <f>+Jan!P63+Feb!P63+Mar!P63+Apr!P63+May!P63+Jun!P63+Jul!P63+Aug!P63+Sep!P63+Oct!P63+Nov!P63+Dec!P63</f>
        <v>0</v>
      </c>
      <c r="Q63" s="17">
        <f>+Jan!Q63+Feb!Q63+Mar!Q63+Apr!Q63+May!Q63+Jun!Q63+Jul!Q63+Aug!Q63+Sep!Q63+Oct!Q63+Nov!Q63+Dec!Q63</f>
        <v>0</v>
      </c>
      <c r="R63" s="10">
        <f t="shared" si="2"/>
        <v>0</v>
      </c>
    </row>
    <row r="64" spans="1:18" x14ac:dyDescent="0.2">
      <c r="A64" s="24">
        <f>+Jan!A64</f>
        <v>592000</v>
      </c>
      <c r="B64" s="17">
        <f>+Jan!B64+Feb!B64+Mar!B64+Apr!B64+May!B64+Jun!B64+Jul!B64+Aug!B64+Sep!B64+Oct!B64+Nov!B64+Dec!B64</f>
        <v>154980.25</v>
      </c>
      <c r="C64" s="17">
        <f>+Jan!C64+Feb!C64+Mar!C64+Apr!C64+May!C64+Jun!C64+Jul!C64+Aug!C64+Sep!C64+Oct!C64+Nov!C64+Dec!C64</f>
        <v>5484.46</v>
      </c>
      <c r="D64" s="17">
        <f>+Jan!D64+Feb!D64+Mar!D64+Apr!D64+May!D64+Jun!D64+Jul!D64+Aug!D64+Sep!D64+Oct!D64+Nov!D64+Dec!D64</f>
        <v>3999.31</v>
      </c>
      <c r="E64" s="17">
        <f>+Jan!E64+Feb!E64+Mar!E64+Apr!E64+May!E64+Jun!E64+Jul!E64+Aug!E64+Sep!E64+Oct!E64+Nov!E64+Dec!E64</f>
        <v>15085.960000000001</v>
      </c>
      <c r="F64" s="17">
        <f>+Jan!F64+Feb!F64+Mar!F64+Apr!F64+May!F64+Jun!F64+Jul!F64+Aug!F64+Sep!F64+Oct!F64+Nov!F64+Dec!F64</f>
        <v>0</v>
      </c>
      <c r="G64" s="10">
        <f t="shared" si="0"/>
        <v>179549.97999999998</v>
      </c>
      <c r="H64" s="17">
        <f>+Jan!H64+Feb!H64+Mar!H64+Apr!H64+May!H64+Jun!H64+Jul!H64+Aug!H64+Sep!H64+Oct!H64+Nov!H64+Dec!H64</f>
        <v>189.57</v>
      </c>
      <c r="I64" s="17">
        <f>+Jan!I64</f>
        <v>0</v>
      </c>
      <c r="J64" s="17">
        <f>+Dec!J64</f>
        <v>0</v>
      </c>
      <c r="K64" s="17">
        <f>+Jan!K64</f>
        <v>0</v>
      </c>
      <c r="L64" s="17">
        <f>+Dec!L64</f>
        <v>0</v>
      </c>
      <c r="M64" s="17">
        <f>+Jan!M64+Feb!M64+Mar!M64+Apr!M64+May!M64+Jun!M64+Jul!M64+Aug!M64+Sep!M64+Oct!M64+Nov!M64+Dec!M64</f>
        <v>250.88</v>
      </c>
      <c r="N64" s="10">
        <f t="shared" si="1"/>
        <v>179990.43</v>
      </c>
      <c r="O64" s="17">
        <f>+Jan!O64+Feb!O64+Mar!O64+Apr!O64+May!O64+Jun!O64+Jul!O64+Aug!O64+Sep!O64+Oct!O64+Nov!O64+Dec!O64</f>
        <v>393.40707805127454</v>
      </c>
      <c r="P64" s="17">
        <f>+Jan!P64+Feb!P64+Mar!P64+Apr!P64+May!P64+Jun!P64+Jul!P64+Aug!P64+Sep!P64+Oct!P64+Nov!P64+Dec!P64</f>
        <v>0</v>
      </c>
      <c r="Q64" s="17">
        <f>+Jan!Q64+Feb!Q64+Mar!Q64+Apr!Q64+May!Q64+Jun!Q64+Jul!Q64+Aug!Q64+Sep!Q64+Oct!Q64+Nov!Q64+Dec!Q64</f>
        <v>0</v>
      </c>
      <c r="R64" s="10">
        <f t="shared" si="2"/>
        <v>180383.83707805126</v>
      </c>
    </row>
    <row r="65" spans="1:18" x14ac:dyDescent="0.2">
      <c r="A65" s="24">
        <f>+Jan!A65</f>
        <v>592100</v>
      </c>
      <c r="B65" s="17">
        <f>+Jan!B65+Feb!B65+Mar!B65+Apr!B65+May!B65+Jun!B65+Jul!B65+Aug!B65+Sep!B65+Oct!B65+Nov!B65+Dec!B65</f>
        <v>36861.200000000004</v>
      </c>
      <c r="C65" s="17">
        <f>+Jan!C65+Feb!C65+Mar!C65+Apr!C65+May!C65+Jun!C65+Jul!C65+Aug!C65+Sep!C65+Oct!C65+Nov!C65+Dec!C65</f>
        <v>1327</v>
      </c>
      <c r="D65" s="17">
        <f>+Jan!D65+Feb!D65+Mar!D65+Apr!D65+May!D65+Jun!D65+Jul!D65+Aug!D65+Sep!D65+Oct!D65+Nov!D65+Dec!D65</f>
        <v>294.48</v>
      </c>
      <c r="E65" s="17">
        <f>+Jan!E65+Feb!E65+Mar!E65+Apr!E65+May!E65+Jun!E65+Jul!E65+Aug!E65+Sep!E65+Oct!E65+Nov!E65+Dec!E65</f>
        <v>3357.0099999999998</v>
      </c>
      <c r="F65" s="17">
        <f>+Jan!F65+Feb!F65+Mar!F65+Apr!F65+May!F65+Jun!F65+Jul!F65+Aug!F65+Sep!F65+Oct!F65+Nov!F65+Dec!F65</f>
        <v>0</v>
      </c>
      <c r="G65" s="10">
        <f t="shared" si="0"/>
        <v>41839.69000000001</v>
      </c>
      <c r="H65" s="17">
        <f>+Jan!H65+Feb!H65+Mar!H65+Apr!H65+May!H65+Jun!H65+Jul!H65+Aug!H65+Sep!H65+Oct!H65+Nov!H65+Dec!H65</f>
        <v>0</v>
      </c>
      <c r="I65" s="17">
        <f>+Jan!I65</f>
        <v>0</v>
      </c>
      <c r="J65" s="17">
        <f>+Dec!J65</f>
        <v>0</v>
      </c>
      <c r="K65" s="17">
        <f>+Jan!K65</f>
        <v>0</v>
      </c>
      <c r="L65" s="17">
        <f>+Dec!L65</f>
        <v>0</v>
      </c>
      <c r="M65" s="17">
        <f>+Jan!M65+Feb!M65+Mar!M65+Apr!M65+May!M65+Jun!M65+Jul!M65+Aug!M65+Sep!M65+Oct!M65+Nov!M65+Dec!M65</f>
        <v>55.94</v>
      </c>
      <c r="N65" s="10">
        <f t="shared" si="1"/>
        <v>41895.630000000012</v>
      </c>
      <c r="O65" s="17">
        <f>+Jan!O65+Feb!O65+Mar!O65+Apr!O65+May!O65+Jun!O65+Jul!O65+Aug!O65+Sep!O65+Oct!O65+Nov!O65+Dec!O65</f>
        <v>50.784527902445063</v>
      </c>
      <c r="P65" s="17">
        <f>+Jan!P65+Feb!P65+Mar!P65+Apr!P65+May!P65+Jun!P65+Jul!P65+Aug!P65+Sep!P65+Oct!P65+Nov!P65+Dec!P65</f>
        <v>0</v>
      </c>
      <c r="Q65" s="17">
        <f>+Jan!Q65+Feb!Q65+Mar!Q65+Apr!Q65+May!Q65+Jun!Q65+Jul!Q65+Aug!Q65+Sep!Q65+Oct!Q65+Nov!Q65+Dec!Q65</f>
        <v>0</v>
      </c>
      <c r="R65" s="10">
        <f t="shared" si="2"/>
        <v>41946.41452790246</v>
      </c>
    </row>
    <row r="66" spans="1:18" x14ac:dyDescent="0.2">
      <c r="A66" s="24">
        <f>+Jan!A66</f>
        <v>592200</v>
      </c>
      <c r="B66" s="17">
        <f>+Jan!B66+Feb!B66+Mar!B66+Apr!B66+May!B66+Jun!B66+Jul!B66+Aug!B66+Sep!B66+Oct!B66+Nov!B66+Dec!B66</f>
        <v>17396.3</v>
      </c>
      <c r="C66" s="17">
        <f>+Jan!C66+Feb!C66+Mar!C66+Apr!C66+May!C66+Jun!C66+Jul!C66+Aug!C66+Sep!C66+Oct!C66+Nov!C66+Dec!C66</f>
        <v>773.61</v>
      </c>
      <c r="D66" s="17">
        <f>+Jan!D66+Feb!D66+Mar!D66+Apr!D66+May!D66+Jun!D66+Jul!D66+Aug!D66+Sep!D66+Oct!D66+Nov!D66+Dec!D66</f>
        <v>146.56</v>
      </c>
      <c r="E66" s="17">
        <f>+Jan!E66+Feb!E66+Mar!E66+Apr!E66+May!E66+Jun!E66+Jul!E66+Aug!E66+Sep!E66+Oct!E66+Nov!E66+Dec!E66</f>
        <v>1252.1400000000001</v>
      </c>
      <c r="F66" s="17">
        <f>+Jan!F66+Feb!F66+Mar!F66+Apr!F66+May!F66+Jun!F66+Jul!F66+Aug!F66+Sep!F66+Oct!F66+Nov!F66+Dec!F66</f>
        <v>0</v>
      </c>
      <c r="G66" s="10">
        <f t="shared" si="0"/>
        <v>19568.61</v>
      </c>
      <c r="H66" s="17">
        <f>+Jan!H66+Feb!H66+Mar!H66+Apr!H66+May!H66+Jun!H66+Jul!H66+Aug!H66+Sep!H66+Oct!H66+Nov!H66+Dec!H66</f>
        <v>0</v>
      </c>
      <c r="I66" s="17">
        <f>+Jan!I66</f>
        <v>0</v>
      </c>
      <c r="J66" s="17">
        <f>+Dec!J66</f>
        <v>0</v>
      </c>
      <c r="K66" s="17">
        <f>+Jan!K66</f>
        <v>0</v>
      </c>
      <c r="L66" s="17">
        <f>+Dec!L66</f>
        <v>0</v>
      </c>
      <c r="M66" s="17">
        <f>+Jan!M66+Feb!M66+Mar!M66+Apr!M66+May!M66+Jun!M66+Jul!M66+Aug!M66+Sep!M66+Oct!M66+Nov!M66+Dec!M66</f>
        <v>20.87</v>
      </c>
      <c r="N66" s="10">
        <f t="shared" si="1"/>
        <v>19589.48</v>
      </c>
      <c r="O66" s="17">
        <f>+Jan!O66+Feb!O66+Mar!O66+Apr!O66+May!O66+Jun!O66+Jul!O66+Aug!O66+Sep!O66+Oct!O66+Nov!O66+Dec!O66</f>
        <v>44.993476834140743</v>
      </c>
      <c r="P66" s="17">
        <f>+Jan!P66+Feb!P66+Mar!P66+Apr!P66+May!P66+Jun!P66+Jul!P66+Aug!P66+Sep!P66+Oct!P66+Nov!P66+Dec!P66</f>
        <v>0</v>
      </c>
      <c r="Q66" s="17">
        <f>+Jan!Q66+Feb!Q66+Mar!Q66+Apr!Q66+May!Q66+Jun!Q66+Jul!Q66+Aug!Q66+Sep!Q66+Oct!Q66+Nov!Q66+Dec!Q66</f>
        <v>0</v>
      </c>
      <c r="R66" s="10">
        <f t="shared" si="2"/>
        <v>19634.47347683414</v>
      </c>
    </row>
    <row r="67" spans="1:18" x14ac:dyDescent="0.2">
      <c r="A67" s="24">
        <f>+Jan!A67</f>
        <v>593000</v>
      </c>
      <c r="B67" s="17">
        <f>+Jan!B67+Feb!B67+Mar!B67+Apr!B67+May!B67+Jun!B67+Jul!B67+Aug!B67+Sep!B67+Oct!B67+Nov!B67+Dec!B67</f>
        <v>1809019.35</v>
      </c>
      <c r="C67" s="17">
        <f>+Jan!C67+Feb!C67+Mar!C67+Apr!C67+May!C67+Jun!C67+Jul!C67+Aug!C67+Sep!C67+Oct!C67+Nov!C67+Dec!C67</f>
        <v>52125.100000000006</v>
      </c>
      <c r="D67" s="17">
        <f>+Jan!D67+Feb!D67+Mar!D67+Apr!D67+May!D67+Jun!D67+Jul!D67+Aug!D67+Sep!D67+Oct!D67+Nov!D67+Dec!D67</f>
        <v>23704.85</v>
      </c>
      <c r="E67" s="17">
        <f>+Jan!E67+Feb!E67+Mar!E67+Apr!E67+May!E67+Jun!E67+Jul!E67+Aug!E67+Sep!E67+Oct!E67+Nov!E67+Dec!E67</f>
        <v>81457.56</v>
      </c>
      <c r="F67" s="17">
        <f>+Jan!F67+Feb!F67+Mar!F67+Apr!F67+May!F67+Jun!F67+Jul!F67+Aug!F67+Sep!F67+Oct!F67+Nov!F67+Dec!F67</f>
        <v>0</v>
      </c>
      <c r="G67" s="10">
        <f t="shared" si="0"/>
        <v>1966306.8600000003</v>
      </c>
      <c r="H67" s="17">
        <f>+Jan!H67+Feb!H67+Mar!H67+Apr!H67+May!H67+Jun!H67+Jul!H67+Aug!H67+Sep!H67+Oct!H67+Nov!H67+Dec!H67</f>
        <v>-8878.18</v>
      </c>
      <c r="I67" s="17">
        <f>+Jan!I67</f>
        <v>0</v>
      </c>
      <c r="J67" s="17">
        <f>+Dec!J67</f>
        <v>0</v>
      </c>
      <c r="K67" s="17">
        <f>+Jan!K67</f>
        <v>0</v>
      </c>
      <c r="L67" s="17">
        <f>+Dec!L67</f>
        <v>0</v>
      </c>
      <c r="M67" s="17">
        <f>+Jan!M67+Feb!M67+Mar!M67+Apr!M67+May!M67+Jun!M67+Jul!M67+Aug!M67+Sep!M67+Oct!M67+Nov!M67+Dec!M67</f>
        <v>1361.64</v>
      </c>
      <c r="N67" s="10">
        <f t="shared" si="1"/>
        <v>1958790.3200000003</v>
      </c>
      <c r="O67" s="17">
        <f>+Jan!O67+Feb!O67+Mar!O67+Apr!O67+May!O67+Jun!O67+Jul!O67+Aug!O67+Sep!O67+Oct!O67+Nov!O67+Dec!O67</f>
        <v>9213.4530605357177</v>
      </c>
      <c r="P67" s="17">
        <f>+Jan!P67+Feb!P67+Mar!P67+Apr!P67+May!P67+Jun!P67+Jul!P67+Aug!P67+Sep!P67+Oct!P67+Nov!P67+Dec!P67</f>
        <v>0</v>
      </c>
      <c r="Q67" s="17">
        <f>+Jan!Q67+Feb!Q67+Mar!Q67+Apr!Q67+May!Q67+Jun!Q67+Jul!Q67+Aug!Q67+Sep!Q67+Oct!Q67+Nov!Q67+Dec!Q67</f>
        <v>6992.8876434128397</v>
      </c>
      <c r="R67" s="10">
        <f t="shared" si="2"/>
        <v>1974996.6607039489</v>
      </c>
    </row>
    <row r="68" spans="1:18" hidden="1" x14ac:dyDescent="0.2">
      <c r="A68" s="49">
        <f>+Jan!A68</f>
        <v>593200</v>
      </c>
      <c r="B68" s="17">
        <f>+Jan!B68+Feb!B68+Mar!B68+Apr!B68+May!B68+Jun!B68+Jul!B68+Aug!B68+Sep!B68+Oct!B68+Nov!B68+Dec!B68</f>
        <v>0</v>
      </c>
      <c r="C68" s="17">
        <f>+Jan!C68+Feb!C68+Mar!C68+Apr!C68+May!C68+Jun!C68+Jul!C68+Aug!C68+Sep!C68+Oct!C68+Nov!C68+Dec!C68</f>
        <v>0</v>
      </c>
      <c r="D68" s="17">
        <f>+Jan!D68+Feb!D68+Mar!D68+Apr!D68+May!D68+Jun!D68+Jul!D68+Aug!D68+Sep!D68+Oct!D68+Nov!D68+Dec!D68</f>
        <v>0</v>
      </c>
      <c r="E68" s="17">
        <f>+Jan!E68+Feb!E68+Mar!E68+Apr!E68+May!E68+Jun!E68+Jul!E68+Aug!E68+Sep!E68+Oct!E68+Nov!E68+Dec!E68</f>
        <v>0</v>
      </c>
      <c r="F68" s="17">
        <f>+Jan!F68+Feb!F68+Mar!F68+Apr!F68+May!F68+Jun!F68+Jul!F68+Aug!F68+Sep!F68+Oct!F68+Nov!F68+Dec!F68</f>
        <v>0</v>
      </c>
      <c r="G68" s="10">
        <f t="shared" si="0"/>
        <v>0</v>
      </c>
      <c r="H68" s="17">
        <f>+Jan!H68+Feb!H68+Mar!H68+Apr!H68+May!H68+Jun!H68+Jul!H68+Aug!H68+Sep!H68+Oct!H68+Nov!H68+Dec!H68</f>
        <v>0</v>
      </c>
      <c r="I68" s="17">
        <f>+Jan!I68</f>
        <v>0</v>
      </c>
      <c r="J68" s="17">
        <f>+Dec!J68</f>
        <v>0</v>
      </c>
      <c r="K68" s="17">
        <f>+Jan!K68</f>
        <v>0</v>
      </c>
      <c r="L68" s="17">
        <f>+Dec!L68</f>
        <v>0</v>
      </c>
      <c r="M68" s="17">
        <f>+Jan!M68+Feb!M68+Mar!M68+Apr!M68+May!M68+Jun!M68+Jul!M68+Aug!M68+Sep!M68+Oct!M68+Nov!M68+Dec!M68</f>
        <v>0</v>
      </c>
      <c r="N68" s="10">
        <f t="shared" si="1"/>
        <v>0</v>
      </c>
      <c r="O68" s="17">
        <f>+Jan!O68+Feb!O68+Mar!O68+Apr!O68+May!O68+Jun!O68+Jul!O68+Aug!O68+Sep!O68+Oct!O68+Nov!O68+Dec!O68</f>
        <v>0</v>
      </c>
      <c r="P68" s="17">
        <f>+Jan!P68+Feb!P68+Mar!P68+Apr!P68+May!P68+Jun!P68+Jul!P68+Aug!P68+Sep!P68+Oct!P68+Nov!P68+Dec!P68</f>
        <v>0</v>
      </c>
      <c r="Q68" s="17">
        <f>+Jan!Q68+Feb!Q68+Mar!Q68+Apr!Q68+May!Q68+Jun!Q68+Jul!Q68+Aug!Q68+Sep!Q68+Oct!Q68+Nov!Q68+Dec!Q68</f>
        <v>0</v>
      </c>
      <c r="R68" s="10">
        <f t="shared" si="2"/>
        <v>0</v>
      </c>
    </row>
    <row r="69" spans="1:18" x14ac:dyDescent="0.2">
      <c r="A69" s="24">
        <f>+Jan!A69</f>
        <v>593300</v>
      </c>
      <c r="B69" s="17">
        <f>+Jan!B69+Feb!B69+Mar!B69+Apr!B69+May!B69+Jun!B69+Jul!B69+Aug!B69+Sep!B69+Oct!B69+Nov!B69+Dec!B69</f>
        <v>162556.93000000002</v>
      </c>
      <c r="C69" s="17">
        <f>+Jan!C69+Feb!C69+Mar!C69+Apr!C69+May!C69+Jun!C69+Jul!C69+Aug!C69+Sep!C69+Oct!C69+Nov!C69+Dec!C69</f>
        <v>6186.9100000000008</v>
      </c>
      <c r="D69" s="17">
        <f>+Jan!D69+Feb!D69+Mar!D69+Apr!D69+May!D69+Jun!D69+Jul!D69+Aug!D69+Sep!D69+Oct!D69+Nov!D69+Dec!D69</f>
        <v>5120.96</v>
      </c>
      <c r="E69" s="17">
        <f>+Jan!E69+Feb!E69+Mar!E69+Apr!E69+May!E69+Jun!E69+Jul!E69+Aug!E69+Sep!E69+Oct!E69+Nov!E69+Dec!E69</f>
        <v>15066.21</v>
      </c>
      <c r="F69" s="17">
        <f>+Jan!F69+Feb!F69+Mar!F69+Apr!F69+May!F69+Jun!F69+Jul!F69+Aug!F69+Sep!F69+Oct!F69+Nov!F69+Dec!F69</f>
        <v>0</v>
      </c>
      <c r="G69" s="10">
        <f t="shared" si="0"/>
        <v>188931.01</v>
      </c>
      <c r="H69" s="17">
        <f>+Jan!H69+Feb!H69+Mar!H69+Apr!H69+May!H69+Jun!H69+Jul!H69+Aug!H69+Sep!H69+Oct!H69+Nov!H69+Dec!H69</f>
        <v>0</v>
      </c>
      <c r="I69" s="17">
        <f>+Jan!I69</f>
        <v>0</v>
      </c>
      <c r="J69" s="17">
        <f>+Dec!J69</f>
        <v>0</v>
      </c>
      <c r="K69" s="17">
        <f>+Jan!K69</f>
        <v>0</v>
      </c>
      <c r="L69" s="17">
        <f>+Dec!L69</f>
        <v>0</v>
      </c>
      <c r="M69" s="17">
        <f>+Jan!M69+Feb!M69+Mar!M69+Apr!M69+May!M69+Jun!M69+Jul!M69+Aug!M69+Sep!M69+Oct!M69+Nov!M69+Dec!M69</f>
        <v>250.84</v>
      </c>
      <c r="N69" s="10">
        <f t="shared" si="1"/>
        <v>189181.85</v>
      </c>
      <c r="O69" s="17">
        <f>+Jan!O69+Feb!O69+Mar!O69+Apr!O69+May!O69+Jun!O69+Jul!O69+Aug!O69+Sep!O69+Oct!O69+Nov!O69+Dec!O69</f>
        <v>246.84693837815374</v>
      </c>
      <c r="P69" s="17">
        <f>+Jan!P69+Feb!P69+Mar!P69+Apr!P69+May!P69+Jun!P69+Jul!P69+Aug!P69+Sep!P69+Oct!P69+Nov!P69+Dec!P69</f>
        <v>0</v>
      </c>
      <c r="Q69" s="17">
        <f>+Jan!Q69+Feb!Q69+Mar!Q69+Apr!Q69+May!Q69+Jun!Q69+Jul!Q69+Aug!Q69+Sep!Q69+Oct!Q69+Nov!Q69+Dec!Q69</f>
        <v>0</v>
      </c>
      <c r="R69" s="10">
        <f t="shared" si="2"/>
        <v>189428.69693837815</v>
      </c>
    </row>
    <row r="70" spans="1:18" x14ac:dyDescent="0.2">
      <c r="A70" s="24">
        <v>593800</v>
      </c>
      <c r="B70" s="17">
        <f>+Jan!B70+Feb!B70+Mar!B70+Apr!B70+May!B70+Jun!B70+Jul!B70+Aug!B70+Sep!B70+Oct!B70+Nov!B70+Dec!B70</f>
        <v>4488.7</v>
      </c>
      <c r="C70" s="17">
        <f>+Jan!C70+Feb!C70+Mar!C70+Apr!C70+May!C70+Jun!C70+Jul!C70+Aug!C70+Sep!C70+Oct!C70+Nov!C70+Dec!C70</f>
        <v>115.68</v>
      </c>
      <c r="D70" s="17">
        <f>+Jan!D70+Feb!D70+Mar!D70+Apr!D70+May!D70+Jun!D70+Jul!D70+Aug!D70+Sep!D70+Oct!D70+Nov!D70+Dec!D70</f>
        <v>-41.14</v>
      </c>
      <c r="E70" s="17">
        <f>+Jan!E70+Feb!E70+Mar!E70+Apr!E70+May!E70+Jun!E70+Jul!E70+Aug!E70+Sep!E70+Oct!E70+Nov!E70+Dec!E70</f>
        <v>160.38</v>
      </c>
      <c r="F70" s="17">
        <f>+Jan!F70+Feb!F70+Mar!F70+Apr!F70+May!F70+Jun!F70+Jul!F70+Aug!F70+Sep!F70+Oct!F70+Nov!F70+Dec!F70</f>
        <v>0</v>
      </c>
      <c r="G70" s="10">
        <f t="shared" ref="G70" si="34">SUM(B70:F70)</f>
        <v>4723.62</v>
      </c>
      <c r="H70" s="17">
        <f>+Jan!H70+Feb!H70+Mar!H70+Apr!H70+May!H70+Jun!H70+Jul!H70+Aug!H70+Sep!H70+Oct!H70+Nov!H70+Dec!H70</f>
        <v>-4853.1100000000006</v>
      </c>
      <c r="I70" s="17">
        <f>+Jan!I70</f>
        <v>0</v>
      </c>
      <c r="J70" s="17">
        <f>+Dec!J70</f>
        <v>0</v>
      </c>
      <c r="K70" s="17">
        <f>+Jan!K70</f>
        <v>0</v>
      </c>
      <c r="L70" s="17">
        <f>+Dec!L70</f>
        <v>0</v>
      </c>
      <c r="M70" s="17">
        <f>+Jan!M70+Feb!M70+Mar!M70+Apr!M70+May!M70+Jun!M70+Jul!M70+Aug!M70+Sep!M70+Oct!M70+Nov!M70+Dec!M70</f>
        <v>0</v>
      </c>
      <c r="N70" s="10">
        <f t="shared" ref="N70" si="35">+G70-I70+J70-K70+L70+M70+H70</f>
        <v>-129.49000000000069</v>
      </c>
      <c r="O70" s="17">
        <f>+Jan!O70+Feb!O70+Mar!O70+Apr!O70+May!O70+Jun!O70+Jul!O70+Aug!O70+Sep!O70+Oct!O70+Nov!O70+Dec!O70</f>
        <v>18.544701777152998</v>
      </c>
      <c r="P70" s="17">
        <f>+Jan!P70+Feb!P70+Mar!P70+Apr!P70+May!P70+Jun!P70+Jul!P70+Aug!P70+Sep!P70+Oct!P70+Nov!P70+Dec!P70</f>
        <v>0</v>
      </c>
      <c r="Q70" s="17">
        <f>+Jan!Q70+Feb!Q70+Mar!Q70+Apr!Q70+May!Q70+Jun!Q70+Jul!Q70+Aug!Q70+Sep!Q70+Oct!Q70+Nov!Q70+Dec!Q70</f>
        <v>0</v>
      </c>
      <c r="R70" s="10">
        <f t="shared" ref="R70" si="36">+N70+P70+Q70+O70</f>
        <v>-110.9452982228477</v>
      </c>
    </row>
    <row r="71" spans="1:18" x14ac:dyDescent="0.2">
      <c r="A71" s="24">
        <f>+Jan!A71</f>
        <v>594000</v>
      </c>
      <c r="B71" s="17">
        <f>+Jan!B71+Feb!B71+Mar!B71+Apr!B71+May!B71+Jun!B71+Jul!B71+Aug!B71+Sep!B71+Oct!B71+Nov!B71+Dec!B71</f>
        <v>87431.84</v>
      </c>
      <c r="C71" s="17">
        <f>+Jan!C71+Feb!C71+Mar!C71+Apr!C71+May!C71+Jun!C71+Jul!C71+Aug!C71+Sep!C71+Oct!C71+Nov!C71+Dec!C71</f>
        <v>2779.77</v>
      </c>
      <c r="D71" s="17">
        <f>+Jan!D71+Feb!D71+Mar!D71+Apr!D71+May!D71+Jun!D71+Jul!D71+Aug!D71+Sep!D71+Oct!D71+Nov!D71+Dec!D71</f>
        <v>1730.62</v>
      </c>
      <c r="E71" s="17">
        <f>+Jan!E71+Feb!E71+Mar!E71+Apr!E71+May!E71+Jun!E71+Jul!E71+Aug!E71+Sep!E71+Oct!E71+Nov!E71+Dec!E71</f>
        <v>6738.5400000000009</v>
      </c>
      <c r="F71" s="17">
        <f>+Jan!F71+Feb!F71+Mar!F71+Apr!F71+May!F71+Jun!F71+Jul!F71+Aug!F71+Sep!F71+Oct!F71+Nov!F71+Dec!F71</f>
        <v>0</v>
      </c>
      <c r="G71" s="10">
        <f t="shared" si="0"/>
        <v>98680.76999999999</v>
      </c>
      <c r="H71" s="17">
        <f>+Jan!H71+Feb!H71+Mar!H71+Apr!H71+May!H71+Jun!H71+Jul!H71+Aug!H71+Sep!H71+Oct!H71+Nov!H71+Dec!H71</f>
        <v>0</v>
      </c>
      <c r="I71" s="17">
        <f>+Jan!I71</f>
        <v>0</v>
      </c>
      <c r="J71" s="17">
        <f>+Dec!J71</f>
        <v>0</v>
      </c>
      <c r="K71" s="17">
        <f>+Jan!K71</f>
        <v>0</v>
      </c>
      <c r="L71" s="17">
        <f>+Dec!L71</f>
        <v>0</v>
      </c>
      <c r="M71" s="17">
        <f>+Jan!M71+Feb!M71+Mar!M71+Apr!M71+May!M71+Jun!M71+Jul!M71+Aug!M71+Sep!M71+Oct!M71+Nov!M71+Dec!M71</f>
        <v>109.85</v>
      </c>
      <c r="N71" s="10">
        <f t="shared" si="1"/>
        <v>98790.62</v>
      </c>
      <c r="O71" s="17">
        <f>+Jan!O71+Feb!O71+Mar!O71+Apr!O71+May!O71+Jun!O71+Jul!O71+Aug!O71+Sep!O71+Oct!O71+Nov!O71+Dec!O71</f>
        <v>172.57996888143779</v>
      </c>
      <c r="P71" s="17">
        <f>+Jan!P71+Feb!P71+Mar!P71+Apr!P71+May!P71+Jun!P71+Jul!P71+Aug!P71+Sep!P71+Oct!P71+Nov!P71+Dec!P71</f>
        <v>0</v>
      </c>
      <c r="Q71" s="17">
        <f>+Jan!Q71+Feb!Q71+Mar!Q71+Apr!Q71+May!Q71+Jun!Q71+Jul!Q71+Aug!Q71+Sep!Q71+Oct!Q71+Nov!Q71+Dec!Q71</f>
        <v>442.67527822137174</v>
      </c>
      <c r="R71" s="10">
        <f t="shared" si="2"/>
        <v>99405.875247102813</v>
      </c>
    </row>
    <row r="72" spans="1:18" x14ac:dyDescent="0.2">
      <c r="A72" s="24">
        <f>+Jan!A72</f>
        <v>595000</v>
      </c>
      <c r="B72" s="17">
        <f>+Jan!B72+Feb!B72+Mar!B72+Apr!B72+May!B72+Jun!B72+Jul!B72+Aug!B72+Sep!B72+Oct!B72+Nov!B72+Dec!B72</f>
        <v>4641.3</v>
      </c>
      <c r="C72" s="17">
        <f>+Jan!C72+Feb!C72+Mar!C72+Apr!C72+May!C72+Jun!C72+Jul!C72+Aug!C72+Sep!C72+Oct!C72+Nov!C72+Dec!C72</f>
        <v>181.93</v>
      </c>
      <c r="D72" s="17">
        <f>+Jan!D72+Feb!D72+Mar!D72+Apr!D72+May!D72+Jun!D72+Jul!D72+Aug!D72+Sep!D72+Oct!D72+Nov!D72+Dec!D72</f>
        <v>-216.68</v>
      </c>
      <c r="E72" s="17">
        <f>+Jan!E72+Feb!E72+Mar!E72+Apr!E72+May!E72+Jun!E72+Jul!E72+Aug!E72+Sep!E72+Oct!E72+Nov!E72+Dec!E72</f>
        <v>283.82000000000005</v>
      </c>
      <c r="F72" s="17">
        <f>+Jan!F72+Feb!F72+Mar!F72+Apr!F72+May!F72+Jun!F72+Jul!F72+Aug!F72+Sep!F72+Oct!F72+Nov!F72+Dec!F72</f>
        <v>0</v>
      </c>
      <c r="G72" s="10">
        <f t="shared" si="0"/>
        <v>4890.37</v>
      </c>
      <c r="H72" s="17">
        <f>+Jan!H72+Feb!H72+Mar!H72+Apr!H72+May!H72+Jun!H72+Jul!H72+Aug!H72+Sep!H72+Oct!H72+Nov!H72+Dec!H72</f>
        <v>0</v>
      </c>
      <c r="I72" s="17">
        <f>+Jan!I72</f>
        <v>0</v>
      </c>
      <c r="J72" s="17">
        <f>+Dec!J72</f>
        <v>0</v>
      </c>
      <c r="K72" s="17">
        <f>+Jan!K72</f>
        <v>0</v>
      </c>
      <c r="L72" s="17">
        <f>+Dec!L72</f>
        <v>0</v>
      </c>
      <c r="M72" s="17">
        <f>+Jan!M72+Feb!M72+Mar!M72+Apr!M72+May!M72+Jun!M72+Jul!M72+Aug!M72+Sep!M72+Oct!M72+Nov!M72+Dec!M72</f>
        <v>3.19</v>
      </c>
      <c r="N72" s="10">
        <f t="shared" si="1"/>
        <v>4893.5599999999995</v>
      </c>
      <c r="O72" s="17">
        <f>+Jan!O72+Feb!O72+Mar!O72+Apr!O72+May!O72+Jun!O72+Jul!O72+Aug!O72+Sep!O72+Oct!O72+Nov!O72+Dec!O72</f>
        <v>25.244995400485887</v>
      </c>
      <c r="P72" s="17">
        <f>+Jan!P72+Feb!P72+Mar!P72+Apr!P72+May!P72+Jun!P72+Jul!P72+Aug!P72+Sep!P72+Oct!P72+Nov!P72+Dec!P72</f>
        <v>0</v>
      </c>
      <c r="Q72" s="17">
        <f>+Jan!Q72+Feb!Q72+Mar!Q72+Apr!Q72+May!Q72+Jun!Q72+Jul!Q72+Aug!Q72+Sep!Q72+Oct!Q72+Nov!Q72+Dec!Q72</f>
        <v>0</v>
      </c>
      <c r="R72" s="10">
        <f t="shared" si="2"/>
        <v>4918.8049954004855</v>
      </c>
    </row>
    <row r="73" spans="1:18" x14ac:dyDescent="0.2">
      <c r="A73" s="24">
        <f>+Jan!A73</f>
        <v>596000</v>
      </c>
      <c r="B73" s="17">
        <f>+Jan!B73+Feb!B73+Mar!B73+Apr!B73+May!B73+Jun!B73+Jul!B73+Aug!B73+Sep!B73+Oct!B73+Nov!B73+Dec!B73</f>
        <v>16942.72</v>
      </c>
      <c r="C73" s="17">
        <f>+Jan!C73+Feb!C73+Mar!C73+Apr!C73+May!C73+Jun!C73+Jul!C73+Aug!C73+Sep!C73+Oct!C73+Nov!C73+Dec!C73</f>
        <v>649.87000000000012</v>
      </c>
      <c r="D73" s="17">
        <f>+Jan!D73+Feb!D73+Mar!D73+Apr!D73+May!D73+Jun!D73+Jul!D73+Aug!D73+Sep!D73+Oct!D73+Nov!D73+Dec!D73</f>
        <v>445.88</v>
      </c>
      <c r="E73" s="17">
        <f>+Jan!E73+Feb!E73+Mar!E73+Apr!E73+May!E73+Jun!E73+Jul!E73+Aug!E73+Sep!E73+Oct!E73+Nov!E73+Dec!E73</f>
        <v>2005.87</v>
      </c>
      <c r="F73" s="17">
        <f>+Jan!F73+Feb!F73+Mar!F73+Apr!F73+May!F73+Jun!F73+Jul!F73+Aug!F73+Sep!F73+Oct!F73+Nov!F73+Dec!F73</f>
        <v>0</v>
      </c>
      <c r="G73" s="10">
        <f t="shared" si="0"/>
        <v>20044.34</v>
      </c>
      <c r="H73" s="17">
        <f>+Jan!H73+Feb!H73+Mar!H73+Apr!H73+May!H73+Jun!H73+Jul!H73+Aug!H73+Sep!H73+Oct!H73+Nov!H73+Dec!H73</f>
        <v>0</v>
      </c>
      <c r="I73" s="17">
        <f>+Jan!I73</f>
        <v>0</v>
      </c>
      <c r="J73" s="17">
        <f>+Dec!J73</f>
        <v>0</v>
      </c>
      <c r="K73" s="17">
        <f>+Jan!K73</f>
        <v>0</v>
      </c>
      <c r="L73" s="17">
        <f>+Dec!L73</f>
        <v>0</v>
      </c>
      <c r="M73" s="17">
        <f>+Jan!M73+Feb!M73+Mar!M73+Apr!M73+May!M73+Jun!M73+Jul!M73+Aug!M73+Sep!M73+Oct!M73+Nov!M73+Dec!M73</f>
        <v>33.19</v>
      </c>
      <c r="N73" s="10">
        <f t="shared" si="1"/>
        <v>20077.53</v>
      </c>
      <c r="O73" s="17">
        <f>+Jan!O73+Feb!O73+Mar!O73+Apr!O73+May!O73+Jun!O73+Jul!O73+Aug!O73+Sep!O73+Oct!O73+Nov!O73+Dec!O73</f>
        <v>141.09002356788201</v>
      </c>
      <c r="P73" s="17">
        <f>+Jan!P73+Feb!P73+Mar!P73+Apr!P73+May!P73+Jun!P73+Jul!P73+Aug!P73+Sep!P73+Oct!P73+Nov!P73+Dec!P73</f>
        <v>0</v>
      </c>
      <c r="Q73" s="17">
        <f>+Jan!Q73+Feb!Q73+Mar!Q73+Apr!Q73+May!Q73+Jun!Q73+Jul!Q73+Aug!Q73+Sep!Q73+Oct!Q73+Nov!Q73+Dec!Q73</f>
        <v>0</v>
      </c>
      <c r="R73" s="10">
        <f t="shared" si="2"/>
        <v>20218.620023567881</v>
      </c>
    </row>
    <row r="74" spans="1:18" x14ac:dyDescent="0.2">
      <c r="A74" s="24">
        <f>+Jan!A74</f>
        <v>597000</v>
      </c>
      <c r="B74" s="17">
        <f>+Jan!B74+Feb!B74+Mar!B74+Apr!B74+May!B74+Jun!B74+Jul!B74+Aug!B74+Sep!B74+Oct!B74+Nov!B74+Dec!B74</f>
        <v>177.62</v>
      </c>
      <c r="C74" s="17">
        <f>+Jan!C74+Feb!C74+Mar!C74+Apr!C74+May!C74+Jun!C74+Jul!C74+Aug!C74+Sep!C74+Oct!C74+Nov!C74+Dec!C74</f>
        <v>1.7</v>
      </c>
      <c r="D74" s="17">
        <f>+Jan!D74+Feb!D74+Mar!D74+Apr!D74+May!D74+Jun!D74+Jul!D74+Aug!D74+Sep!D74+Oct!D74+Nov!D74+Dec!D74</f>
        <v>5.37</v>
      </c>
      <c r="E74" s="17">
        <f>+Jan!E74+Feb!E74+Mar!E74+Apr!E74+May!E74+Jun!E74+Jul!E74+Aug!E74+Sep!E74+Oct!E74+Nov!E74+Dec!E74</f>
        <v>14.04</v>
      </c>
      <c r="F74" s="17">
        <f>+Jan!F74+Feb!F74+Mar!F74+Apr!F74+May!F74+Jun!F74+Jul!F74+Aug!F74+Sep!F74+Oct!F74+Nov!F74+Dec!F74</f>
        <v>0</v>
      </c>
      <c r="G74" s="10">
        <f t="shared" si="0"/>
        <v>198.73</v>
      </c>
      <c r="H74" s="17">
        <f>+Jan!H74+Feb!H74+Mar!H74+Apr!H74+May!H74+Jun!H74+Jul!H74+Aug!H74+Sep!H74+Oct!H74+Nov!H74+Dec!H74</f>
        <v>0</v>
      </c>
      <c r="I74" s="17">
        <f>+Jan!I74</f>
        <v>0</v>
      </c>
      <c r="J74" s="17">
        <f>+Dec!J74</f>
        <v>0</v>
      </c>
      <c r="K74" s="17">
        <f>+Jan!K74</f>
        <v>0</v>
      </c>
      <c r="L74" s="17">
        <f>+Dec!L74</f>
        <v>0</v>
      </c>
      <c r="M74" s="17">
        <f>+Jan!M74+Feb!M74+Mar!M74+Apr!M74+May!M74+Jun!M74+Jul!M74+Aug!M74+Sep!M74+Oct!M74+Nov!M74+Dec!M74</f>
        <v>0</v>
      </c>
      <c r="N74" s="10">
        <f t="shared" si="1"/>
        <v>198.73</v>
      </c>
      <c r="O74" s="17">
        <f>+Jan!O74+Feb!O74+Mar!O74+Apr!O74+May!O74+Jun!O74+Jul!O74+Aug!O74+Sep!O74+Oct!O74+Nov!O74+Dec!O74</f>
        <v>1.6742018909306799</v>
      </c>
      <c r="P74" s="17">
        <f>+Jan!P74+Feb!P74+Mar!P74+Apr!P74+May!P74+Jun!P74+Jul!P74+Aug!P74+Sep!P74+Oct!P74+Nov!P74+Dec!P74</f>
        <v>0</v>
      </c>
      <c r="Q74" s="17">
        <f>+Jan!Q74+Feb!Q74+Mar!Q74+Apr!Q74+May!Q74+Jun!Q74+Jul!Q74+Aug!Q74+Sep!Q74+Oct!Q74+Nov!Q74+Dec!Q74</f>
        <v>0</v>
      </c>
      <c r="R74" s="10">
        <f t="shared" si="2"/>
        <v>200.40420189093066</v>
      </c>
    </row>
    <row r="75" spans="1:18" x14ac:dyDescent="0.2">
      <c r="A75" s="24">
        <f>+Jan!A75</f>
        <v>598000</v>
      </c>
      <c r="B75" s="17">
        <f>+Jan!B75+Feb!B75+Mar!B75+Apr!B75+May!B75+Jun!B75+Jul!B75+Aug!B75+Sep!B75+Oct!B75+Nov!B75+Dec!B75</f>
        <v>35873.25</v>
      </c>
      <c r="C75" s="17">
        <f>+Jan!C75+Feb!C75+Mar!C75+Apr!C75+May!C75+Jun!C75+Jul!C75+Aug!C75+Sep!C75+Oct!C75+Nov!C75+Dec!C75</f>
        <v>1131.6300000000001</v>
      </c>
      <c r="D75" s="17">
        <f>+Jan!D75+Feb!D75+Mar!D75+Apr!D75+May!D75+Jun!D75+Jul!D75+Aug!D75+Sep!D75+Oct!D75+Nov!D75+Dec!D75</f>
        <v>1098.33</v>
      </c>
      <c r="E75" s="17">
        <f>+Jan!E75+Feb!E75+Mar!E75+Apr!E75+May!E75+Jun!E75+Jul!E75+Aug!E75+Sep!E75+Oct!E75+Nov!E75+Dec!E75</f>
        <v>3555.75</v>
      </c>
      <c r="F75" s="17">
        <f>+Jan!F75+Feb!F75+Mar!F75+Apr!F75+May!F75+Jun!F75+Jul!F75+Aug!F75+Sep!F75+Oct!F75+Nov!F75+Dec!F75</f>
        <v>0</v>
      </c>
      <c r="G75" s="10">
        <f t="shared" si="0"/>
        <v>41658.959999999999</v>
      </c>
      <c r="H75" s="17">
        <f>+Jan!H75+Feb!H75+Mar!H75+Apr!H75+May!H75+Jun!H75+Jul!H75+Aug!H75+Sep!H75+Oct!H75+Nov!H75+Dec!H75</f>
        <v>0</v>
      </c>
      <c r="I75" s="17">
        <f>+Jan!I75</f>
        <v>0</v>
      </c>
      <c r="J75" s="17">
        <f>+Dec!J75</f>
        <v>0</v>
      </c>
      <c r="K75" s="17">
        <f>+Jan!K75</f>
        <v>0</v>
      </c>
      <c r="L75" s="17">
        <f>+Dec!L75</f>
        <v>0</v>
      </c>
      <c r="M75" s="17">
        <f>+Jan!M75+Feb!M75+Mar!M75+Apr!M75+May!M75+Jun!M75+Jul!M75+Aug!M75+Sep!M75+Oct!M75+Nov!M75+Dec!M75</f>
        <v>58.71</v>
      </c>
      <c r="N75" s="10">
        <f t="shared" si="1"/>
        <v>41717.67</v>
      </c>
      <c r="O75" s="17">
        <f>+Jan!O75+Feb!O75+Mar!O75+Apr!O75+May!O75+Jun!O75+Jul!O75+Aug!O75+Sep!O75+Oct!O75+Nov!O75+Dec!O75</f>
        <v>28.668548523638183</v>
      </c>
      <c r="P75" s="17">
        <f>+Jan!P75+Feb!P75+Mar!P75+Apr!P75+May!P75+Jun!P75+Jul!P75+Aug!P75+Sep!P75+Oct!P75+Nov!P75+Dec!P75</f>
        <v>0</v>
      </c>
      <c r="Q75" s="17">
        <f>+Jan!Q75+Feb!Q75+Mar!Q75+Apr!Q75+May!Q75+Jun!Q75+Jul!Q75+Aug!Q75+Sep!Q75+Oct!Q75+Nov!Q75+Dec!Q75</f>
        <v>0</v>
      </c>
      <c r="R75" s="10">
        <f t="shared" si="2"/>
        <v>41746.338548523636</v>
      </c>
    </row>
    <row r="76" spans="1:18" x14ac:dyDescent="0.2">
      <c r="A76" s="24">
        <f>+Jan!A76</f>
        <v>903000</v>
      </c>
      <c r="B76" s="17">
        <f>+Jan!B76+Feb!B76+Mar!B76+Apr!B76+May!B76+Jun!B76+Jul!B76+Aug!B76+Sep!B76+Oct!B76+Nov!B76+Dec!B76</f>
        <v>1472986.39</v>
      </c>
      <c r="C76" s="17">
        <f>+Jan!C76+Feb!C76+Mar!C76+Apr!C76+May!C76+Jun!C76+Jul!C76+Aug!C76+Sep!C76+Oct!C76+Nov!C76+Dec!C76</f>
        <v>54439.43</v>
      </c>
      <c r="D76" s="17">
        <f>+Jan!D76+Feb!D76+Mar!D76+Apr!D76+May!D76+Jun!D76+Jul!D76+Aug!D76+Sep!D76+Oct!D76+Nov!D76+Dec!D76</f>
        <v>41384.639999999999</v>
      </c>
      <c r="E76" s="17">
        <f>+Jan!E76+Feb!E76+Mar!E76+Apr!E76+May!E76+Jun!E76+Jul!E76+Aug!E76+Sep!E76+Oct!E76+Nov!E76+Dec!E76</f>
        <v>129124.15</v>
      </c>
      <c r="F76" s="17">
        <f>+Jan!F76+Feb!F76+Mar!F76+Apr!F76+May!F76+Jun!F76+Jul!F76+Aug!F76+Sep!F76+Oct!F76+Nov!F76+Dec!F76</f>
        <v>0</v>
      </c>
      <c r="G76" s="10">
        <f t="shared" si="0"/>
        <v>1697934.6099999996</v>
      </c>
      <c r="H76" s="17">
        <f>+Jan!H76+Feb!H76+Mar!H76+Apr!H76+May!H76+Jun!H76+Jul!H76+Aug!H76+Sep!H76+Oct!H76+Nov!H76+Dec!H76</f>
        <v>-4539.71</v>
      </c>
      <c r="I76" s="17">
        <f>+Jan!I76</f>
        <v>0</v>
      </c>
      <c r="J76" s="17">
        <f>+Dec!J76</f>
        <v>0</v>
      </c>
      <c r="K76" s="17">
        <f>+Jan!K76</f>
        <v>0</v>
      </c>
      <c r="L76" s="17">
        <f>+Dec!L76</f>
        <v>0</v>
      </c>
      <c r="M76" s="17">
        <f>+Jan!M76+Feb!M76+Mar!M76+Apr!M76+May!M76+Jun!M76+Jul!M76+Aug!M76+Sep!M76+Oct!M76+Nov!M76+Dec!M76</f>
        <v>2151.0100000000002</v>
      </c>
      <c r="N76" s="10">
        <f t="shared" si="1"/>
        <v>1695545.9099999997</v>
      </c>
      <c r="O76" s="17">
        <f>+Jan!O76+Feb!O76+Mar!O76+Apr!O76+May!O76+Jun!O76+Jul!O76+Aug!O76+Sep!O76+Oct!O76+Nov!O76+Dec!O76</f>
        <v>1175.7996192901844</v>
      </c>
      <c r="P76" s="17">
        <f>+Jan!P76+Feb!P76+Mar!P76+Apr!P76+May!P76+Jun!P76+Jul!P76+Aug!P76+Sep!P76+Oct!P76+Nov!P76+Dec!P76</f>
        <v>-114.52000000000001</v>
      </c>
      <c r="Q76" s="17">
        <f>+Jan!Q76+Feb!Q76+Mar!Q76+Apr!Q76+May!Q76+Jun!Q76+Jul!Q76+Aug!Q76+Sep!Q76+Oct!Q76+Nov!Q76+Dec!Q76</f>
        <v>0</v>
      </c>
      <c r="R76" s="10">
        <f t="shared" si="2"/>
        <v>1696607.1896192899</v>
      </c>
    </row>
    <row r="77" spans="1:18" hidden="1" x14ac:dyDescent="0.2">
      <c r="A77" s="24">
        <f>+Jan!A77</f>
        <v>903220</v>
      </c>
      <c r="B77" s="17">
        <f>+Jan!B77+Feb!B77+Mar!B77+Apr!B77+May!B77+Jun!B77+Jul!B77+Aug!B77+Sep!B77+Oct!B77+Nov!B77+Dec!B77</f>
        <v>0</v>
      </c>
      <c r="C77" s="17">
        <f>+Jan!C77+Feb!C77+Mar!C77+Apr!C77+May!C77+Jun!C77+Jul!C77+Aug!C77+Sep!C77+Oct!C77+Nov!C77+Dec!C77</f>
        <v>0</v>
      </c>
      <c r="D77" s="17">
        <f>+Jan!D77+Feb!D77+Mar!D77+Apr!D77+May!D77+Jun!D77+Jul!D77+Aug!D77+Sep!D77+Oct!D77+Nov!D77+Dec!D77</f>
        <v>0</v>
      </c>
      <c r="E77" s="17">
        <f>+Jan!E77+Feb!E77+Mar!E77+Apr!E77+May!E77+Jun!E77+Jul!E77+Aug!E77+Sep!E77+Oct!E77+Nov!E77+Dec!E77</f>
        <v>0</v>
      </c>
      <c r="F77" s="17">
        <f>+Jan!F77+Feb!F77+Mar!F77+Apr!F77+May!F77+Jun!F77+Jul!F77+Aug!F77+Sep!F77+Oct!F77+Nov!F77+Dec!F77</f>
        <v>0</v>
      </c>
      <c r="G77" s="10">
        <f t="shared" si="0"/>
        <v>0</v>
      </c>
      <c r="H77" s="17">
        <f>+Jan!H77+Feb!H77+Mar!H77+Apr!H77+May!H77+Jun!H77+Jul!H77+Aug!H77+Sep!H77+Oct!H77+Nov!H77+Dec!H77</f>
        <v>0</v>
      </c>
      <c r="I77" s="17">
        <f>+Jan!I77</f>
        <v>0</v>
      </c>
      <c r="J77" s="17">
        <f>+Dec!J77</f>
        <v>0</v>
      </c>
      <c r="K77" s="17">
        <f>+Jan!K77</f>
        <v>0</v>
      </c>
      <c r="L77" s="17">
        <f>+Dec!L77</f>
        <v>0</v>
      </c>
      <c r="M77" s="17">
        <f>+Jan!M77+Feb!M77+Mar!M77+Apr!M77+May!M77+Jun!M77+Jul!M77+Aug!M77+Sep!M77+Oct!M77+Nov!M77+Dec!M77</f>
        <v>0</v>
      </c>
      <c r="N77" s="10">
        <f t="shared" si="1"/>
        <v>0</v>
      </c>
      <c r="O77" s="17">
        <f>+Jan!O77+Feb!O77+Mar!O77+Apr!O77+May!O77+Jun!O77+Jul!O77+Aug!O77+Sep!O77+Oct!O77+Nov!O77+Dec!O77</f>
        <v>0</v>
      </c>
      <c r="P77" s="17">
        <f>+Jan!P77+Feb!P77+Mar!P77+Apr!P77+May!P77+Jun!P77+Jul!P77+Aug!P77+Sep!P77+Oct!P77+Nov!P77+Dec!P77</f>
        <v>0</v>
      </c>
      <c r="Q77" s="17">
        <f>+Jan!Q77+Feb!Q77+Mar!Q77+Apr!Q77+May!Q77+Jun!Q77+Jul!Q77+Aug!Q77+Sep!Q77+Oct!Q77+Nov!Q77+Dec!Q77</f>
        <v>0</v>
      </c>
      <c r="R77" s="10">
        <f t="shared" si="2"/>
        <v>0</v>
      </c>
    </row>
    <row r="78" spans="1:18" hidden="1" x14ac:dyDescent="0.2">
      <c r="A78" s="24">
        <f>+Jan!A78</f>
        <v>903230</v>
      </c>
      <c r="B78" s="17">
        <f>+Jan!B78+Feb!B78+Mar!B78+Apr!B78+May!B78+Jun!B78+Jul!B78+Aug!B78+Sep!B78+Oct!B78+Nov!B78+Dec!B78</f>
        <v>0</v>
      </c>
      <c r="C78" s="17">
        <f>+Jan!C78+Feb!C78+Mar!C78+Apr!C78+May!C78+Jun!C78+Jul!C78+Aug!C78+Sep!C78+Oct!C78+Nov!C78+Dec!C78</f>
        <v>0</v>
      </c>
      <c r="D78" s="17">
        <f>+Jan!D78+Feb!D78+Mar!D78+Apr!D78+May!D78+Jun!D78+Jul!D78+Aug!D78+Sep!D78+Oct!D78+Nov!D78+Dec!D78</f>
        <v>0</v>
      </c>
      <c r="E78" s="17">
        <f>+Jan!E78+Feb!E78+Mar!E78+Apr!E78+May!E78+Jun!E78+Jul!E78+Aug!E78+Sep!E78+Oct!E78+Nov!E78+Dec!E78</f>
        <v>0</v>
      </c>
      <c r="F78" s="17">
        <f>+Jan!F78+Feb!F78+Mar!F78+Apr!F78+May!F78+Jun!F78+Jul!F78+Aug!F78+Sep!F78+Oct!F78+Nov!F78+Dec!F78</f>
        <v>0</v>
      </c>
      <c r="G78" s="10">
        <f t="shared" si="0"/>
        <v>0</v>
      </c>
      <c r="H78" s="17">
        <f>+Jan!H78+Feb!H78+Mar!H78+Apr!H78+May!H78+Jun!H78+Jul!H78+Aug!H78+Sep!H78+Oct!H78+Nov!H78+Dec!H78</f>
        <v>0</v>
      </c>
      <c r="I78" s="17">
        <f>+Jan!I78</f>
        <v>0</v>
      </c>
      <c r="J78" s="17">
        <f>+Dec!J78</f>
        <v>0</v>
      </c>
      <c r="K78" s="17">
        <f>+Jan!K78</f>
        <v>0</v>
      </c>
      <c r="L78" s="17">
        <f>+Dec!L78</f>
        <v>0</v>
      </c>
      <c r="M78" s="17">
        <f>+Jan!M78+Feb!M78+Mar!M78+Apr!M78+May!M78+Jun!M78+Jul!M78+Aug!M78+Sep!M78+Oct!M78+Nov!M78+Dec!M78</f>
        <v>0</v>
      </c>
      <c r="N78" s="10">
        <f t="shared" si="1"/>
        <v>0</v>
      </c>
      <c r="O78" s="17">
        <f>+Jan!O78+Feb!O78+Mar!O78+Apr!O78+May!O78+Jun!O78+Jul!O78+Aug!O78+Sep!O78+Oct!O78+Nov!O78+Dec!O78</f>
        <v>0</v>
      </c>
      <c r="P78" s="17">
        <f>+Jan!P78+Feb!P78+Mar!P78+Apr!P78+May!P78+Jun!P78+Jul!P78+Aug!P78+Sep!P78+Oct!P78+Nov!P78+Dec!P78</f>
        <v>0</v>
      </c>
      <c r="Q78" s="17">
        <f>+Jan!Q78+Feb!Q78+Mar!Q78+Apr!Q78+May!Q78+Jun!Q78+Jul!Q78+Aug!Q78+Sep!Q78+Oct!Q78+Nov!Q78+Dec!Q78</f>
        <v>0</v>
      </c>
      <c r="R78" s="10">
        <f t="shared" si="2"/>
        <v>0</v>
      </c>
    </row>
    <row r="79" spans="1:18" hidden="1" x14ac:dyDescent="0.2">
      <c r="A79" s="24">
        <f>+Jan!A79</f>
        <v>903240</v>
      </c>
      <c r="B79" s="17">
        <f>+Jan!B79+Feb!B79+Mar!B79+Apr!B79+May!B79+Jun!B79+Jul!B79+Aug!B79+Sep!B79+Oct!B79+Nov!B79+Dec!B79</f>
        <v>0</v>
      </c>
      <c r="C79" s="17">
        <f>+Jan!C79+Feb!C79+Mar!C79+Apr!C79+May!C79+Jun!C79+Jul!C79+Aug!C79+Sep!C79+Oct!C79+Nov!C79+Dec!C79</f>
        <v>0</v>
      </c>
      <c r="D79" s="17">
        <f>+Jan!D79+Feb!D79+Mar!D79+Apr!D79+May!D79+Jun!D79+Jul!D79+Aug!D79+Sep!D79+Oct!D79+Nov!D79+Dec!D79</f>
        <v>0</v>
      </c>
      <c r="E79" s="17">
        <f>+Jan!E79+Feb!E79+Mar!E79+Apr!E79+May!E79+Jun!E79+Jul!E79+Aug!E79+Sep!E79+Oct!E79+Nov!E79+Dec!E79</f>
        <v>0</v>
      </c>
      <c r="F79" s="17">
        <f>+Jan!F79+Feb!F79+Mar!F79+Apr!F79+May!F79+Jun!F79+Jul!F79+Aug!F79+Sep!F79+Oct!F79+Nov!F79+Dec!F79</f>
        <v>0</v>
      </c>
      <c r="G79" s="10">
        <f t="shared" si="0"/>
        <v>0</v>
      </c>
      <c r="H79" s="17">
        <f>+Jan!H79+Feb!H79+Mar!H79+Apr!H79+May!H79+Jun!H79+Jul!H79+Aug!H79+Sep!H79+Oct!H79+Nov!H79+Dec!H79</f>
        <v>0</v>
      </c>
      <c r="I79" s="17">
        <f>+Jan!I79</f>
        <v>0</v>
      </c>
      <c r="J79" s="17">
        <f>+Dec!J79</f>
        <v>0</v>
      </c>
      <c r="K79" s="17">
        <f>+Jan!K79</f>
        <v>0</v>
      </c>
      <c r="L79" s="17">
        <f>+Dec!L79</f>
        <v>0</v>
      </c>
      <c r="M79" s="17">
        <f>+Jan!M79+Feb!M79+Mar!M79+Apr!M79+May!M79+Jun!M79+Jul!M79+Aug!M79+Sep!M79+Oct!M79+Nov!M79+Dec!M79</f>
        <v>0</v>
      </c>
      <c r="N79" s="10">
        <f t="shared" si="1"/>
        <v>0</v>
      </c>
      <c r="O79" s="17">
        <f>+Jan!O79+Feb!O79+Mar!O79+Apr!O79+May!O79+Jun!O79+Jul!O79+Aug!O79+Sep!O79+Oct!O79+Nov!O79+Dec!O79</f>
        <v>0</v>
      </c>
      <c r="P79" s="17">
        <f>+Jan!P79+Feb!P79+Mar!P79+Apr!P79+May!P79+Jun!P79+Jul!P79+Aug!P79+Sep!P79+Oct!P79+Nov!P79+Dec!P79</f>
        <v>0</v>
      </c>
      <c r="Q79" s="17">
        <f>+Jan!Q79+Feb!Q79+Mar!Q79+Apr!Q79+May!Q79+Jun!Q79+Jul!Q79+Aug!Q79+Sep!Q79+Oct!Q79+Nov!Q79+Dec!Q79</f>
        <v>0</v>
      </c>
      <c r="R79" s="10">
        <f t="shared" si="2"/>
        <v>0</v>
      </c>
    </row>
    <row r="80" spans="1:18" x14ac:dyDescent="0.2">
      <c r="A80" s="24">
        <f>+Jan!A80</f>
        <v>908000</v>
      </c>
      <c r="B80" s="17">
        <f>+Jan!B80+Feb!B80+Mar!B80+Apr!B80+May!B80+Jun!B80+Jul!B80+Aug!B80+Sep!B80+Oct!B80+Nov!B80+Dec!B80</f>
        <v>135681.93</v>
      </c>
      <c r="C80" s="17">
        <f>+Jan!C80+Feb!C80+Mar!C80+Apr!C80+May!C80+Jun!C80+Jul!C80+Aug!C80+Sep!C80+Oct!C80+Nov!C80+Dec!C80</f>
        <v>5141.72</v>
      </c>
      <c r="D80" s="17">
        <f>+Jan!D80+Feb!D80+Mar!D80+Apr!D80+May!D80+Jun!D80+Jul!D80+Aug!D80+Sep!D80+Oct!D80+Nov!D80+Dec!D80</f>
        <v>2897.72</v>
      </c>
      <c r="E80" s="17">
        <f>+Jan!E80+Feb!E80+Mar!E80+Apr!E80+May!E80+Jun!E80+Jul!E80+Aug!E80+Sep!E80+Oct!E80+Nov!E80+Dec!E80</f>
        <v>12390.480000000001</v>
      </c>
      <c r="F80" s="17">
        <f>+Jan!F80+Feb!F80+Mar!F80+Apr!F80+May!F80+Jun!F80+Jul!F80+Aug!F80+Sep!F80+Oct!F80+Nov!F80+Dec!F80</f>
        <v>0</v>
      </c>
      <c r="G80" s="10">
        <f t="shared" si="0"/>
        <v>156111.85</v>
      </c>
      <c r="H80" s="17">
        <f>+Jan!H80+Feb!H80+Mar!H80+Apr!H80+May!H80+Jun!H80+Jul!H80+Aug!H80+Sep!H80+Oct!H80+Nov!H80+Dec!H80</f>
        <v>0</v>
      </c>
      <c r="I80" s="17">
        <f>+Jan!I80</f>
        <v>0</v>
      </c>
      <c r="J80" s="17">
        <f>+Dec!J80</f>
        <v>0</v>
      </c>
      <c r="K80" s="17">
        <f>+Jan!K80</f>
        <v>0</v>
      </c>
      <c r="L80" s="17">
        <f>+Dec!L80</f>
        <v>0</v>
      </c>
      <c r="M80" s="17">
        <f>+Jan!M80+Feb!M80+Mar!M80+Apr!M80+May!M80+Jun!M80+Jul!M80+Aug!M80+Sep!M80+Oct!M80+Nov!M80+Dec!M80</f>
        <v>206.09</v>
      </c>
      <c r="N80" s="10">
        <f t="shared" si="1"/>
        <v>156317.94</v>
      </c>
      <c r="O80" s="17">
        <f>+Jan!O80+Feb!O80+Mar!O80+Apr!O80+May!O80+Jun!O80+Jul!O80+Aug!O80+Sep!O80+Oct!O80+Nov!O80+Dec!O80</f>
        <v>197.09216446619317</v>
      </c>
      <c r="P80" s="17">
        <f>+Jan!P80+Feb!P80+Mar!P80+Apr!P80+May!P80+Jun!P80+Jul!P80+Aug!P80+Sep!P80+Oct!P80+Nov!P80+Dec!P80</f>
        <v>0</v>
      </c>
      <c r="Q80" s="17">
        <f>+Jan!Q80+Feb!Q80+Mar!Q80+Apr!Q80+May!Q80+Jun!Q80+Jul!Q80+Aug!Q80+Sep!Q80+Oct!Q80+Nov!Q80+Dec!Q80</f>
        <v>0</v>
      </c>
      <c r="R80" s="10">
        <f t="shared" si="2"/>
        <v>156515.03216446619</v>
      </c>
    </row>
    <row r="81" spans="1:18" hidden="1" x14ac:dyDescent="0.2">
      <c r="A81" s="24">
        <f>+Jan!A81</f>
        <v>912000</v>
      </c>
      <c r="B81" s="17">
        <f>+Jan!B81+Feb!B81+Mar!B81+Apr!B81+May!B81+Jun!B81+Jul!B81+Aug!B81+Sep!B81+Oct!B81+Nov!B81+Dec!B81</f>
        <v>0</v>
      </c>
      <c r="C81" s="17">
        <f>+Jan!C81+Feb!C81+Mar!C81+Apr!C81+May!C81+Jun!C81+Jul!C81+Aug!C81+Sep!C81+Oct!C81+Nov!C81+Dec!C81</f>
        <v>0</v>
      </c>
      <c r="D81" s="17">
        <f>+Jan!D81+Feb!D81+Mar!D81+Apr!D81+May!D81+Jun!D81+Jul!D81+Aug!D81+Sep!D81+Oct!D81+Nov!D81+Dec!D81</f>
        <v>0</v>
      </c>
      <c r="E81" s="17">
        <f>+Jan!E81+Feb!E81+Mar!E81+Apr!E81+May!E81+Jun!E81+Jul!E81+Aug!E81+Sep!E81+Oct!E81+Nov!E81+Dec!E81</f>
        <v>0</v>
      </c>
      <c r="F81" s="17">
        <f>+Jan!F81+Feb!F81+Mar!F81+Apr!F81+May!F81+Jun!F81+Jul!F81+Aug!F81+Sep!F81+Oct!F81+Nov!F81+Dec!F81</f>
        <v>0</v>
      </c>
      <c r="G81" s="10">
        <f t="shared" ref="G81:G113" si="37">SUM(B81:F81)</f>
        <v>0</v>
      </c>
      <c r="H81" s="17">
        <f>+Jan!H81+Feb!H81+Mar!H81+Apr!H81+May!H81+Jun!H81+Jul!H81+Aug!H81+Sep!H81+Oct!H81+Nov!H81+Dec!H81</f>
        <v>0</v>
      </c>
      <c r="I81" s="17">
        <f>+Jan!I81</f>
        <v>0</v>
      </c>
      <c r="J81" s="17">
        <f>+Dec!J81</f>
        <v>0</v>
      </c>
      <c r="K81" s="17">
        <f>+Jan!K81</f>
        <v>0</v>
      </c>
      <c r="L81" s="17">
        <f>+Dec!L81</f>
        <v>0</v>
      </c>
      <c r="M81" s="17">
        <f>+Jan!M81+Feb!M81+Mar!M81+Apr!M81+May!M81+Jun!M81+Jul!M81+Aug!M81+Sep!M81+Oct!M81+Nov!M81+Dec!M81</f>
        <v>0</v>
      </c>
      <c r="N81" s="10">
        <f t="shared" si="1"/>
        <v>0</v>
      </c>
      <c r="O81" s="17">
        <f>+Jan!O81+Feb!O81+Mar!O81+Apr!O81+May!O81+Jun!O81+Jul!O81+Aug!O81+Sep!O81+Oct!O81+Nov!O81+Dec!O81</f>
        <v>0</v>
      </c>
      <c r="P81" s="17">
        <f>+Jan!P81+Feb!P81+Mar!P81+Apr!P81+May!P81+Jun!P81+Jul!P81+Aug!P81+Sep!P81+Oct!P81+Nov!P81+Dec!P81</f>
        <v>0</v>
      </c>
      <c r="Q81" s="17">
        <f>+Jan!Q81+Feb!Q81+Mar!Q81+Apr!Q81+May!Q81+Jun!Q81+Jul!Q81+Aug!Q81+Sep!Q81+Oct!Q81+Nov!Q81+Dec!Q81</f>
        <v>0</v>
      </c>
      <c r="R81" s="10">
        <f t="shared" si="2"/>
        <v>0</v>
      </c>
    </row>
    <row r="82" spans="1:18" hidden="1" x14ac:dyDescent="0.2">
      <c r="A82" s="24">
        <f>+Jan!A82</f>
        <v>913000</v>
      </c>
      <c r="B82" s="17">
        <f>+Jan!B82+Feb!B82+Mar!B82+Apr!B82+May!B82+Jun!B82+Jul!B82+Aug!B82+Sep!B82+Oct!B82+Nov!B82+Dec!B82</f>
        <v>0</v>
      </c>
      <c r="C82" s="17">
        <f>+Jan!C82+Feb!C82+Mar!C82+Apr!C82+May!C82+Jun!C82+Jul!C82+Aug!C82+Sep!C82+Oct!C82+Nov!C82+Dec!C82</f>
        <v>0</v>
      </c>
      <c r="D82" s="17">
        <f>+Jan!D82+Feb!D82+Mar!D82+Apr!D82+May!D82+Jun!D82+Jul!D82+Aug!D82+Sep!D82+Oct!D82+Nov!D82+Dec!D82</f>
        <v>0</v>
      </c>
      <c r="E82" s="17">
        <f>+Jan!E82+Feb!E82+Mar!E82+Apr!E82+May!E82+Jun!E82+Jul!E82+Aug!E82+Sep!E82+Oct!E82+Nov!E82+Dec!E82</f>
        <v>0</v>
      </c>
      <c r="F82" s="17">
        <f>+Jan!F82+Feb!F82+Mar!F82+Apr!F82+May!F82+Jun!F82+Jul!F82+Aug!F82+Sep!F82+Oct!F82+Nov!F82+Dec!F82</f>
        <v>0</v>
      </c>
      <c r="G82" s="10">
        <f t="shared" si="37"/>
        <v>0</v>
      </c>
      <c r="H82" s="17">
        <f>+Jan!H82+Feb!H82+Mar!H82+Apr!H82+May!H82+Jun!H82+Jul!H82+Aug!H82+Sep!H82+Oct!H82+Nov!H82+Dec!H82</f>
        <v>0</v>
      </c>
      <c r="I82" s="17">
        <f>+Jan!I82</f>
        <v>0</v>
      </c>
      <c r="J82" s="17">
        <f>+Dec!J82</f>
        <v>0</v>
      </c>
      <c r="K82" s="17">
        <f>+Jan!K82</f>
        <v>0</v>
      </c>
      <c r="L82" s="17">
        <f>+Dec!L82</f>
        <v>0</v>
      </c>
      <c r="M82" s="17">
        <f>+Jan!M82+Feb!M82+Mar!M82+Apr!M82+May!M82+Jun!M82+Jul!M82+Aug!M82+Sep!M82+Oct!M82+Nov!M82+Dec!M82</f>
        <v>0</v>
      </c>
      <c r="N82" s="10">
        <f t="shared" si="1"/>
        <v>0</v>
      </c>
      <c r="O82" s="17">
        <f>+Jan!O82+Feb!O82+Mar!O82+Apr!O82+May!O82+Jun!O82+Jul!O82+Aug!O82+Sep!O82+Oct!O82+Nov!O82+Dec!O82</f>
        <v>0</v>
      </c>
      <c r="P82" s="17">
        <f>+Jan!P82+Feb!P82+Mar!P82+Apr!P82+May!P82+Jun!P82+Jul!P82+Aug!P82+Sep!P82+Oct!P82+Nov!P82+Dec!P82</f>
        <v>0</v>
      </c>
      <c r="Q82" s="17">
        <f>+Jan!Q82+Feb!Q82+Mar!Q82+Apr!Q82+May!Q82+Jun!Q82+Jul!Q82+Aug!Q82+Sep!Q82+Oct!Q82+Nov!Q82+Dec!Q82</f>
        <v>0</v>
      </c>
      <c r="R82" s="10">
        <f t="shared" si="2"/>
        <v>0</v>
      </c>
    </row>
    <row r="83" spans="1:18" hidden="1" x14ac:dyDescent="0.2">
      <c r="A83" s="24">
        <f>+Jan!A83</f>
        <v>913220</v>
      </c>
      <c r="B83" s="17">
        <f>+Jan!B83+Feb!B83+Mar!B83+Apr!B83+May!B83+Jun!B83+Jul!B83+Aug!B83+Sep!B83+Oct!B83+Nov!B83+Dec!B83</f>
        <v>0</v>
      </c>
      <c r="C83" s="17">
        <f>+Jan!C83+Feb!C83+Mar!C83+Apr!C83+May!C83+Jun!C83+Jul!C83+Aug!C83+Sep!C83+Oct!C83+Nov!C83+Dec!C83</f>
        <v>0</v>
      </c>
      <c r="D83" s="17">
        <f>+Jan!D83+Feb!D83+Mar!D83+Apr!D83+May!D83+Jun!D83+Jul!D83+Aug!D83+Sep!D83+Oct!D83+Nov!D83+Dec!D83</f>
        <v>0</v>
      </c>
      <c r="E83" s="17">
        <f>+Jan!E83+Feb!E83+Mar!E83+Apr!E83+May!E83+Jun!E83+Jul!E83+Aug!E83+Sep!E83+Oct!E83+Nov!E83+Dec!E83</f>
        <v>0</v>
      </c>
      <c r="F83" s="17">
        <f>+Jan!F83+Feb!F83+Mar!F83+Apr!F83+May!F83+Jun!F83+Jul!F83+Aug!F83+Sep!F83+Oct!F83+Nov!F83+Dec!F83</f>
        <v>0</v>
      </c>
      <c r="G83" s="10">
        <f t="shared" si="37"/>
        <v>0</v>
      </c>
      <c r="H83" s="17">
        <f>+Jan!H83+Feb!H83+Mar!H83+Apr!H83+May!H83+Jun!H83+Jul!H83+Aug!H83+Sep!H83+Oct!H83+Nov!H83+Dec!H83</f>
        <v>0</v>
      </c>
      <c r="I83" s="17">
        <f>+Jan!I83</f>
        <v>0</v>
      </c>
      <c r="J83" s="17">
        <f>+Dec!J83</f>
        <v>0</v>
      </c>
      <c r="K83" s="17">
        <f>+Jan!K83</f>
        <v>0</v>
      </c>
      <c r="L83" s="17">
        <f>+Dec!L83</f>
        <v>0</v>
      </c>
      <c r="M83" s="17">
        <f>+Jan!M83+Feb!M83+Mar!M83+Apr!M83+May!M83+Jun!M83+Jul!M83+Aug!M83+Sep!M83+Oct!M83+Nov!M83+Dec!M83</f>
        <v>0</v>
      </c>
      <c r="N83" s="10">
        <f t="shared" si="1"/>
        <v>0</v>
      </c>
      <c r="O83" s="17">
        <f>+Jan!O83+Feb!O83+Mar!O83+Apr!O83+May!O83+Jun!O83+Jul!O83+Aug!O83+Sep!O83+Oct!O83+Nov!O83+Dec!O83</f>
        <v>0</v>
      </c>
      <c r="P83" s="17">
        <f>+Jan!P83+Feb!P83+Mar!P83+Apr!P83+May!P83+Jun!P83+Jul!P83+Aug!P83+Sep!P83+Oct!P83+Nov!P83+Dec!P83</f>
        <v>0</v>
      </c>
      <c r="Q83" s="17">
        <f>+Jan!Q83+Feb!Q83+Mar!Q83+Apr!Q83+May!Q83+Jun!Q83+Jul!Q83+Aug!Q83+Sep!Q83+Oct!Q83+Nov!Q83+Dec!Q83</f>
        <v>0</v>
      </c>
      <c r="R83" s="10">
        <f t="shared" si="2"/>
        <v>0</v>
      </c>
    </row>
    <row r="84" spans="1:18" hidden="1" x14ac:dyDescent="0.2">
      <c r="A84" s="24">
        <f>+Jan!A84</f>
        <v>913230</v>
      </c>
      <c r="B84" s="17">
        <f>+Jan!B84+Feb!B84+Mar!B84+Apr!B84+May!B84+Jun!B84+Jul!B84+Aug!B84+Sep!B84+Oct!B84+Nov!B84+Dec!B84</f>
        <v>0</v>
      </c>
      <c r="C84" s="17">
        <f>+Jan!C84+Feb!C84+Mar!C84+Apr!C84+May!C84+Jun!C84+Jul!C84+Aug!C84+Sep!C84+Oct!C84+Nov!C84+Dec!C84</f>
        <v>0</v>
      </c>
      <c r="D84" s="17">
        <f>+Jan!D84+Feb!D84+Mar!D84+Apr!D84+May!D84+Jun!D84+Jul!D84+Aug!D84+Sep!D84+Oct!D84+Nov!D84+Dec!D84</f>
        <v>0</v>
      </c>
      <c r="E84" s="17">
        <f>+Jan!E84+Feb!E84+Mar!E84+Apr!E84+May!E84+Jun!E84+Jul!E84+Aug!E84+Sep!E84+Oct!E84+Nov!E84+Dec!E84</f>
        <v>0</v>
      </c>
      <c r="F84" s="17">
        <f>+Jan!F84+Feb!F84+Mar!F84+Apr!F84+May!F84+Jun!F84+Jul!F84+Aug!F84+Sep!F84+Oct!F84+Nov!F84+Dec!F84</f>
        <v>0</v>
      </c>
      <c r="G84" s="10">
        <f t="shared" si="37"/>
        <v>0</v>
      </c>
      <c r="H84" s="17">
        <f>+Jan!H84+Feb!H84+Mar!H84+Apr!H84+May!H84+Jun!H84+Jul!H84+Aug!H84+Sep!H84+Oct!H84+Nov!H84+Dec!H84</f>
        <v>0</v>
      </c>
      <c r="I84" s="17">
        <f>+Jan!I84</f>
        <v>0</v>
      </c>
      <c r="J84" s="17">
        <f>+Dec!J84</f>
        <v>0</v>
      </c>
      <c r="K84" s="17">
        <f>+Jan!K84</f>
        <v>0</v>
      </c>
      <c r="L84" s="17">
        <f>+Dec!L84</f>
        <v>0</v>
      </c>
      <c r="M84" s="17">
        <f>+Jan!M84+Feb!M84+Mar!M84+Apr!M84+May!M84+Jun!M84+Jul!M84+Aug!M84+Sep!M84+Oct!M84+Nov!M84+Dec!M84</f>
        <v>0</v>
      </c>
      <c r="N84" s="10">
        <f t="shared" si="1"/>
        <v>0</v>
      </c>
      <c r="O84" s="17">
        <f>+Jan!O84+Feb!O84+Mar!O84+Apr!O84+May!O84+Jun!O84+Jul!O84+Aug!O84+Sep!O84+Oct!O84+Nov!O84+Dec!O84</f>
        <v>0</v>
      </c>
      <c r="P84" s="17">
        <f>+Jan!P84+Feb!P84+Mar!P84+Apr!P84+May!P84+Jun!P84+Jul!P84+Aug!P84+Sep!P84+Oct!P84+Nov!P84+Dec!P84</f>
        <v>0</v>
      </c>
      <c r="Q84" s="17">
        <f>+Jan!Q84+Feb!Q84+Mar!Q84+Apr!Q84+May!Q84+Jun!Q84+Jul!Q84+Aug!Q84+Sep!Q84+Oct!Q84+Nov!Q84+Dec!Q84</f>
        <v>0</v>
      </c>
      <c r="R84" s="10">
        <f t="shared" si="2"/>
        <v>0</v>
      </c>
    </row>
    <row r="85" spans="1:18" hidden="1" x14ac:dyDescent="0.2">
      <c r="A85" s="24">
        <f>+Jan!A85</f>
        <v>913240</v>
      </c>
      <c r="B85" s="17">
        <f>+Jan!B85+Feb!B85+Mar!B85+Apr!B85+May!B85+Jun!B85+Jul!B85+Aug!B85+Sep!B85+Oct!B85+Nov!B85+Dec!B85</f>
        <v>0</v>
      </c>
      <c r="C85" s="17">
        <f>+Jan!C85+Feb!C85+Mar!C85+Apr!C85+May!C85+Jun!C85+Jul!C85+Aug!C85+Sep!C85+Oct!C85+Nov!C85+Dec!C85</f>
        <v>0</v>
      </c>
      <c r="D85" s="17">
        <f>+Jan!D85+Feb!D85+Mar!D85+Apr!D85+May!D85+Jun!D85+Jul!D85+Aug!D85+Sep!D85+Oct!D85+Nov!D85+Dec!D85</f>
        <v>0</v>
      </c>
      <c r="E85" s="17">
        <f>+Jan!E85+Feb!E85+Mar!E85+Apr!E85+May!E85+Jun!E85+Jul!E85+Aug!E85+Sep!E85+Oct!E85+Nov!E85+Dec!E85</f>
        <v>0</v>
      </c>
      <c r="F85" s="17">
        <f>+Jan!F85+Feb!F85+Mar!F85+Apr!F85+May!F85+Jun!F85+Jul!F85+Aug!F85+Sep!F85+Oct!F85+Nov!F85+Dec!F85</f>
        <v>0</v>
      </c>
      <c r="G85" s="10">
        <f t="shared" si="37"/>
        <v>0</v>
      </c>
      <c r="H85" s="17">
        <f>+Jan!H85+Feb!H85+Mar!H85+Apr!H85+May!H85+Jun!H85+Jul!H85+Aug!H85+Sep!H85+Oct!H85+Nov!H85+Dec!H85</f>
        <v>0</v>
      </c>
      <c r="I85" s="17">
        <f>+Jan!I85</f>
        <v>0</v>
      </c>
      <c r="J85" s="17">
        <f>+Dec!J85</f>
        <v>0</v>
      </c>
      <c r="K85" s="17">
        <f>+Jan!K85</f>
        <v>0</v>
      </c>
      <c r="L85" s="17">
        <f>+Dec!L85</f>
        <v>0</v>
      </c>
      <c r="M85" s="17">
        <f>+Jan!M85+Feb!M85+Mar!M85+Apr!M85+May!M85+Jun!M85+Jul!M85+Aug!M85+Sep!M85+Oct!M85+Nov!M85+Dec!M85</f>
        <v>0</v>
      </c>
      <c r="N85" s="10">
        <f t="shared" si="1"/>
        <v>0</v>
      </c>
      <c r="O85" s="17">
        <f>+Jan!O85+Feb!O85+Mar!O85+Apr!O85+May!O85+Jun!O85+Jul!O85+Aug!O85+Sep!O85+Oct!O85+Nov!O85+Dec!O85</f>
        <v>0</v>
      </c>
      <c r="P85" s="17">
        <f>+Jan!P85+Feb!P85+Mar!P85+Apr!P85+May!P85+Jun!P85+Jul!P85+Aug!P85+Sep!P85+Oct!P85+Nov!P85+Dec!P85</f>
        <v>0</v>
      </c>
      <c r="Q85" s="17">
        <f>+Jan!Q85+Feb!Q85+Mar!Q85+Apr!Q85+May!Q85+Jun!Q85+Jul!Q85+Aug!Q85+Sep!Q85+Oct!Q85+Nov!Q85+Dec!Q85</f>
        <v>0</v>
      </c>
      <c r="R85" s="10">
        <f t="shared" si="2"/>
        <v>0</v>
      </c>
    </row>
    <row r="86" spans="1:18" x14ac:dyDescent="0.2">
      <c r="A86" s="24">
        <f>+Jan!A86</f>
        <v>920000</v>
      </c>
      <c r="B86" s="17">
        <f>+Jan!B86+Feb!B86+Mar!B86+Apr!B86+May!B86+Jun!B86+Jul!B86+Aug!B86+Sep!B86+Oct!B86+Nov!B86+Dec!B86</f>
        <v>1188074.03</v>
      </c>
      <c r="C86" s="17">
        <f>+Jan!C86+Feb!C86+Mar!C86+Apr!C86+May!C86+Jun!C86+Jul!C86+Aug!C86+Sep!C86+Oct!C86+Nov!C86+Dec!C86</f>
        <v>44444.249999999993</v>
      </c>
      <c r="D86" s="17">
        <f>+Jan!D86+Feb!D86+Mar!D86+Apr!D86+May!D86+Jun!D86+Jul!D86+Aug!D86+Sep!D86+Oct!D86+Nov!D86+Dec!D86</f>
        <v>13741.26</v>
      </c>
      <c r="E86" s="17">
        <f>+Jan!E86+Feb!E86+Mar!E86+Apr!E86+May!E86+Jun!E86+Jul!E86+Aug!E86+Sep!E86+Oct!E86+Nov!E86+Dec!E86</f>
        <v>101168.47000000002</v>
      </c>
      <c r="F86" s="17">
        <f>+Jan!F86+Feb!F86+Mar!F86+Apr!F86+May!F86+Jun!F86+Jul!F86+Aug!F86+Sep!F86+Oct!F86+Nov!F86+Dec!F86</f>
        <v>0</v>
      </c>
      <c r="G86" s="10">
        <f t="shared" si="37"/>
        <v>1347428.01</v>
      </c>
      <c r="H86" s="17">
        <f>+Jan!H86+Feb!H86+Mar!H86+Apr!H86+May!H86+Jun!H86+Jul!H86+Aug!H86+Sep!H86+Oct!H86+Nov!H86+Dec!H86</f>
        <v>-46447.61</v>
      </c>
      <c r="I86" s="17">
        <f>+Jan!I86</f>
        <v>0</v>
      </c>
      <c r="J86" s="17">
        <f>+Dec!J86</f>
        <v>0</v>
      </c>
      <c r="K86" s="17">
        <f>+Jan!K86</f>
        <v>0</v>
      </c>
      <c r="L86" s="17">
        <f>+Dec!L86</f>
        <v>0</v>
      </c>
      <c r="M86" s="17">
        <f>+Jan!M86+Feb!M86+Mar!M86+Apr!M86+May!M86+Jun!M86+Jul!M86+Aug!M86+Sep!M86+Oct!M86+Nov!M86+Dec!M86</f>
        <v>1685.83</v>
      </c>
      <c r="N86" s="10">
        <f t="shared" si="1"/>
        <v>1302666.23</v>
      </c>
      <c r="O86" s="17">
        <f>+Jan!O86+Feb!O86+Mar!O86+Apr!O86+May!O86+Jun!O86+Jul!O86+Aug!O86+Sep!O86+Oct!O86+Nov!O86+Dec!O86</f>
        <v>185.72841057561072</v>
      </c>
      <c r="P86" s="17">
        <f>+Jan!P86+Feb!P86+Mar!P86+Apr!P86+May!P86+Jun!P86+Jul!P86+Aug!P86+Sep!P86+Oct!P86+Nov!P86+Dec!P86</f>
        <v>0</v>
      </c>
      <c r="Q86" s="17">
        <f>+Jan!Q86+Feb!Q86+Mar!Q86+Apr!Q86+May!Q86+Jun!Q86+Jul!Q86+Aug!Q86+Sep!Q86+Oct!Q86+Nov!Q86+Dec!Q86</f>
        <v>0</v>
      </c>
      <c r="R86" s="10">
        <f t="shared" si="2"/>
        <v>1302851.9584105755</v>
      </c>
    </row>
    <row r="87" spans="1:18" x14ac:dyDescent="0.2">
      <c r="A87" s="24">
        <f>+Jan!A87</f>
        <v>920220</v>
      </c>
      <c r="B87" s="17">
        <f>+Jan!B87+Feb!B87+Mar!B87+Apr!B87+May!B87+Jun!B87+Jul!B87+Aug!B87+Sep!B87+Oct!B87+Nov!B87+Dec!B87</f>
        <v>0</v>
      </c>
      <c r="C87" s="17">
        <f>+Jan!C87+Feb!C87+Mar!C87+Apr!C87+May!C87+Jun!C87+Jul!C87+Aug!C87+Sep!C87+Oct!C87+Nov!C87+Dec!C87</f>
        <v>0</v>
      </c>
      <c r="D87" s="17">
        <f>+Jan!D87+Feb!D87+Mar!D87+Apr!D87+May!D87+Jun!D87+Jul!D87+Aug!D87+Sep!D87+Oct!D87+Nov!D87+Dec!D87</f>
        <v>-6.61</v>
      </c>
      <c r="E87" s="17">
        <f>+Jan!E87+Feb!E87+Mar!E87+Apr!E87+May!E87+Jun!E87+Jul!E87+Aug!E87+Sep!E87+Oct!E87+Nov!E87+Dec!E87</f>
        <v>0</v>
      </c>
      <c r="F87" s="17">
        <f>+Jan!F87+Feb!F87+Mar!F87+Apr!F87+May!F87+Jun!F87+Jul!F87+Aug!F87+Sep!F87+Oct!F87+Nov!F87+Dec!F87</f>
        <v>0</v>
      </c>
      <c r="G87" s="10">
        <f t="shared" si="37"/>
        <v>-6.61</v>
      </c>
      <c r="H87" s="17">
        <f>+Jan!H87+Feb!H87+Mar!H87+Apr!H87+May!H87+Jun!H87+Jul!H87+Aug!H87+Sep!H87+Oct!H87+Nov!H87+Dec!H87</f>
        <v>0</v>
      </c>
      <c r="I87" s="17">
        <f>+Jan!I87</f>
        <v>0</v>
      </c>
      <c r="J87" s="17">
        <f>+Dec!J87</f>
        <v>0</v>
      </c>
      <c r="K87" s="17">
        <f>+Jan!K87</f>
        <v>0</v>
      </c>
      <c r="L87" s="17">
        <f>+Dec!L87</f>
        <v>0</v>
      </c>
      <c r="M87" s="17">
        <f>+Jan!M87+Feb!M87+Mar!M87+Apr!M87+May!M87+Jun!M87+Jul!M87+Aug!M87+Sep!M87+Oct!M87+Nov!M87+Dec!M87</f>
        <v>0</v>
      </c>
      <c r="N87" s="10">
        <f t="shared" si="1"/>
        <v>-6.61</v>
      </c>
      <c r="O87" s="17">
        <f>+Jan!O87+Feb!O87+Mar!O87+Apr!O87+May!O87+Jun!O87+Jul!O87+Aug!O87+Sep!O87+Oct!O87+Nov!O87+Dec!O87</f>
        <v>0</v>
      </c>
      <c r="P87" s="17">
        <f>+Jan!P87+Feb!P87+Mar!P87+Apr!P87+May!P87+Jun!P87+Jul!P87+Aug!P87+Sep!P87+Oct!P87+Nov!P87+Dec!P87</f>
        <v>0</v>
      </c>
      <c r="Q87" s="17">
        <f>+Jan!Q87+Feb!Q87+Mar!Q87+Apr!Q87+May!Q87+Jun!Q87+Jul!Q87+Aug!Q87+Sep!Q87+Oct!Q87+Nov!Q87+Dec!Q87</f>
        <v>0</v>
      </c>
      <c r="R87" s="10">
        <f t="shared" si="2"/>
        <v>-6.61</v>
      </c>
    </row>
    <row r="88" spans="1:18" hidden="1" x14ac:dyDescent="0.2">
      <c r="A88" s="24">
        <f>+Jan!A88</f>
        <v>920221</v>
      </c>
      <c r="B88" s="17">
        <f>+Jan!B88+Feb!B88+Mar!B88+Apr!B88+May!B88+Jun!B88+Jul!B88+Aug!B88+Sep!B88+Oct!B88+Nov!B88+Dec!B88</f>
        <v>0</v>
      </c>
      <c r="C88" s="17">
        <f>+Jan!C88+Feb!C88+Mar!C88+Apr!C88+May!C88+Jun!C88+Jul!C88+Aug!C88+Sep!C88+Oct!C88+Nov!C88+Dec!C88</f>
        <v>0</v>
      </c>
      <c r="D88" s="17">
        <f>+Jan!D88+Feb!D88+Mar!D88+Apr!D88+May!D88+Jun!D88+Jul!D88+Aug!D88+Sep!D88+Oct!D88+Nov!D88+Dec!D88</f>
        <v>0</v>
      </c>
      <c r="E88" s="17">
        <f>+Jan!E88+Feb!E88+Mar!E88+Apr!E88+May!E88+Jun!E88+Jul!E88+Aug!E88+Sep!E88+Oct!E88+Nov!E88+Dec!E88</f>
        <v>0</v>
      </c>
      <c r="F88" s="17">
        <f>+Jan!F88+Feb!F88+Mar!F88+Apr!F88+May!F88+Jun!F88+Jul!F88+Aug!F88+Sep!F88+Oct!F88+Nov!F88+Dec!F88</f>
        <v>0</v>
      </c>
      <c r="G88" s="10">
        <f t="shared" si="37"/>
        <v>0</v>
      </c>
      <c r="H88" s="17">
        <f>+Jan!H88+Feb!H88+Mar!H88+Apr!H88+May!H88+Jun!H88+Jul!H88+Aug!H88+Sep!H88+Oct!H88+Nov!H88+Dec!H88</f>
        <v>0</v>
      </c>
      <c r="I88" s="17">
        <f>+Jan!I88</f>
        <v>0</v>
      </c>
      <c r="J88" s="17">
        <f>+Dec!J88</f>
        <v>0</v>
      </c>
      <c r="K88" s="17">
        <f>+Jan!K88</f>
        <v>0</v>
      </c>
      <c r="L88" s="17">
        <f>+Dec!L88</f>
        <v>0</v>
      </c>
      <c r="M88" s="17">
        <f>+Jan!M88+Feb!M88+Mar!M88+Apr!M88+May!M88+Jun!M88+Jul!M88+Aug!M88+Sep!M88+Oct!M88+Nov!M88+Dec!M88</f>
        <v>0</v>
      </c>
      <c r="N88" s="10">
        <f t="shared" si="1"/>
        <v>0</v>
      </c>
      <c r="O88" s="17">
        <f>+Jan!O88+Feb!O88+Mar!O88+Apr!O88+May!O88+Jun!O88+Jul!O88+Aug!O88+Sep!O88+Oct!O88+Nov!O88+Dec!O88</f>
        <v>0</v>
      </c>
      <c r="P88" s="17">
        <f>+Jan!P88+Feb!P88+Mar!P88+Apr!P88+May!P88+Jun!P88+Jul!P88+Aug!P88+Sep!P88+Oct!P88+Nov!P88+Dec!P88</f>
        <v>0</v>
      </c>
      <c r="Q88" s="17">
        <f>+Jan!Q88+Feb!Q88+Mar!Q88+Apr!Q88+May!Q88+Jun!Q88+Jul!Q88+Aug!Q88+Sep!Q88+Oct!Q88+Nov!Q88+Dec!Q88</f>
        <v>0</v>
      </c>
      <c r="R88" s="10">
        <f t="shared" si="2"/>
        <v>0</v>
      </c>
    </row>
    <row r="89" spans="1:18" x14ac:dyDescent="0.2">
      <c r="A89" s="24">
        <f>+Jan!A89</f>
        <v>920230</v>
      </c>
      <c r="B89" s="17">
        <f>+Jan!B89+Feb!B89+Mar!B89+Apr!B89+May!B89+Jun!B89+Jul!B89+Aug!B89+Sep!B89+Oct!B89+Nov!B89+Dec!B89</f>
        <v>156.4</v>
      </c>
      <c r="C89" s="17">
        <f>+Jan!C89+Feb!C89+Mar!C89+Apr!C89+May!C89+Jun!C89+Jul!C89+Aug!C89+Sep!C89+Oct!C89+Nov!C89+Dec!C89</f>
        <v>0</v>
      </c>
      <c r="D89" s="17">
        <f>+Jan!D89+Feb!D89+Mar!D89+Apr!D89+May!D89+Jun!D89+Jul!D89+Aug!D89+Sep!D89+Oct!D89+Nov!D89+Dec!D89</f>
        <v>3.84</v>
      </c>
      <c r="E89" s="17">
        <f>+Jan!E89+Feb!E89+Mar!E89+Apr!E89+May!E89+Jun!E89+Jul!E89+Aug!E89+Sep!E89+Oct!E89+Nov!E89+Dec!E89</f>
        <v>13.67</v>
      </c>
      <c r="F89" s="17">
        <f>+Jan!F89+Feb!F89+Mar!F89+Apr!F89+May!F89+Jun!F89+Jul!F89+Aug!F89+Sep!F89+Oct!F89+Nov!F89+Dec!F89</f>
        <v>0</v>
      </c>
      <c r="G89" s="10">
        <f t="shared" si="37"/>
        <v>173.91</v>
      </c>
      <c r="H89" s="17">
        <f>+Jan!H89+Feb!H89+Mar!H89+Apr!H89+May!H89+Jun!H89+Jul!H89+Aug!H89+Sep!H89+Oct!H89+Nov!H89+Dec!H89</f>
        <v>0</v>
      </c>
      <c r="I89" s="17">
        <f>+Jan!I89</f>
        <v>0</v>
      </c>
      <c r="J89" s="17">
        <f>+Dec!J89</f>
        <v>0</v>
      </c>
      <c r="K89" s="17">
        <f>+Jan!K89</f>
        <v>0</v>
      </c>
      <c r="L89" s="17">
        <f>+Dec!L89</f>
        <v>0</v>
      </c>
      <c r="M89" s="17">
        <f>+Jan!M89+Feb!M89+Mar!M89+Apr!M89+May!M89+Jun!M89+Jul!M89+Aug!M89+Sep!M89+Oct!M89+Nov!M89+Dec!M89</f>
        <v>0</v>
      </c>
      <c r="N89" s="10">
        <f t="shared" ref="N89:N113" si="38">+G89-I89+J89-K89+L89+M89+H89</f>
        <v>173.91</v>
      </c>
      <c r="O89" s="17">
        <f>+Jan!O89+Feb!O89+Mar!O89+Apr!O89+May!O89+Jun!O89+Jul!O89+Aug!O89+Sep!O89+Oct!O89+Nov!O89+Dec!O89</f>
        <v>0</v>
      </c>
      <c r="P89" s="17">
        <f>+Jan!P89+Feb!P89+Mar!P89+Apr!P89+May!P89+Jun!P89+Jul!P89+Aug!P89+Sep!P89+Oct!P89+Nov!P89+Dec!P89</f>
        <v>0</v>
      </c>
      <c r="Q89" s="17">
        <f>+Jan!Q89+Feb!Q89+Mar!Q89+Apr!Q89+May!Q89+Jun!Q89+Jul!Q89+Aug!Q89+Sep!Q89+Oct!Q89+Nov!Q89+Dec!Q89</f>
        <v>0</v>
      </c>
      <c r="R89" s="10">
        <f t="shared" si="2"/>
        <v>173.91</v>
      </c>
    </row>
    <row r="90" spans="1:18" hidden="1" x14ac:dyDescent="0.2">
      <c r="A90" s="24">
        <f>+Jan!A90</f>
        <v>920231</v>
      </c>
      <c r="B90" s="17">
        <f>+Jan!B90+Feb!B90+Mar!B90+Apr!B90+May!B90+Jun!B90+Jul!B90+Aug!B90+Sep!B90+Oct!B90+Nov!B90+Dec!B90</f>
        <v>0</v>
      </c>
      <c r="C90" s="17">
        <f>+Jan!C90+Feb!C90+Mar!C90+Apr!C90+May!C90+Jun!C90+Jul!C90+Aug!C90+Sep!C90+Oct!C90+Nov!C90+Dec!C90</f>
        <v>0</v>
      </c>
      <c r="D90" s="17">
        <f>+Jan!D90+Feb!D90+Mar!D90+Apr!D90+May!D90+Jun!D90+Jul!D90+Aug!D90+Sep!D90+Oct!D90+Nov!D90+Dec!D90</f>
        <v>0</v>
      </c>
      <c r="E90" s="17">
        <f>+Jan!E90+Feb!E90+Mar!E90+Apr!E90+May!E90+Jun!E90+Jul!E90+Aug!E90+Sep!E90+Oct!E90+Nov!E90+Dec!E90</f>
        <v>0</v>
      </c>
      <c r="F90" s="17">
        <f>+Jan!F90+Feb!F90+Mar!F90+Apr!F90+May!F90+Jun!F90+Jul!F90+Aug!F90+Sep!F90+Oct!F90+Nov!F90+Dec!F90</f>
        <v>0</v>
      </c>
      <c r="G90" s="10">
        <f t="shared" si="37"/>
        <v>0</v>
      </c>
      <c r="H90" s="17">
        <f>+Jan!H90+Feb!H90+Mar!H90+Apr!H90+May!H90+Jun!H90+Jul!H90+Aug!H90+Sep!H90+Oct!H90+Nov!H90+Dec!H90</f>
        <v>0</v>
      </c>
      <c r="I90" s="17">
        <f>+Jan!I90</f>
        <v>0</v>
      </c>
      <c r="J90" s="17">
        <f>+Dec!J90</f>
        <v>0</v>
      </c>
      <c r="K90" s="17">
        <f>+Jan!K90</f>
        <v>0</v>
      </c>
      <c r="L90" s="17">
        <f>+Dec!L90</f>
        <v>0</v>
      </c>
      <c r="M90" s="17">
        <f>+Jan!M90+Feb!M90+Mar!M90+Apr!M90+May!M90+Jun!M90+Jul!M90+Aug!M90+Sep!M90+Oct!M90+Nov!M90+Dec!M90</f>
        <v>0</v>
      </c>
      <c r="N90" s="10">
        <f t="shared" si="38"/>
        <v>0</v>
      </c>
      <c r="O90" s="17">
        <f>+Jan!O90+Feb!O90+Mar!O90+Apr!O90+May!O90+Jun!O90+Jul!O90+Aug!O90+Sep!O90+Oct!O90+Nov!O90+Dec!O90</f>
        <v>0</v>
      </c>
      <c r="P90" s="17">
        <f>+Jan!P90+Feb!P90+Mar!P90+Apr!P90+May!P90+Jun!P90+Jul!P90+Aug!P90+Sep!P90+Oct!P90+Nov!P90+Dec!P90</f>
        <v>0</v>
      </c>
      <c r="Q90" s="17">
        <f>+Jan!Q90+Feb!Q90+Mar!Q90+Apr!Q90+May!Q90+Jun!Q90+Jul!Q90+Aug!Q90+Sep!Q90+Oct!Q90+Nov!Q90+Dec!Q90</f>
        <v>0</v>
      </c>
      <c r="R90" s="10">
        <f t="shared" ref="R90:R93" si="39">+N90+P90+Q90+O90</f>
        <v>0</v>
      </c>
    </row>
    <row r="91" spans="1:18" x14ac:dyDescent="0.2">
      <c r="A91" s="24">
        <f>+Jan!A91</f>
        <v>920240</v>
      </c>
      <c r="B91" s="17">
        <f>+Jan!B91+Feb!B91+Mar!B91+Apr!B91+May!B91+Jun!B91+Jul!B91+Aug!B91+Sep!B91+Oct!B91+Nov!B91+Dec!B91</f>
        <v>514.25</v>
      </c>
      <c r="C91" s="17">
        <f>+Jan!C91+Feb!C91+Mar!C91+Apr!C91+May!C91+Jun!C91+Jul!C91+Aug!C91+Sep!C91+Oct!C91+Nov!C91+Dec!C91</f>
        <v>96.42</v>
      </c>
      <c r="D91" s="17">
        <f>+Jan!D91+Feb!D91+Mar!D91+Apr!D91+May!D91+Jun!D91+Jul!D91+Aug!D91+Sep!D91+Oct!D91+Nov!D91+Dec!D91</f>
        <v>-58.51</v>
      </c>
      <c r="E91" s="17">
        <f>+Jan!E91+Feb!E91+Mar!E91+Apr!E91+May!E91+Jun!E91+Jul!E91+Aug!E91+Sep!E91+Oct!E91+Nov!E91+Dec!E91</f>
        <v>35.479999999999997</v>
      </c>
      <c r="F91" s="17">
        <f>+Jan!F91+Feb!F91+Mar!F91+Apr!F91+May!F91+Jun!F91+Jul!F91+Aug!F91+Sep!F91+Oct!F91+Nov!F91+Dec!F91</f>
        <v>0</v>
      </c>
      <c r="G91" s="10">
        <f t="shared" si="37"/>
        <v>587.64</v>
      </c>
      <c r="H91" s="17">
        <f>+Jan!H91+Feb!H91+Mar!H91+Apr!H91+May!H91+Jun!H91+Jul!H91+Aug!H91+Sep!H91+Oct!H91+Nov!H91+Dec!H91</f>
        <v>0</v>
      </c>
      <c r="I91" s="17">
        <f>+Jan!I91</f>
        <v>0</v>
      </c>
      <c r="J91" s="17">
        <f>+Dec!J91</f>
        <v>0</v>
      </c>
      <c r="K91" s="17">
        <f>+Jan!K91</f>
        <v>0</v>
      </c>
      <c r="L91" s="17">
        <f>+Dec!L91</f>
        <v>0</v>
      </c>
      <c r="M91" s="17">
        <f>+Jan!M91+Feb!M91+Mar!M91+Apr!M91+May!M91+Jun!M91+Jul!M91+Aug!M91+Sep!M91+Oct!M91+Nov!M91+Dec!M91</f>
        <v>0</v>
      </c>
      <c r="N91" s="10">
        <f t="shared" si="38"/>
        <v>587.64</v>
      </c>
      <c r="O91" s="17">
        <f>+Jan!O91+Feb!O91+Mar!O91+Apr!O91+May!O91+Jun!O91+Jul!O91+Aug!O91+Sep!O91+Oct!O91+Nov!O91+Dec!O91</f>
        <v>0</v>
      </c>
      <c r="P91" s="17">
        <f>+Jan!P91+Feb!P91+Mar!P91+Apr!P91+May!P91+Jun!P91+Jul!P91+Aug!P91+Sep!P91+Oct!P91+Nov!P91+Dec!P91</f>
        <v>0</v>
      </c>
      <c r="Q91" s="17">
        <f>+Jan!Q91+Feb!Q91+Mar!Q91+Apr!Q91+May!Q91+Jun!Q91+Jul!Q91+Aug!Q91+Sep!Q91+Oct!Q91+Nov!Q91+Dec!Q91</f>
        <v>0</v>
      </c>
      <c r="R91" s="10">
        <f t="shared" si="39"/>
        <v>587.64</v>
      </c>
    </row>
    <row r="92" spans="1:18" hidden="1" x14ac:dyDescent="0.2">
      <c r="A92" s="24">
        <f>+Jan!A92</f>
        <v>920241</v>
      </c>
      <c r="B92" s="17">
        <f>+Jan!B92+Feb!B92+Mar!B92+Apr!B92+May!B92+Jun!B92+Jul!B92+Aug!B92+Sep!B92+Oct!B92+Nov!B92+Dec!B92</f>
        <v>0</v>
      </c>
      <c r="C92" s="17">
        <f>+Jan!C92+Feb!C92+Mar!C92+Apr!C92+May!C92+Jun!C92+Jul!C92+Aug!C92+Sep!C92+Oct!C92+Nov!C92+Dec!C92</f>
        <v>0</v>
      </c>
      <c r="D92" s="17">
        <f>+Jan!D92+Feb!D92+Mar!D92+Apr!D92+May!D92+Jun!D92+Jul!D92+Aug!D92+Sep!D92+Oct!D92+Nov!D92+Dec!D92</f>
        <v>0</v>
      </c>
      <c r="E92" s="17">
        <f>+Jan!E92+Feb!E92+Mar!E92+Apr!E92+May!E92+Jun!E92+Jul!E92+Aug!E92+Sep!E92+Oct!E92+Nov!E92+Dec!E92</f>
        <v>0</v>
      </c>
      <c r="F92" s="17">
        <f>+Jan!F92+Feb!F92+Mar!F92+Apr!F92+May!F92+Jun!F92+Jul!F92+Aug!F92+Sep!F92+Oct!F92+Nov!F92+Dec!F92</f>
        <v>0</v>
      </c>
      <c r="G92" s="10">
        <f t="shared" si="37"/>
        <v>0</v>
      </c>
      <c r="H92" s="17">
        <f>+Jan!H92+Feb!H92+Mar!H92+Apr!H92+May!H92+Jun!H92+Jul!H92+Aug!H92+Sep!H92+Oct!H92+Nov!H92+Dec!H92</f>
        <v>0</v>
      </c>
      <c r="I92" s="17">
        <f>+Jan!I92</f>
        <v>0</v>
      </c>
      <c r="J92" s="17">
        <f>+Dec!J92</f>
        <v>0</v>
      </c>
      <c r="K92" s="17">
        <f>+Jan!K92</f>
        <v>0</v>
      </c>
      <c r="L92" s="17">
        <f>+Dec!L92</f>
        <v>0</v>
      </c>
      <c r="M92" s="17">
        <f>+Jan!M92+Feb!M92+Mar!M92+Apr!M92+May!M92+Jun!M92+Jul!M92+Aug!M92+Sep!M92+Oct!M92+Nov!M92+Dec!M92</f>
        <v>0</v>
      </c>
      <c r="N92" s="10">
        <f t="shared" si="38"/>
        <v>0</v>
      </c>
      <c r="O92" s="17">
        <f>+Jan!O92+Feb!O92+Mar!O92+Apr!O92+May!O92+Jun!O92+Jul!O92+Aug!O92+Sep!O92+Oct!O92+Nov!O92+Dec!O92</f>
        <v>0</v>
      </c>
      <c r="P92" s="17">
        <f>+Jan!P92+Feb!P92+Mar!P92+Apr!P92+May!P92+Jun!P92+Jul!P92+Aug!P92+Sep!P92+Oct!P92+Nov!P92+Dec!P92</f>
        <v>0</v>
      </c>
      <c r="Q92" s="17">
        <f>+Jan!Q92+Feb!Q92+Mar!Q92+Apr!Q92+May!Q92+Jun!Q92+Jul!Q92+Aug!Q92+Sep!Q92+Oct!Q92+Nov!Q92+Dec!Q92</f>
        <v>0</v>
      </c>
      <c r="R92" s="10">
        <f t="shared" si="39"/>
        <v>0</v>
      </c>
    </row>
    <row r="93" spans="1:18" x14ac:dyDescent="0.2">
      <c r="A93" s="24">
        <v>920250</v>
      </c>
      <c r="B93" s="17">
        <f>+Jan!B93+Feb!B93+Mar!B93+Apr!B93+May!B93+Jun!B93+Jul!B93+Aug!B93+Sep!B93+Oct!B93+Nov!B93+Dec!B93</f>
        <v>819.10000000000014</v>
      </c>
      <c r="C93" s="17">
        <f>+Jan!C93+Feb!C93+Mar!C93+Apr!C93+May!C93+Jun!C93+Jul!C93+Aug!C93+Sep!C93+Oct!C93+Nov!C93+Dec!C93</f>
        <v>31.27</v>
      </c>
      <c r="D93" s="17">
        <f>+Jan!D93+Feb!D93+Mar!D93+Apr!D93+May!D93+Jun!D93+Jul!D93+Aug!D93+Sep!D93+Oct!D93+Nov!D93+Dec!D93</f>
        <v>19.559999999999999</v>
      </c>
      <c r="E93" s="17">
        <f>+Jan!E93+Feb!E93+Mar!E93+Apr!E93+May!E93+Jun!E93+Jul!E93+Aug!E93+Sep!E93+Oct!E93+Nov!E93+Dec!E93</f>
        <v>75.27</v>
      </c>
      <c r="F93" s="17">
        <f>+Jan!F93+Feb!F93+Mar!F93+Apr!F93+May!F93+Jun!F93+Jul!F93+Aug!F93+Sep!F93+Oct!F93+Nov!F93+Dec!F93</f>
        <v>0</v>
      </c>
      <c r="G93" s="10">
        <f t="shared" si="37"/>
        <v>945.2</v>
      </c>
      <c r="H93" s="17">
        <f>+Jan!H93+Feb!H93+Mar!H93+Apr!H93+May!H93+Jun!H93+Jul!H93+Aug!H93+Sep!H93+Oct!H93+Nov!H93+Dec!H93</f>
        <v>0</v>
      </c>
      <c r="I93" s="17">
        <f>+Jan!I93</f>
        <v>0</v>
      </c>
      <c r="J93" s="17">
        <f>+Dec!J93</f>
        <v>0</v>
      </c>
      <c r="K93" s="17">
        <f>+Jan!K93</f>
        <v>0</v>
      </c>
      <c r="L93" s="17">
        <f>+Dec!L93</f>
        <v>0</v>
      </c>
      <c r="M93" s="17">
        <f>+Jan!M93+Feb!M93+Mar!M93+Apr!M93+May!M93+Jun!M93+Jul!M93+Aug!M93+Sep!M93+Oct!M93+Nov!M93+Dec!M93</f>
        <v>0</v>
      </c>
      <c r="N93" s="10">
        <f t="shared" si="38"/>
        <v>945.2</v>
      </c>
      <c r="O93" s="17">
        <f>+Jan!O93+Feb!O93+Mar!O93+Apr!O93+May!O93+Jun!O93+Jul!O93+Aug!O93+Sep!O93+Oct!O93+Nov!O93+Dec!O93</f>
        <v>0</v>
      </c>
      <c r="P93" s="17">
        <f>+Jan!P93+Feb!P93+Mar!P93+Apr!P93+May!P93+Jun!P93+Jul!P93+Aug!P93+Sep!P93+Oct!P93+Nov!P93+Dec!P93</f>
        <v>0</v>
      </c>
      <c r="Q93" s="17">
        <f>+Jan!Q93+Feb!Q93+Mar!Q93+Apr!Q93+May!Q93+Jun!Q93+Jul!Q93+Aug!Q93+Sep!Q93+Oct!Q93+Nov!Q93+Dec!Q93</f>
        <v>0</v>
      </c>
      <c r="R93" s="10">
        <f t="shared" si="39"/>
        <v>945.2</v>
      </c>
    </row>
    <row r="94" spans="1:18" x14ac:dyDescent="0.2">
      <c r="A94" s="24">
        <v>920260</v>
      </c>
      <c r="B94" s="17">
        <f>+Jan!B94+Feb!B94+Mar!B94+Apr!B94+May!B94+Jun!B94+Jul!B94+Aug!B94+Sep!B94+Oct!B94+Nov!B94+Dec!B94</f>
        <v>819.07999999999993</v>
      </c>
      <c r="C94" s="17">
        <f>+Jan!C94+Feb!C94+Mar!C94+Apr!C94+May!C94+Jun!C94+Jul!C94+Aug!C94+Sep!C94+Oct!C94+Nov!C94+Dec!C94</f>
        <v>31.299999999999997</v>
      </c>
      <c r="D94" s="17">
        <f>+Jan!D94+Feb!D94+Mar!D94+Apr!D94+May!D94+Jun!D94+Jul!D94+Aug!D94+Sep!D94+Oct!D94+Nov!D94+Dec!D94</f>
        <v>19.57</v>
      </c>
      <c r="E94" s="17">
        <f>+Jan!E94+Feb!E94+Mar!E94+Apr!E94+May!E94+Jun!E94+Jul!E94+Aug!E94+Sep!E94+Oct!E94+Nov!E94+Dec!E94</f>
        <v>75.259999999999991</v>
      </c>
      <c r="F94" s="17">
        <f>+Jan!F94+Feb!F94+Mar!F94+Apr!F94+May!F94+Jun!F94+Jul!F94+Aug!F94+Sep!F94+Oct!F94+Nov!F94+Dec!F94</f>
        <v>0</v>
      </c>
      <c r="G94" s="10">
        <f t="shared" si="37"/>
        <v>945.20999999999992</v>
      </c>
      <c r="H94" s="17">
        <f>+Jan!H94+Feb!H94+Mar!H94+Apr!H94+May!H94+Jun!H94+Jul!H94+Aug!H94+Sep!H94+Oct!H94+Nov!H94+Dec!H94</f>
        <v>0</v>
      </c>
      <c r="I94" s="17">
        <f>+Jan!I94</f>
        <v>0</v>
      </c>
      <c r="J94" s="17">
        <f>+Dec!J94</f>
        <v>0</v>
      </c>
      <c r="K94" s="17">
        <f>+Jan!K94</f>
        <v>0</v>
      </c>
      <c r="L94" s="17">
        <f>+Dec!L94</f>
        <v>0</v>
      </c>
      <c r="M94" s="17">
        <f>+Jan!M94+Feb!M94+Mar!M94+Apr!M94+May!M94+Jun!M94+Jul!M94+Aug!M94+Sep!M94+Oct!M94+Nov!M94+Dec!M94</f>
        <v>0</v>
      </c>
      <c r="N94" s="10">
        <f t="shared" si="38"/>
        <v>945.20999999999992</v>
      </c>
      <c r="O94" s="17">
        <f>+Jan!O94+Feb!O94+Mar!O94+Apr!O94+May!O94+Jun!O94+Jul!O94+Aug!O94+Sep!O94+Oct!O94+Nov!O94+Dec!O94</f>
        <v>0</v>
      </c>
      <c r="P94" s="17">
        <f>+Jan!P94+Feb!P94+Mar!P94+Apr!P94+May!P94+Jun!P94+Jul!P94+Aug!P94+Sep!P94+Oct!P94+Nov!P94+Dec!P94</f>
        <v>0</v>
      </c>
      <c r="Q94" s="17">
        <f>+Jan!Q94+Feb!Q94+Mar!Q94+Apr!Q94+May!Q94+Jun!Q94+Jul!Q94+Aug!Q94+Sep!Q94+Oct!Q94+Nov!Q94+Dec!Q94</f>
        <v>0</v>
      </c>
      <c r="R94" s="10">
        <f t="shared" ref="R94" si="40">+N94+P94+Q94+O94</f>
        <v>945.20999999999992</v>
      </c>
    </row>
    <row r="95" spans="1:18" hidden="1" x14ac:dyDescent="0.2">
      <c r="A95" s="24">
        <f>+Jan!A95</f>
        <v>921000</v>
      </c>
      <c r="B95" s="17">
        <f>+Jan!B95+Feb!B95+Mar!B95+Apr!B95+May!B95+Jun!B95+Jul!B95+Aug!B95+Sep!B95+Oct!B95+Nov!B95+Dec!B95</f>
        <v>0</v>
      </c>
      <c r="C95" s="17">
        <f>+Jan!C95+Feb!C95+Mar!C95+Apr!C95+May!C95+Jun!C95+Jul!C95+Aug!C95+Sep!C95+Oct!C95+Nov!C95+Dec!C95</f>
        <v>0</v>
      </c>
      <c r="D95" s="17">
        <f>+Jan!D95+Feb!D95+Mar!D95+Apr!D95+May!D95+Jun!D95+Jul!D95+Aug!D95+Sep!D95+Oct!D95+Nov!D95+Dec!D95</f>
        <v>0</v>
      </c>
      <c r="E95" s="17">
        <f>+Jan!E95+Feb!E95+Mar!E95+Apr!E95+May!E95+Jun!E95+Jul!E95+Aug!E95+Sep!E95+Oct!E95+Nov!E95+Dec!E95</f>
        <v>0</v>
      </c>
      <c r="F95" s="17">
        <f>+Jan!F95+Feb!F95+Mar!F95+Apr!F95+May!F95+Jun!F95+Jul!F95+Aug!F95+Sep!F95+Oct!F95+Nov!F95+Dec!F95</f>
        <v>0</v>
      </c>
      <c r="G95" s="10">
        <f t="shared" si="37"/>
        <v>0</v>
      </c>
      <c r="H95" s="17">
        <f>+Jan!H95+Feb!H95+Mar!H95+Apr!H95+May!H95+Jun!H95+Jul!H95+Aug!H95+Sep!H95+Oct!H95+Nov!H95+Dec!H95</f>
        <v>0</v>
      </c>
      <c r="I95" s="17">
        <f>+Jan!I95</f>
        <v>0</v>
      </c>
      <c r="J95" s="17">
        <f>+Dec!J95</f>
        <v>0</v>
      </c>
      <c r="K95" s="17">
        <f>+Jan!K95</f>
        <v>0</v>
      </c>
      <c r="L95" s="17">
        <f>+Dec!L95</f>
        <v>0</v>
      </c>
      <c r="M95" s="17">
        <f>+Jan!M95+Feb!M95+Mar!M95+Apr!M95+May!M95+Jun!M95+Jul!M95+Aug!M95+Sep!M95+Oct!M95+Nov!M95+Dec!M95</f>
        <v>0</v>
      </c>
      <c r="N95" s="10">
        <f t="shared" si="38"/>
        <v>0</v>
      </c>
      <c r="O95" s="17">
        <f>+Jan!O95+Feb!O95+Mar!O95+Apr!O95+May!O95+Jun!O95+Jul!O95+Aug!O95+Sep!O95+Oct!O95+Nov!O95+Dec!O95</f>
        <v>0</v>
      </c>
      <c r="P95" s="17">
        <f>+Jan!P95+Feb!P95+Mar!P95+Apr!P95+May!P95+Jun!P95+Jul!P95+Aug!P95+Sep!P95+Oct!P95+Nov!P95+Dec!P95</f>
        <v>0</v>
      </c>
      <c r="Q95" s="17">
        <f>+Jan!Q95+Feb!Q95+Mar!Q95+Apr!Q95+May!Q95+Jun!Q95+Jul!Q95+Aug!Q95+Sep!Q95+Oct!Q95+Nov!Q95+Dec!Q95</f>
        <v>0</v>
      </c>
      <c r="R95" s="10">
        <f t="shared" ref="R95:R113" si="41">+N95+P95+Q95+O95</f>
        <v>0</v>
      </c>
    </row>
    <row r="96" spans="1:18" hidden="1" x14ac:dyDescent="0.2">
      <c r="A96" s="24">
        <f>+Jan!A96</f>
        <v>928000</v>
      </c>
      <c r="B96" s="17">
        <f>+Jan!B96+Feb!B96+Mar!B96+Apr!B96+May!B96+Jun!B96+Jul!B96+Aug!B96+Sep!B96+Oct!B96+Nov!B96+Dec!B96</f>
        <v>0</v>
      </c>
      <c r="C96" s="17">
        <f>+Jan!C96+Feb!C96+Mar!C96+Apr!C96+May!C96+Jun!C96+Jul!C96+Aug!C96+Sep!C96+Oct!C96+Nov!C96+Dec!C96</f>
        <v>0</v>
      </c>
      <c r="D96" s="17">
        <f>+Jan!D96+Feb!D96+Mar!D96+Apr!D96+May!D96+Jun!D96+Jul!D96+Aug!D96+Sep!D96+Oct!D96+Nov!D96+Dec!D96</f>
        <v>0</v>
      </c>
      <c r="E96" s="17">
        <f>+Jan!E96+Feb!E96+Mar!E96+Apr!E96+May!E96+Jun!E96+Jul!E96+Aug!E96+Sep!E96+Oct!E96+Nov!E96+Dec!E96</f>
        <v>0</v>
      </c>
      <c r="F96" s="17">
        <f>+Jan!F96+Feb!F96+Mar!F96+Apr!F96+May!F96+Jun!F96+Jul!F96+Aug!F96+Sep!F96+Oct!F96+Nov!F96+Dec!F96</f>
        <v>0</v>
      </c>
      <c r="G96" s="10">
        <f t="shared" si="37"/>
        <v>0</v>
      </c>
      <c r="H96" s="17">
        <f>+Jan!H96+Feb!H96+Mar!H96+Apr!H96+May!H96+Jun!H96+Jul!H96+Aug!H96+Sep!H96+Oct!H96+Nov!H96+Dec!H96</f>
        <v>0</v>
      </c>
      <c r="I96" s="17">
        <f>+Jan!I96</f>
        <v>0</v>
      </c>
      <c r="J96" s="17">
        <f>+Dec!J96</f>
        <v>0</v>
      </c>
      <c r="K96" s="17">
        <f>+Jan!K96</f>
        <v>0</v>
      </c>
      <c r="L96" s="17">
        <f>+Dec!L96</f>
        <v>0</v>
      </c>
      <c r="M96" s="17">
        <f>+Jan!M96+Feb!M96+Mar!M96+Apr!M96+May!M96+Jun!M96+Jul!M96+Aug!M96+Sep!M96+Oct!M96+Nov!M96+Dec!M96</f>
        <v>0</v>
      </c>
      <c r="N96" s="10">
        <f t="shared" si="38"/>
        <v>0</v>
      </c>
      <c r="O96" s="17">
        <f>+Jan!O96+Feb!O96+Mar!O96+Apr!O96+May!O96+Jun!O96+Jul!O96+Aug!O96+Sep!O96+Oct!O96+Nov!O96+Dec!O96</f>
        <v>0</v>
      </c>
      <c r="P96" s="17">
        <f>+Jan!P96+Feb!P96+Mar!P96+Apr!P96+May!P96+Jun!P96+Jul!P96+Aug!P96+Sep!P96+Oct!P96+Nov!P96+Dec!P96</f>
        <v>0</v>
      </c>
      <c r="Q96" s="17">
        <f>+Jan!Q96+Feb!Q96+Mar!Q96+Apr!Q96+May!Q96+Jun!Q96+Jul!Q96+Aug!Q96+Sep!Q96+Oct!Q96+Nov!Q96+Dec!Q96</f>
        <v>0</v>
      </c>
      <c r="R96" s="10">
        <f t="shared" si="41"/>
        <v>0</v>
      </c>
    </row>
    <row r="97" spans="1:18" hidden="1" x14ac:dyDescent="0.2">
      <c r="A97" s="24">
        <f>+Jan!A97</f>
        <v>928100</v>
      </c>
      <c r="B97" s="17">
        <f>+Jan!B97+Feb!B97+Mar!B97+Apr!B97+May!B97+Jun!B97+Jul!B97+Aug!B97+Sep!B97+Oct!B97+Nov!B97+Dec!B97</f>
        <v>0</v>
      </c>
      <c r="C97" s="17">
        <f>+Jan!C97+Feb!C97+Mar!C97+Apr!C97+May!C97+Jun!C97+Jul!C97+Aug!C97+Sep!C97+Oct!C97+Nov!C97+Dec!C97</f>
        <v>0</v>
      </c>
      <c r="D97" s="17">
        <f>+Jan!D97+Feb!D97+Mar!D97+Apr!D97+May!D97+Jun!D97+Jul!D97+Aug!D97+Sep!D97+Oct!D97+Nov!D97+Dec!D97</f>
        <v>0</v>
      </c>
      <c r="E97" s="17">
        <f>+Jan!E97+Feb!E97+Mar!E97+Apr!E97+May!E97+Jun!E97+Jul!E97+Aug!E97+Sep!E97+Oct!E97+Nov!E97+Dec!E97</f>
        <v>0</v>
      </c>
      <c r="F97" s="17">
        <f>+Jan!F97+Feb!F97+Mar!F97+Apr!F97+May!F97+Jun!F97+Jul!F97+Aug!F97+Sep!F97+Oct!F97+Nov!F97+Dec!F97</f>
        <v>0</v>
      </c>
      <c r="G97" s="10">
        <f t="shared" si="37"/>
        <v>0</v>
      </c>
      <c r="H97" s="17">
        <f>+Jan!H97+Feb!H97+Mar!H97+Apr!H97+May!H97+Jun!H97+Jul!H97+Aug!H97+Sep!H97+Oct!H97+Nov!H97+Dec!H97</f>
        <v>0</v>
      </c>
      <c r="I97" s="17">
        <f>+Jan!I97</f>
        <v>0</v>
      </c>
      <c r="J97" s="17">
        <f>+Dec!J97</f>
        <v>0</v>
      </c>
      <c r="K97" s="17">
        <f>+Jan!K97</f>
        <v>0</v>
      </c>
      <c r="L97" s="17">
        <f>+Dec!L97</f>
        <v>0</v>
      </c>
      <c r="M97" s="17">
        <f>+Jan!M97+Feb!M97+Mar!M97+Apr!M97+May!M97+Jun!M97+Jul!M97+Aug!M97+Sep!M97+Oct!M97+Nov!M97+Dec!M97</f>
        <v>0</v>
      </c>
      <c r="N97" s="10">
        <f t="shared" si="38"/>
        <v>0</v>
      </c>
      <c r="O97" s="17">
        <f>+Jan!O97+Feb!O97+Mar!O97+Apr!O97+May!O97+Jun!O97+Jul!O97+Aug!O97+Sep!O97+Oct!O97+Nov!O97+Dec!O97</f>
        <v>0</v>
      </c>
      <c r="P97" s="17">
        <f>+Jan!P97+Feb!P97+Mar!P97+Apr!P97+May!P97+Jun!P97+Jul!P97+Aug!P97+Sep!P97+Oct!P97+Nov!P97+Dec!P97</f>
        <v>0</v>
      </c>
      <c r="Q97" s="17">
        <f>+Jan!Q97+Feb!Q97+Mar!Q97+Apr!Q97+May!Q97+Jun!Q97+Jul!Q97+Aug!Q97+Sep!Q97+Oct!Q97+Nov!Q97+Dec!Q97</f>
        <v>0</v>
      </c>
      <c r="R97" s="10">
        <f t="shared" si="41"/>
        <v>0</v>
      </c>
    </row>
    <row r="98" spans="1:18" hidden="1" x14ac:dyDescent="0.2">
      <c r="A98" s="24">
        <f>+Jan!A98</f>
        <v>928300</v>
      </c>
      <c r="B98" s="17">
        <f>+Jan!B98+Feb!B98+Mar!B98+Apr!B98+May!B98+Jun!B98+Jul!B98+Aug!B98+Sep!B98+Oct!B98+Nov!B98+Dec!B98</f>
        <v>0</v>
      </c>
      <c r="C98" s="17">
        <f>+Jan!C98+Feb!C98+Mar!C98+Apr!C98+May!C98+Jun!C98+Jul!C98+Aug!C98+Sep!C98+Oct!C98+Nov!C98+Dec!C98</f>
        <v>0</v>
      </c>
      <c r="D98" s="17">
        <f>+Jan!D98+Feb!D98+Mar!D98+Apr!D98+May!D98+Jun!D98+Jul!D98+Aug!D98+Sep!D98+Oct!D98+Nov!D98+Dec!D98</f>
        <v>0</v>
      </c>
      <c r="E98" s="17">
        <f>+Jan!E98+Feb!E98+Mar!E98+Apr!E98+May!E98+Jun!E98+Jul!E98+Aug!E98+Sep!E98+Oct!E98+Nov!E98+Dec!E98</f>
        <v>0</v>
      </c>
      <c r="F98" s="17">
        <f>+Jan!F98+Feb!F98+Mar!F98+Apr!F98+May!F98+Jun!F98+Jul!F98+Aug!F98+Sep!F98+Oct!F98+Nov!F98+Dec!F98</f>
        <v>0</v>
      </c>
      <c r="G98" s="10">
        <f t="shared" si="37"/>
        <v>0</v>
      </c>
      <c r="H98" s="17">
        <f>+Jan!H98+Feb!H98+Mar!H98+Apr!H98+May!H98+Jun!H98+Jul!H98+Aug!H98+Sep!H98+Oct!H98+Nov!H98+Dec!H98</f>
        <v>0</v>
      </c>
      <c r="I98" s="17">
        <f>+Jan!I98</f>
        <v>0</v>
      </c>
      <c r="J98" s="17">
        <f>+Dec!J98</f>
        <v>0</v>
      </c>
      <c r="K98" s="17">
        <f>+Jan!K98</f>
        <v>0</v>
      </c>
      <c r="L98" s="17">
        <f>+Dec!L98</f>
        <v>0</v>
      </c>
      <c r="M98" s="17">
        <f>+Jan!M98+Feb!M98+Mar!M98+Apr!M98+May!M98+Jun!M98+Jul!M98+Aug!M98+Sep!M98+Oct!M98+Nov!M98+Dec!M98</f>
        <v>0</v>
      </c>
      <c r="N98" s="10">
        <f t="shared" si="38"/>
        <v>0</v>
      </c>
      <c r="O98" s="17">
        <f>+Jan!O98+Feb!O98+Mar!O98+Apr!O98+May!O98+Jun!O98+Jul!O98+Aug!O98+Sep!O98+Oct!O98+Nov!O98+Dec!O98</f>
        <v>0</v>
      </c>
      <c r="P98" s="17">
        <f>+Jan!P98+Feb!P98+Mar!P98+Apr!P98+May!P98+Jun!P98+Jul!P98+Aug!P98+Sep!P98+Oct!P98+Nov!P98+Dec!P98</f>
        <v>0</v>
      </c>
      <c r="Q98" s="17">
        <f>+Jan!Q98+Feb!Q98+Mar!Q98+Apr!Q98+May!Q98+Jun!Q98+Jul!Q98+Aug!Q98+Sep!Q98+Oct!Q98+Nov!Q98+Dec!Q98</f>
        <v>0</v>
      </c>
      <c r="R98" s="10">
        <f t="shared" si="41"/>
        <v>0</v>
      </c>
    </row>
    <row r="99" spans="1:18" hidden="1" x14ac:dyDescent="0.2">
      <c r="A99" s="24">
        <v>928500</v>
      </c>
      <c r="B99" s="17">
        <f>+Jan!B99+Feb!B99+Mar!B99+Apr!B99+May!B99+Jun!B99+Jul!B99+Aug!B99+Sep!B99+Oct!B99+Nov!B99+Dec!B99</f>
        <v>0</v>
      </c>
      <c r="C99" s="17">
        <f>+Jan!C99+Feb!C99+Mar!C99+Apr!C99+May!C99+Jun!C99+Jul!C99+Aug!C99+Sep!C99+Oct!C99+Nov!C99+Dec!C99</f>
        <v>0</v>
      </c>
      <c r="D99" s="17">
        <f>+Jan!D99+Feb!D99+Mar!D99+Apr!D99+May!D99+Jun!D99+Jul!D99+Aug!D99+Sep!D99+Oct!D99+Nov!D99+Dec!D99</f>
        <v>0</v>
      </c>
      <c r="E99" s="17">
        <f>+Jan!E99+Feb!E99+Mar!E99+Apr!E99+May!E99+Jun!E99+Jul!E99+Aug!E99+Sep!E99+Oct!E99+Nov!E99+Dec!E99</f>
        <v>0</v>
      </c>
      <c r="F99" s="17">
        <f>+Jan!F99+Feb!F99+Mar!F99+Apr!F99+May!F99+Jun!F99+Jul!F99+Aug!F99+Sep!F99+Oct!F99+Nov!F99+Dec!F99</f>
        <v>0</v>
      </c>
      <c r="G99" s="10">
        <f t="shared" si="37"/>
        <v>0</v>
      </c>
      <c r="H99" s="17">
        <f>+Jan!H99+Feb!H99+Mar!H99+Apr!H99+May!H99+Jun!H99+Jul!H99+Aug!H99+Sep!H99+Oct!H99+Nov!H99+Dec!H99</f>
        <v>0</v>
      </c>
      <c r="I99" s="17">
        <f>+Jan!I99</f>
        <v>0</v>
      </c>
      <c r="J99" s="17">
        <f>+Dec!J99</f>
        <v>0</v>
      </c>
      <c r="K99" s="17">
        <f>+Jan!K99</f>
        <v>0</v>
      </c>
      <c r="L99" s="17">
        <f>+Dec!L99</f>
        <v>0</v>
      </c>
      <c r="M99" s="17">
        <f>+Jan!M99+Feb!M99+Mar!M99+Apr!M99+May!M99+Jun!M99+Jul!M99+Aug!M99+Sep!M99+Oct!M99+Nov!M99+Dec!M99</f>
        <v>0</v>
      </c>
      <c r="N99" s="10">
        <f t="shared" si="38"/>
        <v>0</v>
      </c>
      <c r="O99" s="17">
        <f>+Jan!O99+Feb!O99+Mar!O99+Apr!O99+May!O99+Jun!O99+Jul!O99+Aug!O99+Sep!O99+Oct!O99+Nov!O99+Dec!O99</f>
        <v>0</v>
      </c>
      <c r="P99" s="17">
        <f>+Jan!P99+Feb!P99+Mar!P99+Apr!P99+May!P99+Jun!P99+Jul!P99+Aug!P99+Sep!P99+Oct!P99+Nov!P99+Dec!P99</f>
        <v>0</v>
      </c>
      <c r="Q99" s="17">
        <f>+Jan!Q99+Feb!Q99+Mar!Q99+Apr!Q99+May!Q99+Jun!Q99+Jul!Q99+Aug!Q99+Sep!Q99+Oct!Q99+Nov!Q99+Dec!Q99</f>
        <v>0</v>
      </c>
      <c r="R99" s="10">
        <f t="shared" ref="R99" si="42">+N99+P99+Q99+O99</f>
        <v>0</v>
      </c>
    </row>
    <row r="100" spans="1:18" hidden="1" x14ac:dyDescent="0.2">
      <c r="A100" s="24">
        <v>928600</v>
      </c>
      <c r="B100" s="17">
        <f>+Jan!B100+Feb!B100+Mar!B100+Apr!B100+May!B100+Jun!B100+Jul!B100+Aug!B100+Sep!B100+Oct!B100+Nov!B100+Dec!B100</f>
        <v>0</v>
      </c>
      <c r="C100" s="17">
        <f>+Jan!C100+Feb!C100+Mar!C100+Apr!C100+May!C100+Jun!C100+Jul!C100+Aug!C100+Sep!C100+Oct!C100+Nov!C100+Dec!C100</f>
        <v>0</v>
      </c>
      <c r="D100" s="17">
        <f>+Jan!D100+Feb!D100+Mar!D100+Apr!D100+May!D100+Jun!D100+Jul!D100+Aug!D100+Sep!D100+Oct!D100+Nov!D100+Dec!D100</f>
        <v>0</v>
      </c>
      <c r="E100" s="17">
        <f>+Jan!E100+Feb!E100+Mar!E100+Apr!E100+May!E100+Jun!E100+Jul!E100+Aug!E100+Sep!E100+Oct!E100+Nov!E100+Dec!E100</f>
        <v>0</v>
      </c>
      <c r="F100" s="17">
        <f>+Jan!F100+Feb!F100+Mar!F100+Apr!F100+May!F100+Jun!F100+Jul!F100+Aug!F100+Sep!F100+Oct!F100+Nov!F100+Dec!F100</f>
        <v>0</v>
      </c>
      <c r="G100" s="10">
        <f t="shared" si="37"/>
        <v>0</v>
      </c>
      <c r="H100" s="17">
        <f>+Jan!H100+Feb!H100+Mar!H100+Apr!H100+May!H100+Jun!H100+Jul!H100+Aug!H100+Sep!H100+Oct!H100+Nov!H100+Dec!H100</f>
        <v>0</v>
      </c>
      <c r="I100" s="17">
        <f>+Jan!I100</f>
        <v>0</v>
      </c>
      <c r="J100" s="17">
        <f>+Dec!J100</f>
        <v>0</v>
      </c>
      <c r="K100" s="17">
        <f>+Jan!K100</f>
        <v>0</v>
      </c>
      <c r="L100" s="17">
        <f>+Dec!L100</f>
        <v>0</v>
      </c>
      <c r="M100" s="17">
        <f>+Jan!M100+Feb!M100+Mar!M100+Apr!M100+May!M100+Jun!M100+Jul!M100+Aug!M100+Sep!M100+Oct!M100+Nov!M100+Dec!M100</f>
        <v>0</v>
      </c>
      <c r="N100" s="10">
        <f t="shared" si="38"/>
        <v>0</v>
      </c>
      <c r="O100" s="17">
        <f>+Jan!O100+Feb!O100+Mar!O100+Apr!O100+May!O100+Jun!O100+Jul!O100+Aug!O100+Sep!O100+Oct!O100+Nov!O100+Dec!O100</f>
        <v>0</v>
      </c>
      <c r="P100" s="17">
        <f>+Jan!P100+Feb!P100+Mar!P100+Apr!P100+May!P100+Jun!P100+Jul!P100+Aug!P100+Sep!P100+Oct!P100+Nov!P100+Dec!P100</f>
        <v>0</v>
      </c>
      <c r="Q100" s="17">
        <f>+Jan!Q100+Feb!Q100+Mar!Q100+Apr!Q100+May!Q100+Jun!Q100+Jul!Q100+Aug!Q100+Sep!Q100+Oct!Q100+Nov!Q100+Dec!Q100</f>
        <v>0</v>
      </c>
      <c r="R100" s="10">
        <f t="shared" ref="R100" si="43">+N100+P100+Q100+O100</f>
        <v>0</v>
      </c>
    </row>
    <row r="101" spans="1:18" hidden="1" x14ac:dyDescent="0.2">
      <c r="A101" s="24">
        <v>928610</v>
      </c>
      <c r="B101" s="17">
        <f>+Jan!B101+Feb!B101+Mar!B101+Apr!B101+May!B101+Jun!B101+Jul!B101+Aug!B101+Sep!B101+Oct!B101+Nov!B101+Dec!B101</f>
        <v>0</v>
      </c>
      <c r="C101" s="17">
        <f>+Jan!C101+Feb!C101+Mar!C101+Apr!C101+May!C101+Jun!C101+Jul!C101+Aug!C101+Sep!C101+Oct!C101+Nov!C101+Dec!C101</f>
        <v>0</v>
      </c>
      <c r="D101" s="17">
        <f>+Jan!D101+Feb!D101+Mar!D101+Apr!D101+May!D101+Jun!D101+Jul!D101+Aug!D101+Sep!D101+Oct!D101+Nov!D101+Dec!D101</f>
        <v>0</v>
      </c>
      <c r="E101" s="17">
        <f>+Jan!E101+Feb!E101+Mar!E101+Apr!E101+May!E101+Jun!E101+Jul!E101+Aug!E101+Sep!E101+Oct!E101+Nov!E101+Dec!E101</f>
        <v>0</v>
      </c>
      <c r="F101" s="17">
        <f>+Jan!F101+Feb!F101+Mar!F101+Apr!F101+May!F101+Jun!F101+Jul!F101+Aug!F101+Sep!F101+Oct!F101+Nov!F101+Dec!F101</f>
        <v>0</v>
      </c>
      <c r="G101" s="10">
        <f t="shared" si="37"/>
        <v>0</v>
      </c>
      <c r="H101" s="17">
        <f>+Jan!H101+Feb!H101+Mar!H101+Apr!H101+May!H101+Jun!H101+Jul!H101+Aug!H101+Sep!H101+Oct!H101+Nov!H101+Dec!H101</f>
        <v>0</v>
      </c>
      <c r="I101" s="17">
        <f>+Jan!I101</f>
        <v>0</v>
      </c>
      <c r="J101" s="17">
        <f>+Dec!J101</f>
        <v>0</v>
      </c>
      <c r="K101" s="17">
        <f>+Jan!K101</f>
        <v>0</v>
      </c>
      <c r="L101" s="17">
        <f>+Dec!L101</f>
        <v>0</v>
      </c>
      <c r="M101" s="17">
        <f>+Jan!M101+Feb!M101+Mar!M101+Apr!M101+May!M101+Jun!M101+Jul!M101+Aug!M101+Sep!M101+Oct!M101+Nov!M101+Dec!M101</f>
        <v>0</v>
      </c>
      <c r="N101" s="10">
        <f t="shared" si="38"/>
        <v>0</v>
      </c>
      <c r="O101" s="17">
        <f>+Jan!O101+Feb!O101+Mar!O101+Apr!O101+May!O101+Jun!O101+Jul!O101+Aug!O101+Sep!O101+Oct!O101+Nov!O101+Dec!O101</f>
        <v>0</v>
      </c>
      <c r="P101" s="17">
        <f>+Jan!P101+Feb!P101+Mar!P101+Apr!P101+May!P101+Jun!P101+Jul!P101+Aug!P101+Sep!P101+Oct!P101+Nov!P101+Dec!P101</f>
        <v>0</v>
      </c>
      <c r="Q101" s="17">
        <f>+Jan!Q101+Feb!Q101+Mar!Q101+Apr!Q101+May!Q101+Jun!Q101+Jul!Q101+Aug!Q101+Sep!Q101+Oct!Q101+Nov!Q101+Dec!Q101</f>
        <v>0</v>
      </c>
      <c r="R101" s="10">
        <f t="shared" ref="R101" si="44">+N101+P101+Q101+O101</f>
        <v>0</v>
      </c>
    </row>
    <row r="102" spans="1:18" hidden="1" x14ac:dyDescent="0.2">
      <c r="A102" s="24">
        <f>+Jan!A102</f>
        <v>930100</v>
      </c>
      <c r="B102" s="17">
        <f>+Jan!B102+Feb!B102+Mar!B102+Apr!B102+May!B102+Jun!B102+Jul!B102+Aug!B102+Sep!B102+Oct!B102+Nov!B102+Dec!B102</f>
        <v>0</v>
      </c>
      <c r="C102" s="17">
        <f>+Jan!C102+Feb!C102+Mar!C102+Apr!C102+May!C102+Jun!C102+Jul!C102+Aug!C102+Sep!C102+Oct!C102+Nov!C102+Dec!C102</f>
        <v>0</v>
      </c>
      <c r="D102" s="17">
        <f>+Jan!D102+Feb!D102+Mar!D102+Apr!D102+May!D102+Jun!D102+Jul!D102+Aug!D102+Sep!D102+Oct!D102+Nov!D102+Dec!D102</f>
        <v>0</v>
      </c>
      <c r="E102" s="17">
        <f>+Jan!E102+Feb!E102+Mar!E102+Apr!E102+May!E102+Jun!E102+Jul!E102+Aug!E102+Sep!E102+Oct!E102+Nov!E102+Dec!E102</f>
        <v>0</v>
      </c>
      <c r="F102" s="17">
        <f>+Jan!F102+Feb!F102+Mar!F102+Apr!F102+May!F102+Jun!F102+Jul!F102+Aug!F102+Sep!F102+Oct!F102+Nov!F102+Dec!F102</f>
        <v>0</v>
      </c>
      <c r="G102" s="10">
        <f t="shared" si="37"/>
        <v>0</v>
      </c>
      <c r="H102" s="17">
        <f>+Jan!H102+Feb!H102+Mar!H102+Apr!H102+May!H102+Jun!H102+Jul!H102+Aug!H102+Sep!H102+Oct!H102+Nov!H102+Dec!H102</f>
        <v>0</v>
      </c>
      <c r="I102" s="17">
        <f>+Jan!I102</f>
        <v>0</v>
      </c>
      <c r="J102" s="17">
        <f>+Dec!J102</f>
        <v>0</v>
      </c>
      <c r="K102" s="17">
        <f>+Jan!K102</f>
        <v>0</v>
      </c>
      <c r="L102" s="17">
        <f>+Dec!L102</f>
        <v>0</v>
      </c>
      <c r="M102" s="17">
        <f>+Jan!M102+Feb!M102+Mar!M102+Apr!M102+May!M102+Jun!M102+Jul!M102+Aug!M102+Sep!M102+Oct!M102+Nov!M102+Dec!M102</f>
        <v>0</v>
      </c>
      <c r="N102" s="10">
        <f t="shared" si="38"/>
        <v>0</v>
      </c>
      <c r="O102" s="17">
        <f>+Jan!O102+Feb!O102+Mar!O102+Apr!O102+May!O102+Jun!O102+Jul!O102+Aug!O102+Sep!O102+Oct!O102+Nov!O102+Dec!O102</f>
        <v>0</v>
      </c>
      <c r="P102" s="17">
        <f>+Jan!P102+Feb!P102+Mar!P102+Apr!P102+May!P102+Jun!P102+Jul!P102+Aug!P102+Sep!P102+Oct!P102+Nov!P102+Dec!P102</f>
        <v>0</v>
      </c>
      <c r="Q102" s="17">
        <f>+Jan!Q102+Feb!Q102+Mar!Q102+Apr!Q102+May!Q102+Jun!Q102+Jul!Q102+Aug!Q102+Sep!Q102+Oct!Q102+Nov!Q102+Dec!Q102</f>
        <v>0</v>
      </c>
      <c r="R102" s="10">
        <f t="shared" si="41"/>
        <v>0</v>
      </c>
    </row>
    <row r="103" spans="1:18" x14ac:dyDescent="0.2">
      <c r="A103" s="24">
        <f>+Jan!A103</f>
        <v>930200</v>
      </c>
      <c r="B103" s="17">
        <f>+Jan!B103+Feb!B103+Mar!B103+Apr!B103+May!B103+Jun!B103+Jul!B103+Aug!B103+Sep!B103+Oct!B103+Nov!B103+Dec!B103</f>
        <v>113352.66000000002</v>
      </c>
      <c r="C103" s="17">
        <f>+Jan!C103+Feb!C103+Mar!C103+Apr!C103+May!C103+Jun!C103+Jul!C103+Aug!C103+Sep!C103+Oct!C103+Nov!C103+Dec!C103</f>
        <v>3750.5800000000004</v>
      </c>
      <c r="D103" s="17">
        <f>+Jan!D103+Feb!D103+Mar!D103+Apr!D103+May!D103+Jun!D103+Jul!D103+Aug!D103+Sep!D103+Oct!D103+Nov!D103+Dec!D103</f>
        <v>1861.34</v>
      </c>
      <c r="E103" s="17">
        <f>+Jan!E103+Feb!E103+Mar!E103+Apr!E103+May!E103+Jun!E103+Jul!E103+Aug!E103+Sep!E103+Oct!E103+Nov!E103+Dec!E103</f>
        <v>8684.09</v>
      </c>
      <c r="F103" s="17">
        <f>+Jan!F103+Feb!F103+Mar!F103+Apr!F103+May!F103+Jun!F103+Jul!F103+Aug!F103+Sep!F103+Oct!F103+Nov!F103+Dec!F103</f>
        <v>0</v>
      </c>
      <c r="G103" s="10">
        <f t="shared" si="37"/>
        <v>127648.67000000001</v>
      </c>
      <c r="H103" s="17">
        <f>+Jan!H103+Feb!H103+Mar!H103+Apr!H103+May!H103+Jun!H103+Jul!H103+Aug!H103+Sep!H103+Oct!H103+Nov!H103+Dec!H103</f>
        <v>0</v>
      </c>
      <c r="I103" s="17">
        <f>+Jan!I103</f>
        <v>0</v>
      </c>
      <c r="J103" s="17">
        <f>+Dec!J103</f>
        <v>0</v>
      </c>
      <c r="K103" s="17">
        <f>+Jan!K103</f>
        <v>0</v>
      </c>
      <c r="L103" s="17">
        <f>+Dec!L103</f>
        <v>0</v>
      </c>
      <c r="M103" s="17">
        <f>+Jan!M103+Feb!M103+Mar!M103+Apr!M103+May!M103+Jun!M103+Jul!M103+Aug!M103+Sep!M103+Oct!M103+Nov!M103+Dec!M103</f>
        <v>142.26</v>
      </c>
      <c r="N103" s="10">
        <f t="shared" si="38"/>
        <v>127790.93000000001</v>
      </c>
      <c r="O103" s="17">
        <f>+Jan!O103+Feb!O103+Mar!O103+Apr!O103+May!O103+Jun!O103+Jul!O103+Aug!O103+Sep!O103+Oct!O103+Nov!O103+Dec!O103</f>
        <v>78.682902899157497</v>
      </c>
      <c r="P103" s="17">
        <f>+Jan!P103+Feb!P103+Mar!P103+Apr!P103+May!P103+Jun!P103+Jul!P103+Aug!P103+Sep!P103+Oct!P103+Nov!P103+Dec!P103</f>
        <v>-11.530000000000001</v>
      </c>
      <c r="Q103" s="17">
        <f>+Jan!Q103+Feb!Q103+Mar!Q103+Apr!Q103+May!Q103+Jun!Q103+Jul!Q103+Aug!Q103+Sep!Q103+Oct!Q103+Nov!Q103+Dec!Q103</f>
        <v>0</v>
      </c>
      <c r="R103" s="10">
        <f t="shared" si="41"/>
        <v>127858.08290289917</v>
      </c>
    </row>
    <row r="104" spans="1:18" hidden="1" x14ac:dyDescent="0.2">
      <c r="A104" s="24">
        <f>+Jan!A104</f>
        <v>930220</v>
      </c>
      <c r="B104" s="17">
        <f>+Jan!B104+Feb!B104+Mar!B104+Apr!B104+May!B104+Jun!B104+Jul!B104+Aug!B104+Sep!B104+Oct!B104+Nov!B104+Dec!B104</f>
        <v>0</v>
      </c>
      <c r="C104" s="17">
        <f>+Jan!C104+Feb!C104+Mar!C104+Apr!C104+May!C104+Jun!C104+Jul!C104+Aug!C104+Sep!C104+Oct!C104+Nov!C104+Dec!C104</f>
        <v>0</v>
      </c>
      <c r="D104" s="17">
        <f>+Jan!D104+Feb!D104+Mar!D104+Apr!D104+May!D104+Jun!D104+Jul!D104+Aug!D104+Sep!D104+Oct!D104+Nov!D104+Dec!D104</f>
        <v>0</v>
      </c>
      <c r="E104" s="17">
        <f>+Jan!E104+Feb!E104+Mar!E104+Apr!E104+May!E104+Jun!E104+Jul!E104+Aug!E104+Sep!E104+Oct!E104+Nov!E104+Dec!E104</f>
        <v>0</v>
      </c>
      <c r="F104" s="17">
        <f>+Jan!F104+Feb!F104+Mar!F104+Apr!F104+May!F104+Jun!F104+Jul!F104+Aug!F104+Sep!F104+Oct!F104+Nov!F104+Dec!F104</f>
        <v>0</v>
      </c>
      <c r="G104" s="10">
        <f t="shared" si="37"/>
        <v>0</v>
      </c>
      <c r="H104" s="17">
        <f>+Jan!H104+Feb!H104+Mar!H104+Apr!H104+May!H104+Jun!H104+Jul!H104+Aug!H104+Sep!H104+Oct!H104+Nov!H104+Dec!H104</f>
        <v>0</v>
      </c>
      <c r="I104" s="17">
        <f>+Jan!I104</f>
        <v>0</v>
      </c>
      <c r="J104" s="17">
        <f>+Dec!J104</f>
        <v>0</v>
      </c>
      <c r="K104" s="17">
        <f>+Jan!K104</f>
        <v>0</v>
      </c>
      <c r="L104" s="17">
        <f>+Dec!L104</f>
        <v>0</v>
      </c>
      <c r="M104" s="17">
        <f>+Jan!M104+Feb!M104+Mar!M104+Apr!M104+May!M104+Jun!M104+Jul!M104+Aug!M104+Sep!M104+Oct!M104+Nov!M104+Dec!M104</f>
        <v>0</v>
      </c>
      <c r="N104" s="10">
        <f t="shared" si="38"/>
        <v>0</v>
      </c>
      <c r="O104" s="17">
        <f>+Jan!O104+Feb!O104+Mar!O104+Apr!O104+May!O104+Jun!O104+Jul!O104+Aug!O104+Sep!O104+Oct!O104+Nov!O104+Dec!O104</f>
        <v>0</v>
      </c>
      <c r="P104" s="17">
        <f>+Jan!P104+Feb!P104+Mar!P104+Apr!P104+May!P104+Jun!P104+Jul!P104+Aug!P104+Sep!P104+Oct!P104+Nov!P104+Dec!P104</f>
        <v>0</v>
      </c>
      <c r="Q104" s="17">
        <f>+Jan!Q104+Feb!Q104+Mar!Q104+Apr!Q104+May!Q104+Jun!Q104+Jul!Q104+Aug!Q104+Sep!Q104+Oct!Q104+Nov!Q104+Dec!Q104</f>
        <v>0</v>
      </c>
      <c r="R104" s="10">
        <f t="shared" si="41"/>
        <v>0</v>
      </c>
    </row>
    <row r="105" spans="1:18" hidden="1" x14ac:dyDescent="0.2">
      <c r="A105" s="24">
        <f>+Jan!A105</f>
        <v>930221</v>
      </c>
      <c r="B105" s="17">
        <f>+Jan!B105+Feb!B105+Mar!B105+Apr!B105+May!B105+Jun!B105+Jul!B105+Aug!B105+Sep!B105+Oct!B105+Nov!B105+Dec!B105</f>
        <v>0</v>
      </c>
      <c r="C105" s="17">
        <f>+Jan!C105+Feb!C105+Mar!C105+Apr!C105+May!C105+Jun!C105+Jul!C105+Aug!C105+Sep!C105+Oct!C105+Nov!C105+Dec!C105</f>
        <v>0</v>
      </c>
      <c r="D105" s="17">
        <f>+Jan!D105+Feb!D105+Mar!D105+Apr!D105+May!D105+Jun!D105+Jul!D105+Aug!D105+Sep!D105+Oct!D105+Nov!D105+Dec!D105</f>
        <v>0</v>
      </c>
      <c r="E105" s="17">
        <f>+Jan!E105+Feb!E105+Mar!E105+Apr!E105+May!E105+Jun!E105+Jul!E105+Aug!E105+Sep!E105+Oct!E105+Nov!E105+Dec!E105</f>
        <v>0</v>
      </c>
      <c r="F105" s="17">
        <f>+Jan!F105+Feb!F105+Mar!F105+Apr!F105+May!F105+Jun!F105+Jul!F105+Aug!F105+Sep!F105+Oct!F105+Nov!F105+Dec!F105</f>
        <v>0</v>
      </c>
      <c r="G105" s="10">
        <f t="shared" si="37"/>
        <v>0</v>
      </c>
      <c r="H105" s="17">
        <f>+Jan!H105+Feb!H105+Mar!H105+Apr!H105+May!H105+Jun!H105+Jul!H105+Aug!H105+Sep!H105+Oct!H105+Nov!H105+Dec!H105</f>
        <v>0</v>
      </c>
      <c r="I105" s="17">
        <f>+Jan!I105</f>
        <v>0</v>
      </c>
      <c r="J105" s="17">
        <f>+Dec!J105</f>
        <v>0</v>
      </c>
      <c r="K105" s="17">
        <f>+Jan!K105</f>
        <v>0</v>
      </c>
      <c r="L105" s="17">
        <f>+Dec!L105</f>
        <v>0</v>
      </c>
      <c r="M105" s="17">
        <f>+Jan!M105+Feb!M105+Mar!M105+Apr!M105+May!M105+Jun!M105+Jul!M105+Aug!M105+Sep!M105+Oct!M105+Nov!M105+Dec!M105</f>
        <v>0</v>
      </c>
      <c r="N105" s="10">
        <f t="shared" si="38"/>
        <v>0</v>
      </c>
      <c r="O105" s="17">
        <f>+Jan!O105+Feb!O105+Mar!O105+Apr!O105+May!O105+Jun!O105+Jul!O105+Aug!O105+Sep!O105+Oct!O105+Nov!O105+Dec!O105</f>
        <v>0</v>
      </c>
      <c r="P105" s="17">
        <f>+Jan!P105+Feb!P105+Mar!P105+Apr!P105+May!P105+Jun!P105+Jul!P105+Aug!P105+Sep!P105+Oct!P105+Nov!P105+Dec!P105</f>
        <v>0</v>
      </c>
      <c r="Q105" s="17">
        <f>+Jan!Q105+Feb!Q105+Mar!Q105+Apr!Q105+May!Q105+Jun!Q105+Jul!Q105+Aug!Q105+Sep!Q105+Oct!Q105+Nov!Q105+Dec!Q105</f>
        <v>0</v>
      </c>
      <c r="R105" s="10">
        <f t="shared" si="41"/>
        <v>0</v>
      </c>
    </row>
    <row r="106" spans="1:18" hidden="1" x14ac:dyDescent="0.2">
      <c r="A106" s="24">
        <f>+Jan!A106</f>
        <v>930230</v>
      </c>
      <c r="B106" s="17">
        <f>+Jan!B106+Feb!B106+Mar!B106+Apr!B106+May!B106+Jun!B106+Jul!B106+Aug!B106+Sep!B106+Oct!B106+Nov!B106+Dec!B106</f>
        <v>0</v>
      </c>
      <c r="C106" s="17">
        <f>+Jan!C106+Feb!C106+Mar!C106+Apr!C106+May!C106+Jun!C106+Jul!C106+Aug!C106+Sep!C106+Oct!C106+Nov!C106+Dec!C106</f>
        <v>0</v>
      </c>
      <c r="D106" s="17">
        <f>+Jan!D106+Feb!D106+Mar!D106+Apr!D106+May!D106+Jun!D106+Jul!D106+Aug!D106+Sep!D106+Oct!D106+Nov!D106+Dec!D106</f>
        <v>0</v>
      </c>
      <c r="E106" s="17">
        <f>+Jan!E106+Feb!E106+Mar!E106+Apr!E106+May!E106+Jun!E106+Jul!E106+Aug!E106+Sep!E106+Oct!E106+Nov!E106+Dec!E106</f>
        <v>0</v>
      </c>
      <c r="F106" s="17">
        <f>+Jan!F106+Feb!F106+Mar!F106+Apr!F106+May!F106+Jun!F106+Jul!F106+Aug!F106+Sep!F106+Oct!F106+Nov!F106+Dec!F106</f>
        <v>0</v>
      </c>
      <c r="G106" s="10">
        <f t="shared" si="37"/>
        <v>0</v>
      </c>
      <c r="H106" s="17">
        <f>+Jan!H106+Feb!H106+Mar!H106+Apr!H106+May!H106+Jun!H106+Jul!H106+Aug!H106+Sep!H106+Oct!H106+Nov!H106+Dec!H106</f>
        <v>0</v>
      </c>
      <c r="I106" s="17">
        <f>+Jan!I106</f>
        <v>0</v>
      </c>
      <c r="J106" s="17">
        <f>+Dec!J106</f>
        <v>0</v>
      </c>
      <c r="K106" s="17">
        <f>+Jan!K106</f>
        <v>0</v>
      </c>
      <c r="L106" s="17">
        <f>+Dec!L106</f>
        <v>0</v>
      </c>
      <c r="M106" s="17">
        <f>+Jan!M106+Feb!M106+Mar!M106+Apr!M106+May!M106+Jun!M106+Jul!M106+Aug!M106+Sep!M106+Oct!M106+Nov!M106+Dec!M106</f>
        <v>0</v>
      </c>
      <c r="N106" s="10">
        <f t="shared" si="38"/>
        <v>0</v>
      </c>
      <c r="O106" s="17">
        <f>+Jan!O106+Feb!O106+Mar!O106+Apr!O106+May!O106+Jun!O106+Jul!O106+Aug!O106+Sep!O106+Oct!O106+Nov!O106+Dec!O106</f>
        <v>0</v>
      </c>
      <c r="P106" s="17">
        <f>+Jan!P106+Feb!P106+Mar!P106+Apr!P106+May!P106+Jun!P106+Jul!P106+Aug!P106+Sep!P106+Oct!P106+Nov!P106+Dec!P106</f>
        <v>0</v>
      </c>
      <c r="Q106" s="17">
        <f>+Jan!Q106+Feb!Q106+Mar!Q106+Apr!Q106+May!Q106+Jun!Q106+Jul!Q106+Aug!Q106+Sep!Q106+Oct!Q106+Nov!Q106+Dec!Q106</f>
        <v>0</v>
      </c>
      <c r="R106" s="10">
        <f t="shared" si="41"/>
        <v>0</v>
      </c>
    </row>
    <row r="107" spans="1:18" hidden="1" x14ac:dyDescent="0.2">
      <c r="A107" s="24">
        <f>+Jan!A107</f>
        <v>930231</v>
      </c>
      <c r="B107" s="17">
        <f>+Jan!B107+Feb!B107+Mar!B107+Apr!B107+May!B107+Jun!B107+Jul!B107+Aug!B107+Sep!B107+Oct!B107+Nov!B107+Dec!B107</f>
        <v>0</v>
      </c>
      <c r="C107" s="17">
        <f>+Jan!C107+Feb!C107+Mar!C107+Apr!C107+May!C107+Jun!C107+Jul!C107+Aug!C107+Sep!C107+Oct!C107+Nov!C107+Dec!C107</f>
        <v>0</v>
      </c>
      <c r="D107" s="17">
        <f>+Jan!D107+Feb!D107+Mar!D107+Apr!D107+May!D107+Jun!D107+Jul!D107+Aug!D107+Sep!D107+Oct!D107+Nov!D107+Dec!D107</f>
        <v>0</v>
      </c>
      <c r="E107" s="17">
        <f>+Jan!E107+Feb!E107+Mar!E107+Apr!E107+May!E107+Jun!E107+Jul!E107+Aug!E107+Sep!E107+Oct!E107+Nov!E107+Dec!E107</f>
        <v>0</v>
      </c>
      <c r="F107" s="17">
        <f>+Jan!F107+Feb!F107+Mar!F107+Apr!F107+May!F107+Jun!F107+Jul!F107+Aug!F107+Sep!F107+Oct!F107+Nov!F107+Dec!F107</f>
        <v>0</v>
      </c>
      <c r="G107" s="10">
        <f t="shared" si="37"/>
        <v>0</v>
      </c>
      <c r="H107" s="17">
        <f>+Jan!H107+Feb!H107+Mar!H107+Apr!H107+May!H107+Jun!H107+Jul!H107+Aug!H107+Sep!H107+Oct!H107+Nov!H107+Dec!H107</f>
        <v>0</v>
      </c>
      <c r="I107" s="17">
        <f>+Jan!I107</f>
        <v>0</v>
      </c>
      <c r="J107" s="17">
        <f>+Dec!J107</f>
        <v>0</v>
      </c>
      <c r="K107" s="17">
        <f>+Jan!K107</f>
        <v>0</v>
      </c>
      <c r="L107" s="17">
        <f>+Dec!L107</f>
        <v>0</v>
      </c>
      <c r="M107" s="17">
        <f>+Jan!M107+Feb!M107+Mar!M107+Apr!M107+May!M107+Jun!M107+Jul!M107+Aug!M107+Sep!M107+Oct!M107+Nov!M107+Dec!M107</f>
        <v>0</v>
      </c>
      <c r="N107" s="10">
        <f t="shared" si="38"/>
        <v>0</v>
      </c>
      <c r="O107" s="17">
        <f>+Jan!O107+Feb!O107+Mar!O107+Apr!O107+May!O107+Jun!O107+Jul!O107+Aug!O107+Sep!O107+Oct!O107+Nov!O107+Dec!O107</f>
        <v>0</v>
      </c>
      <c r="P107" s="17">
        <f>+Jan!P107+Feb!P107+Mar!P107+Apr!P107+May!P107+Jun!P107+Jul!P107+Aug!P107+Sep!P107+Oct!P107+Nov!P107+Dec!P107</f>
        <v>0</v>
      </c>
      <c r="Q107" s="17">
        <f>+Jan!Q107+Feb!Q107+Mar!Q107+Apr!Q107+May!Q107+Jun!Q107+Jul!Q107+Aug!Q107+Sep!Q107+Oct!Q107+Nov!Q107+Dec!Q107</f>
        <v>0</v>
      </c>
      <c r="R107" s="10">
        <f t="shared" si="41"/>
        <v>0</v>
      </c>
    </row>
    <row r="108" spans="1:18" hidden="1" x14ac:dyDescent="0.2">
      <c r="A108" s="24">
        <f>+Jan!A108</f>
        <v>930240</v>
      </c>
      <c r="B108" s="17">
        <f>+Jan!B108+Feb!B108+Mar!B108+Apr!B108+May!B108+Jun!B108+Jul!B108+Aug!B108+Sep!B108+Oct!B108+Nov!B108+Dec!B108</f>
        <v>0</v>
      </c>
      <c r="C108" s="17">
        <f>+Jan!C108+Feb!C108+Mar!C108+Apr!C108+May!C108+Jun!C108+Jul!C108+Aug!C108+Sep!C108+Oct!C108+Nov!C108+Dec!C108</f>
        <v>0</v>
      </c>
      <c r="D108" s="17">
        <f>+Jan!D108+Feb!D108+Mar!D108+Apr!D108+May!D108+Jun!D108+Jul!D108+Aug!D108+Sep!D108+Oct!D108+Nov!D108+Dec!D108</f>
        <v>0</v>
      </c>
      <c r="E108" s="17">
        <f>+Jan!E108+Feb!E108+Mar!E108+Apr!E108+May!E108+Jun!E108+Jul!E108+Aug!E108+Sep!E108+Oct!E108+Nov!E108+Dec!E108</f>
        <v>0</v>
      </c>
      <c r="F108" s="17">
        <f>+Jan!F108+Feb!F108+Mar!F108+Apr!F108+May!F108+Jun!F108+Jul!F108+Aug!F108+Sep!F108+Oct!F108+Nov!F108+Dec!F108</f>
        <v>0</v>
      </c>
      <c r="G108" s="10">
        <f t="shared" si="37"/>
        <v>0</v>
      </c>
      <c r="H108" s="17">
        <f>+Jan!H108+Feb!H108+Mar!H108+Apr!H108+May!H108+Jun!H108+Jul!H108+Aug!H108+Sep!H108+Oct!H108+Nov!H108+Dec!H108</f>
        <v>0</v>
      </c>
      <c r="I108" s="17">
        <f>+Jan!I108</f>
        <v>0</v>
      </c>
      <c r="J108" s="17">
        <f>+Dec!J108</f>
        <v>0</v>
      </c>
      <c r="K108" s="17">
        <f>+Jan!K108</f>
        <v>0</v>
      </c>
      <c r="L108" s="17">
        <f>+Dec!L108</f>
        <v>0</v>
      </c>
      <c r="M108" s="17">
        <f>+Jan!M108+Feb!M108+Mar!M108+Apr!M108+May!M108+Jun!M108+Jul!M108+Aug!M108+Sep!M108+Oct!M108+Nov!M108+Dec!M108</f>
        <v>0</v>
      </c>
      <c r="N108" s="10">
        <f t="shared" si="38"/>
        <v>0</v>
      </c>
      <c r="O108" s="17">
        <f>+Jan!O108+Feb!O108+Mar!O108+Apr!O108+May!O108+Jun!O108+Jul!O108+Aug!O108+Sep!O108+Oct!O108+Nov!O108+Dec!O108</f>
        <v>0</v>
      </c>
      <c r="P108" s="17">
        <f>+Jan!P108+Feb!P108+Mar!P108+Apr!P108+May!P108+Jun!P108+Jul!P108+Aug!P108+Sep!P108+Oct!P108+Nov!P108+Dec!P108</f>
        <v>0</v>
      </c>
      <c r="Q108" s="17">
        <f>+Jan!Q108+Feb!Q108+Mar!Q108+Apr!Q108+May!Q108+Jun!Q108+Jul!Q108+Aug!Q108+Sep!Q108+Oct!Q108+Nov!Q108+Dec!Q108</f>
        <v>0</v>
      </c>
      <c r="R108" s="10">
        <f t="shared" si="41"/>
        <v>0</v>
      </c>
    </row>
    <row r="109" spans="1:18" hidden="1" x14ac:dyDescent="0.2">
      <c r="A109" s="24">
        <f>+Jan!A109</f>
        <v>930241</v>
      </c>
      <c r="B109" s="17">
        <f>+Jan!B109+Feb!B109+Mar!B109+Apr!B109+May!B109+Jun!B109+Jul!B109+Aug!B109+Sep!B109+Oct!B109+Nov!B109+Dec!B109</f>
        <v>0</v>
      </c>
      <c r="C109" s="17">
        <f>+Jan!C109+Feb!C109+Mar!C109+Apr!C109+May!C109+Jun!C109+Jul!C109+Aug!C109+Sep!C109+Oct!C109+Nov!C109+Dec!C109</f>
        <v>0</v>
      </c>
      <c r="D109" s="17">
        <f>+Jan!D109+Feb!D109+Mar!D109+Apr!D109+May!D109+Jun!D109+Jul!D109+Aug!D109+Sep!D109+Oct!D109+Nov!D109+Dec!D109</f>
        <v>0</v>
      </c>
      <c r="E109" s="17">
        <f>+Jan!E109+Feb!E109+Mar!E109+Apr!E109+May!E109+Jun!E109+Jul!E109+Aug!E109+Sep!E109+Oct!E109+Nov!E109+Dec!E109</f>
        <v>0</v>
      </c>
      <c r="F109" s="17">
        <f>+Jan!F109+Feb!F109+Mar!F109+Apr!F109+May!F109+Jun!F109+Jul!F109+Aug!F109+Sep!F109+Oct!F109+Nov!F109+Dec!F109</f>
        <v>0</v>
      </c>
      <c r="G109" s="10">
        <f t="shared" si="37"/>
        <v>0</v>
      </c>
      <c r="H109" s="17">
        <f>+Jan!H109+Feb!H109+Mar!H109+Apr!H109+May!H109+Jun!H109+Jul!H109+Aug!H109+Sep!H109+Oct!H109+Nov!H109+Dec!H109</f>
        <v>0</v>
      </c>
      <c r="I109" s="17">
        <f>+Jan!I109</f>
        <v>0</v>
      </c>
      <c r="J109" s="17">
        <f>+Dec!J109</f>
        <v>0</v>
      </c>
      <c r="K109" s="17">
        <f>+Jan!K109</f>
        <v>0</v>
      </c>
      <c r="L109" s="17">
        <f>+Dec!L109</f>
        <v>0</v>
      </c>
      <c r="M109" s="17">
        <f>+Jan!M109+Feb!M109+Mar!M109+Apr!M109+May!M109+Jun!M109+Jul!M109+Aug!M109+Sep!M109+Oct!M109+Nov!M109+Dec!M109</f>
        <v>0</v>
      </c>
      <c r="N109" s="10">
        <f t="shared" si="38"/>
        <v>0</v>
      </c>
      <c r="O109" s="17">
        <f>+Jan!O109+Feb!O109+Mar!O109+Apr!O109+May!O109+Jun!O109+Jul!O109+Aug!O109+Sep!O109+Oct!O109+Nov!O109+Dec!O109</f>
        <v>0</v>
      </c>
      <c r="P109" s="17">
        <f>+Jan!P109+Feb!P109+Mar!P109+Apr!P109+May!P109+Jun!P109+Jul!P109+Aug!P109+Sep!P109+Oct!P109+Nov!P109+Dec!P109</f>
        <v>0</v>
      </c>
      <c r="Q109" s="17">
        <f>+Jan!Q109+Feb!Q109+Mar!Q109+Apr!Q109+May!Q109+Jun!Q109+Jul!Q109+Aug!Q109+Sep!Q109+Oct!Q109+Nov!Q109+Dec!Q109</f>
        <v>0</v>
      </c>
      <c r="R109" s="10">
        <f>+N109+P109+Q109+O109</f>
        <v>0</v>
      </c>
    </row>
    <row r="110" spans="1:18" x14ac:dyDescent="0.2">
      <c r="A110" s="24">
        <f>+Jan!A110</f>
        <v>935000</v>
      </c>
      <c r="B110" s="17">
        <f>+Jan!B110+Feb!B110+Mar!B110+Apr!B110+May!B110+Jun!B110+Jul!B110+Aug!B110+Sep!B110+Oct!B110+Nov!B110+Dec!B110</f>
        <v>343760.37</v>
      </c>
      <c r="C110" s="17">
        <f>+Jan!C110+Feb!C110+Mar!C110+Apr!C110+May!C110+Jun!C110+Jul!C110+Aug!C110+Sep!C110+Oct!C110+Nov!C110+Dec!C110</f>
        <v>11752.37</v>
      </c>
      <c r="D110" s="17">
        <f>+Jan!D110+Feb!D110+Mar!D110+Apr!D110+May!D110+Jun!D110+Jul!D110+Aug!D110+Sep!D110+Oct!D110+Nov!D110+Dec!D110</f>
        <v>7077.8</v>
      </c>
      <c r="E110" s="17">
        <f>+Jan!E110+Feb!E110+Mar!E110+Apr!E110+May!E110+Jun!E110+Jul!E110+Aug!E110+Sep!E110+Oct!E110+Nov!E110+Dec!E110</f>
        <v>25355.71</v>
      </c>
      <c r="F110" s="17">
        <f>+Jan!F110+Feb!F110+Mar!F110+Apr!F110+May!F110+Jun!F110+Jul!F110+Aug!F110+Sep!F110+Oct!F110+Nov!F110+Dec!F110</f>
        <v>0</v>
      </c>
      <c r="G110" s="10">
        <f t="shared" si="37"/>
        <v>387946.25</v>
      </c>
      <c r="H110" s="17">
        <f>+Jan!H110+Feb!H110+Mar!H110+Apr!H110+May!H110+Jun!H110+Jul!H110+Aug!H110+Sep!H110+Oct!H110+Nov!H110+Dec!H110</f>
        <v>-506.66</v>
      </c>
      <c r="I110" s="17">
        <f>+Jan!I110</f>
        <v>0</v>
      </c>
      <c r="J110" s="17">
        <f>+Dec!J110</f>
        <v>0</v>
      </c>
      <c r="K110" s="17">
        <f>+Jan!K110</f>
        <v>0</v>
      </c>
      <c r="L110" s="17">
        <f>+Dec!L110</f>
        <v>0</v>
      </c>
      <c r="M110" s="17">
        <f>+Jan!M110+Feb!M110+Mar!M110+Apr!M110+May!M110+Jun!M110+Jul!M110+Aug!M110+Sep!M110+Oct!M110+Nov!M110+Dec!M110</f>
        <v>422.38</v>
      </c>
      <c r="N110" s="10">
        <f t="shared" si="38"/>
        <v>387861.97000000003</v>
      </c>
      <c r="O110" s="17">
        <f>+Jan!O110+Feb!O110+Mar!O110+Apr!O110+May!O110+Jun!O110+Jul!O110+Aug!O110+Sep!O110+Oct!O110+Nov!O110+Dec!O110</f>
        <v>185.74911404552324</v>
      </c>
      <c r="P110" s="17">
        <f>+Jan!P110+Feb!P110+Mar!P110+Apr!P110+May!P110+Jun!P110+Jul!P110+Aug!P110+Sep!P110+Oct!P110+Nov!P110+Dec!P110</f>
        <v>0</v>
      </c>
      <c r="Q110" s="17">
        <f>+Jan!Q110+Feb!Q110+Mar!Q110+Apr!Q110+May!Q110+Jun!Q110+Jul!Q110+Aug!Q110+Sep!Q110+Oct!Q110+Nov!Q110+Dec!Q110</f>
        <v>0</v>
      </c>
      <c r="R110" s="10">
        <f t="shared" si="41"/>
        <v>388047.71911404555</v>
      </c>
    </row>
    <row r="111" spans="1:18" hidden="1" x14ac:dyDescent="0.2">
      <c r="A111" s="24">
        <f>+Jan!A111</f>
        <v>935220</v>
      </c>
      <c r="B111" s="17">
        <f>+Jan!B111+Feb!B111+Mar!B111+Apr!B111+May!B111+Jun!B111+Jul!B111+Aug!B111+Sep!B111+Oct!B111+Nov!B111+Dec!B111</f>
        <v>0</v>
      </c>
      <c r="C111" s="17">
        <f>+Jan!C111+Feb!C111+Mar!C111+Apr!C111+May!C111+Jun!C111+Jul!C111+Aug!C111+Sep!C111+Oct!C111+Nov!C111+Dec!C111</f>
        <v>0</v>
      </c>
      <c r="D111" s="17">
        <f>+Jan!D111+Feb!D111+Mar!D111+Apr!D111+May!D111+Jun!D111+Jul!D111+Aug!D111+Sep!D111+Oct!D111+Nov!D111+Dec!D111</f>
        <v>0</v>
      </c>
      <c r="E111" s="17">
        <f>+Jan!E111+Feb!E111+Mar!E111+Apr!E111+May!E111+Jun!E111+Jul!E111+Aug!E111+Sep!E111+Oct!E111+Nov!E111+Dec!E111</f>
        <v>0</v>
      </c>
      <c r="F111" s="17">
        <f>+Jan!F111+Feb!F111+Mar!F111+Apr!F111+May!F111+Jun!F111+Jul!F111+Aug!F111+Sep!F111+Oct!F111+Nov!F111+Dec!F111</f>
        <v>0</v>
      </c>
      <c r="G111" s="10">
        <f t="shared" si="37"/>
        <v>0</v>
      </c>
      <c r="H111" s="17">
        <f>+Jan!H111+Feb!H111+Mar!H111+Apr!H111+May!H111+Jun!H111+Jul!H111+Aug!H111+Sep!H111+Oct!H111+Nov!H111+Dec!H111</f>
        <v>0</v>
      </c>
      <c r="I111" s="17">
        <f>+Jan!I111</f>
        <v>0</v>
      </c>
      <c r="J111" s="17">
        <f>+Dec!J111</f>
        <v>0</v>
      </c>
      <c r="K111" s="17">
        <f>+Jan!K111</f>
        <v>0</v>
      </c>
      <c r="L111" s="17">
        <f>+Dec!L111</f>
        <v>0</v>
      </c>
      <c r="M111" s="17">
        <f>+Jan!M111+Feb!M111+Mar!M111+Apr!M111+May!M111+Jun!M111+Jul!M111+Aug!M111+Sep!M111+Oct!M111+Nov!M111+Dec!M111</f>
        <v>0</v>
      </c>
      <c r="N111" s="10">
        <f t="shared" si="38"/>
        <v>0</v>
      </c>
      <c r="O111" s="17">
        <f>+Jan!O111+Feb!O111+Mar!O111+Apr!O111+May!O111+Jun!O111+Jul!O111+Aug!O111+Sep!O111+Oct!O111+Nov!O111+Dec!O111</f>
        <v>0</v>
      </c>
      <c r="P111" s="17">
        <f>+Jan!P111+Feb!P111+Mar!P111+Apr!P111+May!P111+Jun!P111+Jul!P111+Aug!P111+Sep!P111+Oct!P111+Nov!P111+Dec!P111</f>
        <v>0</v>
      </c>
      <c r="Q111" s="17">
        <f>+Jan!Q111+Feb!Q111+Mar!Q111+Apr!Q111+May!Q111+Jun!Q111+Jul!Q111+Aug!Q111+Sep!Q111+Oct!Q111+Nov!Q111+Dec!Q111</f>
        <v>0</v>
      </c>
      <c r="R111" s="10">
        <f t="shared" si="41"/>
        <v>0</v>
      </c>
    </row>
    <row r="112" spans="1:18" hidden="1" x14ac:dyDescent="0.2">
      <c r="A112" s="24">
        <f>+Jan!A112</f>
        <v>935230</v>
      </c>
      <c r="B112" s="17">
        <f>+Jan!B112+Feb!B112+Mar!B112+Apr!B112+May!B112+Jun!B112+Jul!B112+Aug!B112+Sep!B112+Oct!B112+Nov!B112+Dec!B112</f>
        <v>0</v>
      </c>
      <c r="C112" s="17">
        <f>+Jan!C112+Feb!C112+Mar!C112+Apr!C112+May!C112+Jun!C112+Jul!C112+Aug!C112+Sep!C112+Oct!C112+Nov!C112+Dec!C112</f>
        <v>0</v>
      </c>
      <c r="D112" s="17">
        <f>+Jan!D112+Feb!D112+Mar!D112+Apr!D112+May!D112+Jun!D112+Jul!D112+Aug!D112+Sep!D112+Oct!D112+Nov!D112+Dec!D112</f>
        <v>0</v>
      </c>
      <c r="E112" s="17">
        <f>+Jan!E112+Feb!E112+Mar!E112+Apr!E112+May!E112+Jun!E112+Jul!E112+Aug!E112+Sep!E112+Oct!E112+Nov!E112+Dec!E112</f>
        <v>0</v>
      </c>
      <c r="F112" s="17">
        <f>+Jan!F112+Feb!F112+Mar!F112+Apr!F112+May!F112+Jun!F112+Jul!F112+Aug!F112+Sep!F112+Oct!F112+Nov!F112+Dec!F112</f>
        <v>0</v>
      </c>
      <c r="G112" s="10">
        <f t="shared" si="37"/>
        <v>0</v>
      </c>
      <c r="H112" s="17">
        <f>+Jan!H112+Feb!H112+Mar!H112+Apr!H112+May!H112+Jun!H112+Jul!H112+Aug!H112+Sep!H112+Oct!H112+Nov!H112+Dec!H112</f>
        <v>0</v>
      </c>
      <c r="I112" s="17">
        <f>+Jan!I112</f>
        <v>0</v>
      </c>
      <c r="J112" s="17">
        <f>+Dec!J112</f>
        <v>0</v>
      </c>
      <c r="K112" s="17">
        <f>+Jan!K112</f>
        <v>0</v>
      </c>
      <c r="L112" s="17">
        <f>+Dec!L112</f>
        <v>0</v>
      </c>
      <c r="M112" s="17">
        <f>+Jan!M112+Feb!M112+Mar!M112+Apr!M112+May!M112+Jun!M112+Jul!M112+Aug!M112+Sep!M112+Oct!M112+Nov!M112+Dec!M112</f>
        <v>0</v>
      </c>
      <c r="N112" s="10">
        <f t="shared" si="38"/>
        <v>0</v>
      </c>
      <c r="O112" s="17">
        <f>+Jan!O112+Feb!O112+Mar!O112+Apr!O112+May!O112+Jun!O112+Jul!O112+Aug!O112+Sep!O112+Oct!O112+Nov!O112+Dec!O112</f>
        <v>0</v>
      </c>
      <c r="P112" s="17">
        <f>+Jan!P112+Feb!P112+Mar!P112+Apr!P112+May!P112+Jun!P112+Jul!P112+Aug!P112+Sep!P112+Oct!P112+Nov!P112+Dec!P112</f>
        <v>0</v>
      </c>
      <c r="Q112" s="17">
        <f>+Jan!Q112+Feb!Q112+Mar!Q112+Apr!Q112+May!Q112+Jun!Q112+Jul!Q112+Aug!Q112+Sep!Q112+Oct!Q112+Nov!Q112+Dec!Q112</f>
        <v>0</v>
      </c>
      <c r="R112" s="10">
        <f t="shared" si="41"/>
        <v>0</v>
      </c>
    </row>
    <row r="113" spans="1:18" hidden="1" x14ac:dyDescent="0.2">
      <c r="A113" s="24">
        <f>+Jan!A113</f>
        <v>935240</v>
      </c>
      <c r="B113" s="17">
        <f>+Jan!B113+Feb!B113+Mar!B113+Apr!B113+May!B113+Jun!B113+Jul!B113+Aug!B113+Sep!B113+Oct!B113+Nov!B113+Dec!B113</f>
        <v>0</v>
      </c>
      <c r="C113" s="17">
        <f>+Jan!C113+Feb!C113+Mar!C113+Apr!C113+May!C113+Jun!C113+Jul!C113+Aug!C113+Sep!C113+Oct!C113+Nov!C113+Dec!C113</f>
        <v>0</v>
      </c>
      <c r="D113" s="17">
        <f>+Jan!D113+Feb!D113+Mar!D113+Apr!D113+May!D113+Jun!D113+Jul!D113+Aug!D113+Sep!D113+Oct!D113+Nov!D113+Dec!D113</f>
        <v>0</v>
      </c>
      <c r="E113" s="17">
        <f>+Jan!E113+Feb!E113+Mar!E113+Apr!E113+May!E113+Jun!E113+Jul!E113+Aug!E113+Sep!E113+Oct!E113+Nov!E113+Dec!E113</f>
        <v>0</v>
      </c>
      <c r="F113" s="17">
        <f>+Jan!F113+Feb!F113+Mar!F113+Apr!F113+May!F113+Jun!F113+Jul!F113+Aug!F113+Sep!F113+Oct!F113+Nov!F113+Dec!F113</f>
        <v>0</v>
      </c>
      <c r="G113" s="10">
        <f t="shared" si="37"/>
        <v>0</v>
      </c>
      <c r="H113" s="17">
        <f>+Jan!H113+Feb!H113+Mar!H113+Apr!H113+May!H113+Jun!H113+Jul!H113+Aug!H113+Sep!H113+Oct!H113+Nov!H113+Dec!H113</f>
        <v>0</v>
      </c>
      <c r="I113" s="17">
        <f>+Jan!I113</f>
        <v>0</v>
      </c>
      <c r="J113" s="17">
        <f>+Dec!J113</f>
        <v>0</v>
      </c>
      <c r="K113" s="17">
        <f>+Jan!K113</f>
        <v>0</v>
      </c>
      <c r="L113" s="17">
        <f>+Dec!L113</f>
        <v>0</v>
      </c>
      <c r="M113" s="17">
        <f>+Jan!M113+Feb!M113+Mar!M113+Apr!M113+May!M113+Jun!M113+Jul!M113+Aug!M113+Sep!M113+Oct!M113+Nov!M113+Dec!M113</f>
        <v>0</v>
      </c>
      <c r="N113" s="10">
        <f t="shared" si="38"/>
        <v>0</v>
      </c>
      <c r="O113" s="17">
        <f>+Jan!O113+Feb!O113+Mar!O113+Apr!O113+May!O113+Jun!O113+Jul!O113+Aug!O113+Sep!O113+Oct!O113+Nov!O113+Dec!O113</f>
        <v>0</v>
      </c>
      <c r="P113" s="17">
        <f>+Jan!P113+Feb!P113+Mar!P113+Apr!P113+May!P113+Jun!P113+Jul!P113+Aug!P113+Sep!P113+Oct!P113+Nov!P113+Dec!P113</f>
        <v>0</v>
      </c>
      <c r="Q113" s="17">
        <f>+Jan!Q113+Feb!Q113+Mar!Q113+Apr!Q113+May!Q113+Jun!Q113+Jul!Q113+Aug!Q113+Sep!Q113+Oct!Q113+Nov!Q113+Dec!Q113</f>
        <v>0</v>
      </c>
      <c r="R113" s="10">
        <f t="shared" si="41"/>
        <v>0</v>
      </c>
    </row>
    <row r="114" spans="1:18" x14ac:dyDescent="0.2">
      <c r="A114" s="24"/>
      <c r="B114" s="17"/>
      <c r="C114" s="17"/>
      <c r="D114" s="17"/>
      <c r="E114" s="17"/>
      <c r="F114" s="17"/>
      <c r="H114" s="17"/>
      <c r="I114" s="17"/>
      <c r="J114" s="17"/>
      <c r="K114" s="17"/>
      <c r="L114" s="17"/>
      <c r="M114" s="17"/>
      <c r="O114" s="17"/>
      <c r="P114" s="17"/>
      <c r="Q114" s="17"/>
    </row>
    <row r="115" spans="1:18" ht="15.75" thickBot="1" x14ac:dyDescent="0.25">
      <c r="A115" s="7"/>
      <c r="B115" s="19">
        <f>SUM(B8:B114)</f>
        <v>10334904.979999999</v>
      </c>
      <c r="C115" s="19">
        <f t="shared" ref="C115" si="45">SUM(C8:C114)</f>
        <v>356503.14999999997</v>
      </c>
      <c r="D115" s="19">
        <f t="shared" ref="D115:R115" si="46">SUM(D8:D114)</f>
        <v>197070.46999999997</v>
      </c>
      <c r="E115" s="19">
        <f t="shared" si="46"/>
        <v>811643.3</v>
      </c>
      <c r="F115" s="19">
        <f t="shared" si="46"/>
        <v>0</v>
      </c>
      <c r="G115" s="19">
        <f t="shared" si="46"/>
        <v>11700121.900000002</v>
      </c>
      <c r="H115" s="19">
        <f t="shared" si="46"/>
        <v>3.4674485505092889E-12</v>
      </c>
      <c r="I115" s="19">
        <f t="shared" si="46"/>
        <v>0</v>
      </c>
      <c r="J115" s="19">
        <f t="shared" si="46"/>
        <v>0</v>
      </c>
      <c r="K115" s="19">
        <f t="shared" si="46"/>
        <v>0</v>
      </c>
      <c r="L115" s="19">
        <f t="shared" si="46"/>
        <v>0</v>
      </c>
      <c r="M115" s="19">
        <f t="shared" si="46"/>
        <v>13459.3</v>
      </c>
      <c r="N115" s="19">
        <f t="shared" si="46"/>
        <v>11713581.200000001</v>
      </c>
      <c r="O115" s="8">
        <f t="shared" si="46"/>
        <v>2.8421709430404007E-12</v>
      </c>
      <c r="P115" s="8">
        <f t="shared" si="46"/>
        <v>0</v>
      </c>
      <c r="Q115" s="8">
        <f t="shared" si="46"/>
        <v>3.4674485505092889E-11</v>
      </c>
      <c r="R115" s="8">
        <f t="shared" si="46"/>
        <v>11713581.200000003</v>
      </c>
    </row>
    <row r="116" spans="1:18" ht="15.75" thickTop="1" x14ac:dyDescent="0.2">
      <c r="A116" s="7" t="s">
        <v>11</v>
      </c>
      <c r="H116" s="10"/>
      <c r="I116" s="10" t="s">
        <v>11</v>
      </c>
      <c r="J116" s="10"/>
      <c r="K116" s="10"/>
      <c r="L116" s="10"/>
      <c r="M116" s="10"/>
      <c r="O116" s="10"/>
      <c r="P116" s="10"/>
      <c r="Q116" s="10"/>
    </row>
    <row r="117" spans="1:18" x14ac:dyDescent="0.2">
      <c r="A117" s="7"/>
      <c r="H117" s="10"/>
      <c r="I117" s="10"/>
      <c r="J117" s="10"/>
      <c r="K117" s="10"/>
      <c r="L117" s="10"/>
      <c r="M117" s="43"/>
      <c r="N117" s="43"/>
      <c r="R117" s="43"/>
    </row>
    <row r="118" spans="1:18" x14ac:dyDescent="0.2">
      <c r="A118" s="7"/>
      <c r="G118" s="10"/>
      <c r="H118" s="10"/>
      <c r="I118" s="10"/>
      <c r="J118" s="10"/>
      <c r="K118" s="10"/>
      <c r="N118" s="10">
        <f>SUM(N8:N34)++SUM(N43:N44)+SUM(N47:N48)</f>
        <v>3138406.5000000005</v>
      </c>
      <c r="O118" s="44" t="s">
        <v>38</v>
      </c>
      <c r="P118" s="43"/>
      <c r="Q118" s="44"/>
      <c r="R118" s="10">
        <f>SUM(R8:R34)++SUM(R43:R44)+SUM(R47:R48)</f>
        <v>3707278.1610721452</v>
      </c>
    </row>
    <row r="119" spans="1:18" x14ac:dyDescent="0.2">
      <c r="A119" s="7"/>
      <c r="H119" s="10"/>
      <c r="N119" s="10">
        <f>SUM(N35:N40)</f>
        <v>107154.08000000002</v>
      </c>
      <c r="O119" s="44" t="s">
        <v>39</v>
      </c>
      <c r="P119" s="43"/>
      <c r="Q119" s="44"/>
      <c r="R119" s="10">
        <f>SUM(R35:R40)</f>
        <v>107330.20724054033</v>
      </c>
    </row>
    <row r="120" spans="1:18" x14ac:dyDescent="0.2">
      <c r="A120" s="9"/>
      <c r="H120" s="17"/>
      <c r="N120" s="10">
        <f>SUM(N41:N42)+N45</f>
        <v>590899.24</v>
      </c>
      <c r="O120" s="44" t="s">
        <v>42</v>
      </c>
      <c r="P120" s="43"/>
      <c r="Q120" s="44"/>
      <c r="R120" s="10">
        <f>SUM(R41:R42)+R45</f>
        <v>3.0794922167842742E-11</v>
      </c>
    </row>
    <row r="121" spans="1:18" x14ac:dyDescent="0.2">
      <c r="A121" s="9"/>
      <c r="N121" s="10">
        <f>SUM(N49:N55)</f>
        <v>1.38</v>
      </c>
      <c r="O121" s="44" t="s">
        <v>41</v>
      </c>
      <c r="P121" s="43"/>
      <c r="Q121" s="44"/>
      <c r="R121" s="10">
        <f>SUM(R49:R55)</f>
        <v>127.43</v>
      </c>
    </row>
    <row r="122" spans="1:18" x14ac:dyDescent="0.2">
      <c r="A122" s="9"/>
      <c r="H122" s="17"/>
      <c r="N122" s="29">
        <f>SUM(N56:N114)</f>
        <v>7877119.9999999991</v>
      </c>
      <c r="O122" s="44" t="s">
        <v>40</v>
      </c>
      <c r="P122" s="43"/>
      <c r="Q122" s="44"/>
      <c r="R122" s="29">
        <f>SUM(R56:R114)</f>
        <v>7898845.4016873138</v>
      </c>
    </row>
    <row r="123" spans="1:18" ht="15.75" thickBot="1" x14ac:dyDescent="0.25">
      <c r="A123" s="9"/>
      <c r="H123" s="17"/>
      <c r="N123" s="30">
        <f>SUM(N118:N122)</f>
        <v>11713581.199999999</v>
      </c>
      <c r="O123" s="44" t="s">
        <v>4</v>
      </c>
      <c r="P123" s="43"/>
      <c r="Q123" s="44"/>
      <c r="R123" s="30">
        <f>SUM(R118:R122)</f>
        <v>11713581.199999999</v>
      </c>
    </row>
    <row r="124" spans="1:18" ht="15.75" thickTop="1" x14ac:dyDescent="0.2">
      <c r="A124" s="9"/>
      <c r="H124" s="17"/>
      <c r="O124" s="10"/>
      <c r="P124" s="10"/>
    </row>
    <row r="125" spans="1:18" x14ac:dyDescent="0.2">
      <c r="A125" s="9"/>
      <c r="N125" s="10">
        <f>+N115-N123</f>
        <v>0</v>
      </c>
      <c r="O125" s="10"/>
      <c r="P125" s="10"/>
      <c r="R125" s="10">
        <f>+R123-R115</f>
        <v>0</v>
      </c>
    </row>
  </sheetData>
  <phoneticPr fontId="0" type="noConversion"/>
  <printOptions gridLines="1"/>
  <pageMargins left="0.15" right="0.13" top="0.13" bottom="0.13" header="0.5" footer="0.13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R123"/>
  <sheetViews>
    <sheetView zoomScale="70" workbookViewId="0">
      <pane xSplit="1" ySplit="6" topLeftCell="B7" activePane="bottomRight" state="frozen"/>
      <selection activeCell="B120" sqref="B120"/>
      <selection pane="topRight" activeCell="B120" sqref="B120"/>
      <selection pane="bottomLeft" activeCell="B120" sqref="B120"/>
      <selection pane="bottomRight" activeCell="B120" sqref="B120"/>
    </sheetView>
  </sheetViews>
  <sheetFormatPr defaultColWidth="18.140625" defaultRowHeight="15" x14ac:dyDescent="0.2"/>
  <cols>
    <col min="1" max="1" width="12.85546875" style="3" bestFit="1" customWidth="1"/>
    <col min="2" max="2" width="15" style="10" bestFit="1" customWidth="1"/>
    <col min="3" max="3" width="11.42578125" style="10" customWidth="1"/>
    <col min="4" max="4" width="13.85546875" style="10" hidden="1" customWidth="1"/>
    <col min="5" max="5" width="18.5703125" style="10" bestFit="1" customWidth="1"/>
    <col min="6" max="6" width="14" style="10" bestFit="1" customWidth="1"/>
    <col min="7" max="7" width="16.140625" style="10" bestFit="1" customWidth="1"/>
    <col min="8" max="8" width="12.42578125" style="3" bestFit="1" customWidth="1"/>
    <col min="9" max="9" width="14.7109375" style="3" hidden="1" customWidth="1"/>
    <col min="10" max="10" width="16.42578125" style="3" hidden="1" customWidth="1"/>
    <col min="11" max="12" width="15.28515625" style="3" hidden="1" customWidth="1"/>
    <col min="13" max="13" width="21" style="3" hidden="1" customWidth="1"/>
    <col min="14" max="14" width="16.140625" style="10" bestFit="1" customWidth="1"/>
    <col min="15" max="15" width="12.42578125" style="3" bestFit="1" customWidth="1"/>
    <col min="16" max="16" width="14.85546875" style="10" bestFit="1" customWidth="1"/>
    <col min="17" max="17" width="13.85546875" style="3" bestFit="1" customWidth="1"/>
    <col min="18" max="18" width="18.28515625" style="10" bestFit="1" customWidth="1"/>
    <col min="19" max="16384" width="18.140625" style="3"/>
  </cols>
  <sheetData>
    <row r="1" spans="1:18" ht="15.75" x14ac:dyDescent="0.25">
      <c r="A1" s="36" t="s">
        <v>37</v>
      </c>
      <c r="B1" s="43"/>
      <c r="C1" s="43"/>
      <c r="D1" s="43"/>
      <c r="E1" s="43"/>
      <c r="F1" s="43"/>
      <c r="G1" s="43"/>
      <c r="H1" s="32"/>
      <c r="I1" s="32"/>
      <c r="J1" s="32"/>
      <c r="K1" s="32"/>
    </row>
    <row r="2" spans="1:18" ht="15.75" x14ac:dyDescent="0.25">
      <c r="A2" s="36" t="s">
        <v>36</v>
      </c>
      <c r="B2" s="43"/>
      <c r="C2" s="43"/>
      <c r="D2" s="43"/>
      <c r="E2" s="43"/>
      <c r="F2" s="43"/>
      <c r="G2" s="43"/>
      <c r="H2" s="32"/>
    </row>
    <row r="3" spans="1:18" ht="15.75" x14ac:dyDescent="0.25">
      <c r="A3" s="86" t="s">
        <v>82</v>
      </c>
      <c r="B3" s="88">
        <f>+Jan!B3</f>
        <v>2019</v>
      </c>
      <c r="C3" s="88"/>
      <c r="E3" s="93"/>
      <c r="F3" s="91"/>
      <c r="G3" s="43"/>
      <c r="H3" s="57">
        <v>701</v>
      </c>
      <c r="L3" s="4"/>
      <c r="M3" s="4"/>
      <c r="R3" s="27" t="s">
        <v>9</v>
      </c>
    </row>
    <row r="4" spans="1:18" ht="15.75" x14ac:dyDescent="0.25">
      <c r="B4" s="39"/>
      <c r="C4" s="40"/>
      <c r="D4" s="40"/>
      <c r="E4" s="40"/>
      <c r="F4" s="40"/>
      <c r="G4" s="41"/>
      <c r="H4" s="23" t="s">
        <v>53</v>
      </c>
      <c r="I4" s="4" t="s">
        <v>5</v>
      </c>
      <c r="J4" s="4" t="s">
        <v>7</v>
      </c>
      <c r="K4" s="4" t="s">
        <v>5</v>
      </c>
      <c r="L4" s="4" t="s">
        <v>7</v>
      </c>
      <c r="M4" s="4" t="s">
        <v>12</v>
      </c>
      <c r="N4" s="27" t="s">
        <v>9</v>
      </c>
      <c r="O4" s="4" t="s">
        <v>46</v>
      </c>
      <c r="P4" s="27"/>
      <c r="Q4" s="4" t="s">
        <v>46</v>
      </c>
      <c r="R4" s="27" t="s">
        <v>10</v>
      </c>
    </row>
    <row r="5" spans="1:18" s="1" customFormat="1" ht="15.75" x14ac:dyDescent="0.25">
      <c r="B5" s="14"/>
      <c r="C5" s="15" t="s">
        <v>7</v>
      </c>
      <c r="D5" s="15" t="s">
        <v>7</v>
      </c>
      <c r="E5" s="15" t="s">
        <v>7</v>
      </c>
      <c r="F5" s="15" t="s">
        <v>92</v>
      </c>
      <c r="G5" s="16" t="s">
        <v>4</v>
      </c>
      <c r="H5" s="23" t="s">
        <v>54</v>
      </c>
      <c r="I5" s="5">
        <f>+Jan!I5+32</f>
        <v>41276</v>
      </c>
      <c r="J5" s="5">
        <f>+Jan!J5+32</f>
        <v>41307</v>
      </c>
      <c r="K5" s="5">
        <f>+Jan!K5+32</f>
        <v>41276</v>
      </c>
      <c r="L5" s="5">
        <f>+Jan!L5+32</f>
        <v>41307</v>
      </c>
      <c r="M5" s="4" t="s">
        <v>13</v>
      </c>
      <c r="N5" s="27" t="s">
        <v>10</v>
      </c>
      <c r="O5" s="4" t="s">
        <v>49</v>
      </c>
      <c r="P5" s="27" t="s">
        <v>30</v>
      </c>
      <c r="Q5" s="4" t="s">
        <v>49</v>
      </c>
      <c r="R5" s="27" t="s">
        <v>32</v>
      </c>
    </row>
    <row r="6" spans="1:18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3</v>
      </c>
      <c r="F6" s="21" t="s">
        <v>93</v>
      </c>
      <c r="G6" s="22" t="s">
        <v>15</v>
      </c>
      <c r="H6" s="6" t="s">
        <v>28</v>
      </c>
      <c r="I6" s="6" t="s">
        <v>6</v>
      </c>
      <c r="J6" s="6" t="s">
        <v>6</v>
      </c>
      <c r="K6" s="6" t="s">
        <v>8</v>
      </c>
      <c r="L6" s="6" t="s">
        <v>8</v>
      </c>
      <c r="M6" s="6" t="s">
        <v>14</v>
      </c>
      <c r="N6" s="28" t="s">
        <v>29</v>
      </c>
      <c r="O6" s="6">
        <v>184.1</v>
      </c>
      <c r="P6" s="28" t="s">
        <v>31</v>
      </c>
      <c r="Q6" s="6">
        <v>163</v>
      </c>
      <c r="R6" s="31">
        <f>+Jan!R6</f>
        <v>2019</v>
      </c>
    </row>
    <row r="7" spans="1:18" x14ac:dyDescent="0.2">
      <c r="A7" s="24"/>
    </row>
    <row r="8" spans="1:18" x14ac:dyDescent="0.2">
      <c r="A8" s="34">
        <f>+Jan!A8</f>
        <v>107100</v>
      </c>
      <c r="B8" s="35">
        <v>3497.63</v>
      </c>
      <c r="C8" s="35">
        <v>15.99</v>
      </c>
      <c r="E8" s="35">
        <v>544.23</v>
      </c>
      <c r="F8" s="35"/>
      <c r="G8" s="10">
        <f>SUM(B8:F8)</f>
        <v>4057.85</v>
      </c>
      <c r="H8" s="10">
        <v>-769.89</v>
      </c>
      <c r="I8" s="10">
        <f>+Jan!J8</f>
        <v>0</v>
      </c>
      <c r="J8" s="10"/>
      <c r="K8" s="10">
        <f>+Jan!L8</f>
        <v>0</v>
      </c>
      <c r="L8" s="10"/>
      <c r="M8" s="10"/>
      <c r="N8" s="10">
        <f>+G8-I8+J8-K8+L8+M8+H8</f>
        <v>3287.96</v>
      </c>
      <c r="O8" s="10">
        <f>+'184.100'!AB8</f>
        <v>7.5402536448899573</v>
      </c>
      <c r="Q8" s="10">
        <f>+'163000'!AB7+'163000'!AB31</f>
        <v>789.79636800604658</v>
      </c>
      <c r="R8" s="10">
        <f t="shared" ref="R8:R58" si="0">+N8++Q8+O8+P8</f>
        <v>4085.2966216509367</v>
      </c>
    </row>
    <row r="9" spans="1:18" x14ac:dyDescent="0.2">
      <c r="A9" s="34">
        <f>+Jan!A9</f>
        <v>107200</v>
      </c>
      <c r="B9" s="35">
        <v>162954.16</v>
      </c>
      <c r="C9" s="35">
        <v>389.47</v>
      </c>
      <c r="E9" s="35">
        <v>12270.68</v>
      </c>
      <c r="F9" s="35"/>
      <c r="G9" s="10">
        <f t="shared" ref="G9:G80" si="1">SUM(B9:F9)</f>
        <v>175614.31</v>
      </c>
      <c r="H9" s="10">
        <v>-5031.07</v>
      </c>
      <c r="I9" s="10">
        <f>+Jan!J9</f>
        <v>0</v>
      </c>
      <c r="J9" s="10"/>
      <c r="K9" s="10">
        <f>+Jan!L9</f>
        <v>0</v>
      </c>
      <c r="L9" s="10"/>
      <c r="M9" s="10"/>
      <c r="N9" s="10">
        <f t="shared" ref="N9:N91" si="2">+G9-I9+J9-K9+L9+M9+H9</f>
        <v>170583.24</v>
      </c>
      <c r="O9" s="10">
        <f>+'184.100'!AB9</f>
        <v>656.16518674391773</v>
      </c>
      <c r="Q9" s="10">
        <f>+'163000'!AB8+'163000'!AB32</f>
        <v>40568.11525399964</v>
      </c>
      <c r="R9" s="10">
        <f t="shared" si="0"/>
        <v>211807.52044074357</v>
      </c>
    </row>
    <row r="10" spans="1:18" hidden="1" x14ac:dyDescent="0.2">
      <c r="A10" s="34">
        <v>107210</v>
      </c>
      <c r="B10" s="35"/>
      <c r="C10" s="35"/>
      <c r="E10" s="35"/>
      <c r="F10" s="35"/>
      <c r="G10" s="10">
        <f t="shared" si="1"/>
        <v>0</v>
      </c>
      <c r="H10" s="10"/>
      <c r="I10" s="10">
        <f>+Jan!J10</f>
        <v>0</v>
      </c>
      <c r="J10" s="10"/>
      <c r="K10" s="10">
        <f>+Jan!L10</f>
        <v>0</v>
      </c>
      <c r="L10" s="10"/>
      <c r="M10" s="10"/>
      <c r="N10" s="10">
        <f t="shared" si="2"/>
        <v>0</v>
      </c>
      <c r="O10" s="10">
        <f>+'184.100'!AB10</f>
        <v>0</v>
      </c>
      <c r="Q10" s="10"/>
      <c r="R10" s="10">
        <f t="shared" si="0"/>
        <v>0</v>
      </c>
    </row>
    <row r="11" spans="1:18" hidden="1" x14ac:dyDescent="0.2">
      <c r="A11" s="34">
        <v>107215</v>
      </c>
      <c r="B11" s="35"/>
      <c r="C11" s="35"/>
      <c r="E11" s="35"/>
      <c r="F11" s="35"/>
      <c r="G11" s="10">
        <f t="shared" si="1"/>
        <v>0</v>
      </c>
      <c r="H11" s="10"/>
      <c r="I11" s="10">
        <f>+Jan!J11</f>
        <v>0</v>
      </c>
      <c r="J11" s="10"/>
      <c r="K11" s="10">
        <f>+Jan!L11</f>
        <v>0</v>
      </c>
      <c r="L11" s="10"/>
      <c r="M11" s="10"/>
      <c r="N11" s="10">
        <f t="shared" si="2"/>
        <v>0</v>
      </c>
      <c r="O11" s="10">
        <f>+'184.100'!AB11</f>
        <v>0</v>
      </c>
      <c r="Q11" s="10"/>
      <c r="R11" s="10">
        <f t="shared" si="0"/>
        <v>0</v>
      </c>
    </row>
    <row r="12" spans="1:18" hidden="1" x14ac:dyDescent="0.2">
      <c r="A12" s="34">
        <v>107217</v>
      </c>
      <c r="B12" s="35"/>
      <c r="C12" s="35"/>
      <c r="E12" s="35"/>
      <c r="F12" s="35"/>
      <c r="G12" s="10">
        <f t="shared" si="1"/>
        <v>0</v>
      </c>
      <c r="H12" s="10"/>
      <c r="I12" s="10"/>
      <c r="J12" s="10"/>
      <c r="K12" s="10"/>
      <c r="L12" s="10"/>
      <c r="M12" s="10"/>
      <c r="N12" s="10">
        <f t="shared" si="2"/>
        <v>0</v>
      </c>
      <c r="O12" s="10">
        <f>+'184.100'!AB12</f>
        <v>0</v>
      </c>
      <c r="Q12" s="10"/>
      <c r="R12" s="10">
        <f t="shared" si="0"/>
        <v>0</v>
      </c>
    </row>
    <row r="13" spans="1:18" hidden="1" x14ac:dyDescent="0.2">
      <c r="A13" s="34">
        <v>107218</v>
      </c>
      <c r="B13" s="35"/>
      <c r="C13" s="35"/>
      <c r="E13" s="35"/>
      <c r="F13" s="35"/>
      <c r="G13" s="10">
        <f t="shared" si="1"/>
        <v>0</v>
      </c>
      <c r="H13" s="10"/>
      <c r="I13" s="10">
        <f>+Jan!J13</f>
        <v>0</v>
      </c>
      <c r="J13" s="10"/>
      <c r="K13" s="10">
        <f>+Jan!L13</f>
        <v>0</v>
      </c>
      <c r="L13" s="10"/>
      <c r="M13" s="10"/>
      <c r="N13" s="10">
        <f t="shared" si="2"/>
        <v>0</v>
      </c>
      <c r="O13" s="10">
        <f>+'184.100'!AB13</f>
        <v>0</v>
      </c>
      <c r="Q13" s="10"/>
      <c r="R13" s="10">
        <f t="shared" si="0"/>
        <v>0</v>
      </c>
    </row>
    <row r="14" spans="1:18" hidden="1" x14ac:dyDescent="0.2">
      <c r="A14" s="34">
        <f>+Jan!A14</f>
        <v>107230</v>
      </c>
      <c r="B14" s="35"/>
      <c r="C14" s="35"/>
      <c r="E14" s="35"/>
      <c r="F14" s="35"/>
      <c r="G14" s="10">
        <f t="shared" si="1"/>
        <v>0</v>
      </c>
      <c r="H14" s="10"/>
      <c r="I14" s="10">
        <f>+Jan!J14</f>
        <v>0</v>
      </c>
      <c r="J14" s="10"/>
      <c r="K14" s="10">
        <f>+Jan!L14</f>
        <v>0</v>
      </c>
      <c r="L14" s="10"/>
      <c r="M14" s="10"/>
      <c r="N14" s="10">
        <f t="shared" si="2"/>
        <v>0</v>
      </c>
      <c r="O14" s="10">
        <f>+'184.100'!AB14</f>
        <v>0</v>
      </c>
      <c r="Q14" s="10"/>
      <c r="R14" s="10">
        <f t="shared" si="0"/>
        <v>0</v>
      </c>
    </row>
    <row r="15" spans="1:18" hidden="1" x14ac:dyDescent="0.2">
      <c r="A15" s="34">
        <v>107235</v>
      </c>
      <c r="B15" s="35"/>
      <c r="C15" s="35"/>
      <c r="E15" s="35"/>
      <c r="F15" s="35"/>
      <c r="G15" s="10">
        <f t="shared" si="1"/>
        <v>0</v>
      </c>
      <c r="H15" s="10"/>
      <c r="I15" s="10">
        <f>+Jan!J15</f>
        <v>0</v>
      </c>
      <c r="J15" s="10"/>
      <c r="K15" s="10">
        <f>+Jan!L15</f>
        <v>0</v>
      </c>
      <c r="L15" s="10"/>
      <c r="M15" s="10"/>
      <c r="N15" s="10">
        <f t="shared" si="2"/>
        <v>0</v>
      </c>
      <c r="O15" s="10">
        <f>+'184.100'!AB15</f>
        <v>0</v>
      </c>
      <c r="Q15" s="10"/>
      <c r="R15" s="10">
        <f t="shared" si="0"/>
        <v>0</v>
      </c>
    </row>
    <row r="16" spans="1:18" hidden="1" x14ac:dyDescent="0.2">
      <c r="A16" s="34">
        <f>+Jan!A16</f>
        <v>107240</v>
      </c>
      <c r="B16" s="35"/>
      <c r="C16" s="35"/>
      <c r="E16" s="35"/>
      <c r="F16" s="35"/>
      <c r="G16" s="10">
        <f t="shared" si="1"/>
        <v>0</v>
      </c>
      <c r="H16" s="10"/>
      <c r="I16" s="10">
        <f>+Jan!J16</f>
        <v>0</v>
      </c>
      <c r="J16" s="10"/>
      <c r="K16" s="10">
        <f>+Jan!L16</f>
        <v>0</v>
      </c>
      <c r="L16" s="10"/>
      <c r="M16" s="10"/>
      <c r="N16" s="10">
        <f t="shared" si="2"/>
        <v>0</v>
      </c>
      <c r="O16" s="10">
        <f>+'184.100'!AB16</f>
        <v>0</v>
      </c>
      <c r="Q16" s="10"/>
      <c r="R16" s="10">
        <f t="shared" si="0"/>
        <v>0</v>
      </c>
    </row>
    <row r="17" spans="1:18" hidden="1" x14ac:dyDescent="0.2">
      <c r="A17" s="34">
        <f>+Jan!A17</f>
        <v>107245</v>
      </c>
      <c r="B17" s="35"/>
      <c r="C17" s="35"/>
      <c r="E17" s="35"/>
      <c r="F17" s="35"/>
      <c r="G17" s="10">
        <f t="shared" si="1"/>
        <v>0</v>
      </c>
      <c r="H17" s="10"/>
      <c r="I17" s="10">
        <f>+Jan!J17</f>
        <v>0</v>
      </c>
      <c r="J17" s="10"/>
      <c r="K17" s="10">
        <f>+Jan!L17</f>
        <v>0</v>
      </c>
      <c r="L17" s="10"/>
      <c r="M17" s="10"/>
      <c r="N17" s="10">
        <f t="shared" si="2"/>
        <v>0</v>
      </c>
      <c r="O17" s="10">
        <f>+'184.100'!AB17</f>
        <v>0</v>
      </c>
      <c r="Q17" s="10"/>
      <c r="R17" s="10">
        <f t="shared" si="0"/>
        <v>0</v>
      </c>
    </row>
    <row r="18" spans="1:18" hidden="1" x14ac:dyDescent="0.2">
      <c r="A18" s="34">
        <f>+Jan!A18</f>
        <v>107250</v>
      </c>
      <c r="B18" s="35"/>
      <c r="C18" s="35"/>
      <c r="E18" s="35"/>
      <c r="F18" s="35"/>
      <c r="G18" s="10">
        <f t="shared" si="1"/>
        <v>0</v>
      </c>
      <c r="H18" s="10"/>
      <c r="I18" s="10">
        <f>+Jan!J18</f>
        <v>0</v>
      </c>
      <c r="J18" s="10"/>
      <c r="K18" s="10">
        <f>+Jan!L18</f>
        <v>0</v>
      </c>
      <c r="L18" s="10"/>
      <c r="M18" s="10"/>
      <c r="N18" s="10">
        <f t="shared" si="2"/>
        <v>0</v>
      </c>
      <c r="O18" s="10">
        <f>+'184.100'!AB18</f>
        <v>0</v>
      </c>
      <c r="Q18" s="10"/>
      <c r="R18" s="10">
        <f t="shared" si="0"/>
        <v>0</v>
      </c>
    </row>
    <row r="19" spans="1:18" hidden="1" x14ac:dyDescent="0.2">
      <c r="A19" s="34">
        <v>107255</v>
      </c>
      <c r="B19" s="35"/>
      <c r="C19" s="35"/>
      <c r="E19" s="35"/>
      <c r="F19" s="35"/>
      <c r="G19" s="10">
        <f t="shared" si="1"/>
        <v>0</v>
      </c>
      <c r="H19" s="10"/>
      <c r="I19" s="10">
        <f>+Jan!J19</f>
        <v>0</v>
      </c>
      <c r="J19" s="10"/>
      <c r="K19" s="10">
        <f>+Jan!L19</f>
        <v>0</v>
      </c>
      <c r="L19" s="10"/>
      <c r="M19" s="10"/>
      <c r="N19" s="10">
        <f t="shared" si="2"/>
        <v>0</v>
      </c>
      <c r="O19" s="10">
        <f>+'184.100'!AB19</f>
        <v>0</v>
      </c>
      <c r="Q19" s="10"/>
      <c r="R19" s="10">
        <f t="shared" si="0"/>
        <v>0</v>
      </c>
    </row>
    <row r="20" spans="1:18" hidden="1" x14ac:dyDescent="0.2">
      <c r="A20" s="34">
        <f>+Jan!A20</f>
        <v>107260</v>
      </c>
      <c r="B20" s="35"/>
      <c r="C20" s="35"/>
      <c r="E20" s="35"/>
      <c r="F20" s="35"/>
      <c r="G20" s="10">
        <f t="shared" si="1"/>
        <v>0</v>
      </c>
      <c r="H20" s="10"/>
      <c r="I20" s="10">
        <f>+Jan!J20</f>
        <v>0</v>
      </c>
      <c r="J20" s="10"/>
      <c r="K20" s="10">
        <f>+Jan!L20</f>
        <v>0</v>
      </c>
      <c r="L20" s="10"/>
      <c r="M20" s="10"/>
      <c r="N20" s="10">
        <f t="shared" si="2"/>
        <v>0</v>
      </c>
      <c r="O20" s="10">
        <f>+'184.100'!AB20</f>
        <v>0</v>
      </c>
      <c r="Q20" s="10"/>
      <c r="R20" s="10">
        <f t="shared" si="0"/>
        <v>0</v>
      </c>
    </row>
    <row r="21" spans="1:18" hidden="1" x14ac:dyDescent="0.2">
      <c r="A21" s="34">
        <f>+Jan!A21</f>
        <v>107265</v>
      </c>
      <c r="B21" s="35"/>
      <c r="C21" s="35"/>
      <c r="E21" s="35"/>
      <c r="F21" s="35"/>
      <c r="G21" s="10">
        <f t="shared" si="1"/>
        <v>0</v>
      </c>
      <c r="H21" s="10"/>
      <c r="I21" s="10">
        <f>+Jan!J21</f>
        <v>0</v>
      </c>
      <c r="J21" s="10"/>
      <c r="K21" s="10">
        <f>+Jan!L21</f>
        <v>0</v>
      </c>
      <c r="L21" s="10"/>
      <c r="M21" s="10"/>
      <c r="N21" s="10">
        <f t="shared" si="2"/>
        <v>0</v>
      </c>
      <c r="O21" s="10">
        <f>+'184.100'!AB21</f>
        <v>0</v>
      </c>
      <c r="Q21" s="10"/>
      <c r="R21" s="10">
        <f t="shared" si="0"/>
        <v>0</v>
      </c>
    </row>
    <row r="22" spans="1:18" hidden="1" x14ac:dyDescent="0.2">
      <c r="A22" s="34">
        <v>107267</v>
      </c>
      <c r="B22" s="35"/>
      <c r="C22" s="35"/>
      <c r="E22" s="35"/>
      <c r="F22" s="35"/>
      <c r="G22" s="10">
        <f t="shared" si="1"/>
        <v>0</v>
      </c>
      <c r="H22" s="10"/>
      <c r="I22" s="10">
        <f>+Jan!J22</f>
        <v>0</v>
      </c>
      <c r="J22" s="10"/>
      <c r="K22" s="10">
        <f>+Jan!L22</f>
        <v>0</v>
      </c>
      <c r="L22" s="10"/>
      <c r="M22" s="10"/>
      <c r="N22" s="10">
        <f t="shared" si="2"/>
        <v>0</v>
      </c>
      <c r="O22" s="10">
        <f>+'184.100'!AB22</f>
        <v>0</v>
      </c>
      <c r="Q22" s="10"/>
      <c r="R22" s="10">
        <f t="shared" si="0"/>
        <v>0</v>
      </c>
    </row>
    <row r="23" spans="1:18" hidden="1" x14ac:dyDescent="0.2">
      <c r="A23" s="34">
        <f>+Jan!A23</f>
        <v>107270</v>
      </c>
      <c r="B23" s="35"/>
      <c r="C23" s="35"/>
      <c r="E23" s="35"/>
      <c r="F23" s="35"/>
      <c r="G23" s="10">
        <f t="shared" si="1"/>
        <v>0</v>
      </c>
      <c r="H23" s="10"/>
      <c r="I23" s="10">
        <f>+Jan!J23</f>
        <v>0</v>
      </c>
      <c r="J23" s="10"/>
      <c r="K23" s="10">
        <f>+Jan!L23</f>
        <v>0</v>
      </c>
      <c r="L23" s="10"/>
      <c r="M23" s="10"/>
      <c r="N23" s="10">
        <f t="shared" si="2"/>
        <v>0</v>
      </c>
      <c r="O23" s="10">
        <f>+'184.100'!AB23</f>
        <v>0</v>
      </c>
      <c r="Q23" s="10"/>
      <c r="R23" s="10">
        <f t="shared" si="0"/>
        <v>0</v>
      </c>
    </row>
    <row r="24" spans="1:18" hidden="1" x14ac:dyDescent="0.2">
      <c r="A24" s="34">
        <f>+Jan!A24</f>
        <v>107275</v>
      </c>
      <c r="B24" s="35"/>
      <c r="C24" s="35"/>
      <c r="E24" s="35"/>
      <c r="F24" s="35"/>
      <c r="G24" s="10">
        <f t="shared" si="1"/>
        <v>0</v>
      </c>
      <c r="H24" s="10"/>
      <c r="I24" s="10">
        <f>+Jan!J24</f>
        <v>0</v>
      </c>
      <c r="J24" s="10"/>
      <c r="K24" s="10">
        <f>+Jan!L24</f>
        <v>0</v>
      </c>
      <c r="L24" s="10"/>
      <c r="M24" s="10"/>
      <c r="N24" s="10">
        <f t="shared" si="2"/>
        <v>0</v>
      </c>
      <c r="O24" s="10">
        <f>+'184.100'!AB24</f>
        <v>0</v>
      </c>
      <c r="Q24" s="10"/>
      <c r="R24" s="10">
        <f t="shared" si="0"/>
        <v>0</v>
      </c>
    </row>
    <row r="25" spans="1:18" hidden="1" x14ac:dyDescent="0.2">
      <c r="A25" s="34">
        <v>107280</v>
      </c>
      <c r="B25" s="35"/>
      <c r="C25" s="35"/>
      <c r="E25" s="35"/>
      <c r="F25" s="35"/>
      <c r="G25" s="10">
        <f t="shared" si="1"/>
        <v>0</v>
      </c>
      <c r="H25" s="10"/>
      <c r="I25" s="10">
        <f>+Jan!J25</f>
        <v>0</v>
      </c>
      <c r="J25" s="10"/>
      <c r="K25" s="10">
        <f>+Jan!L25</f>
        <v>0</v>
      </c>
      <c r="L25" s="10"/>
      <c r="M25" s="10"/>
      <c r="N25" s="10">
        <f t="shared" si="2"/>
        <v>0</v>
      </c>
      <c r="O25" s="10">
        <f>+'184.100'!AB25</f>
        <v>0</v>
      </c>
      <c r="Q25" s="10"/>
      <c r="R25" s="10">
        <f t="shared" si="0"/>
        <v>0</v>
      </c>
    </row>
    <row r="26" spans="1:18" hidden="1" x14ac:dyDescent="0.2">
      <c r="A26" s="34">
        <v>107285</v>
      </c>
      <c r="B26" s="35"/>
      <c r="C26" s="35"/>
      <c r="E26" s="35"/>
      <c r="F26" s="35"/>
      <c r="G26" s="10">
        <f t="shared" si="1"/>
        <v>0</v>
      </c>
      <c r="H26" s="10"/>
      <c r="I26" s="10">
        <f>+Jan!J26</f>
        <v>0</v>
      </c>
      <c r="J26" s="10"/>
      <c r="K26" s="10">
        <f>+Jan!L26</f>
        <v>0</v>
      </c>
      <c r="L26" s="10"/>
      <c r="M26" s="10"/>
      <c r="N26" s="10">
        <f t="shared" si="2"/>
        <v>0</v>
      </c>
      <c r="O26" s="10">
        <f>+'184.100'!AB26</f>
        <v>0</v>
      </c>
      <c r="Q26" s="10"/>
      <c r="R26" s="10">
        <f t="shared" si="0"/>
        <v>0</v>
      </c>
    </row>
    <row r="27" spans="1:18" hidden="1" x14ac:dyDescent="0.2">
      <c r="A27" s="34">
        <v>107290</v>
      </c>
      <c r="B27" s="35"/>
      <c r="C27" s="35"/>
      <c r="E27" s="35"/>
      <c r="F27" s="35"/>
      <c r="G27" s="10">
        <f t="shared" si="1"/>
        <v>0</v>
      </c>
      <c r="H27" s="10"/>
      <c r="I27" s="10">
        <f>+Jan!J27</f>
        <v>0</v>
      </c>
      <c r="J27" s="10"/>
      <c r="K27" s="10">
        <f>+Jan!L27</f>
        <v>0</v>
      </c>
      <c r="L27" s="10"/>
      <c r="M27" s="10"/>
      <c r="N27" s="10">
        <f t="shared" si="2"/>
        <v>0</v>
      </c>
      <c r="O27" s="10">
        <f>+'184.100'!AB27</f>
        <v>0</v>
      </c>
      <c r="Q27" s="10"/>
      <c r="R27" s="10">
        <f t="shared" si="0"/>
        <v>0</v>
      </c>
    </row>
    <row r="28" spans="1:18" hidden="1" x14ac:dyDescent="0.2">
      <c r="A28" s="34">
        <v>107295</v>
      </c>
      <c r="B28" s="35"/>
      <c r="C28" s="35"/>
      <c r="E28" s="35"/>
      <c r="F28" s="35"/>
      <c r="G28" s="10">
        <f t="shared" si="1"/>
        <v>0</v>
      </c>
      <c r="H28" s="10"/>
      <c r="I28" s="10">
        <f>+Jan!J28</f>
        <v>0</v>
      </c>
      <c r="J28" s="10"/>
      <c r="K28" s="10">
        <f>+Jan!L28</f>
        <v>0</v>
      </c>
      <c r="L28" s="10"/>
      <c r="M28" s="10"/>
      <c r="N28" s="10">
        <f t="shared" si="2"/>
        <v>0</v>
      </c>
      <c r="O28" s="10">
        <f>+'184.100'!AB28</f>
        <v>0</v>
      </c>
      <c r="Q28" s="10"/>
      <c r="R28" s="10">
        <f t="shared" si="0"/>
        <v>0</v>
      </c>
    </row>
    <row r="29" spans="1:18" hidden="1" x14ac:dyDescent="0.2">
      <c r="A29" s="34">
        <v>107297</v>
      </c>
      <c r="B29" s="35"/>
      <c r="C29" s="35"/>
      <c r="E29" s="35"/>
      <c r="F29" s="35"/>
      <c r="G29" s="10">
        <f t="shared" si="1"/>
        <v>0</v>
      </c>
      <c r="H29" s="10"/>
      <c r="I29" s="10"/>
      <c r="J29" s="10"/>
      <c r="K29" s="10"/>
      <c r="L29" s="10"/>
      <c r="M29" s="10"/>
      <c r="N29" s="10">
        <f t="shared" si="2"/>
        <v>0</v>
      </c>
      <c r="O29" s="10">
        <f>+'184.100'!AB29</f>
        <v>0</v>
      </c>
      <c r="Q29" s="10"/>
      <c r="R29" s="10">
        <f t="shared" si="0"/>
        <v>0</v>
      </c>
    </row>
    <row r="30" spans="1:18" hidden="1" x14ac:dyDescent="0.2">
      <c r="A30" s="34">
        <v>107310</v>
      </c>
      <c r="B30" s="35"/>
      <c r="C30" s="35"/>
      <c r="E30" s="35"/>
      <c r="F30" s="35"/>
      <c r="G30" s="10">
        <f t="shared" ref="G30" si="3">SUM(B30:F30)</f>
        <v>0</v>
      </c>
      <c r="H30" s="10"/>
      <c r="I30" s="10"/>
      <c r="J30" s="10"/>
      <c r="K30" s="10"/>
      <c r="L30" s="10"/>
      <c r="M30" s="10"/>
      <c r="N30" s="10">
        <f t="shared" ref="N30" si="4">+G30-I30+J30-K30+L30+M30+H30</f>
        <v>0</v>
      </c>
      <c r="O30" s="10">
        <f>+'184.100'!AB30</f>
        <v>0</v>
      </c>
      <c r="Q30" s="10"/>
      <c r="R30" s="10">
        <f t="shared" ref="R30" si="5">+N30++Q30+O30+P30</f>
        <v>0</v>
      </c>
    </row>
    <row r="31" spans="1:18" hidden="1" x14ac:dyDescent="0.2">
      <c r="A31" s="34">
        <v>107400</v>
      </c>
      <c r="B31" s="35"/>
      <c r="C31" s="35"/>
      <c r="E31" s="35"/>
      <c r="F31" s="35"/>
      <c r="G31" s="10">
        <f t="shared" si="1"/>
        <v>0</v>
      </c>
      <c r="H31" s="10"/>
      <c r="I31" s="10">
        <f>+Jan!J31</f>
        <v>0</v>
      </c>
      <c r="J31" s="10"/>
      <c r="K31" s="10">
        <f>+Jan!L31</f>
        <v>0</v>
      </c>
      <c r="L31" s="10"/>
      <c r="M31" s="10"/>
      <c r="N31" s="10">
        <f t="shared" si="2"/>
        <v>0</v>
      </c>
      <c r="O31" s="10">
        <f>+'184.100'!AB31</f>
        <v>0</v>
      </c>
      <c r="Q31" s="10">
        <f>+'163000'!AB10+'163000'!AB33</f>
        <v>0</v>
      </c>
      <c r="R31" s="10">
        <f t="shared" si="0"/>
        <v>0</v>
      </c>
    </row>
    <row r="32" spans="1:18" x14ac:dyDescent="0.2">
      <c r="A32" s="34">
        <f>+Jan!A32</f>
        <v>107500</v>
      </c>
      <c r="B32" s="35">
        <v>33829.599999999999</v>
      </c>
      <c r="C32" s="35">
        <v>26.88</v>
      </c>
      <c r="E32" s="35">
        <v>2676.98</v>
      </c>
      <c r="F32" s="35"/>
      <c r="G32" s="10">
        <f t="shared" si="1"/>
        <v>36533.46</v>
      </c>
      <c r="H32" s="10"/>
      <c r="I32" s="10">
        <f>+Jan!J32</f>
        <v>0</v>
      </c>
      <c r="J32" s="10"/>
      <c r="K32" s="10">
        <f>+Jan!L32</f>
        <v>0</v>
      </c>
      <c r="L32" s="10"/>
      <c r="M32" s="10"/>
      <c r="N32" s="10">
        <f t="shared" si="2"/>
        <v>36533.46</v>
      </c>
      <c r="O32" s="10">
        <f>+'184.100'!AB32</f>
        <v>62.515655180307959</v>
      </c>
      <c r="Q32" s="10"/>
      <c r="R32" s="10">
        <f t="shared" si="0"/>
        <v>36595.975655180308</v>
      </c>
    </row>
    <row r="33" spans="1:18" x14ac:dyDescent="0.2">
      <c r="A33" s="34">
        <f>+Jan!A33</f>
        <v>108800</v>
      </c>
      <c r="B33" s="35">
        <v>23388.12</v>
      </c>
      <c r="C33" s="35"/>
      <c r="E33" s="35">
        <v>1860.28</v>
      </c>
      <c r="F33" s="35"/>
      <c r="G33" s="10">
        <f t="shared" si="1"/>
        <v>25248.399999999998</v>
      </c>
      <c r="H33" s="10">
        <v>4185.09</v>
      </c>
      <c r="I33" s="10">
        <f>+Jan!J33</f>
        <v>0</v>
      </c>
      <c r="J33" s="10"/>
      <c r="K33" s="10">
        <f>+Jan!L33</f>
        <v>0</v>
      </c>
      <c r="L33" s="10"/>
      <c r="M33" s="10"/>
      <c r="N33" s="10">
        <f t="shared" si="2"/>
        <v>29433.489999999998</v>
      </c>
      <c r="O33" s="10">
        <f>+'184.100'!AB33</f>
        <v>392.36570034008423</v>
      </c>
      <c r="Q33" s="10"/>
      <c r="R33" s="10">
        <f t="shared" si="0"/>
        <v>29825.855700340082</v>
      </c>
    </row>
    <row r="34" spans="1:18" ht="15.75" hidden="1" customHeight="1" x14ac:dyDescent="0.2">
      <c r="A34" s="34">
        <f>+Jan!A34</f>
        <v>108810</v>
      </c>
      <c r="B34" s="35"/>
      <c r="C34" s="35"/>
      <c r="E34" s="35"/>
      <c r="F34" s="35"/>
      <c r="G34" s="10">
        <f t="shared" si="1"/>
        <v>0</v>
      </c>
      <c r="H34" s="10"/>
      <c r="I34" s="10">
        <f>+Jan!J34</f>
        <v>0</v>
      </c>
      <c r="J34" s="10"/>
      <c r="K34" s="10">
        <f>+Jan!L34</f>
        <v>0</v>
      </c>
      <c r="L34" s="10"/>
      <c r="M34" s="10"/>
      <c r="N34" s="10">
        <f>+G34-I34+J34-K34+L34+M34+H34</f>
        <v>0</v>
      </c>
      <c r="O34" s="10">
        <f>+'184.100'!AB34</f>
        <v>0</v>
      </c>
      <c r="Q34" s="10"/>
      <c r="R34" s="10">
        <f t="shared" si="0"/>
        <v>0</v>
      </c>
    </row>
    <row r="35" spans="1:18" x14ac:dyDescent="0.2">
      <c r="A35" s="50">
        <f>+Jan!A35</f>
        <v>142200</v>
      </c>
      <c r="B35" s="35"/>
      <c r="C35" s="35"/>
      <c r="E35" s="35"/>
      <c r="F35" s="35"/>
      <c r="G35" s="10">
        <f t="shared" si="1"/>
        <v>0</v>
      </c>
      <c r="H35" s="10">
        <v>349.64</v>
      </c>
      <c r="I35" s="10">
        <f>+Jan!J35</f>
        <v>0</v>
      </c>
      <c r="J35" s="10"/>
      <c r="K35" s="10">
        <f>+Jan!L35</f>
        <v>0</v>
      </c>
      <c r="L35" s="10"/>
      <c r="M35" s="10"/>
      <c r="N35" s="10">
        <f t="shared" si="2"/>
        <v>349.64</v>
      </c>
      <c r="O35" s="10">
        <f>+'184.100'!AB35</f>
        <v>0</v>
      </c>
      <c r="Q35" s="10"/>
      <c r="R35" s="10">
        <f t="shared" si="0"/>
        <v>349.64</v>
      </c>
    </row>
    <row r="36" spans="1:18" ht="15.75" hidden="1" customHeight="1" x14ac:dyDescent="0.2">
      <c r="A36" s="34">
        <v>143000</v>
      </c>
      <c r="B36" s="35"/>
      <c r="C36" s="35"/>
      <c r="E36" s="35"/>
      <c r="F36" s="35"/>
      <c r="G36" s="10">
        <f t="shared" si="1"/>
        <v>0</v>
      </c>
      <c r="H36" s="10"/>
      <c r="I36" s="10">
        <f>+Jan!J36</f>
        <v>0</v>
      </c>
      <c r="J36" s="10"/>
      <c r="K36" s="10">
        <f>+Jan!L36</f>
        <v>0</v>
      </c>
      <c r="L36" s="10"/>
      <c r="M36" s="10"/>
      <c r="N36" s="10">
        <f t="shared" ref="N36:N37" si="6">+G36-I36+J36-K36+L36+M36+H36</f>
        <v>0</v>
      </c>
      <c r="O36" s="10">
        <f>+'184.100'!AB36</f>
        <v>0</v>
      </c>
      <c r="Q36" s="10"/>
      <c r="R36" s="10">
        <f t="shared" si="0"/>
        <v>0</v>
      </c>
    </row>
    <row r="37" spans="1:18" ht="15.75" hidden="1" customHeight="1" x14ac:dyDescent="0.2">
      <c r="A37" s="34">
        <f>+Jan!A37</f>
        <v>143100</v>
      </c>
      <c r="B37" s="35"/>
      <c r="C37" s="35"/>
      <c r="E37" s="35"/>
      <c r="F37" s="35"/>
      <c r="G37" s="10">
        <f t="shared" si="1"/>
        <v>0</v>
      </c>
      <c r="H37" s="10"/>
      <c r="I37" s="10">
        <f>+Jan!J37</f>
        <v>0</v>
      </c>
      <c r="J37" s="10"/>
      <c r="K37" s="10">
        <f>+Jan!L37</f>
        <v>0</v>
      </c>
      <c r="L37" s="10"/>
      <c r="M37" s="10"/>
      <c r="N37" s="10">
        <f t="shared" si="6"/>
        <v>0</v>
      </c>
      <c r="O37" s="10">
        <f>+'184.100'!AB37</f>
        <v>0</v>
      </c>
      <c r="Q37" s="10"/>
      <c r="R37" s="10">
        <f t="shared" si="0"/>
        <v>0</v>
      </c>
    </row>
    <row r="38" spans="1:18" x14ac:dyDescent="0.2">
      <c r="A38" s="34">
        <f>+Jan!A38</f>
        <v>143600</v>
      </c>
      <c r="B38" s="35"/>
      <c r="C38" s="35"/>
      <c r="E38" s="35"/>
      <c r="F38" s="35"/>
      <c r="G38" s="10">
        <f t="shared" si="1"/>
        <v>0</v>
      </c>
      <c r="H38" s="10">
        <v>6911.77</v>
      </c>
      <c r="I38" s="10">
        <f>+Jan!J38</f>
        <v>0</v>
      </c>
      <c r="J38" s="10"/>
      <c r="K38" s="10">
        <f>+Jan!L38</f>
        <v>0</v>
      </c>
      <c r="L38" s="10"/>
      <c r="M38" s="10"/>
      <c r="N38" s="10">
        <f t="shared" si="2"/>
        <v>6911.77</v>
      </c>
      <c r="O38" s="10">
        <f>+'184.100'!AB38</f>
        <v>0</v>
      </c>
      <c r="Q38" s="10"/>
      <c r="R38" s="10">
        <f t="shared" si="0"/>
        <v>6911.77</v>
      </c>
    </row>
    <row r="39" spans="1:18" ht="15.75" hidden="1" customHeight="1" x14ac:dyDescent="0.2">
      <c r="A39" s="34">
        <v>143700</v>
      </c>
      <c r="B39" s="35"/>
      <c r="C39" s="35"/>
      <c r="E39" s="35"/>
      <c r="F39" s="35"/>
      <c r="G39" s="10">
        <f t="shared" si="1"/>
        <v>0</v>
      </c>
      <c r="H39" s="10"/>
      <c r="I39" s="10"/>
      <c r="J39" s="10"/>
      <c r="K39" s="10"/>
      <c r="L39" s="10"/>
      <c r="M39" s="10"/>
      <c r="N39" s="10">
        <f t="shared" ref="N39" si="7">+G39-I39+J39-K39+L39+M39+H39</f>
        <v>0</v>
      </c>
      <c r="O39" s="10">
        <f>+'184.100'!AB39</f>
        <v>0</v>
      </c>
      <c r="Q39" s="10"/>
      <c r="R39" s="10">
        <f t="shared" si="0"/>
        <v>0</v>
      </c>
    </row>
    <row r="40" spans="1:18" hidden="1" x14ac:dyDescent="0.2">
      <c r="A40" s="34">
        <f>+Jan!A40</f>
        <v>146000</v>
      </c>
      <c r="B40" s="35"/>
      <c r="C40" s="35"/>
      <c r="E40" s="35"/>
      <c r="F40" s="35"/>
      <c r="G40" s="10">
        <f t="shared" si="1"/>
        <v>0</v>
      </c>
      <c r="H40" s="10"/>
      <c r="I40" s="10">
        <f>+Jan!J40</f>
        <v>0</v>
      </c>
      <c r="J40" s="10"/>
      <c r="K40" s="10">
        <f>+Jan!L40</f>
        <v>0</v>
      </c>
      <c r="L40" s="10"/>
      <c r="M40" s="10"/>
      <c r="N40" s="10">
        <f t="shared" si="2"/>
        <v>0</v>
      </c>
      <c r="O40" s="10">
        <f>+'184.100'!AB40</f>
        <v>0</v>
      </c>
      <c r="Q40" s="10"/>
      <c r="R40" s="10">
        <f t="shared" si="0"/>
        <v>0</v>
      </c>
    </row>
    <row r="41" spans="1:18" x14ac:dyDescent="0.2">
      <c r="A41" s="34">
        <f>+Jan!A41</f>
        <v>163000</v>
      </c>
      <c r="B41" s="35">
        <v>38838.51</v>
      </c>
      <c r="C41" s="35"/>
      <c r="E41" s="35">
        <v>3636.87</v>
      </c>
      <c r="F41" s="35"/>
      <c r="G41" s="10">
        <f t="shared" si="1"/>
        <v>42475.380000000005</v>
      </c>
      <c r="H41" s="10"/>
      <c r="I41" s="10">
        <f>+Jan!J41</f>
        <v>0</v>
      </c>
      <c r="J41" s="10"/>
      <c r="K41" s="10">
        <f>+Jan!L41</f>
        <v>0</v>
      </c>
      <c r="L41" s="10"/>
      <c r="M41" s="10"/>
      <c r="N41" s="10">
        <f t="shared" si="2"/>
        <v>42475.380000000005</v>
      </c>
      <c r="O41" s="10">
        <f>+'184.100'!AB41</f>
        <v>2.6389275902979561</v>
      </c>
      <c r="Q41" s="10">
        <f>-'163000'!AB21</f>
        <v>-42478.01892759031</v>
      </c>
      <c r="R41" s="10">
        <f t="shared" si="0"/>
        <v>-7.7280404298107896E-12</v>
      </c>
    </row>
    <row r="42" spans="1:18" hidden="1" x14ac:dyDescent="0.2">
      <c r="A42" s="34">
        <v>163200</v>
      </c>
      <c r="B42" s="35"/>
      <c r="C42" s="35"/>
      <c r="E42" s="35"/>
      <c r="F42" s="35"/>
      <c r="G42" s="10">
        <f t="shared" si="1"/>
        <v>0</v>
      </c>
      <c r="H42" s="10"/>
      <c r="I42" s="10">
        <f>+Jan!J42</f>
        <v>0</v>
      </c>
      <c r="J42" s="10"/>
      <c r="K42" s="10">
        <f>+Jan!L42</f>
        <v>0</v>
      </c>
      <c r="L42" s="10"/>
      <c r="M42" s="10"/>
      <c r="N42" s="10">
        <f t="shared" si="2"/>
        <v>0</v>
      </c>
      <c r="O42" s="10">
        <f>+'184.100'!AB42</f>
        <v>0</v>
      </c>
      <c r="Q42" s="10">
        <f>-'163000'!AB44</f>
        <v>0</v>
      </c>
      <c r="R42" s="10">
        <f t="shared" si="0"/>
        <v>0</v>
      </c>
    </row>
    <row r="43" spans="1:18" hidden="1" x14ac:dyDescent="0.2">
      <c r="A43" s="34">
        <v>183200</v>
      </c>
      <c r="B43" s="35"/>
      <c r="C43" s="35"/>
      <c r="E43" s="35"/>
      <c r="F43" s="35"/>
      <c r="G43" s="10">
        <f t="shared" si="1"/>
        <v>0</v>
      </c>
      <c r="H43" s="10"/>
      <c r="I43" s="10">
        <f>+Jan!J43</f>
        <v>0</v>
      </c>
      <c r="J43" s="10"/>
      <c r="K43" s="10">
        <f>+Jan!L43</f>
        <v>0</v>
      </c>
      <c r="L43" s="10"/>
      <c r="M43" s="10"/>
      <c r="N43" s="10">
        <f t="shared" si="2"/>
        <v>0</v>
      </c>
      <c r="O43" s="10">
        <f>+'184.100'!AB43</f>
        <v>0</v>
      </c>
      <c r="Q43" s="10"/>
      <c r="R43" s="10">
        <f t="shared" si="0"/>
        <v>0</v>
      </c>
    </row>
    <row r="44" spans="1:18" hidden="1" x14ac:dyDescent="0.2">
      <c r="A44" s="34">
        <v>183400</v>
      </c>
      <c r="B44" s="35"/>
      <c r="C44" s="35"/>
      <c r="E44" s="35"/>
      <c r="F44" s="35"/>
      <c r="G44" s="10">
        <f t="shared" si="1"/>
        <v>0</v>
      </c>
      <c r="H44" s="10"/>
      <c r="I44" s="10">
        <f>+Jan!J44</f>
        <v>0</v>
      </c>
      <c r="J44" s="10"/>
      <c r="K44" s="10">
        <f>+Jan!L44</f>
        <v>0</v>
      </c>
      <c r="L44" s="10"/>
      <c r="M44" s="10"/>
      <c r="N44" s="10">
        <f t="shared" ref="N44" si="8">+G44-I44+J44-K44+L44+M44+H44</f>
        <v>0</v>
      </c>
      <c r="O44" s="10">
        <f>+'184.100'!AB44</f>
        <v>0</v>
      </c>
      <c r="Q44" s="10"/>
      <c r="R44" s="10">
        <f t="shared" si="0"/>
        <v>0</v>
      </c>
    </row>
    <row r="45" spans="1:18" x14ac:dyDescent="0.2">
      <c r="A45" s="34">
        <f>+Jan!A45</f>
        <v>184100</v>
      </c>
      <c r="B45" s="35">
        <v>2435.21</v>
      </c>
      <c r="C45" s="35">
        <v>16.14</v>
      </c>
      <c r="E45" s="35">
        <v>235.42</v>
      </c>
      <c r="F45" s="35"/>
      <c r="G45" s="10">
        <f t="shared" si="1"/>
        <v>2686.77</v>
      </c>
      <c r="H45" s="10"/>
      <c r="I45" s="10">
        <f>+Jan!J45</f>
        <v>0</v>
      </c>
      <c r="J45" s="10"/>
      <c r="K45" s="10">
        <f>+Jan!L45</f>
        <v>0</v>
      </c>
      <c r="L45" s="10"/>
      <c r="M45" s="10"/>
      <c r="N45" s="10">
        <f t="shared" si="2"/>
        <v>2686.77</v>
      </c>
      <c r="O45" s="10">
        <f>-'184.100'!AB116</f>
        <v>-2686.7699999999995</v>
      </c>
      <c r="Q45" s="10"/>
      <c r="R45" s="10">
        <f t="shared" si="0"/>
        <v>4.5474735088646412E-13</v>
      </c>
    </row>
    <row r="46" spans="1:18" hidden="1" x14ac:dyDescent="0.2">
      <c r="A46" s="34">
        <v>242300</v>
      </c>
      <c r="B46" s="35"/>
      <c r="C46" s="35"/>
      <c r="E46" s="35"/>
      <c r="F46" s="35"/>
      <c r="G46" s="10">
        <f t="shared" ref="G46" si="9">SUM(B46:F46)</f>
        <v>0</v>
      </c>
      <c r="H46" s="10"/>
      <c r="I46" s="10">
        <f>+Jan!J46</f>
        <v>0</v>
      </c>
      <c r="J46" s="10"/>
      <c r="K46" s="10">
        <f>+Jan!L46</f>
        <v>0</v>
      </c>
      <c r="L46" s="10"/>
      <c r="M46" s="10"/>
      <c r="N46" s="10">
        <f t="shared" si="2"/>
        <v>0</v>
      </c>
      <c r="O46" s="10">
        <f>+'184.100'!AB46</f>
        <v>0</v>
      </c>
      <c r="Q46" s="10"/>
      <c r="R46" s="10">
        <f t="shared" ref="R46" si="10">+N46++Q46+O46+P46</f>
        <v>0</v>
      </c>
    </row>
    <row r="47" spans="1:18" hidden="1" x14ac:dyDescent="0.2">
      <c r="A47" s="34">
        <v>253350</v>
      </c>
      <c r="B47" s="35"/>
      <c r="C47" s="35"/>
      <c r="E47" s="35"/>
      <c r="F47" s="35"/>
      <c r="G47" s="10">
        <f t="shared" si="1"/>
        <v>0</v>
      </c>
      <c r="H47" s="10"/>
      <c r="I47" s="10">
        <f>+Jan!J47</f>
        <v>0</v>
      </c>
      <c r="J47" s="10"/>
      <c r="K47" s="10">
        <f>+Jan!L47</f>
        <v>0</v>
      </c>
      <c r="L47" s="10"/>
      <c r="M47" s="10"/>
      <c r="N47" s="10">
        <f t="shared" ref="N47:N49" si="11">+G47-I47+J47-K47+L47+M47+H47</f>
        <v>0</v>
      </c>
      <c r="O47" s="10">
        <f>+'184.100'!AB47</f>
        <v>0</v>
      </c>
      <c r="Q47" s="10"/>
      <c r="R47" s="10">
        <f t="shared" si="0"/>
        <v>0</v>
      </c>
    </row>
    <row r="48" spans="1:18" hidden="1" x14ac:dyDescent="0.2">
      <c r="A48" s="34">
        <v>253351</v>
      </c>
      <c r="B48" s="35"/>
      <c r="C48" s="35"/>
      <c r="E48" s="35"/>
      <c r="F48" s="35"/>
      <c r="G48" s="10">
        <f t="shared" si="1"/>
        <v>0</v>
      </c>
      <c r="H48" s="10"/>
      <c r="I48" s="10">
        <f>+Jan!J48</f>
        <v>0</v>
      </c>
      <c r="J48" s="10"/>
      <c r="K48" s="10">
        <f>+Jan!L48</f>
        <v>0</v>
      </c>
      <c r="L48" s="10"/>
      <c r="M48" s="10"/>
      <c r="N48" s="10">
        <f t="shared" si="11"/>
        <v>0</v>
      </c>
      <c r="O48" s="10">
        <f>+'184.100'!AB48</f>
        <v>0</v>
      </c>
      <c r="Q48" s="10"/>
      <c r="R48" s="10">
        <f t="shared" si="0"/>
        <v>0</v>
      </c>
    </row>
    <row r="49" spans="1:18" hidden="1" x14ac:dyDescent="0.2">
      <c r="A49" s="34">
        <f>+Jan!A49</f>
        <v>416000</v>
      </c>
      <c r="B49" s="35"/>
      <c r="C49" s="35"/>
      <c r="E49" s="35"/>
      <c r="F49" s="35"/>
      <c r="G49" s="10">
        <f t="shared" si="1"/>
        <v>0</v>
      </c>
      <c r="H49" s="10"/>
      <c r="I49" s="10">
        <f>+Jan!J49</f>
        <v>0</v>
      </c>
      <c r="J49" s="10"/>
      <c r="K49" s="10">
        <f>+Jan!L49</f>
        <v>0</v>
      </c>
      <c r="L49" s="10"/>
      <c r="M49" s="10"/>
      <c r="N49" s="10">
        <f t="shared" si="11"/>
        <v>0</v>
      </c>
      <c r="O49" s="10">
        <f>+'184.100'!AB49</f>
        <v>0</v>
      </c>
      <c r="Q49" s="10"/>
      <c r="R49" s="10">
        <f t="shared" si="0"/>
        <v>0</v>
      </c>
    </row>
    <row r="50" spans="1:18" hidden="1" x14ac:dyDescent="0.2">
      <c r="A50" s="34">
        <f>+Jan!A50</f>
        <v>416100</v>
      </c>
      <c r="B50" s="35"/>
      <c r="C50" s="35"/>
      <c r="E50" s="35"/>
      <c r="F50" s="35"/>
      <c r="G50" s="10">
        <f t="shared" si="1"/>
        <v>0</v>
      </c>
      <c r="H50" s="10"/>
      <c r="I50" s="10">
        <f>+Jan!J50</f>
        <v>0</v>
      </c>
      <c r="J50" s="10"/>
      <c r="K50" s="10">
        <f>+Jan!L50</f>
        <v>0</v>
      </c>
      <c r="L50" s="10"/>
      <c r="M50" s="10"/>
      <c r="N50" s="10">
        <f t="shared" si="2"/>
        <v>0</v>
      </c>
      <c r="O50" s="10">
        <f>+'184.100'!AB50</f>
        <v>0</v>
      </c>
      <c r="Q50" s="10"/>
      <c r="R50" s="10">
        <f t="shared" si="0"/>
        <v>0</v>
      </c>
    </row>
    <row r="51" spans="1:18" hidden="1" x14ac:dyDescent="0.2">
      <c r="A51" s="34">
        <f>+Jan!A51</f>
        <v>416600</v>
      </c>
      <c r="B51" s="35"/>
      <c r="C51" s="35"/>
      <c r="E51" s="35"/>
      <c r="F51" s="35"/>
      <c r="G51" s="10">
        <f t="shared" si="1"/>
        <v>0</v>
      </c>
      <c r="H51" s="10"/>
      <c r="I51" s="10">
        <f>+Jan!J51</f>
        <v>0</v>
      </c>
      <c r="J51" s="10"/>
      <c r="K51" s="10">
        <f>+Jan!L51</f>
        <v>0</v>
      </c>
      <c r="L51" s="10"/>
      <c r="M51" s="10"/>
      <c r="N51" s="10">
        <f t="shared" si="2"/>
        <v>0</v>
      </c>
      <c r="O51" s="10">
        <f>+'184.100'!AB51</f>
        <v>0</v>
      </c>
      <c r="Q51" s="10"/>
      <c r="R51" s="10">
        <f t="shared" si="0"/>
        <v>0</v>
      </c>
    </row>
    <row r="52" spans="1:18" hidden="1" x14ac:dyDescent="0.2">
      <c r="A52" s="34">
        <f>+Jan!A52</f>
        <v>416700</v>
      </c>
      <c r="B52" s="35"/>
      <c r="C52" s="35"/>
      <c r="E52" s="35"/>
      <c r="F52" s="35"/>
      <c r="G52" s="10">
        <f t="shared" si="1"/>
        <v>0</v>
      </c>
      <c r="H52" s="10"/>
      <c r="I52" s="10">
        <f>+Jan!J52</f>
        <v>0</v>
      </c>
      <c r="J52" s="10"/>
      <c r="K52" s="10">
        <f>+Jan!L52</f>
        <v>0</v>
      </c>
      <c r="L52" s="10"/>
      <c r="M52" s="10"/>
      <c r="N52" s="10">
        <f t="shared" si="2"/>
        <v>0</v>
      </c>
      <c r="O52" s="10">
        <f>+'184.100'!AB52</f>
        <v>0</v>
      </c>
      <c r="Q52" s="10"/>
      <c r="R52" s="10">
        <f t="shared" si="0"/>
        <v>0</v>
      </c>
    </row>
    <row r="53" spans="1:18" x14ac:dyDescent="0.2">
      <c r="A53" s="34">
        <f>+Jan!A53</f>
        <v>417102</v>
      </c>
      <c r="B53" s="35"/>
      <c r="C53" s="35"/>
      <c r="E53" s="35"/>
      <c r="F53" s="35"/>
      <c r="G53" s="10">
        <f t="shared" si="1"/>
        <v>0</v>
      </c>
      <c r="H53" s="10"/>
      <c r="I53" s="10">
        <f>+Jan!J53</f>
        <v>0</v>
      </c>
      <c r="J53" s="10"/>
      <c r="K53" s="10">
        <f>+Jan!L53</f>
        <v>0</v>
      </c>
      <c r="L53" s="10"/>
      <c r="M53" s="10"/>
      <c r="N53" s="10">
        <f t="shared" si="2"/>
        <v>0</v>
      </c>
      <c r="O53" s="10">
        <f>+'184.100'!AB53</f>
        <v>0</v>
      </c>
      <c r="P53" s="10">
        <v>0.64</v>
      </c>
      <c r="Q53" s="10"/>
      <c r="R53" s="10">
        <f t="shared" si="0"/>
        <v>0.64</v>
      </c>
    </row>
    <row r="54" spans="1:18" hidden="1" x14ac:dyDescent="0.2">
      <c r="A54" s="34">
        <f>+Jan!A54</f>
        <v>417106</v>
      </c>
      <c r="B54" s="35"/>
      <c r="C54" s="35"/>
      <c r="E54" s="35"/>
      <c r="F54" s="35"/>
      <c r="G54" s="10">
        <f t="shared" si="1"/>
        <v>0</v>
      </c>
      <c r="H54" s="10"/>
      <c r="I54" s="10">
        <f>+Jan!J54</f>
        <v>0</v>
      </c>
      <c r="J54" s="10"/>
      <c r="K54" s="10">
        <f>+Jan!L54</f>
        <v>0</v>
      </c>
      <c r="L54" s="10"/>
      <c r="M54" s="10"/>
      <c r="N54" s="10">
        <f t="shared" si="2"/>
        <v>0</v>
      </c>
      <c r="O54" s="10">
        <f>+'184.100'!AB54</f>
        <v>0</v>
      </c>
      <c r="Q54" s="10"/>
      <c r="R54" s="10">
        <f t="shared" si="0"/>
        <v>0</v>
      </c>
    </row>
    <row r="55" spans="1:18" x14ac:dyDescent="0.2">
      <c r="A55" s="34">
        <f>+Jan!A55</f>
        <v>417107</v>
      </c>
      <c r="B55" s="35"/>
      <c r="C55" s="35"/>
      <c r="E55" s="35"/>
      <c r="F55" s="35"/>
      <c r="G55" s="10">
        <f t="shared" si="1"/>
        <v>0</v>
      </c>
      <c r="H55" s="10"/>
      <c r="I55" s="10">
        <f>+Jan!J55</f>
        <v>0</v>
      </c>
      <c r="J55" s="10"/>
      <c r="K55" s="10">
        <f>+Jan!L55</f>
        <v>0</v>
      </c>
      <c r="L55" s="10"/>
      <c r="M55" s="10"/>
      <c r="N55" s="10">
        <f t="shared" si="2"/>
        <v>0</v>
      </c>
      <c r="O55" s="10">
        <f>+'184.100'!AB55</f>
        <v>0</v>
      </c>
      <c r="P55" s="10">
        <v>10.66</v>
      </c>
      <c r="Q55" s="10"/>
      <c r="R55" s="10">
        <f t="shared" si="0"/>
        <v>10.66</v>
      </c>
    </row>
    <row r="56" spans="1:18" hidden="1" x14ac:dyDescent="0.2">
      <c r="A56" s="34">
        <v>426500</v>
      </c>
      <c r="B56" s="35"/>
      <c r="C56" s="35"/>
      <c r="E56" s="35"/>
      <c r="F56" s="35"/>
      <c r="G56" s="10">
        <f t="shared" ref="G56" si="12">SUM(B56:F56)</f>
        <v>0</v>
      </c>
      <c r="H56" s="10"/>
      <c r="I56" s="10">
        <f>+Jan!J56</f>
        <v>0</v>
      </c>
      <c r="J56" s="10"/>
      <c r="K56" s="10">
        <f>+Jan!L56</f>
        <v>0</v>
      </c>
      <c r="L56" s="10"/>
      <c r="M56" s="10"/>
      <c r="N56" s="10">
        <f t="shared" ref="N56" si="13">+G56-I56+J56-K56+L56+M56+H56</f>
        <v>0</v>
      </c>
      <c r="O56" s="10">
        <f>+'184.100'!AB56</f>
        <v>0</v>
      </c>
      <c r="Q56" s="10"/>
      <c r="R56" s="10">
        <f t="shared" ref="R56" si="14">+N56++Q56+O56+P56</f>
        <v>0</v>
      </c>
    </row>
    <row r="57" spans="1:18" hidden="1" x14ac:dyDescent="0.2">
      <c r="A57" s="34">
        <f>+Jan!A57</f>
        <v>582000</v>
      </c>
      <c r="B57" s="35"/>
      <c r="C57" s="35"/>
      <c r="E57" s="35"/>
      <c r="F57" s="35"/>
      <c r="G57" s="10">
        <f t="shared" si="1"/>
        <v>0</v>
      </c>
      <c r="H57" s="10"/>
      <c r="I57" s="10">
        <f>+Jan!J57</f>
        <v>0</v>
      </c>
      <c r="J57" s="10"/>
      <c r="K57" s="10">
        <f>+Jan!L57</f>
        <v>0</v>
      </c>
      <c r="L57" s="10"/>
      <c r="M57" s="10"/>
      <c r="N57" s="10">
        <f t="shared" si="2"/>
        <v>0</v>
      </c>
      <c r="O57" s="10">
        <f>+'184.100'!AB57</f>
        <v>0</v>
      </c>
      <c r="Q57" s="10"/>
      <c r="R57" s="10">
        <f t="shared" si="0"/>
        <v>0</v>
      </c>
    </row>
    <row r="58" spans="1:18" x14ac:dyDescent="0.2">
      <c r="A58" s="34">
        <f>+Jan!A58</f>
        <v>582200</v>
      </c>
      <c r="B58" s="35">
        <v>1308.45</v>
      </c>
      <c r="C58" s="35"/>
      <c r="E58" s="35">
        <v>129.46</v>
      </c>
      <c r="F58" s="35"/>
      <c r="G58" s="10">
        <f t="shared" si="1"/>
        <v>1437.91</v>
      </c>
      <c r="H58" s="10"/>
      <c r="I58" s="10">
        <f>+Jan!J58</f>
        <v>0</v>
      </c>
      <c r="J58" s="10"/>
      <c r="K58" s="10">
        <f>+Jan!L58</f>
        <v>0</v>
      </c>
      <c r="L58" s="10"/>
      <c r="M58" s="10"/>
      <c r="N58" s="10">
        <f t="shared" si="2"/>
        <v>1437.91</v>
      </c>
      <c r="O58" s="10">
        <f>+'184.100'!AB58</f>
        <v>2.8011875732505547</v>
      </c>
      <c r="Q58" s="10"/>
      <c r="R58" s="10">
        <f t="shared" si="0"/>
        <v>1440.7111875732505</v>
      </c>
    </row>
    <row r="59" spans="1:18" x14ac:dyDescent="0.2">
      <c r="A59" s="34">
        <f>+Jan!A59</f>
        <v>583000</v>
      </c>
      <c r="B59" s="35">
        <v>11969.35</v>
      </c>
      <c r="C59" s="35">
        <v>24.21</v>
      </c>
      <c r="E59" s="35">
        <v>956.59</v>
      </c>
      <c r="F59" s="35"/>
      <c r="G59" s="10">
        <f t="shared" si="1"/>
        <v>12950.15</v>
      </c>
      <c r="H59" s="10"/>
      <c r="I59" s="10">
        <f>+Jan!J59</f>
        <v>0</v>
      </c>
      <c r="J59" s="10"/>
      <c r="K59" s="10">
        <f>+Jan!L59</f>
        <v>0</v>
      </c>
      <c r="L59" s="10"/>
      <c r="M59" s="10"/>
      <c r="N59" s="10">
        <f t="shared" si="2"/>
        <v>12950.15</v>
      </c>
      <c r="O59" s="10">
        <f>+'184.100'!AB59</f>
        <v>127.60920240765753</v>
      </c>
      <c r="Q59" s="10"/>
      <c r="R59" s="10">
        <f t="shared" ref="R59:R104" si="15">+N59++Q59+O59+P59</f>
        <v>13077.759202407657</v>
      </c>
    </row>
    <row r="60" spans="1:18" x14ac:dyDescent="0.2">
      <c r="A60" s="34">
        <f>+Jan!A60</f>
        <v>586000</v>
      </c>
      <c r="B60" s="35">
        <v>8479.44</v>
      </c>
      <c r="C60" s="35"/>
      <c r="E60" s="35">
        <v>653.34</v>
      </c>
      <c r="F60" s="35"/>
      <c r="G60" s="10">
        <f t="shared" si="1"/>
        <v>9132.7800000000007</v>
      </c>
      <c r="H60" s="10"/>
      <c r="I60" s="10">
        <f>+Jan!J60</f>
        <v>0</v>
      </c>
      <c r="J60" s="10"/>
      <c r="K60" s="10">
        <f>+Jan!L60</f>
        <v>0</v>
      </c>
      <c r="L60" s="10"/>
      <c r="M60" s="10"/>
      <c r="N60" s="10">
        <f t="shared" si="2"/>
        <v>9132.7800000000007</v>
      </c>
      <c r="O60" s="10">
        <f>+'184.100'!AB60</f>
        <v>62.640949975091225</v>
      </c>
      <c r="Q60" s="10"/>
      <c r="R60" s="10">
        <f t="shared" si="15"/>
        <v>9195.4209499750923</v>
      </c>
    </row>
    <row r="61" spans="1:18" x14ac:dyDescent="0.2">
      <c r="A61" s="34">
        <f>+Jan!A61</f>
        <v>588000</v>
      </c>
      <c r="B61" s="35">
        <v>107523.6</v>
      </c>
      <c r="C61" s="35">
        <v>828.25</v>
      </c>
      <c r="E61" s="35">
        <v>9837.33</v>
      </c>
      <c r="F61" s="35"/>
      <c r="G61" s="10">
        <f t="shared" si="1"/>
        <v>118189.18000000001</v>
      </c>
      <c r="H61" s="10"/>
      <c r="I61" s="10">
        <f>+Jan!J61</f>
        <v>0</v>
      </c>
      <c r="J61" s="10"/>
      <c r="K61" s="10">
        <f>+Jan!L61</f>
        <v>0</v>
      </c>
      <c r="L61" s="10"/>
      <c r="M61" s="10"/>
      <c r="N61" s="10">
        <f t="shared" si="2"/>
        <v>118189.18000000001</v>
      </c>
      <c r="O61" s="10">
        <f>+'184.100'!AB61</f>
        <v>58.65429741380553</v>
      </c>
      <c r="Q61" s="10">
        <f>+'163000'!AB11+'163000'!AB34</f>
        <v>0</v>
      </c>
      <c r="R61" s="10">
        <f t="shared" si="15"/>
        <v>118247.83429741381</v>
      </c>
    </row>
    <row r="62" spans="1:18" hidden="1" x14ac:dyDescent="0.2">
      <c r="A62" s="50">
        <v>588200</v>
      </c>
      <c r="B62" s="35"/>
      <c r="C62" s="35"/>
      <c r="E62" s="35"/>
      <c r="F62" s="35"/>
      <c r="G62" s="10">
        <f t="shared" si="1"/>
        <v>0</v>
      </c>
      <c r="H62" s="10"/>
      <c r="I62" s="10">
        <f>+Jan!J62</f>
        <v>0</v>
      </c>
      <c r="J62" s="10"/>
      <c r="K62" s="10">
        <f>+Jan!L62</f>
        <v>0</v>
      </c>
      <c r="L62" s="10"/>
      <c r="M62" s="10"/>
      <c r="N62" s="10">
        <f t="shared" si="2"/>
        <v>0</v>
      </c>
      <c r="O62" s="10">
        <f>+'184.100'!AB62</f>
        <v>0</v>
      </c>
      <c r="Q62" s="10"/>
      <c r="R62" s="10">
        <f t="shared" si="15"/>
        <v>0</v>
      </c>
    </row>
    <row r="63" spans="1:18" hidden="1" x14ac:dyDescent="0.2">
      <c r="A63" s="50">
        <v>588210</v>
      </c>
      <c r="B63" s="35"/>
      <c r="C63" s="35"/>
      <c r="E63" s="35"/>
      <c r="F63" s="35"/>
      <c r="G63" s="10">
        <f t="shared" si="1"/>
        <v>0</v>
      </c>
      <c r="H63" s="10"/>
      <c r="I63" s="10">
        <f>+Jan!J63</f>
        <v>0</v>
      </c>
      <c r="J63" s="10"/>
      <c r="K63" s="10">
        <f>+Jan!L63</f>
        <v>0</v>
      </c>
      <c r="L63" s="10"/>
      <c r="M63" s="10"/>
      <c r="N63" s="10">
        <f t="shared" si="2"/>
        <v>0</v>
      </c>
      <c r="O63" s="10">
        <f>+'184.100'!AB63</f>
        <v>0</v>
      </c>
      <c r="Q63" s="10"/>
      <c r="R63" s="10">
        <f t="shared" si="15"/>
        <v>0</v>
      </c>
    </row>
    <row r="64" spans="1:18" x14ac:dyDescent="0.2">
      <c r="A64" s="34">
        <f>+Jan!A64</f>
        <v>592000</v>
      </c>
      <c r="B64" s="35">
        <v>12467.97</v>
      </c>
      <c r="C64" s="35">
        <v>5.38</v>
      </c>
      <c r="E64" s="35">
        <v>1080.8499999999999</v>
      </c>
      <c r="F64" s="35"/>
      <c r="G64" s="10">
        <f t="shared" si="1"/>
        <v>13554.199999999999</v>
      </c>
      <c r="H64" s="10"/>
      <c r="I64" s="10">
        <f>+Jan!J64</f>
        <v>0</v>
      </c>
      <c r="J64" s="10"/>
      <c r="K64" s="10">
        <f>+Jan!L64</f>
        <v>0</v>
      </c>
      <c r="L64" s="10"/>
      <c r="M64" s="10"/>
      <c r="N64" s="10">
        <f t="shared" si="2"/>
        <v>13554.199999999999</v>
      </c>
      <c r="O64" s="10">
        <f>+'184.100'!AB64</f>
        <v>39.993754632602595</v>
      </c>
      <c r="Q64" s="10">
        <f>+'163000'!AB12+'163000'!AB35</f>
        <v>0</v>
      </c>
      <c r="R64" s="10">
        <f t="shared" si="15"/>
        <v>13594.193754632601</v>
      </c>
    </row>
    <row r="65" spans="1:18" x14ac:dyDescent="0.2">
      <c r="A65" s="34">
        <f>+Jan!A65</f>
        <v>592100</v>
      </c>
      <c r="B65" s="35">
        <v>3083.03</v>
      </c>
      <c r="C65" s="35"/>
      <c r="E65" s="35">
        <v>228.73</v>
      </c>
      <c r="F65" s="35"/>
      <c r="G65" s="10">
        <f t="shared" si="1"/>
        <v>3311.76</v>
      </c>
      <c r="H65" s="10"/>
      <c r="I65" s="10">
        <f>+Jan!J65</f>
        <v>0</v>
      </c>
      <c r="J65" s="10"/>
      <c r="K65" s="10">
        <f>+Jan!L65</f>
        <v>0</v>
      </c>
      <c r="L65" s="10"/>
      <c r="M65" s="10"/>
      <c r="N65" s="10">
        <f t="shared" si="2"/>
        <v>3311.76</v>
      </c>
      <c r="O65" s="10">
        <f>+'184.100'!AB65</f>
        <v>6.6103212657695671</v>
      </c>
      <c r="Q65" s="10"/>
      <c r="R65" s="10">
        <f t="shared" si="15"/>
        <v>3318.3703212657697</v>
      </c>
    </row>
    <row r="66" spans="1:18" x14ac:dyDescent="0.2">
      <c r="A66" s="34">
        <f>+Jan!A66</f>
        <v>592200</v>
      </c>
      <c r="B66" s="35">
        <v>588.79999999999995</v>
      </c>
      <c r="C66" s="35"/>
      <c r="E66" s="35">
        <v>35.85</v>
      </c>
      <c r="F66" s="35"/>
      <c r="G66" s="10">
        <f t="shared" si="1"/>
        <v>624.65</v>
      </c>
      <c r="H66" s="10"/>
      <c r="I66" s="10">
        <f>+Jan!J66</f>
        <v>0</v>
      </c>
      <c r="J66" s="10"/>
      <c r="K66" s="10">
        <f>+Jan!L66</f>
        <v>0</v>
      </c>
      <c r="L66" s="10"/>
      <c r="M66" s="10"/>
      <c r="N66" s="10">
        <f t="shared" si="2"/>
        <v>624.65</v>
      </c>
      <c r="O66" s="10">
        <f>+'184.100'!AB66</f>
        <v>2.3848993785761397</v>
      </c>
      <c r="Q66" s="10"/>
      <c r="R66" s="10">
        <f t="shared" si="15"/>
        <v>627.03489937857614</v>
      </c>
    </row>
    <row r="67" spans="1:18" x14ac:dyDescent="0.2">
      <c r="A67" s="34">
        <f>+Jan!A67</f>
        <v>593000</v>
      </c>
      <c r="B67" s="35">
        <v>126879.46</v>
      </c>
      <c r="C67" s="35">
        <v>178.54</v>
      </c>
      <c r="E67" s="35">
        <v>6004.56</v>
      </c>
      <c r="F67" s="35"/>
      <c r="G67" s="10">
        <f t="shared" si="1"/>
        <v>133062.56</v>
      </c>
      <c r="H67" s="10">
        <v>-5295.9</v>
      </c>
      <c r="I67" s="10">
        <f>+Jan!J67</f>
        <v>0</v>
      </c>
      <c r="J67" s="10"/>
      <c r="K67" s="10">
        <f>+Jan!L67</f>
        <v>0</v>
      </c>
      <c r="L67" s="10"/>
      <c r="M67" s="10"/>
      <c r="N67" s="10">
        <f t="shared" si="2"/>
        <v>127766.66</v>
      </c>
      <c r="O67" s="10">
        <f>+'184.100'!AB67</f>
        <v>983.41498881264306</v>
      </c>
      <c r="Q67" s="10">
        <f>+'163000'!AB13+'163000'!AB36</f>
        <v>1104.0469598896786</v>
      </c>
      <c r="R67" s="10">
        <f t="shared" si="15"/>
        <v>129854.12194870232</v>
      </c>
    </row>
    <row r="68" spans="1:18" hidden="1" x14ac:dyDescent="0.2">
      <c r="A68" s="50">
        <f>+Jan!A68</f>
        <v>593200</v>
      </c>
      <c r="B68" s="35"/>
      <c r="C68" s="35"/>
      <c r="E68" s="35"/>
      <c r="F68" s="35"/>
      <c r="G68" s="10">
        <f t="shared" si="1"/>
        <v>0</v>
      </c>
      <c r="H68" s="10"/>
      <c r="I68" s="10">
        <f>+Jan!J68</f>
        <v>0</v>
      </c>
      <c r="J68" s="10"/>
      <c r="K68" s="10">
        <f>+Jan!L68</f>
        <v>0</v>
      </c>
      <c r="L68" s="10"/>
      <c r="M68" s="10"/>
      <c r="N68" s="10">
        <f t="shared" si="2"/>
        <v>0</v>
      </c>
      <c r="O68" s="10">
        <f>+'184.100'!AB68</f>
        <v>0</v>
      </c>
      <c r="Q68" s="10">
        <f>+'163000'!AB14+'163000'!AB37</f>
        <v>0</v>
      </c>
      <c r="R68" s="10">
        <f t="shared" si="15"/>
        <v>0</v>
      </c>
    </row>
    <row r="69" spans="1:18" x14ac:dyDescent="0.2">
      <c r="A69" s="34">
        <f>+Jan!A69</f>
        <v>593300</v>
      </c>
      <c r="B69" s="35">
        <v>11567.05</v>
      </c>
      <c r="C69" s="35">
        <v>98.14</v>
      </c>
      <c r="E69" s="35">
        <v>1033.5899999999999</v>
      </c>
      <c r="F69" s="35"/>
      <c r="G69" s="10">
        <f t="shared" si="1"/>
        <v>12698.779999999999</v>
      </c>
      <c r="H69" s="10"/>
      <c r="I69" s="10">
        <f>+Jan!J69</f>
        <v>0</v>
      </c>
      <c r="J69" s="10"/>
      <c r="K69" s="10">
        <f>+Jan!L69</f>
        <v>0</v>
      </c>
      <c r="L69" s="10"/>
      <c r="M69" s="10"/>
      <c r="N69" s="10">
        <f t="shared" si="2"/>
        <v>12698.779999999999</v>
      </c>
      <c r="O69" s="10">
        <f>+'184.100'!AB69</f>
        <v>26.842314371938603</v>
      </c>
      <c r="Q69" s="10"/>
      <c r="R69" s="10">
        <f t="shared" si="15"/>
        <v>12725.622314371938</v>
      </c>
    </row>
    <row r="70" spans="1:18" hidden="1" x14ac:dyDescent="0.2">
      <c r="A70" s="34">
        <v>593800</v>
      </c>
      <c r="B70" s="35"/>
      <c r="C70" s="35"/>
      <c r="E70" s="35"/>
      <c r="F70" s="35"/>
      <c r="G70" s="10">
        <f t="shared" si="1"/>
        <v>0</v>
      </c>
      <c r="H70" s="10"/>
      <c r="I70" s="10"/>
      <c r="J70" s="10"/>
      <c r="K70" s="10"/>
      <c r="L70" s="10"/>
      <c r="M70" s="10"/>
      <c r="N70" s="10">
        <f t="shared" si="2"/>
        <v>0</v>
      </c>
      <c r="O70" s="10">
        <f>+'184.100'!AB70</f>
        <v>0</v>
      </c>
      <c r="Q70" s="10"/>
      <c r="R70" s="10">
        <f t="shared" si="15"/>
        <v>0</v>
      </c>
    </row>
    <row r="71" spans="1:18" x14ac:dyDescent="0.2">
      <c r="A71" s="34">
        <f>+Jan!A71</f>
        <v>594000</v>
      </c>
      <c r="B71" s="35">
        <v>9146.77</v>
      </c>
      <c r="C71" s="35">
        <v>48.02</v>
      </c>
      <c r="E71" s="35">
        <v>722.58</v>
      </c>
      <c r="F71" s="35"/>
      <c r="G71" s="10">
        <f t="shared" si="1"/>
        <v>9917.3700000000008</v>
      </c>
      <c r="H71" s="10"/>
      <c r="I71" s="10">
        <f>+Jan!J71</f>
        <v>0</v>
      </c>
      <c r="J71" s="10"/>
      <c r="K71" s="10">
        <f>+Jan!L71</f>
        <v>0</v>
      </c>
      <c r="L71" s="10"/>
      <c r="M71" s="10"/>
      <c r="N71" s="10">
        <f t="shared" si="2"/>
        <v>9917.3700000000008</v>
      </c>
      <c r="O71" s="10">
        <f>+'184.100'!AB71</f>
        <v>21.919067101106648</v>
      </c>
      <c r="Q71" s="10">
        <f>+'163000'!AB15+'163000'!AB38</f>
        <v>16.060345694938608</v>
      </c>
      <c r="R71" s="10">
        <f t="shared" si="15"/>
        <v>9955.3494127960475</v>
      </c>
    </row>
    <row r="72" spans="1:18" x14ac:dyDescent="0.2">
      <c r="A72" s="34">
        <f>+Jan!A72</f>
        <v>595000</v>
      </c>
      <c r="B72" s="35">
        <v>144.28</v>
      </c>
      <c r="C72" s="35"/>
      <c r="E72" s="35">
        <v>13.88</v>
      </c>
      <c r="F72" s="35"/>
      <c r="G72" s="10">
        <f t="shared" si="1"/>
        <v>158.16</v>
      </c>
      <c r="H72" s="10"/>
      <c r="I72" s="10">
        <f>+Jan!J72</f>
        <v>0</v>
      </c>
      <c r="J72" s="10"/>
      <c r="K72" s="10">
        <f>+Jan!L72</f>
        <v>0</v>
      </c>
      <c r="L72" s="10"/>
      <c r="M72" s="10"/>
      <c r="N72" s="10">
        <f t="shared" si="2"/>
        <v>158.16</v>
      </c>
      <c r="O72" s="10">
        <f>+'184.100'!AB72</f>
        <v>3.2398268119343334</v>
      </c>
      <c r="Q72" s="10">
        <f>+'163000'!AB16+'163000'!AB39</f>
        <v>0</v>
      </c>
      <c r="R72" s="10">
        <f t="shared" si="15"/>
        <v>161.39982681193433</v>
      </c>
    </row>
    <row r="73" spans="1:18" x14ac:dyDescent="0.2">
      <c r="A73" s="34">
        <f>+Jan!A73</f>
        <v>596000</v>
      </c>
      <c r="B73" s="35">
        <v>2030.69</v>
      </c>
      <c r="C73" s="35"/>
      <c r="E73" s="35">
        <v>220.4</v>
      </c>
      <c r="F73" s="35"/>
      <c r="G73" s="10">
        <f t="shared" si="1"/>
        <v>2251.09</v>
      </c>
      <c r="H73" s="10"/>
      <c r="I73" s="10">
        <f>+Jan!J73</f>
        <v>0</v>
      </c>
      <c r="J73" s="10"/>
      <c r="K73" s="10">
        <f>+Jan!L73</f>
        <v>0</v>
      </c>
      <c r="L73" s="10"/>
      <c r="M73" s="10"/>
      <c r="N73" s="10">
        <f t="shared" si="2"/>
        <v>2251.09</v>
      </c>
      <c r="O73" s="10">
        <f>+'184.100'!AB73</f>
        <v>23.661588878298261</v>
      </c>
      <c r="Q73" s="10"/>
      <c r="R73" s="10">
        <f t="shared" si="15"/>
        <v>2274.7515888782982</v>
      </c>
    </row>
    <row r="74" spans="1:18" x14ac:dyDescent="0.2">
      <c r="A74" s="34">
        <f>+Jan!A74</f>
        <v>597000</v>
      </c>
      <c r="B74" s="35">
        <v>0.01</v>
      </c>
      <c r="C74" s="35"/>
      <c r="E74" s="35"/>
      <c r="F74" s="35"/>
      <c r="G74" s="10">
        <f t="shared" si="1"/>
        <v>0.01</v>
      </c>
      <c r="H74" s="10"/>
      <c r="I74" s="10">
        <f>+Jan!J74</f>
        <v>0</v>
      </c>
      <c r="J74" s="10"/>
      <c r="K74" s="10">
        <f>+Jan!L74</f>
        <v>0</v>
      </c>
      <c r="L74" s="10"/>
      <c r="M74" s="10"/>
      <c r="N74" s="10">
        <f t="shared" si="2"/>
        <v>0.01</v>
      </c>
      <c r="O74" s="10">
        <f>+'184.100'!AB74</f>
        <v>0</v>
      </c>
      <c r="Q74" s="10">
        <f>+'163000'!AB17+'163000'!AB40</f>
        <v>0</v>
      </c>
      <c r="R74" s="10">
        <f t="shared" si="15"/>
        <v>0.01</v>
      </c>
    </row>
    <row r="75" spans="1:18" x14ac:dyDescent="0.2">
      <c r="A75" s="34">
        <f>+Jan!A75</f>
        <v>598000</v>
      </c>
      <c r="B75" s="35">
        <v>3608.82</v>
      </c>
      <c r="C75" s="35"/>
      <c r="E75" s="35">
        <v>341.94</v>
      </c>
      <c r="F75" s="35"/>
      <c r="G75" s="10">
        <f t="shared" si="1"/>
        <v>3950.76</v>
      </c>
      <c r="H75" s="10"/>
      <c r="I75" s="10">
        <f>+Jan!J75</f>
        <v>0</v>
      </c>
      <c r="J75" s="10"/>
      <c r="K75" s="10">
        <f>+Jan!L75</f>
        <v>0</v>
      </c>
      <c r="L75" s="10"/>
      <c r="M75" s="10"/>
      <c r="N75" s="10">
        <f t="shared" si="2"/>
        <v>3950.76</v>
      </c>
      <c r="O75" s="10">
        <f>+'184.100'!AB75</f>
        <v>2.8495431973092762</v>
      </c>
      <c r="Q75" s="10">
        <f>+'163000'!AB18+'163000'!AB41</f>
        <v>0</v>
      </c>
      <c r="R75" s="10">
        <f t="shared" si="15"/>
        <v>3953.6095431973094</v>
      </c>
    </row>
    <row r="76" spans="1:18" x14ac:dyDescent="0.2">
      <c r="A76" s="34">
        <f>+Jan!A76</f>
        <v>903000</v>
      </c>
      <c r="B76" s="35">
        <v>126812.84</v>
      </c>
      <c r="C76" s="35">
        <v>1371.18</v>
      </c>
      <c r="E76" s="35">
        <v>10261.76</v>
      </c>
      <c r="F76" s="35"/>
      <c r="G76" s="10">
        <f t="shared" si="1"/>
        <v>138445.78</v>
      </c>
      <c r="H76" s="10">
        <v>-349.64</v>
      </c>
      <c r="I76" s="10">
        <f>+Jan!J76</f>
        <v>0</v>
      </c>
      <c r="J76" s="10"/>
      <c r="K76" s="10">
        <f>+Jan!L76</f>
        <v>0</v>
      </c>
      <c r="L76" s="10"/>
      <c r="M76" s="10"/>
      <c r="N76" s="10">
        <f t="shared" si="2"/>
        <v>138096.13999999998</v>
      </c>
      <c r="O76" s="10">
        <f>+'184.100'!AB76</f>
        <v>143.07505029271428</v>
      </c>
      <c r="P76" s="10">
        <v>-10.66</v>
      </c>
      <c r="Q76" s="10"/>
      <c r="R76" s="10">
        <f t="shared" si="15"/>
        <v>138228.55505029269</v>
      </c>
    </row>
    <row r="77" spans="1:18" hidden="1" x14ac:dyDescent="0.2">
      <c r="A77" s="34">
        <f>+Jan!A77</f>
        <v>903220</v>
      </c>
      <c r="B77" s="35"/>
      <c r="C77" s="35"/>
      <c r="E77" s="35"/>
      <c r="F77" s="35"/>
      <c r="G77" s="10">
        <f t="shared" si="1"/>
        <v>0</v>
      </c>
      <c r="H77" s="10"/>
      <c r="I77" s="10">
        <f>+Jan!J77</f>
        <v>0</v>
      </c>
      <c r="J77" s="10"/>
      <c r="K77" s="10">
        <f>+Jan!L77</f>
        <v>0</v>
      </c>
      <c r="L77" s="10"/>
      <c r="M77" s="10"/>
      <c r="N77" s="10">
        <f t="shared" si="2"/>
        <v>0</v>
      </c>
      <c r="O77" s="10">
        <f>+'184.100'!AB77</f>
        <v>0</v>
      </c>
      <c r="Q77" s="10"/>
      <c r="R77" s="10">
        <f t="shared" si="15"/>
        <v>0</v>
      </c>
    </row>
    <row r="78" spans="1:18" hidden="1" x14ac:dyDescent="0.2">
      <c r="A78" s="34">
        <f>+Jan!A78</f>
        <v>903230</v>
      </c>
      <c r="B78" s="35"/>
      <c r="C78" s="35"/>
      <c r="E78" s="35"/>
      <c r="F78" s="35"/>
      <c r="G78" s="10">
        <f t="shared" si="1"/>
        <v>0</v>
      </c>
      <c r="H78" s="10"/>
      <c r="I78" s="10">
        <f>+Jan!J78</f>
        <v>0</v>
      </c>
      <c r="J78" s="10"/>
      <c r="K78" s="10">
        <f>+Jan!L78</f>
        <v>0</v>
      </c>
      <c r="L78" s="10"/>
      <c r="M78" s="10"/>
      <c r="N78" s="10">
        <f t="shared" si="2"/>
        <v>0</v>
      </c>
      <c r="O78" s="10">
        <f>+'184.100'!AB78</f>
        <v>0</v>
      </c>
      <c r="Q78" s="10"/>
      <c r="R78" s="10">
        <f t="shared" si="15"/>
        <v>0</v>
      </c>
    </row>
    <row r="79" spans="1:18" hidden="1" x14ac:dyDescent="0.2">
      <c r="A79" s="34">
        <f>+Jan!A79</f>
        <v>903240</v>
      </c>
      <c r="B79" s="35"/>
      <c r="C79" s="35"/>
      <c r="E79" s="35"/>
      <c r="F79" s="35"/>
      <c r="G79" s="10">
        <f t="shared" si="1"/>
        <v>0</v>
      </c>
      <c r="H79" s="10"/>
      <c r="I79" s="10">
        <f>+Jan!J79</f>
        <v>0</v>
      </c>
      <c r="J79" s="10"/>
      <c r="K79" s="10">
        <f>+Jan!L79</f>
        <v>0</v>
      </c>
      <c r="L79" s="10"/>
      <c r="M79" s="10"/>
      <c r="N79" s="10">
        <f t="shared" si="2"/>
        <v>0</v>
      </c>
      <c r="O79" s="10">
        <f>+'184.100'!AB79</f>
        <v>0</v>
      </c>
      <c r="Q79" s="10"/>
      <c r="R79" s="10">
        <f t="shared" si="15"/>
        <v>0</v>
      </c>
    </row>
    <row r="80" spans="1:18" x14ac:dyDescent="0.2">
      <c r="A80" s="34">
        <f>+Jan!A80</f>
        <v>908000</v>
      </c>
      <c r="B80" s="35">
        <v>10025.67</v>
      </c>
      <c r="C80" s="35">
        <v>20.98</v>
      </c>
      <c r="E80" s="35">
        <v>838.93</v>
      </c>
      <c r="F80" s="35"/>
      <c r="G80" s="10">
        <f t="shared" si="1"/>
        <v>10885.58</v>
      </c>
      <c r="H80" s="10"/>
      <c r="I80" s="10">
        <f>+Jan!J80</f>
        <v>0</v>
      </c>
      <c r="J80" s="10"/>
      <c r="K80" s="10">
        <f>+Jan!L80</f>
        <v>0</v>
      </c>
      <c r="L80" s="10"/>
      <c r="M80" s="10"/>
      <c r="N80" s="10">
        <f t="shared" si="2"/>
        <v>10885.58</v>
      </c>
      <c r="O80" s="10">
        <f>+'184.100'!AB80</f>
        <v>11.850351602657325</v>
      </c>
      <c r="Q80" s="10"/>
      <c r="R80" s="10">
        <f t="shared" si="15"/>
        <v>10897.430351602658</v>
      </c>
    </row>
    <row r="81" spans="1:18" hidden="1" x14ac:dyDescent="0.2">
      <c r="A81" s="34">
        <f>+Jan!A81</f>
        <v>912000</v>
      </c>
      <c r="B81" s="35"/>
      <c r="C81" s="35"/>
      <c r="E81" s="35"/>
      <c r="F81" s="35"/>
      <c r="G81" s="10">
        <f t="shared" ref="G81:G113" si="16">SUM(B81:F81)</f>
        <v>0</v>
      </c>
      <c r="H81" s="10"/>
      <c r="I81" s="10">
        <f>+Jan!J81</f>
        <v>0</v>
      </c>
      <c r="J81" s="10"/>
      <c r="K81" s="10">
        <f>+Jan!L81</f>
        <v>0</v>
      </c>
      <c r="L81" s="10"/>
      <c r="M81" s="10"/>
      <c r="N81" s="10">
        <f t="shared" si="2"/>
        <v>0</v>
      </c>
      <c r="O81" s="10">
        <f>+'184.100'!AB81</f>
        <v>0</v>
      </c>
      <c r="Q81" s="10"/>
      <c r="R81" s="10">
        <f t="shared" si="15"/>
        <v>0</v>
      </c>
    </row>
    <row r="82" spans="1:18" hidden="1" x14ac:dyDescent="0.2">
      <c r="A82" s="34">
        <f>+Jan!A82</f>
        <v>913000</v>
      </c>
      <c r="B82" s="35"/>
      <c r="C82" s="35"/>
      <c r="E82" s="35"/>
      <c r="F82" s="35"/>
      <c r="G82" s="10">
        <f t="shared" si="16"/>
        <v>0</v>
      </c>
      <c r="H82" s="10"/>
      <c r="I82" s="10">
        <f>+Jan!J82</f>
        <v>0</v>
      </c>
      <c r="J82" s="10"/>
      <c r="K82" s="10">
        <f>+Jan!L82</f>
        <v>0</v>
      </c>
      <c r="L82" s="10"/>
      <c r="M82" s="10"/>
      <c r="N82" s="10">
        <f t="shared" si="2"/>
        <v>0</v>
      </c>
      <c r="O82" s="10">
        <f>+'184.100'!AB82</f>
        <v>0</v>
      </c>
      <c r="Q82" s="10"/>
      <c r="R82" s="10">
        <f t="shared" si="15"/>
        <v>0</v>
      </c>
    </row>
    <row r="83" spans="1:18" hidden="1" x14ac:dyDescent="0.2">
      <c r="A83" s="34">
        <f>+Jan!A83</f>
        <v>913220</v>
      </c>
      <c r="B83" s="35"/>
      <c r="C83" s="35"/>
      <c r="E83" s="35"/>
      <c r="F83" s="35"/>
      <c r="G83" s="10">
        <f t="shared" si="16"/>
        <v>0</v>
      </c>
      <c r="H83" s="10"/>
      <c r="I83" s="10">
        <f>+Jan!J83</f>
        <v>0</v>
      </c>
      <c r="J83" s="10"/>
      <c r="K83" s="10">
        <f>+Jan!L83</f>
        <v>0</v>
      </c>
      <c r="L83" s="10"/>
      <c r="M83" s="10"/>
      <c r="N83" s="10">
        <f t="shared" si="2"/>
        <v>0</v>
      </c>
      <c r="O83" s="10">
        <f>+'184.100'!AB83</f>
        <v>0</v>
      </c>
      <c r="Q83" s="10"/>
      <c r="R83" s="10">
        <f t="shared" si="15"/>
        <v>0</v>
      </c>
    </row>
    <row r="84" spans="1:18" hidden="1" x14ac:dyDescent="0.2">
      <c r="A84" s="34">
        <f>+Jan!A84</f>
        <v>913230</v>
      </c>
      <c r="B84" s="35"/>
      <c r="C84" s="35"/>
      <c r="E84" s="35"/>
      <c r="F84" s="35"/>
      <c r="G84" s="10">
        <f t="shared" si="16"/>
        <v>0</v>
      </c>
      <c r="H84" s="10"/>
      <c r="I84" s="10">
        <f>+Jan!J84</f>
        <v>0</v>
      </c>
      <c r="J84" s="10"/>
      <c r="K84" s="10">
        <f>+Jan!L84</f>
        <v>0</v>
      </c>
      <c r="L84" s="10"/>
      <c r="M84" s="10"/>
      <c r="N84" s="10">
        <f t="shared" si="2"/>
        <v>0</v>
      </c>
      <c r="O84" s="10">
        <f>+'184.100'!AB84</f>
        <v>0</v>
      </c>
      <c r="Q84" s="10"/>
      <c r="R84" s="10">
        <f t="shared" si="15"/>
        <v>0</v>
      </c>
    </row>
    <row r="85" spans="1:18" hidden="1" x14ac:dyDescent="0.2">
      <c r="A85" s="34">
        <f>+Jan!A85</f>
        <v>913240</v>
      </c>
      <c r="B85" s="35"/>
      <c r="C85" s="35"/>
      <c r="E85" s="35"/>
      <c r="F85" s="35"/>
      <c r="G85" s="10">
        <f t="shared" si="16"/>
        <v>0</v>
      </c>
      <c r="H85" s="10"/>
      <c r="I85" s="10">
        <f>+Jan!J85</f>
        <v>0</v>
      </c>
      <c r="J85" s="10"/>
      <c r="K85" s="10">
        <f>+Jan!L85</f>
        <v>0</v>
      </c>
      <c r="L85" s="10"/>
      <c r="M85" s="10"/>
      <c r="N85" s="10">
        <f t="shared" si="2"/>
        <v>0</v>
      </c>
      <c r="O85" s="10">
        <f>+'184.100'!AB85</f>
        <v>0</v>
      </c>
      <c r="Q85" s="10"/>
      <c r="R85" s="10">
        <f t="shared" si="15"/>
        <v>0</v>
      </c>
    </row>
    <row r="86" spans="1:18" x14ac:dyDescent="0.2">
      <c r="A86" s="34">
        <f>+Jan!A86</f>
        <v>920000</v>
      </c>
      <c r="B86" s="35">
        <v>102729.21</v>
      </c>
      <c r="C86" s="35">
        <v>428.79</v>
      </c>
      <c r="E86" s="35">
        <v>8339.18</v>
      </c>
      <c r="F86" s="35"/>
      <c r="G86" s="10">
        <f t="shared" si="16"/>
        <v>111497.18</v>
      </c>
      <c r="H86" s="10"/>
      <c r="I86" s="10">
        <f>+Jan!J86</f>
        <v>0</v>
      </c>
      <c r="J86" s="10"/>
      <c r="K86" s="10">
        <f>+Jan!L86</f>
        <v>0</v>
      </c>
      <c r="L86" s="10"/>
      <c r="M86" s="10"/>
      <c r="N86" s="10">
        <f t="shared" si="2"/>
        <v>111497.18</v>
      </c>
      <c r="O86" s="10">
        <f>+'184.100'!AB86</f>
        <v>23.194151179063955</v>
      </c>
      <c r="Q86" s="10"/>
      <c r="R86" s="10">
        <f t="shared" si="15"/>
        <v>111520.37415117906</v>
      </c>
    </row>
    <row r="87" spans="1:18" hidden="1" x14ac:dyDescent="0.2">
      <c r="A87" s="34">
        <f>+Jan!A87</f>
        <v>920220</v>
      </c>
      <c r="B87" s="35"/>
      <c r="C87" s="35"/>
      <c r="E87" s="35"/>
      <c r="F87" s="35"/>
      <c r="G87" s="10">
        <f t="shared" si="16"/>
        <v>0</v>
      </c>
      <c r="H87" s="10"/>
      <c r="I87" s="10">
        <f>+Jan!J87</f>
        <v>0</v>
      </c>
      <c r="J87" s="10"/>
      <c r="K87" s="10">
        <f>+Jan!L87</f>
        <v>0</v>
      </c>
      <c r="L87" s="10"/>
      <c r="M87" s="10"/>
      <c r="N87" s="10">
        <f t="shared" si="2"/>
        <v>0</v>
      </c>
      <c r="O87" s="10">
        <f>+'184.100'!AB87</f>
        <v>0</v>
      </c>
      <c r="Q87" s="10"/>
      <c r="R87" s="10">
        <f t="shared" si="15"/>
        <v>0</v>
      </c>
    </row>
    <row r="88" spans="1:18" hidden="1" x14ac:dyDescent="0.2">
      <c r="A88" s="34">
        <f>+Jan!A88</f>
        <v>920221</v>
      </c>
      <c r="B88" s="35"/>
      <c r="C88" s="35"/>
      <c r="E88" s="35"/>
      <c r="F88" s="35"/>
      <c r="G88" s="10">
        <f t="shared" si="16"/>
        <v>0</v>
      </c>
      <c r="H88" s="10"/>
      <c r="I88" s="10">
        <f>+Jan!J88</f>
        <v>0</v>
      </c>
      <c r="J88" s="10"/>
      <c r="K88" s="10">
        <f>+Jan!L88</f>
        <v>0</v>
      </c>
      <c r="L88" s="10"/>
      <c r="M88" s="10"/>
      <c r="N88" s="10">
        <f t="shared" si="2"/>
        <v>0</v>
      </c>
      <c r="O88" s="10">
        <f>+'184.100'!AB88</f>
        <v>0</v>
      </c>
      <c r="Q88" s="10"/>
      <c r="R88" s="10">
        <f t="shared" si="15"/>
        <v>0</v>
      </c>
    </row>
    <row r="89" spans="1:18" hidden="1" x14ac:dyDescent="0.2">
      <c r="A89" s="34">
        <f>+Jan!A89</f>
        <v>920230</v>
      </c>
      <c r="B89" s="35"/>
      <c r="C89" s="35"/>
      <c r="E89" s="35"/>
      <c r="F89" s="35"/>
      <c r="G89" s="10">
        <f t="shared" si="16"/>
        <v>0</v>
      </c>
      <c r="H89" s="10"/>
      <c r="I89" s="10">
        <f>+Jan!J89</f>
        <v>0</v>
      </c>
      <c r="J89" s="10"/>
      <c r="K89" s="10">
        <f>+Jan!L89</f>
        <v>0</v>
      </c>
      <c r="L89" s="10"/>
      <c r="M89" s="10"/>
      <c r="N89" s="10">
        <f t="shared" si="2"/>
        <v>0</v>
      </c>
      <c r="O89" s="10">
        <f>+'184.100'!AB89</f>
        <v>0</v>
      </c>
      <c r="Q89" s="10"/>
      <c r="R89" s="10">
        <f t="shared" si="15"/>
        <v>0</v>
      </c>
    </row>
    <row r="90" spans="1:18" hidden="1" x14ac:dyDescent="0.2">
      <c r="A90" s="34">
        <f>+Jan!A90</f>
        <v>920231</v>
      </c>
      <c r="B90" s="35"/>
      <c r="C90" s="35"/>
      <c r="E90" s="35"/>
      <c r="F90" s="35"/>
      <c r="G90" s="10">
        <f t="shared" si="16"/>
        <v>0</v>
      </c>
      <c r="H90" s="10"/>
      <c r="I90" s="10">
        <f>+Jan!J90</f>
        <v>0</v>
      </c>
      <c r="J90" s="10"/>
      <c r="K90" s="10">
        <f>+Jan!L90</f>
        <v>0</v>
      </c>
      <c r="L90" s="10"/>
      <c r="M90" s="10"/>
      <c r="N90" s="10">
        <f t="shared" si="2"/>
        <v>0</v>
      </c>
      <c r="O90" s="10">
        <f>+'184.100'!AB90</f>
        <v>0</v>
      </c>
      <c r="Q90" s="10"/>
      <c r="R90" s="10">
        <f t="shared" si="15"/>
        <v>0</v>
      </c>
    </row>
    <row r="91" spans="1:18" hidden="1" x14ac:dyDescent="0.2">
      <c r="A91" s="34">
        <f>+Jan!A91</f>
        <v>920240</v>
      </c>
      <c r="B91" s="35"/>
      <c r="C91" s="35"/>
      <c r="E91" s="35"/>
      <c r="F91" s="35"/>
      <c r="G91" s="10">
        <f t="shared" si="16"/>
        <v>0</v>
      </c>
      <c r="H91" s="10"/>
      <c r="I91" s="10">
        <f>+Jan!J91</f>
        <v>0</v>
      </c>
      <c r="J91" s="10"/>
      <c r="K91" s="10">
        <f>+Jan!L91</f>
        <v>0</v>
      </c>
      <c r="L91" s="10"/>
      <c r="M91" s="10"/>
      <c r="N91" s="10">
        <f t="shared" si="2"/>
        <v>0</v>
      </c>
      <c r="O91" s="10">
        <f>+'184.100'!AB91</f>
        <v>0</v>
      </c>
      <c r="Q91" s="10"/>
      <c r="R91" s="10">
        <f t="shared" si="15"/>
        <v>0</v>
      </c>
    </row>
    <row r="92" spans="1:18" hidden="1" x14ac:dyDescent="0.2">
      <c r="A92" s="34">
        <f>+Jan!A92</f>
        <v>920241</v>
      </c>
      <c r="B92" s="35"/>
      <c r="C92" s="35"/>
      <c r="E92" s="35"/>
      <c r="F92" s="35"/>
      <c r="G92" s="10">
        <f t="shared" si="16"/>
        <v>0</v>
      </c>
      <c r="H92" s="10"/>
      <c r="I92" s="10">
        <f>+Jan!J92</f>
        <v>0</v>
      </c>
      <c r="J92" s="10"/>
      <c r="K92" s="10">
        <f>+Jan!L92</f>
        <v>0</v>
      </c>
      <c r="L92" s="10"/>
      <c r="M92" s="10"/>
      <c r="N92" s="10">
        <f t="shared" ref="N92:N97" si="17">+G92-I92+J92-K92+L92+M92+H92</f>
        <v>0</v>
      </c>
      <c r="O92" s="10">
        <f>+'184.100'!AB92</f>
        <v>0</v>
      </c>
      <c r="Q92" s="10"/>
      <c r="R92" s="10">
        <f t="shared" si="15"/>
        <v>0</v>
      </c>
    </row>
    <row r="93" spans="1:18" x14ac:dyDescent="0.2">
      <c r="A93" s="34">
        <v>920250</v>
      </c>
      <c r="B93" s="35">
        <v>90.2</v>
      </c>
      <c r="C93" s="35"/>
      <c r="E93" s="35">
        <v>6.77</v>
      </c>
      <c r="F93" s="35"/>
      <c r="G93" s="10">
        <f t="shared" si="16"/>
        <v>96.97</v>
      </c>
      <c r="H93" s="10"/>
      <c r="I93" s="10">
        <f>+Jan!J93</f>
        <v>0</v>
      </c>
      <c r="J93" s="10"/>
      <c r="K93" s="10">
        <f>+Jan!L93</f>
        <v>0</v>
      </c>
      <c r="L93" s="10"/>
      <c r="M93" s="10"/>
      <c r="N93" s="10">
        <f t="shared" si="17"/>
        <v>96.97</v>
      </c>
      <c r="O93" s="10">
        <f>+'184.100'!AB93</f>
        <v>0</v>
      </c>
      <c r="Q93" s="10"/>
      <c r="R93" s="10">
        <f t="shared" si="15"/>
        <v>96.97</v>
      </c>
    </row>
    <row r="94" spans="1:18" x14ac:dyDescent="0.2">
      <c r="A94" s="34">
        <v>920260</v>
      </c>
      <c r="B94" s="35">
        <v>90.2</v>
      </c>
      <c r="C94" s="35"/>
      <c r="E94" s="35">
        <v>6.77</v>
      </c>
      <c r="F94" s="35"/>
      <c r="G94" s="10">
        <f t="shared" si="16"/>
        <v>96.97</v>
      </c>
      <c r="H94" s="10"/>
      <c r="I94" s="10">
        <f>+Jan!J94</f>
        <v>0</v>
      </c>
      <c r="J94" s="10"/>
      <c r="K94" s="10">
        <f>+Jan!L94</f>
        <v>0</v>
      </c>
      <c r="L94" s="10"/>
      <c r="M94" s="10"/>
      <c r="N94" s="10">
        <f t="shared" si="17"/>
        <v>96.97</v>
      </c>
      <c r="O94" s="10">
        <f>+'184.100'!AB94</f>
        <v>0</v>
      </c>
      <c r="Q94" s="10"/>
      <c r="R94" s="10">
        <f t="shared" si="15"/>
        <v>96.97</v>
      </c>
    </row>
    <row r="95" spans="1:18" hidden="1" x14ac:dyDescent="0.2">
      <c r="A95" s="34">
        <f>+Jan!A95</f>
        <v>921000</v>
      </c>
      <c r="B95" s="35"/>
      <c r="C95" s="35"/>
      <c r="E95" s="35"/>
      <c r="F95" s="35"/>
      <c r="G95" s="10">
        <f t="shared" si="16"/>
        <v>0</v>
      </c>
      <c r="H95" s="10"/>
      <c r="I95" s="10">
        <f>+Jan!J95</f>
        <v>0</v>
      </c>
      <c r="J95" s="10"/>
      <c r="K95" s="10">
        <f>+Jan!L95</f>
        <v>0</v>
      </c>
      <c r="L95" s="10"/>
      <c r="M95" s="10"/>
      <c r="N95" s="10">
        <f t="shared" si="17"/>
        <v>0</v>
      </c>
      <c r="O95" s="10">
        <f>+'184.100'!AB95</f>
        <v>0</v>
      </c>
      <c r="Q95" s="10">
        <f>+'163000'!AB19+'163000'!AB42</f>
        <v>0</v>
      </c>
      <c r="R95" s="10">
        <f t="shared" si="15"/>
        <v>0</v>
      </c>
    </row>
    <row r="96" spans="1:18" hidden="1" x14ac:dyDescent="0.2">
      <c r="A96" s="34">
        <f>+Jan!A96</f>
        <v>928000</v>
      </c>
      <c r="B96" s="35"/>
      <c r="C96" s="35"/>
      <c r="E96" s="35"/>
      <c r="F96" s="35"/>
      <c r="G96" s="10">
        <f t="shared" si="16"/>
        <v>0</v>
      </c>
      <c r="H96" s="10"/>
      <c r="I96" s="10">
        <f>+Jan!J96</f>
        <v>0</v>
      </c>
      <c r="J96" s="10"/>
      <c r="K96" s="10">
        <f>+Jan!L96</f>
        <v>0</v>
      </c>
      <c r="L96" s="10"/>
      <c r="M96" s="10"/>
      <c r="N96" s="10">
        <f t="shared" si="17"/>
        <v>0</v>
      </c>
      <c r="O96" s="10">
        <f>+'184.100'!AB96</f>
        <v>0</v>
      </c>
      <c r="Q96" s="10"/>
      <c r="R96" s="10">
        <f t="shared" si="15"/>
        <v>0</v>
      </c>
    </row>
    <row r="97" spans="1:18" hidden="1" x14ac:dyDescent="0.2">
      <c r="A97" s="34">
        <f>+Jan!A97</f>
        <v>928100</v>
      </c>
      <c r="B97" s="35"/>
      <c r="C97" s="35"/>
      <c r="E97" s="35"/>
      <c r="F97" s="35"/>
      <c r="G97" s="10">
        <f t="shared" si="16"/>
        <v>0</v>
      </c>
      <c r="H97" s="10"/>
      <c r="I97" s="10">
        <f>+Jan!J97</f>
        <v>0</v>
      </c>
      <c r="J97" s="10"/>
      <c r="K97" s="10">
        <f>+Jan!L97</f>
        <v>0</v>
      </c>
      <c r="L97" s="10"/>
      <c r="M97" s="10"/>
      <c r="N97" s="10">
        <f t="shared" si="17"/>
        <v>0</v>
      </c>
      <c r="O97" s="10">
        <f>+'184.100'!AB97</f>
        <v>0</v>
      </c>
      <c r="Q97" s="10"/>
      <c r="R97" s="10">
        <f t="shared" si="15"/>
        <v>0</v>
      </c>
    </row>
    <row r="98" spans="1:18" hidden="1" x14ac:dyDescent="0.2">
      <c r="A98" s="34">
        <f>+Jan!A98</f>
        <v>928300</v>
      </c>
      <c r="B98" s="35"/>
      <c r="C98" s="35"/>
      <c r="E98" s="35"/>
      <c r="F98" s="35"/>
      <c r="G98" s="10">
        <f t="shared" si="16"/>
        <v>0</v>
      </c>
      <c r="H98" s="10"/>
      <c r="I98" s="10">
        <f>+Jan!J98</f>
        <v>0</v>
      </c>
      <c r="J98" s="10"/>
      <c r="K98" s="10">
        <f>+Jan!L98</f>
        <v>0</v>
      </c>
      <c r="L98" s="10"/>
      <c r="M98" s="10"/>
      <c r="N98" s="10">
        <f t="shared" ref="N98:N99" si="18">+G98-I98+J98-K98+L98+M98+H98</f>
        <v>0</v>
      </c>
      <c r="O98" s="10">
        <f>+'184.100'!AB98</f>
        <v>0</v>
      </c>
      <c r="Q98" s="10"/>
      <c r="R98" s="10">
        <f t="shared" si="15"/>
        <v>0</v>
      </c>
    </row>
    <row r="99" spans="1:18" hidden="1" x14ac:dyDescent="0.2">
      <c r="A99" s="34">
        <v>928500</v>
      </c>
      <c r="B99" s="35"/>
      <c r="C99" s="35"/>
      <c r="E99" s="35"/>
      <c r="F99" s="35"/>
      <c r="G99" s="10">
        <f t="shared" si="16"/>
        <v>0</v>
      </c>
      <c r="H99" s="10"/>
      <c r="I99" s="10">
        <f>+Jan!J99</f>
        <v>0</v>
      </c>
      <c r="J99" s="10"/>
      <c r="K99" s="10">
        <f>+Jan!L99</f>
        <v>0</v>
      </c>
      <c r="L99" s="10"/>
      <c r="M99" s="10"/>
      <c r="N99" s="10">
        <f t="shared" si="18"/>
        <v>0</v>
      </c>
      <c r="O99" s="10">
        <f>+'184.100'!AB99</f>
        <v>0</v>
      </c>
      <c r="Q99" s="10"/>
      <c r="R99" s="10">
        <f t="shared" si="15"/>
        <v>0</v>
      </c>
    </row>
    <row r="100" spans="1:18" hidden="1" x14ac:dyDescent="0.2">
      <c r="A100" s="34">
        <v>928600</v>
      </c>
      <c r="B100" s="35"/>
      <c r="C100" s="35"/>
      <c r="E100" s="35"/>
      <c r="F100" s="35"/>
      <c r="G100" s="10">
        <f t="shared" si="16"/>
        <v>0</v>
      </c>
      <c r="H100" s="10"/>
      <c r="I100" s="10">
        <f>+Jan!J100</f>
        <v>0</v>
      </c>
      <c r="J100" s="10"/>
      <c r="K100" s="10">
        <f>+Jan!L100</f>
        <v>0</v>
      </c>
      <c r="L100" s="10"/>
      <c r="M100" s="10"/>
      <c r="N100" s="10">
        <f t="shared" ref="N100:N104" si="19">+G100-I100+J100-K100+L100+M100+H100</f>
        <v>0</v>
      </c>
      <c r="O100" s="10">
        <f>+'184.100'!AB100</f>
        <v>0</v>
      </c>
      <c r="Q100" s="10"/>
      <c r="R100" s="10">
        <f t="shared" si="15"/>
        <v>0</v>
      </c>
    </row>
    <row r="101" spans="1:18" hidden="1" x14ac:dyDescent="0.2">
      <c r="A101" s="34">
        <v>928610</v>
      </c>
      <c r="B101" s="35"/>
      <c r="C101" s="35"/>
      <c r="E101" s="35"/>
      <c r="F101" s="35"/>
      <c r="G101" s="10">
        <f t="shared" si="16"/>
        <v>0</v>
      </c>
      <c r="H101" s="10"/>
      <c r="I101" s="10">
        <f>+Jan!J101</f>
        <v>0</v>
      </c>
      <c r="J101" s="10"/>
      <c r="K101" s="10">
        <f>+Jan!L101</f>
        <v>0</v>
      </c>
      <c r="L101" s="10"/>
      <c r="M101" s="10"/>
      <c r="N101" s="10">
        <f t="shared" si="19"/>
        <v>0</v>
      </c>
      <c r="O101" s="10">
        <f>+'184.100'!AB101</f>
        <v>0</v>
      </c>
      <c r="Q101" s="10"/>
      <c r="R101" s="10">
        <f t="shared" si="15"/>
        <v>0</v>
      </c>
    </row>
    <row r="102" spans="1:18" hidden="1" x14ac:dyDescent="0.2">
      <c r="A102" s="34">
        <f>+Jan!A102</f>
        <v>930100</v>
      </c>
      <c r="B102" s="35"/>
      <c r="C102" s="35"/>
      <c r="E102" s="35"/>
      <c r="F102" s="35"/>
      <c r="G102" s="10">
        <f t="shared" si="16"/>
        <v>0</v>
      </c>
      <c r="H102" s="10"/>
      <c r="I102" s="10">
        <f>+Jan!J102</f>
        <v>0</v>
      </c>
      <c r="J102" s="10"/>
      <c r="K102" s="10">
        <f>+Jan!L102</f>
        <v>0</v>
      </c>
      <c r="L102" s="10"/>
      <c r="M102" s="10"/>
      <c r="N102" s="10">
        <f t="shared" si="19"/>
        <v>0</v>
      </c>
      <c r="O102" s="10">
        <f>+'184.100'!AB102</f>
        <v>0</v>
      </c>
      <c r="Q102" s="10"/>
      <c r="R102" s="10">
        <f t="shared" si="15"/>
        <v>0</v>
      </c>
    </row>
    <row r="103" spans="1:18" x14ac:dyDescent="0.2">
      <c r="A103" s="34">
        <f>+Jan!A103</f>
        <v>930200</v>
      </c>
      <c r="B103" s="35">
        <v>7630.23</v>
      </c>
      <c r="C103" s="35">
        <v>22.67</v>
      </c>
      <c r="E103" s="35">
        <v>464.49</v>
      </c>
      <c r="F103" s="35"/>
      <c r="G103" s="10">
        <f t="shared" si="16"/>
        <v>8117.3899999999994</v>
      </c>
      <c r="H103" s="10"/>
      <c r="I103" s="10">
        <f>+Jan!J103</f>
        <v>0</v>
      </c>
      <c r="J103" s="10"/>
      <c r="K103" s="10">
        <f>+Jan!L103</f>
        <v>0</v>
      </c>
      <c r="L103" s="10"/>
      <c r="M103" s="10"/>
      <c r="N103" s="10">
        <f t="shared" si="19"/>
        <v>8117.3899999999994</v>
      </c>
      <c r="O103" s="10">
        <f>+'184.100'!AB103</f>
        <v>9.5628082138527439</v>
      </c>
      <c r="P103" s="10">
        <v>-0.64</v>
      </c>
      <c r="Q103" s="10"/>
      <c r="R103" s="10">
        <f t="shared" si="15"/>
        <v>8126.3128082138519</v>
      </c>
    </row>
    <row r="104" spans="1:18" hidden="1" x14ac:dyDescent="0.2">
      <c r="A104" s="34">
        <f>+Jan!A104</f>
        <v>930220</v>
      </c>
      <c r="B104" s="35"/>
      <c r="C104" s="35"/>
      <c r="E104" s="35"/>
      <c r="F104" s="35"/>
      <c r="G104" s="10">
        <f t="shared" si="16"/>
        <v>0</v>
      </c>
      <c r="H104" s="10"/>
      <c r="I104" s="10">
        <f>+Jan!J104</f>
        <v>0</v>
      </c>
      <c r="J104" s="10"/>
      <c r="K104" s="10">
        <f>+Jan!L104</f>
        <v>0</v>
      </c>
      <c r="L104" s="10"/>
      <c r="M104" s="10"/>
      <c r="N104" s="10">
        <f t="shared" si="19"/>
        <v>0</v>
      </c>
      <c r="O104" s="10">
        <f>+'184.100'!AB104</f>
        <v>0</v>
      </c>
      <c r="Q104" s="10"/>
      <c r="R104" s="10">
        <f t="shared" si="15"/>
        <v>0</v>
      </c>
    </row>
    <row r="105" spans="1:18" hidden="1" x14ac:dyDescent="0.2">
      <c r="A105" s="34">
        <f>+Jan!A105</f>
        <v>930221</v>
      </c>
      <c r="B105" s="35"/>
      <c r="C105" s="35"/>
      <c r="E105" s="35"/>
      <c r="F105" s="35"/>
      <c r="G105" s="10">
        <f t="shared" si="16"/>
        <v>0</v>
      </c>
      <c r="H105" s="10"/>
      <c r="I105" s="10">
        <f>+Jan!J105</f>
        <v>0</v>
      </c>
      <c r="J105" s="10"/>
      <c r="K105" s="10">
        <f>+Jan!L105</f>
        <v>0</v>
      </c>
      <c r="L105" s="10"/>
      <c r="M105" s="10"/>
      <c r="N105" s="10">
        <f t="shared" ref="N105:N114" si="20">+G105-I105+J105-K105+L105+M105+H105</f>
        <v>0</v>
      </c>
      <c r="O105" s="10">
        <f>+'184.100'!AB105</f>
        <v>0</v>
      </c>
      <c r="Q105" s="10"/>
      <c r="R105" s="10">
        <f t="shared" ref="R105:R114" si="21">+N105++Q105+O105+P105</f>
        <v>0</v>
      </c>
    </row>
    <row r="106" spans="1:18" hidden="1" x14ac:dyDescent="0.2">
      <c r="A106" s="34">
        <f>+Jan!A106</f>
        <v>930230</v>
      </c>
      <c r="B106" s="35"/>
      <c r="C106" s="35"/>
      <c r="E106" s="35"/>
      <c r="F106" s="35"/>
      <c r="G106" s="10">
        <f t="shared" si="16"/>
        <v>0</v>
      </c>
      <c r="H106" s="10"/>
      <c r="I106" s="10">
        <f>+Jan!J106</f>
        <v>0</v>
      </c>
      <c r="J106" s="10"/>
      <c r="K106" s="10">
        <f>+Jan!L106</f>
        <v>0</v>
      </c>
      <c r="L106" s="10"/>
      <c r="M106" s="10"/>
      <c r="N106" s="10">
        <f t="shared" si="20"/>
        <v>0</v>
      </c>
      <c r="O106" s="10">
        <f>+'184.100'!AB106</f>
        <v>0</v>
      </c>
      <c r="Q106" s="10"/>
      <c r="R106" s="10">
        <f t="shared" si="21"/>
        <v>0</v>
      </c>
    </row>
    <row r="107" spans="1:18" hidden="1" x14ac:dyDescent="0.2">
      <c r="A107" s="34">
        <f>+Jan!A107</f>
        <v>930231</v>
      </c>
      <c r="B107" s="35"/>
      <c r="C107" s="35"/>
      <c r="E107" s="35"/>
      <c r="F107" s="35"/>
      <c r="G107" s="10">
        <f t="shared" si="16"/>
        <v>0</v>
      </c>
      <c r="H107" s="10"/>
      <c r="I107" s="10">
        <f>+Jan!J107</f>
        <v>0</v>
      </c>
      <c r="J107" s="10"/>
      <c r="K107" s="10">
        <f>+Jan!L107</f>
        <v>0</v>
      </c>
      <c r="L107" s="10"/>
      <c r="M107" s="10"/>
      <c r="N107" s="10">
        <f t="shared" si="20"/>
        <v>0</v>
      </c>
      <c r="O107" s="10">
        <f>+'184.100'!AB107</f>
        <v>0</v>
      </c>
      <c r="Q107" s="10"/>
      <c r="R107" s="10">
        <f t="shared" si="21"/>
        <v>0</v>
      </c>
    </row>
    <row r="108" spans="1:18" hidden="1" x14ac:dyDescent="0.2">
      <c r="A108" s="34">
        <f>+Jan!A108</f>
        <v>930240</v>
      </c>
      <c r="B108" s="35"/>
      <c r="C108" s="35"/>
      <c r="E108" s="35"/>
      <c r="F108" s="35"/>
      <c r="G108" s="10">
        <f t="shared" si="16"/>
        <v>0</v>
      </c>
      <c r="H108" s="10"/>
      <c r="I108" s="10">
        <f>+Jan!J108</f>
        <v>0</v>
      </c>
      <c r="J108" s="10"/>
      <c r="K108" s="10">
        <f>+Jan!L108</f>
        <v>0</v>
      </c>
      <c r="L108" s="10"/>
      <c r="M108" s="10"/>
      <c r="N108" s="10">
        <f t="shared" si="20"/>
        <v>0</v>
      </c>
      <c r="O108" s="10">
        <f>+'184.100'!AB108</f>
        <v>0</v>
      </c>
      <c r="Q108" s="10"/>
      <c r="R108" s="10">
        <f t="shared" si="21"/>
        <v>0</v>
      </c>
    </row>
    <row r="109" spans="1:18" hidden="1" x14ac:dyDescent="0.2">
      <c r="A109" s="34">
        <f>+Jan!A109</f>
        <v>930241</v>
      </c>
      <c r="B109" s="35"/>
      <c r="C109" s="35"/>
      <c r="E109" s="35"/>
      <c r="F109" s="35"/>
      <c r="G109" s="10">
        <f t="shared" si="16"/>
        <v>0</v>
      </c>
      <c r="H109" s="10"/>
      <c r="I109" s="10">
        <f>+Jan!J109</f>
        <v>0</v>
      </c>
      <c r="J109" s="10"/>
      <c r="K109" s="10">
        <f>+Jan!L109</f>
        <v>0</v>
      </c>
      <c r="L109" s="10"/>
      <c r="M109" s="10"/>
      <c r="N109" s="10">
        <f t="shared" si="20"/>
        <v>0</v>
      </c>
      <c r="O109" s="10">
        <f>+'184.100'!AB109</f>
        <v>0</v>
      </c>
      <c r="Q109" s="10"/>
      <c r="R109" s="10">
        <f t="shared" si="21"/>
        <v>0</v>
      </c>
    </row>
    <row r="110" spans="1:18" x14ac:dyDescent="0.2">
      <c r="A110" s="34">
        <f>+Jan!A110</f>
        <v>935000</v>
      </c>
      <c r="B110" s="35">
        <v>27939.47</v>
      </c>
      <c r="C110" s="35"/>
      <c r="E110" s="35">
        <v>1994.44</v>
      </c>
      <c r="F110" s="35"/>
      <c r="G110" s="10">
        <f t="shared" si="16"/>
        <v>29933.91</v>
      </c>
      <c r="H110" s="10"/>
      <c r="I110" s="10">
        <f>+Jan!J110</f>
        <v>0</v>
      </c>
      <c r="J110" s="10"/>
      <c r="K110" s="10">
        <f>+Jan!L110</f>
        <v>0</v>
      </c>
      <c r="L110" s="10"/>
      <c r="M110" s="10"/>
      <c r="N110" s="10">
        <f t="shared" si="20"/>
        <v>29933.91</v>
      </c>
      <c r="O110" s="10">
        <f>+'184.100'!AB110</f>
        <v>15.239973392231342</v>
      </c>
      <c r="Q110" s="10"/>
      <c r="R110" s="10">
        <f t="shared" si="21"/>
        <v>29949.149973392232</v>
      </c>
    </row>
    <row r="111" spans="1:18" hidden="1" x14ac:dyDescent="0.2">
      <c r="A111" s="34">
        <f>+Jan!A111</f>
        <v>935220</v>
      </c>
      <c r="G111" s="10">
        <f t="shared" si="16"/>
        <v>0</v>
      </c>
      <c r="H111" s="10"/>
      <c r="I111" s="10">
        <f>+Jan!J111</f>
        <v>0</v>
      </c>
      <c r="J111" s="10"/>
      <c r="K111" s="10">
        <f>+Jan!L111</f>
        <v>0</v>
      </c>
      <c r="L111" s="10"/>
      <c r="M111" s="10"/>
      <c r="N111" s="10">
        <f t="shared" si="20"/>
        <v>0</v>
      </c>
      <c r="O111" s="10">
        <f>+'184.100'!AB111</f>
        <v>0</v>
      </c>
      <c r="Q111" s="10"/>
      <c r="R111" s="10">
        <f t="shared" si="21"/>
        <v>0</v>
      </c>
    </row>
    <row r="112" spans="1:18" hidden="1" x14ac:dyDescent="0.2">
      <c r="A112" s="34">
        <f>+Jan!A112</f>
        <v>935230</v>
      </c>
      <c r="G112" s="10">
        <f t="shared" si="16"/>
        <v>0</v>
      </c>
      <c r="H112" s="10"/>
      <c r="I112" s="10">
        <f>+Jan!J112</f>
        <v>0</v>
      </c>
      <c r="J112" s="10"/>
      <c r="K112" s="10">
        <f>+Jan!L112</f>
        <v>0</v>
      </c>
      <c r="L112" s="10"/>
      <c r="M112" s="10"/>
      <c r="N112" s="10">
        <f t="shared" si="20"/>
        <v>0</v>
      </c>
      <c r="O112" s="10">
        <f>+'184.100'!AB112</f>
        <v>0</v>
      </c>
      <c r="Q112" s="10"/>
      <c r="R112" s="10">
        <f t="shared" si="21"/>
        <v>0</v>
      </c>
    </row>
    <row r="113" spans="1:18" hidden="1" x14ac:dyDescent="0.2">
      <c r="A113" s="34">
        <f>+Jan!A113</f>
        <v>935240</v>
      </c>
      <c r="G113" s="10">
        <f t="shared" si="16"/>
        <v>0</v>
      </c>
      <c r="H113" s="10"/>
      <c r="I113" s="10">
        <f>+Jan!J113</f>
        <v>0</v>
      </c>
      <c r="J113" s="10"/>
      <c r="K113" s="10">
        <f>+Jan!L113</f>
        <v>0</v>
      </c>
      <c r="L113" s="10"/>
      <c r="M113" s="10"/>
      <c r="N113" s="10">
        <f t="shared" si="20"/>
        <v>0</v>
      </c>
      <c r="O113" s="10">
        <f>+'184.100'!AB113</f>
        <v>0</v>
      </c>
      <c r="Q113" s="10"/>
      <c r="R113" s="10">
        <f t="shared" si="21"/>
        <v>0</v>
      </c>
    </row>
    <row r="114" spans="1:18" x14ac:dyDescent="0.2">
      <c r="A114" s="34">
        <f>+Jan!A114</f>
        <v>0</v>
      </c>
      <c r="H114" s="10"/>
      <c r="I114" s="10"/>
      <c r="J114" s="10"/>
      <c r="K114" s="10"/>
      <c r="L114" s="10"/>
      <c r="M114" s="10"/>
      <c r="N114" s="10">
        <f t="shared" si="20"/>
        <v>0</v>
      </c>
      <c r="O114" s="10">
        <f>+'184.100'!AB114</f>
        <v>0</v>
      </c>
      <c r="Q114" s="10"/>
      <c r="R114" s="10">
        <f t="shared" si="21"/>
        <v>0</v>
      </c>
    </row>
    <row r="115" spans="1:18" ht="15.75" thickBot="1" x14ac:dyDescent="0.25">
      <c r="A115" s="7"/>
      <c r="B115" s="19">
        <f t="shared" ref="B115:N115" si="22">SUM(B8:B114)</f>
        <v>839058.7699999999</v>
      </c>
      <c r="C115" s="19">
        <f>SUM(C8:C114)</f>
        <v>3474.6400000000003</v>
      </c>
      <c r="D115" s="19">
        <f t="shared" si="22"/>
        <v>0</v>
      </c>
      <c r="E115" s="19">
        <f t="shared" si="22"/>
        <v>64395.899999999987</v>
      </c>
      <c r="F115" s="19">
        <f t="shared" si="22"/>
        <v>0</v>
      </c>
      <c r="G115" s="19">
        <f t="shared" si="22"/>
        <v>906929.31</v>
      </c>
      <c r="H115" s="19">
        <f t="shared" si="22"/>
        <v>1.2505552149377763E-12</v>
      </c>
      <c r="I115" s="19">
        <f t="shared" si="22"/>
        <v>0</v>
      </c>
      <c r="J115" s="19">
        <f t="shared" si="22"/>
        <v>0</v>
      </c>
      <c r="K115" s="19">
        <f t="shared" si="22"/>
        <v>0</v>
      </c>
      <c r="L115" s="19">
        <f t="shared" si="22"/>
        <v>0</v>
      </c>
      <c r="M115" s="19">
        <f t="shared" si="22"/>
        <v>0</v>
      </c>
      <c r="N115" s="19">
        <f t="shared" si="22"/>
        <v>906929.31</v>
      </c>
      <c r="O115" s="19">
        <f>SUM(O8:O113)</f>
        <v>8.5975671026972122E-13</v>
      </c>
      <c r="P115" s="19">
        <f>SUM(P8:P113)</f>
        <v>0</v>
      </c>
      <c r="Q115" s="19">
        <f>SUM(Q8:Q113)</f>
        <v>-3.6628478028433165E-12</v>
      </c>
      <c r="R115" s="19">
        <f>SUM(R8:R113)</f>
        <v>906929.31000000017</v>
      </c>
    </row>
    <row r="116" spans="1:18" ht="15.75" thickTop="1" x14ac:dyDescent="0.2">
      <c r="A116" s="7"/>
      <c r="H116" s="10"/>
      <c r="I116" s="10" t="s">
        <v>11</v>
      </c>
      <c r="J116" s="10"/>
      <c r="K116" s="10"/>
      <c r="L116" s="10"/>
      <c r="M116" s="10"/>
      <c r="O116" s="10"/>
      <c r="Q116" s="10"/>
    </row>
    <row r="117" spans="1:18" x14ac:dyDescent="0.2">
      <c r="A117" s="101"/>
      <c r="B117" s="102"/>
      <c r="C117" s="102"/>
      <c r="D117" s="102"/>
      <c r="E117" s="102"/>
      <c r="F117" s="102"/>
      <c r="G117" s="102"/>
      <c r="H117" s="10"/>
      <c r="M117" s="3" t="s">
        <v>38</v>
      </c>
      <c r="N117" s="10">
        <f>SUM(N8:N34)++N43+SUM(N47:N48)+N44</f>
        <v>239838.14999999997</v>
      </c>
      <c r="O117" s="44" t="s">
        <v>38</v>
      </c>
      <c r="P117" s="43"/>
      <c r="Q117" s="44"/>
      <c r="R117" s="10">
        <f>SUM(R8:R34)++R43+SUM(R47:R48)+R44</f>
        <v>282314.64841791487</v>
      </c>
    </row>
    <row r="118" spans="1:18" x14ac:dyDescent="0.2">
      <c r="A118" s="101"/>
      <c r="B118" s="102" t="s">
        <v>96</v>
      </c>
      <c r="C118" s="102"/>
      <c r="D118" s="102"/>
      <c r="E118" s="102">
        <v>133</v>
      </c>
      <c r="F118" s="102"/>
      <c r="G118" s="102"/>
      <c r="M118" s="3" t="s">
        <v>39</v>
      </c>
      <c r="N118" s="10">
        <f>SUM(N35:N40)</f>
        <v>7261.4100000000008</v>
      </c>
      <c r="O118" s="44" t="s">
        <v>39</v>
      </c>
      <c r="P118" s="43"/>
      <c r="Q118" s="44"/>
      <c r="R118" s="10">
        <f>SUM(R35:R40)</f>
        <v>7261.4100000000008</v>
      </c>
    </row>
    <row r="119" spans="1:18" x14ac:dyDescent="0.2">
      <c r="A119" s="9"/>
      <c r="B119" s="90" t="s">
        <v>97</v>
      </c>
      <c r="M119" s="3" t="s">
        <v>42</v>
      </c>
      <c r="N119" s="10">
        <f>SUM(N41:N42)+N45</f>
        <v>45162.15</v>
      </c>
      <c r="O119" s="44" t="s">
        <v>42</v>
      </c>
      <c r="P119" s="43"/>
      <c r="Q119" s="44"/>
      <c r="R119" s="10">
        <f>SUM(R41:R42)+R45</f>
        <v>-7.2732930789243255E-12</v>
      </c>
    </row>
    <row r="120" spans="1:18" x14ac:dyDescent="0.2">
      <c r="A120" s="9"/>
      <c r="M120" s="3" t="s">
        <v>41</v>
      </c>
      <c r="N120" s="10">
        <f>SUM(N49:N55)</f>
        <v>0</v>
      </c>
      <c r="O120" s="44" t="s">
        <v>41</v>
      </c>
      <c r="P120" s="43"/>
      <c r="Q120" s="44"/>
      <c r="R120" s="10">
        <f>SUM(R49:R55)</f>
        <v>11.3</v>
      </c>
    </row>
    <row r="121" spans="1:18" x14ac:dyDescent="0.2">
      <c r="A121" s="9"/>
      <c r="M121" s="3" t="s">
        <v>40</v>
      </c>
      <c r="N121" s="29">
        <f>SUM(N56:N114)</f>
        <v>614667.60000000009</v>
      </c>
      <c r="O121" s="44" t="s">
        <v>40</v>
      </c>
      <c r="P121" s="43"/>
      <c r="Q121" s="44"/>
      <c r="R121" s="29">
        <f>SUM(R56:R114)</f>
        <v>617341.95158208511</v>
      </c>
    </row>
    <row r="122" spans="1:18" ht="15.75" thickBot="1" x14ac:dyDescent="0.25">
      <c r="A122" s="9"/>
      <c r="M122" s="3" t="s">
        <v>4</v>
      </c>
      <c r="N122" s="30">
        <f>SUM(N117:N121)</f>
        <v>906929.31</v>
      </c>
      <c r="O122" s="44" t="s">
        <v>4</v>
      </c>
      <c r="P122" s="43"/>
      <c r="Q122" s="44"/>
      <c r="R122" s="30">
        <f>SUM(R117:R121)</f>
        <v>906929.30999999994</v>
      </c>
    </row>
    <row r="123" spans="1:18" ht="15.75" thickTop="1" x14ac:dyDescent="0.2"/>
  </sheetData>
  <phoneticPr fontId="0" type="noConversion"/>
  <printOptions horizontalCentered="1" gridLines="1"/>
  <pageMargins left="0.13" right="0.46" top="0.32" bottom="0.25" header="0.32" footer="0.25"/>
  <pageSetup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fitToPage="1"/>
  </sheetPr>
  <dimension ref="A1:U177"/>
  <sheetViews>
    <sheetView zoomScale="70" workbookViewId="0">
      <pane xSplit="1" ySplit="6" topLeftCell="B7" activePane="bottomRight" state="frozen"/>
      <selection activeCell="B120" sqref="B120"/>
      <selection pane="topRight" activeCell="B120" sqref="B120"/>
      <selection pane="bottomLeft" activeCell="B120" sqref="B120"/>
      <selection pane="bottomRight" activeCell="B120" sqref="B120"/>
    </sheetView>
  </sheetViews>
  <sheetFormatPr defaultColWidth="18.140625" defaultRowHeight="15" x14ac:dyDescent="0.2"/>
  <cols>
    <col min="1" max="1" width="13.140625" style="3" bestFit="1" customWidth="1"/>
    <col min="2" max="2" width="15.140625" style="2" bestFit="1" customWidth="1"/>
    <col min="3" max="3" width="15.140625" style="2" customWidth="1"/>
    <col min="4" max="4" width="13.140625" style="2" hidden="1" customWidth="1"/>
    <col min="5" max="5" width="18.5703125" style="2" bestFit="1" customWidth="1"/>
    <col min="6" max="6" width="14" style="2" bestFit="1" customWidth="1"/>
    <col min="7" max="7" width="16.140625" style="2" bestFit="1" customWidth="1"/>
    <col min="8" max="8" width="13.85546875" style="3" bestFit="1" customWidth="1"/>
    <col min="9" max="9" width="14.7109375" style="3" hidden="1" customWidth="1"/>
    <col min="10" max="10" width="16.42578125" style="3" hidden="1" customWidth="1"/>
    <col min="11" max="12" width="15.28515625" style="3" hidden="1" customWidth="1"/>
    <col min="13" max="13" width="21" style="3" hidden="1" customWidth="1"/>
    <col min="14" max="14" width="16.140625" style="10" bestFit="1" customWidth="1"/>
    <col min="15" max="15" width="12.42578125" style="3" bestFit="1" customWidth="1"/>
    <col min="16" max="16" width="14.85546875" style="10" bestFit="1" customWidth="1"/>
    <col min="17" max="17" width="13.85546875" style="3" bestFit="1" customWidth="1"/>
    <col min="18" max="18" width="18.28515625" style="10" bestFit="1" customWidth="1"/>
    <col min="19" max="19" width="26.42578125" style="3" bestFit="1" customWidth="1"/>
    <col min="20" max="20" width="18.140625" style="10"/>
    <col min="21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2"/>
      <c r="I1" s="32"/>
      <c r="J1" s="32"/>
      <c r="K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2"/>
    </row>
    <row r="3" spans="1:21" ht="15.75" x14ac:dyDescent="0.25">
      <c r="A3" s="86" t="s">
        <v>83</v>
      </c>
      <c r="B3" s="94">
        <f>+Jan!B3</f>
        <v>2019</v>
      </c>
      <c r="D3" s="85"/>
      <c r="E3" s="93"/>
      <c r="F3" s="91"/>
      <c r="G3" s="37"/>
      <c r="H3" s="57">
        <v>701</v>
      </c>
      <c r="L3" s="4"/>
      <c r="M3" s="4"/>
      <c r="R3" s="27" t="s">
        <v>9</v>
      </c>
      <c r="S3" s="4" t="s">
        <v>11</v>
      </c>
      <c r="T3" s="27" t="s">
        <v>11</v>
      </c>
    </row>
    <row r="4" spans="1:21" ht="15.75" x14ac:dyDescent="0.25">
      <c r="B4" s="39"/>
      <c r="C4" s="40"/>
      <c r="D4" s="40"/>
      <c r="E4" s="40"/>
      <c r="F4" s="40"/>
      <c r="G4" s="41"/>
      <c r="H4" s="23" t="s">
        <v>53</v>
      </c>
      <c r="I4" s="4" t="s">
        <v>5</v>
      </c>
      <c r="J4" s="4" t="s">
        <v>7</v>
      </c>
      <c r="K4" s="4" t="s">
        <v>5</v>
      </c>
      <c r="L4" s="4" t="s">
        <v>7</v>
      </c>
      <c r="M4" s="4" t="s">
        <v>12</v>
      </c>
      <c r="N4" s="27" t="s">
        <v>9</v>
      </c>
      <c r="O4" s="4" t="s">
        <v>46</v>
      </c>
      <c r="P4" s="27"/>
      <c r="Q4" s="4" t="s">
        <v>46</v>
      </c>
      <c r="R4" s="27" t="s">
        <v>10</v>
      </c>
      <c r="S4" s="4" t="s">
        <v>11</v>
      </c>
      <c r="T4" s="27" t="s">
        <v>11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7</v>
      </c>
      <c r="F5" s="15" t="s">
        <v>92</v>
      </c>
      <c r="G5" s="16" t="s">
        <v>4</v>
      </c>
      <c r="H5" s="23" t="s">
        <v>54</v>
      </c>
      <c r="I5" s="5">
        <f>+Feb!I5+32</f>
        <v>41308</v>
      </c>
      <c r="J5" s="5">
        <f>+Feb!J5+32</f>
        <v>41339</v>
      </c>
      <c r="K5" s="5">
        <f>+Feb!K5+32</f>
        <v>41308</v>
      </c>
      <c r="L5" s="5">
        <f>+Feb!L5+32</f>
        <v>41339</v>
      </c>
      <c r="M5" s="4" t="s">
        <v>13</v>
      </c>
      <c r="N5" s="27" t="s">
        <v>10</v>
      </c>
      <c r="O5" s="4" t="s">
        <v>49</v>
      </c>
      <c r="P5" s="27" t="s">
        <v>30</v>
      </c>
      <c r="Q5" s="4" t="s">
        <v>49</v>
      </c>
      <c r="R5" s="27" t="s">
        <v>32</v>
      </c>
      <c r="S5" s="5" t="s">
        <v>11</v>
      </c>
      <c r="T5" s="27" t="s">
        <v>11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3</v>
      </c>
      <c r="F6" s="21" t="s">
        <v>93</v>
      </c>
      <c r="G6" s="22" t="s">
        <v>15</v>
      </c>
      <c r="H6" s="6" t="s">
        <v>28</v>
      </c>
      <c r="I6" s="6" t="s">
        <v>6</v>
      </c>
      <c r="J6" s="6" t="s">
        <v>6</v>
      </c>
      <c r="K6" s="6" t="s">
        <v>8</v>
      </c>
      <c r="L6" s="6" t="s">
        <v>8</v>
      </c>
      <c r="M6" s="6" t="s">
        <v>14</v>
      </c>
      <c r="N6" s="28" t="s">
        <v>29</v>
      </c>
      <c r="O6" s="6">
        <v>184.1</v>
      </c>
      <c r="P6" s="28" t="s">
        <v>31</v>
      </c>
      <c r="Q6" s="6">
        <v>163</v>
      </c>
      <c r="R6" s="31">
        <f>+Jan!R6</f>
        <v>2019</v>
      </c>
      <c r="T6" s="27"/>
    </row>
    <row r="7" spans="1:21" x14ac:dyDescent="0.2">
      <c r="A7" s="24"/>
      <c r="B7" s="3"/>
      <c r="C7" s="3"/>
      <c r="D7" s="3"/>
      <c r="E7" s="3"/>
      <c r="F7" s="3"/>
    </row>
    <row r="8" spans="1:21" x14ac:dyDescent="0.2">
      <c r="A8" s="34">
        <f>+Jan!A8</f>
        <v>107100</v>
      </c>
      <c r="B8" s="35">
        <v>5671.93</v>
      </c>
      <c r="C8" s="35"/>
      <c r="D8" s="35"/>
      <c r="E8" s="35">
        <v>517.41999999999996</v>
      </c>
      <c r="F8" s="35">
        <f>-1288.95+1288.95</f>
        <v>0</v>
      </c>
      <c r="G8" s="10">
        <f>SUM(B8:F8)</f>
        <v>6189.35</v>
      </c>
      <c r="H8" s="10"/>
      <c r="I8" s="10">
        <f>+Feb!J8</f>
        <v>0</v>
      </c>
      <c r="J8" s="10"/>
      <c r="K8" s="10">
        <f>+Feb!L8</f>
        <v>0</v>
      </c>
      <c r="L8" s="10"/>
      <c r="M8" s="10"/>
      <c r="N8" s="10">
        <f>+G8-I8+J8-K8+L8+M8+H8</f>
        <v>6189.35</v>
      </c>
      <c r="O8" s="10">
        <f>+'184.100'!AC8</f>
        <v>16.372973900842918</v>
      </c>
      <c r="Q8" s="10">
        <f>+'163000'!AC7+'163000'!AC31</f>
        <v>9698.1721812663964</v>
      </c>
      <c r="R8" s="10">
        <f t="shared" ref="R8:R58" si="0">+N8++Q8+O8+P8</f>
        <v>15903.89515516724</v>
      </c>
    </row>
    <row r="9" spans="1:21" x14ac:dyDescent="0.2">
      <c r="A9" s="34">
        <f>+Jan!A9</f>
        <v>107200</v>
      </c>
      <c r="B9" s="35">
        <v>200695.47</v>
      </c>
      <c r="C9" s="90">
        <v>855.59</v>
      </c>
      <c r="D9" s="35"/>
      <c r="E9" s="35">
        <v>14429.84</v>
      </c>
      <c r="F9" s="35">
        <f>-4971.88+4971.66+0.22</f>
        <v>-2.5465740627339528E-13</v>
      </c>
      <c r="G9" s="10">
        <f t="shared" ref="G9:G80" si="1">SUM(B9:F9)</f>
        <v>215980.9</v>
      </c>
      <c r="H9" s="10">
        <v>283.45</v>
      </c>
      <c r="I9" s="10">
        <f>+Feb!J9</f>
        <v>0</v>
      </c>
      <c r="J9" s="10"/>
      <c r="K9" s="10">
        <f>+Feb!L9</f>
        <v>0</v>
      </c>
      <c r="L9" s="10"/>
      <c r="M9" s="10"/>
      <c r="N9" s="10">
        <f t="shared" ref="N9:N91" si="2">+G9-I9+J9-K9+L9+M9+H9</f>
        <v>216264.35</v>
      </c>
      <c r="O9" s="10">
        <f>+'184.100'!AC9</f>
        <v>822.3900274864825</v>
      </c>
      <c r="Q9" s="10">
        <f>+'163000'!AC8+'163000'!AC32</f>
        <v>34194.473945800237</v>
      </c>
      <c r="R9" s="10">
        <f t="shared" si="0"/>
        <v>251281.21397328674</v>
      </c>
    </row>
    <row r="10" spans="1:21" hidden="1" x14ac:dyDescent="0.2">
      <c r="A10" s="34">
        <v>107210</v>
      </c>
      <c r="B10" s="35"/>
      <c r="C10" s="90"/>
      <c r="D10" s="35"/>
      <c r="E10" s="35"/>
      <c r="F10" s="35"/>
      <c r="G10" s="10">
        <f t="shared" si="1"/>
        <v>0</v>
      </c>
      <c r="H10" s="10"/>
      <c r="I10" s="10">
        <f>+Feb!J10</f>
        <v>0</v>
      </c>
      <c r="J10" s="10"/>
      <c r="K10" s="10"/>
      <c r="L10" s="10"/>
      <c r="M10" s="10"/>
      <c r="N10" s="10">
        <f t="shared" si="2"/>
        <v>0</v>
      </c>
      <c r="O10" s="10">
        <f>+'184.100'!AC10</f>
        <v>0</v>
      </c>
      <c r="Q10" s="10"/>
      <c r="R10" s="10">
        <f t="shared" si="0"/>
        <v>0</v>
      </c>
    </row>
    <row r="11" spans="1:21" hidden="1" x14ac:dyDescent="0.2">
      <c r="A11" s="34">
        <v>107215</v>
      </c>
      <c r="B11" s="35"/>
      <c r="C11" s="90"/>
      <c r="D11" s="35"/>
      <c r="E11" s="35"/>
      <c r="F11" s="35"/>
      <c r="G11" s="10">
        <f t="shared" si="1"/>
        <v>0</v>
      </c>
      <c r="H11" s="10"/>
      <c r="I11" s="10">
        <f>+Feb!J11</f>
        <v>0</v>
      </c>
      <c r="J11" s="10"/>
      <c r="K11" s="10"/>
      <c r="L11" s="10"/>
      <c r="M11" s="10"/>
      <c r="N11" s="10">
        <f t="shared" si="2"/>
        <v>0</v>
      </c>
      <c r="O11" s="10">
        <f>+'184.100'!AC11</f>
        <v>0</v>
      </c>
      <c r="Q11" s="10"/>
      <c r="R11" s="10">
        <f t="shared" si="0"/>
        <v>0</v>
      </c>
    </row>
    <row r="12" spans="1:21" hidden="1" x14ac:dyDescent="0.2">
      <c r="A12" s="34">
        <v>107217</v>
      </c>
      <c r="B12" s="35"/>
      <c r="C12" s="90"/>
      <c r="D12" s="35"/>
      <c r="E12" s="35"/>
      <c r="F12" s="35"/>
      <c r="G12" s="10">
        <f t="shared" si="1"/>
        <v>0</v>
      </c>
      <c r="H12" s="10"/>
      <c r="I12" s="10"/>
      <c r="J12" s="10"/>
      <c r="K12" s="10"/>
      <c r="L12" s="10"/>
      <c r="M12" s="10"/>
      <c r="N12" s="10">
        <f t="shared" si="2"/>
        <v>0</v>
      </c>
      <c r="O12" s="10">
        <f>+'184.100'!AC12</f>
        <v>0</v>
      </c>
      <c r="Q12" s="10"/>
      <c r="R12" s="10">
        <f t="shared" si="0"/>
        <v>0</v>
      </c>
    </row>
    <row r="13" spans="1:21" hidden="1" x14ac:dyDescent="0.2">
      <c r="A13" s="34">
        <v>107218</v>
      </c>
      <c r="B13" s="35"/>
      <c r="C13" s="90"/>
      <c r="D13" s="35"/>
      <c r="E13" s="35"/>
      <c r="F13" s="35"/>
      <c r="G13" s="10">
        <f t="shared" si="1"/>
        <v>0</v>
      </c>
      <c r="H13" s="10"/>
      <c r="I13" s="10"/>
      <c r="J13" s="10"/>
      <c r="K13" s="10"/>
      <c r="L13" s="10"/>
      <c r="M13" s="10"/>
      <c r="N13" s="10">
        <f t="shared" si="2"/>
        <v>0</v>
      </c>
      <c r="O13" s="10">
        <f>+'184.100'!AC13</f>
        <v>0</v>
      </c>
      <c r="Q13" s="10"/>
      <c r="R13" s="10">
        <f t="shared" si="0"/>
        <v>0</v>
      </c>
    </row>
    <row r="14" spans="1:21" hidden="1" x14ac:dyDescent="0.2">
      <c r="A14" s="34">
        <f>+Jan!A14</f>
        <v>107230</v>
      </c>
      <c r="B14" s="35"/>
      <c r="C14" s="90"/>
      <c r="D14" s="35"/>
      <c r="E14" s="35"/>
      <c r="F14" s="35"/>
      <c r="G14" s="10">
        <f t="shared" si="1"/>
        <v>0</v>
      </c>
      <c r="H14" s="10"/>
      <c r="I14" s="10">
        <f>+Feb!J14</f>
        <v>0</v>
      </c>
      <c r="J14" s="10"/>
      <c r="K14" s="10">
        <f>+Feb!L14</f>
        <v>0</v>
      </c>
      <c r="L14" s="10"/>
      <c r="M14" s="10"/>
      <c r="N14" s="10">
        <f t="shared" si="2"/>
        <v>0</v>
      </c>
      <c r="O14" s="10">
        <f>+'184.100'!AC14</f>
        <v>0</v>
      </c>
      <c r="Q14" s="10"/>
      <c r="R14" s="10">
        <f t="shared" si="0"/>
        <v>0</v>
      </c>
    </row>
    <row r="15" spans="1:21" hidden="1" x14ac:dyDescent="0.2">
      <c r="A15" s="34">
        <v>107235</v>
      </c>
      <c r="B15" s="35"/>
      <c r="C15" s="90"/>
      <c r="D15" s="35"/>
      <c r="E15" s="35"/>
      <c r="F15" s="35"/>
      <c r="G15" s="10">
        <f t="shared" si="1"/>
        <v>0</v>
      </c>
      <c r="H15" s="10"/>
      <c r="I15" s="10">
        <f>+Feb!J15</f>
        <v>0</v>
      </c>
      <c r="J15" s="10"/>
      <c r="K15" s="10">
        <f>+Feb!L15</f>
        <v>0</v>
      </c>
      <c r="L15" s="10"/>
      <c r="M15" s="10"/>
      <c r="N15" s="10">
        <f t="shared" si="2"/>
        <v>0</v>
      </c>
      <c r="O15" s="10">
        <f>+'184.100'!AC15</f>
        <v>0</v>
      </c>
      <c r="Q15" s="10"/>
      <c r="R15" s="10">
        <f t="shared" si="0"/>
        <v>0</v>
      </c>
    </row>
    <row r="16" spans="1:21" hidden="1" x14ac:dyDescent="0.2">
      <c r="A16" s="34">
        <f>+Jan!A16</f>
        <v>107240</v>
      </c>
      <c r="B16" s="35"/>
      <c r="C16" s="90"/>
      <c r="D16" s="35"/>
      <c r="E16" s="35"/>
      <c r="F16" s="35"/>
      <c r="G16" s="10">
        <f t="shared" si="1"/>
        <v>0</v>
      </c>
      <c r="H16" s="10"/>
      <c r="I16" s="10">
        <f>+Feb!J16</f>
        <v>0</v>
      </c>
      <c r="J16" s="10"/>
      <c r="K16" s="10">
        <f>+Feb!L16</f>
        <v>0</v>
      </c>
      <c r="L16" s="10"/>
      <c r="M16" s="10"/>
      <c r="N16" s="10">
        <f t="shared" si="2"/>
        <v>0</v>
      </c>
      <c r="O16" s="10">
        <f>+'184.100'!AC16</f>
        <v>0</v>
      </c>
      <c r="Q16" s="10"/>
      <c r="R16" s="10">
        <f t="shared" si="0"/>
        <v>0</v>
      </c>
      <c r="U16" s="17"/>
    </row>
    <row r="17" spans="1:18" hidden="1" x14ac:dyDescent="0.2">
      <c r="A17" s="34">
        <f>+Jan!A17</f>
        <v>107245</v>
      </c>
      <c r="B17" s="35"/>
      <c r="C17" s="90"/>
      <c r="D17" s="35"/>
      <c r="E17" s="35"/>
      <c r="F17" s="35"/>
      <c r="G17" s="10">
        <f t="shared" si="1"/>
        <v>0</v>
      </c>
      <c r="H17" s="10"/>
      <c r="I17" s="10">
        <f>+Feb!J17</f>
        <v>0</v>
      </c>
      <c r="J17" s="10"/>
      <c r="K17" s="10">
        <f>+Feb!L17</f>
        <v>0</v>
      </c>
      <c r="L17" s="10"/>
      <c r="M17" s="10"/>
      <c r="N17" s="10">
        <f t="shared" si="2"/>
        <v>0</v>
      </c>
      <c r="O17" s="10">
        <f>+'184.100'!AC17</f>
        <v>0</v>
      </c>
      <c r="Q17" s="10"/>
      <c r="R17" s="10">
        <f t="shared" si="0"/>
        <v>0</v>
      </c>
    </row>
    <row r="18" spans="1:18" hidden="1" x14ac:dyDescent="0.2">
      <c r="A18" s="34">
        <f>+Jan!A18</f>
        <v>107250</v>
      </c>
      <c r="B18" s="35"/>
      <c r="C18" s="90"/>
      <c r="D18" s="35"/>
      <c r="E18" s="35"/>
      <c r="F18" s="35"/>
      <c r="G18" s="10">
        <f t="shared" si="1"/>
        <v>0</v>
      </c>
      <c r="H18" s="10"/>
      <c r="I18" s="10">
        <f>+Feb!J18</f>
        <v>0</v>
      </c>
      <c r="J18" s="10"/>
      <c r="K18" s="10">
        <f>+Feb!L18</f>
        <v>0</v>
      </c>
      <c r="L18" s="10"/>
      <c r="M18" s="10"/>
      <c r="N18" s="10">
        <f t="shared" si="2"/>
        <v>0</v>
      </c>
      <c r="O18" s="10">
        <f>+'184.100'!AC18</f>
        <v>0</v>
      </c>
      <c r="Q18" s="10"/>
      <c r="R18" s="10">
        <f t="shared" si="0"/>
        <v>0</v>
      </c>
    </row>
    <row r="19" spans="1:18" hidden="1" x14ac:dyDescent="0.2">
      <c r="A19" s="34">
        <v>107255</v>
      </c>
      <c r="B19" s="35"/>
      <c r="C19" s="90"/>
      <c r="D19" s="35"/>
      <c r="E19" s="35"/>
      <c r="F19" s="35"/>
      <c r="G19" s="10">
        <f t="shared" si="1"/>
        <v>0</v>
      </c>
      <c r="H19" s="10"/>
      <c r="I19" s="10"/>
      <c r="J19" s="10"/>
      <c r="K19" s="10"/>
      <c r="L19" s="10"/>
      <c r="M19" s="10"/>
      <c r="N19" s="10">
        <f t="shared" si="2"/>
        <v>0</v>
      </c>
      <c r="O19" s="10">
        <f>+'184.100'!AC19</f>
        <v>0</v>
      </c>
      <c r="Q19" s="10"/>
      <c r="R19" s="10">
        <f t="shared" si="0"/>
        <v>0</v>
      </c>
    </row>
    <row r="20" spans="1:18" hidden="1" x14ac:dyDescent="0.2">
      <c r="A20" s="34">
        <f>+Jan!A20</f>
        <v>107260</v>
      </c>
      <c r="B20" s="35"/>
      <c r="C20" s="90"/>
      <c r="D20" s="35"/>
      <c r="E20" s="35"/>
      <c r="F20" s="35"/>
      <c r="G20" s="10">
        <f t="shared" si="1"/>
        <v>0</v>
      </c>
      <c r="H20" s="10"/>
      <c r="I20" s="10">
        <f>+Feb!J20</f>
        <v>0</v>
      </c>
      <c r="J20" s="10"/>
      <c r="K20" s="10">
        <f>+Feb!L20</f>
        <v>0</v>
      </c>
      <c r="L20" s="10"/>
      <c r="M20" s="10"/>
      <c r="N20" s="10">
        <f t="shared" si="2"/>
        <v>0</v>
      </c>
      <c r="O20" s="10">
        <f>+'184.100'!AC20</f>
        <v>0</v>
      </c>
      <c r="Q20" s="10"/>
      <c r="R20" s="10">
        <f t="shared" si="0"/>
        <v>0</v>
      </c>
    </row>
    <row r="21" spans="1:18" hidden="1" x14ac:dyDescent="0.2">
      <c r="A21" s="34">
        <f>+Jan!A21</f>
        <v>107265</v>
      </c>
      <c r="B21" s="35"/>
      <c r="C21" s="90"/>
      <c r="D21" s="35"/>
      <c r="E21" s="35"/>
      <c r="F21" s="35"/>
      <c r="G21" s="10">
        <f t="shared" si="1"/>
        <v>0</v>
      </c>
      <c r="H21" s="10"/>
      <c r="I21" s="10">
        <f>+Feb!J21</f>
        <v>0</v>
      </c>
      <c r="J21" s="10"/>
      <c r="K21" s="10">
        <f>+Feb!L21</f>
        <v>0</v>
      </c>
      <c r="L21" s="10"/>
      <c r="M21" s="10"/>
      <c r="N21" s="10">
        <f t="shared" si="2"/>
        <v>0</v>
      </c>
      <c r="O21" s="10">
        <f>+'184.100'!AC21</f>
        <v>0</v>
      </c>
      <c r="Q21" s="10"/>
      <c r="R21" s="10">
        <f t="shared" si="0"/>
        <v>0</v>
      </c>
    </row>
    <row r="22" spans="1:18" hidden="1" x14ac:dyDescent="0.2">
      <c r="A22" s="34">
        <v>107267</v>
      </c>
      <c r="B22" s="35"/>
      <c r="C22" s="90"/>
      <c r="D22" s="35"/>
      <c r="E22" s="35"/>
      <c r="F22" s="35"/>
      <c r="G22" s="10">
        <f t="shared" si="1"/>
        <v>0</v>
      </c>
      <c r="H22" s="10"/>
      <c r="I22" s="10">
        <f>+Feb!J22</f>
        <v>0</v>
      </c>
      <c r="J22" s="10"/>
      <c r="K22" s="10">
        <f>+Feb!L22</f>
        <v>0</v>
      </c>
      <c r="L22" s="10"/>
      <c r="M22" s="10"/>
      <c r="N22" s="10">
        <f t="shared" si="2"/>
        <v>0</v>
      </c>
      <c r="O22" s="10">
        <f>+'184.100'!AC22</f>
        <v>0</v>
      </c>
      <c r="Q22" s="10"/>
      <c r="R22" s="10">
        <f t="shared" si="0"/>
        <v>0</v>
      </c>
    </row>
    <row r="23" spans="1:18" hidden="1" x14ac:dyDescent="0.2">
      <c r="A23" s="34">
        <f>+Jan!A23</f>
        <v>107270</v>
      </c>
      <c r="B23" s="35"/>
      <c r="C23" s="90"/>
      <c r="D23" s="35"/>
      <c r="E23" s="35"/>
      <c r="F23" s="35"/>
      <c r="G23" s="10">
        <f t="shared" si="1"/>
        <v>0</v>
      </c>
      <c r="H23" s="10"/>
      <c r="I23" s="10">
        <f>+Feb!J23</f>
        <v>0</v>
      </c>
      <c r="J23" s="10"/>
      <c r="K23" s="10">
        <f>+Feb!L23</f>
        <v>0</v>
      </c>
      <c r="L23" s="10"/>
      <c r="M23" s="10"/>
      <c r="N23" s="10">
        <f t="shared" si="2"/>
        <v>0</v>
      </c>
      <c r="O23" s="10">
        <f>+'184.100'!AC23</f>
        <v>0</v>
      </c>
      <c r="Q23" s="10"/>
      <c r="R23" s="10">
        <f t="shared" si="0"/>
        <v>0</v>
      </c>
    </row>
    <row r="24" spans="1:18" hidden="1" x14ac:dyDescent="0.2">
      <c r="A24" s="34">
        <f>+Jan!A24</f>
        <v>107275</v>
      </c>
      <c r="B24" s="35"/>
      <c r="C24" s="90"/>
      <c r="D24" s="35"/>
      <c r="E24" s="35"/>
      <c r="F24" s="35"/>
      <c r="G24" s="10">
        <f t="shared" si="1"/>
        <v>0</v>
      </c>
      <c r="H24" s="10"/>
      <c r="I24" s="10">
        <f>+Feb!J24</f>
        <v>0</v>
      </c>
      <c r="J24" s="10"/>
      <c r="K24" s="10">
        <f>+Feb!L24</f>
        <v>0</v>
      </c>
      <c r="L24" s="10"/>
      <c r="M24" s="10"/>
      <c r="N24" s="10">
        <f t="shared" si="2"/>
        <v>0</v>
      </c>
      <c r="O24" s="10">
        <f>+'184.100'!AC24</f>
        <v>0</v>
      </c>
      <c r="Q24" s="10"/>
      <c r="R24" s="10">
        <f t="shared" si="0"/>
        <v>0</v>
      </c>
    </row>
    <row r="25" spans="1:18" hidden="1" x14ac:dyDescent="0.2">
      <c r="A25" s="34">
        <v>107280</v>
      </c>
      <c r="B25" s="35"/>
      <c r="C25" s="90"/>
      <c r="D25" s="35"/>
      <c r="E25" s="35"/>
      <c r="F25" s="35"/>
      <c r="G25" s="10">
        <f t="shared" si="1"/>
        <v>0</v>
      </c>
      <c r="H25" s="10"/>
      <c r="I25" s="10">
        <f>+Feb!J25</f>
        <v>0</v>
      </c>
      <c r="J25" s="10"/>
      <c r="K25" s="10">
        <f>+Feb!L25</f>
        <v>0</v>
      </c>
      <c r="L25" s="10"/>
      <c r="M25" s="10"/>
      <c r="N25" s="10">
        <f t="shared" si="2"/>
        <v>0</v>
      </c>
      <c r="O25" s="10">
        <f>+'184.100'!AC25</f>
        <v>0</v>
      </c>
      <c r="Q25" s="10"/>
      <c r="R25" s="10">
        <f t="shared" si="0"/>
        <v>0</v>
      </c>
    </row>
    <row r="26" spans="1:18" hidden="1" x14ac:dyDescent="0.2">
      <c r="A26" s="34">
        <v>107285</v>
      </c>
      <c r="B26" s="35"/>
      <c r="C26" s="90"/>
      <c r="D26" s="35"/>
      <c r="E26" s="35"/>
      <c r="F26" s="35"/>
      <c r="G26" s="10">
        <f t="shared" si="1"/>
        <v>0</v>
      </c>
      <c r="H26" s="10"/>
      <c r="I26" s="10">
        <f>+Feb!J26</f>
        <v>0</v>
      </c>
      <c r="J26" s="10"/>
      <c r="K26" s="10">
        <f>+Feb!L26</f>
        <v>0</v>
      </c>
      <c r="L26" s="10"/>
      <c r="M26" s="10"/>
      <c r="N26" s="10">
        <f t="shared" si="2"/>
        <v>0</v>
      </c>
      <c r="O26" s="10">
        <f>+'184.100'!AC26</f>
        <v>0</v>
      </c>
      <c r="Q26" s="10"/>
      <c r="R26" s="10">
        <f t="shared" si="0"/>
        <v>0</v>
      </c>
    </row>
    <row r="27" spans="1:18" hidden="1" x14ac:dyDescent="0.2">
      <c r="A27" s="34">
        <v>107290</v>
      </c>
      <c r="B27" s="35"/>
      <c r="C27" s="90"/>
      <c r="D27" s="35"/>
      <c r="E27" s="35"/>
      <c r="F27" s="35"/>
      <c r="G27" s="10">
        <f t="shared" si="1"/>
        <v>0</v>
      </c>
      <c r="H27" s="10"/>
      <c r="I27" s="10">
        <f>+Feb!J27</f>
        <v>0</v>
      </c>
      <c r="J27" s="10"/>
      <c r="K27" s="10">
        <f>+Feb!L27</f>
        <v>0</v>
      </c>
      <c r="L27" s="10"/>
      <c r="M27" s="10"/>
      <c r="N27" s="10">
        <f t="shared" si="2"/>
        <v>0</v>
      </c>
      <c r="O27" s="10">
        <f>+'184.100'!AC27</f>
        <v>0</v>
      </c>
      <c r="Q27" s="10"/>
      <c r="R27" s="10">
        <f t="shared" si="0"/>
        <v>0</v>
      </c>
    </row>
    <row r="28" spans="1:18" hidden="1" x14ac:dyDescent="0.2">
      <c r="A28" s="34">
        <v>107295</v>
      </c>
      <c r="B28" s="35"/>
      <c r="C28" s="90"/>
      <c r="D28" s="35"/>
      <c r="E28" s="35"/>
      <c r="F28" s="35"/>
      <c r="G28" s="10">
        <f t="shared" si="1"/>
        <v>0</v>
      </c>
      <c r="H28" s="10"/>
      <c r="I28" s="10">
        <f>+Feb!J28</f>
        <v>0</v>
      </c>
      <c r="J28" s="10"/>
      <c r="K28" s="10">
        <f>+Feb!L28</f>
        <v>0</v>
      </c>
      <c r="L28" s="10"/>
      <c r="M28" s="10"/>
      <c r="N28" s="10">
        <f t="shared" si="2"/>
        <v>0</v>
      </c>
      <c r="O28" s="10">
        <f>+'184.100'!AC28</f>
        <v>0</v>
      </c>
      <c r="Q28" s="10"/>
      <c r="R28" s="10">
        <f t="shared" si="0"/>
        <v>0</v>
      </c>
    </row>
    <row r="29" spans="1:18" hidden="1" x14ac:dyDescent="0.2">
      <c r="A29" s="34">
        <v>107297</v>
      </c>
      <c r="B29" s="35"/>
      <c r="C29" s="90"/>
      <c r="D29" s="35"/>
      <c r="E29" s="35"/>
      <c r="F29" s="35"/>
      <c r="G29" s="10">
        <f t="shared" si="1"/>
        <v>0</v>
      </c>
      <c r="H29" s="10"/>
      <c r="I29" s="10"/>
      <c r="J29" s="10"/>
      <c r="K29" s="10"/>
      <c r="L29" s="10"/>
      <c r="M29" s="10"/>
      <c r="N29" s="10">
        <f t="shared" si="2"/>
        <v>0</v>
      </c>
      <c r="O29" s="10">
        <f>+'184.100'!AC29</f>
        <v>0</v>
      </c>
      <c r="Q29" s="10"/>
      <c r="R29" s="10">
        <f t="shared" si="0"/>
        <v>0</v>
      </c>
    </row>
    <row r="30" spans="1:18" hidden="1" x14ac:dyDescent="0.2">
      <c r="A30" s="34">
        <v>107310</v>
      </c>
      <c r="B30" s="35"/>
      <c r="C30" s="90"/>
      <c r="D30" s="35"/>
      <c r="E30" s="35"/>
      <c r="F30" s="35"/>
      <c r="G30" s="10">
        <f t="shared" ref="G30" si="3">SUM(B30:F30)</f>
        <v>0</v>
      </c>
      <c r="H30" s="10"/>
      <c r="I30" s="10"/>
      <c r="J30" s="10"/>
      <c r="K30" s="10"/>
      <c r="L30" s="10"/>
      <c r="M30" s="10"/>
      <c r="N30" s="10">
        <f t="shared" ref="N30" si="4">+G30-I30+J30-K30+L30+M30+H30</f>
        <v>0</v>
      </c>
      <c r="O30" s="10">
        <f>+'184.100'!AC30</f>
        <v>0</v>
      </c>
      <c r="Q30" s="10"/>
      <c r="R30" s="10">
        <f t="shared" ref="R30" si="5">+N30++Q30+O30+P30</f>
        <v>0</v>
      </c>
    </row>
    <row r="31" spans="1:18" hidden="1" x14ac:dyDescent="0.2">
      <c r="A31" s="34">
        <v>107400</v>
      </c>
      <c r="B31" s="35"/>
      <c r="C31" s="90"/>
      <c r="D31" s="35"/>
      <c r="E31" s="35"/>
      <c r="F31" s="35"/>
      <c r="G31" s="10">
        <f t="shared" si="1"/>
        <v>0</v>
      </c>
      <c r="H31" s="10"/>
      <c r="I31" s="10">
        <f>+Feb!J31</f>
        <v>0</v>
      </c>
      <c r="J31" s="10"/>
      <c r="K31" s="10">
        <f>+Feb!L31</f>
        <v>0</v>
      </c>
      <c r="L31" s="10"/>
      <c r="M31" s="10"/>
      <c r="N31" s="10">
        <f t="shared" si="2"/>
        <v>0</v>
      </c>
      <c r="O31" s="10">
        <f>+'184.100'!AC31</f>
        <v>0</v>
      </c>
      <c r="Q31" s="10">
        <f>+'163000'!AC10+'163000'!AC33</f>
        <v>0</v>
      </c>
      <c r="R31" s="10">
        <f t="shared" si="0"/>
        <v>0</v>
      </c>
    </row>
    <row r="32" spans="1:18" x14ac:dyDescent="0.2">
      <c r="A32" s="34">
        <f>+Jan!A32</f>
        <v>107500</v>
      </c>
      <c r="B32" s="35">
        <v>3597.87</v>
      </c>
      <c r="C32" s="90">
        <v>5.46</v>
      </c>
      <c r="D32" s="35"/>
      <c r="E32" s="35">
        <v>289.04000000000002</v>
      </c>
      <c r="F32" s="35"/>
      <c r="G32" s="10">
        <f t="shared" si="1"/>
        <v>3892.37</v>
      </c>
      <c r="H32" s="10"/>
      <c r="I32" s="10">
        <f>+Feb!J32</f>
        <v>0</v>
      </c>
      <c r="J32" s="10"/>
      <c r="K32" s="10">
        <f>+Feb!L32</f>
        <v>0</v>
      </c>
      <c r="L32" s="10"/>
      <c r="M32" s="10"/>
      <c r="N32" s="10">
        <f t="shared" si="2"/>
        <v>3892.37</v>
      </c>
      <c r="O32" s="10">
        <f>+'184.100'!AC32</f>
        <v>6.3341138380699826</v>
      </c>
      <c r="Q32" s="10"/>
      <c r="R32" s="10">
        <f t="shared" si="0"/>
        <v>3898.70411383807</v>
      </c>
    </row>
    <row r="33" spans="1:18" x14ac:dyDescent="0.2">
      <c r="A33" s="34">
        <f>+Jan!A33</f>
        <v>108800</v>
      </c>
      <c r="B33" s="35">
        <v>33131.54</v>
      </c>
      <c r="C33" s="90">
        <v>62.23</v>
      </c>
      <c r="D33" s="35"/>
      <c r="E33" s="35">
        <v>2281.33</v>
      </c>
      <c r="F33" s="35"/>
      <c r="G33" s="10">
        <f t="shared" si="1"/>
        <v>35475.100000000006</v>
      </c>
      <c r="H33" s="10">
        <v>946.6</v>
      </c>
      <c r="I33" s="10">
        <f>+Feb!J33</f>
        <v>0</v>
      </c>
      <c r="J33" s="10"/>
      <c r="K33" s="10">
        <f>+Feb!L33</f>
        <v>0</v>
      </c>
      <c r="L33" s="10"/>
      <c r="M33" s="10"/>
      <c r="N33" s="10">
        <f t="shared" si="2"/>
        <v>36421.700000000004</v>
      </c>
      <c r="O33" s="10">
        <f>+'184.100'!AC33</f>
        <v>482.61423282435834</v>
      </c>
      <c r="Q33" s="10"/>
      <c r="R33" s="10">
        <f t="shared" si="0"/>
        <v>36904.314232824363</v>
      </c>
    </row>
    <row r="34" spans="1:18" x14ac:dyDescent="0.2">
      <c r="A34" s="34">
        <f>+Jan!A34</f>
        <v>108810</v>
      </c>
      <c r="B34" s="35">
        <v>32.950000000000003</v>
      </c>
      <c r="C34" s="90"/>
      <c r="D34" s="35"/>
      <c r="E34" s="35">
        <v>2.69</v>
      </c>
      <c r="F34" s="35"/>
      <c r="G34" s="10">
        <f t="shared" si="1"/>
        <v>35.64</v>
      </c>
      <c r="H34" s="10"/>
      <c r="I34" s="10">
        <f>+Feb!J34</f>
        <v>0</v>
      </c>
      <c r="J34" s="10"/>
      <c r="K34" s="10">
        <f>+Feb!L34</f>
        <v>0</v>
      </c>
      <c r="L34" s="10"/>
      <c r="M34" s="10"/>
      <c r="N34" s="10">
        <f>+G34-I34+J34-K34+L34+M34+H34</f>
        <v>35.64</v>
      </c>
      <c r="O34" s="10">
        <f>+'184.100'!AC34</f>
        <v>0</v>
      </c>
      <c r="Q34" s="10"/>
      <c r="R34" s="10">
        <f t="shared" si="0"/>
        <v>35.64</v>
      </c>
    </row>
    <row r="35" spans="1:18" x14ac:dyDescent="0.2">
      <c r="A35" s="50">
        <f>+Jan!A35</f>
        <v>142200</v>
      </c>
      <c r="B35" s="35"/>
      <c r="C35" s="90"/>
      <c r="D35" s="35"/>
      <c r="E35" s="35"/>
      <c r="F35" s="35"/>
      <c r="G35" s="10">
        <f t="shared" si="1"/>
        <v>0</v>
      </c>
      <c r="H35" s="10">
        <v>750.75</v>
      </c>
      <c r="I35" s="10">
        <f>+Feb!J35</f>
        <v>0</v>
      </c>
      <c r="J35" s="10"/>
      <c r="K35" s="10">
        <f>+Feb!L35</f>
        <v>0</v>
      </c>
      <c r="L35" s="10"/>
      <c r="M35" s="10"/>
      <c r="N35" s="10">
        <f t="shared" si="2"/>
        <v>750.75</v>
      </c>
      <c r="O35" s="10">
        <f>+'184.100'!AC35</f>
        <v>0</v>
      </c>
      <c r="Q35" s="10"/>
      <c r="R35" s="10">
        <f t="shared" si="0"/>
        <v>750.75</v>
      </c>
    </row>
    <row r="36" spans="1:18" hidden="1" x14ac:dyDescent="0.2">
      <c r="A36" s="34">
        <v>143000</v>
      </c>
      <c r="B36" s="35"/>
      <c r="C36" s="90"/>
      <c r="D36" s="35"/>
      <c r="E36" s="35"/>
      <c r="F36" s="35"/>
      <c r="G36" s="10">
        <f t="shared" si="1"/>
        <v>0</v>
      </c>
      <c r="H36" s="10"/>
      <c r="I36" s="10">
        <f>+Feb!J36</f>
        <v>0</v>
      </c>
      <c r="J36" s="10"/>
      <c r="K36" s="10">
        <f>+Feb!L36</f>
        <v>0</v>
      </c>
      <c r="L36" s="10"/>
      <c r="M36" s="10"/>
      <c r="N36" s="10">
        <f t="shared" ref="N36:N37" si="6">+G36-I36+J36-K36+L36+M36+H36</f>
        <v>0</v>
      </c>
      <c r="O36" s="10">
        <f>+'184.100'!AC36</f>
        <v>0</v>
      </c>
      <c r="Q36" s="10"/>
      <c r="R36" s="10">
        <f t="shared" si="0"/>
        <v>0</v>
      </c>
    </row>
    <row r="37" spans="1:18" hidden="1" x14ac:dyDescent="0.2">
      <c r="A37" s="34">
        <f>+Jan!A37</f>
        <v>143100</v>
      </c>
      <c r="B37" s="35"/>
      <c r="C37" s="90"/>
      <c r="D37" s="35"/>
      <c r="E37" s="35"/>
      <c r="F37" s="35"/>
      <c r="G37" s="10">
        <f t="shared" si="1"/>
        <v>0</v>
      </c>
      <c r="H37" s="10"/>
      <c r="I37" s="10">
        <f>+Feb!J37</f>
        <v>0</v>
      </c>
      <c r="J37" s="10"/>
      <c r="K37" s="10">
        <f>+Feb!L37</f>
        <v>0</v>
      </c>
      <c r="L37" s="10"/>
      <c r="M37" s="10"/>
      <c r="N37" s="10">
        <f t="shared" si="6"/>
        <v>0</v>
      </c>
      <c r="O37" s="10">
        <f>+'184.100'!AC37</f>
        <v>0</v>
      </c>
      <c r="Q37" s="10"/>
      <c r="R37" s="10">
        <f t="shared" si="0"/>
        <v>0</v>
      </c>
    </row>
    <row r="38" spans="1:18" x14ac:dyDescent="0.2">
      <c r="A38" s="34">
        <f>+Jan!A38</f>
        <v>143600</v>
      </c>
      <c r="B38" s="35"/>
      <c r="C38" s="90"/>
      <c r="D38" s="35"/>
      <c r="E38" s="35"/>
      <c r="F38" s="35"/>
      <c r="G38" s="10">
        <f t="shared" si="1"/>
        <v>0</v>
      </c>
      <c r="H38" s="10">
        <v>122.69</v>
      </c>
      <c r="I38" s="10">
        <f>+Feb!J38</f>
        <v>0</v>
      </c>
      <c r="J38" s="10"/>
      <c r="K38" s="10">
        <f>+Feb!L38</f>
        <v>0</v>
      </c>
      <c r="L38" s="10"/>
      <c r="M38" s="10"/>
      <c r="N38" s="10">
        <f t="shared" si="2"/>
        <v>122.69</v>
      </c>
      <c r="O38" s="10">
        <f>+'184.100'!AC38</f>
        <v>0</v>
      </c>
      <c r="Q38" s="10"/>
      <c r="R38" s="10">
        <f t="shared" si="0"/>
        <v>122.69</v>
      </c>
    </row>
    <row r="39" spans="1:18" hidden="1" x14ac:dyDescent="0.2">
      <c r="A39" s="34">
        <v>143700</v>
      </c>
      <c r="B39" s="35"/>
      <c r="C39" s="90"/>
      <c r="D39" s="35"/>
      <c r="E39" s="35"/>
      <c r="F39" s="35"/>
      <c r="G39" s="10">
        <f t="shared" si="1"/>
        <v>0</v>
      </c>
      <c r="H39" s="10"/>
      <c r="I39" s="10"/>
      <c r="J39" s="10"/>
      <c r="K39" s="10"/>
      <c r="L39" s="10"/>
      <c r="M39" s="10"/>
      <c r="N39" s="10">
        <f t="shared" ref="N39" si="7">+G39-I39+J39-K39+L39+M39+H39</f>
        <v>0</v>
      </c>
      <c r="O39" s="10">
        <f>+'184.100'!AC39</f>
        <v>0</v>
      </c>
      <c r="Q39" s="10"/>
      <c r="R39" s="10">
        <f t="shared" si="0"/>
        <v>0</v>
      </c>
    </row>
    <row r="40" spans="1:18" hidden="1" x14ac:dyDescent="0.2">
      <c r="A40" s="34">
        <f>+Jan!A40</f>
        <v>146000</v>
      </c>
      <c r="B40" s="35"/>
      <c r="C40" s="90"/>
      <c r="D40" s="35"/>
      <c r="E40" s="35"/>
      <c r="F40" s="35"/>
      <c r="G40" s="10">
        <f t="shared" si="1"/>
        <v>0</v>
      </c>
      <c r="H40" s="10"/>
      <c r="I40" s="10">
        <f>+Feb!J40</f>
        <v>0</v>
      </c>
      <c r="J40" s="10"/>
      <c r="K40" s="10">
        <f>+Feb!L40</f>
        <v>0</v>
      </c>
      <c r="L40" s="10"/>
      <c r="M40" s="10"/>
      <c r="N40" s="10">
        <f t="shared" si="2"/>
        <v>0</v>
      </c>
      <c r="O40" s="10">
        <f>+'184.100'!AC40</f>
        <v>0</v>
      </c>
      <c r="Q40" s="10"/>
      <c r="R40" s="10">
        <f t="shared" si="0"/>
        <v>0</v>
      </c>
    </row>
    <row r="41" spans="1:18" x14ac:dyDescent="0.2">
      <c r="A41" s="34">
        <f>+Jan!A41</f>
        <v>163000</v>
      </c>
      <c r="B41" s="35">
        <v>40467.279999999999</v>
      </c>
      <c r="C41" s="90">
        <v>305.76</v>
      </c>
      <c r="D41" s="35"/>
      <c r="E41" s="35">
        <v>3392.37</v>
      </c>
      <c r="F41" s="35"/>
      <c r="G41" s="10">
        <f t="shared" si="1"/>
        <v>44165.41</v>
      </c>
      <c r="H41" s="10"/>
      <c r="I41" s="10">
        <f>+Feb!J41</f>
        <v>0</v>
      </c>
      <c r="J41" s="10"/>
      <c r="K41" s="10">
        <f>+Feb!L41</f>
        <v>0</v>
      </c>
      <c r="L41" s="10"/>
      <c r="M41" s="10"/>
      <c r="N41" s="10">
        <f t="shared" si="2"/>
        <v>44165.41</v>
      </c>
      <c r="O41" s="10">
        <f>+'184.100'!AC41</f>
        <v>3.9635545799331253</v>
      </c>
      <c r="Q41" s="10">
        <f>-'163000'!AC21</f>
        <v>-44169.373554579943</v>
      </c>
      <c r="R41" s="10">
        <f t="shared" si="0"/>
        <v>-6.1022298325497104E-12</v>
      </c>
    </row>
    <row r="42" spans="1:18" hidden="1" x14ac:dyDescent="0.2">
      <c r="A42" s="34">
        <v>163200</v>
      </c>
      <c r="B42" s="35"/>
      <c r="C42" s="90"/>
      <c r="D42" s="35"/>
      <c r="E42" s="35"/>
      <c r="F42" s="35"/>
      <c r="G42" s="10">
        <f t="shared" si="1"/>
        <v>0</v>
      </c>
      <c r="H42" s="10"/>
      <c r="I42" s="10">
        <f>+Feb!J42</f>
        <v>0</v>
      </c>
      <c r="J42" s="10"/>
      <c r="K42" s="10">
        <f>+Feb!L42</f>
        <v>0</v>
      </c>
      <c r="L42" s="10"/>
      <c r="M42" s="10"/>
      <c r="N42" s="10">
        <f t="shared" si="2"/>
        <v>0</v>
      </c>
      <c r="O42" s="10">
        <f>+'184.100'!AC42</f>
        <v>0</v>
      </c>
      <c r="Q42" s="10">
        <f>-'163000'!AC44</f>
        <v>0</v>
      </c>
      <c r="R42" s="10">
        <f t="shared" si="0"/>
        <v>0</v>
      </c>
    </row>
    <row r="43" spans="1:18" hidden="1" x14ac:dyDescent="0.2">
      <c r="A43" s="34">
        <v>183200</v>
      </c>
      <c r="B43" s="35"/>
      <c r="C43" s="90"/>
      <c r="D43" s="35"/>
      <c r="E43" s="35"/>
      <c r="F43" s="35"/>
      <c r="G43" s="10">
        <f t="shared" si="1"/>
        <v>0</v>
      </c>
      <c r="H43" s="10"/>
      <c r="I43" s="10">
        <f>+Feb!J43</f>
        <v>0</v>
      </c>
      <c r="J43" s="10"/>
      <c r="K43" s="10">
        <f>+Feb!L43</f>
        <v>0</v>
      </c>
      <c r="L43" s="10"/>
      <c r="M43" s="10"/>
      <c r="N43" s="10">
        <f t="shared" si="2"/>
        <v>0</v>
      </c>
      <c r="O43" s="10">
        <f>+'184.100'!AC43</f>
        <v>0</v>
      </c>
      <c r="Q43" s="10"/>
      <c r="R43" s="10">
        <f t="shared" si="0"/>
        <v>0</v>
      </c>
    </row>
    <row r="44" spans="1:18" hidden="1" x14ac:dyDescent="0.2">
      <c r="A44" s="34">
        <v>183400</v>
      </c>
      <c r="B44" s="35"/>
      <c r="C44" s="90"/>
      <c r="D44" s="35"/>
      <c r="E44" s="35"/>
      <c r="F44" s="35"/>
      <c r="G44" s="10">
        <f t="shared" si="1"/>
        <v>0</v>
      </c>
      <c r="H44" s="10"/>
      <c r="I44" s="10">
        <f>+Feb!J44</f>
        <v>0</v>
      </c>
      <c r="J44" s="10"/>
      <c r="K44" s="10">
        <f>+Feb!L44</f>
        <v>0</v>
      </c>
      <c r="L44" s="10"/>
      <c r="M44" s="10"/>
      <c r="N44" s="10">
        <f t="shared" ref="N44" si="8">+G44-I44+J44-K44+L44+M44+H44</f>
        <v>0</v>
      </c>
      <c r="O44" s="10">
        <f>+'184.100'!AC44</f>
        <v>0</v>
      </c>
      <c r="Q44" s="10"/>
      <c r="R44" s="10">
        <f t="shared" si="0"/>
        <v>0</v>
      </c>
    </row>
    <row r="45" spans="1:18" x14ac:dyDescent="0.2">
      <c r="A45" s="34">
        <f>+Jan!A45</f>
        <v>184100</v>
      </c>
      <c r="B45" s="35">
        <v>2898.49</v>
      </c>
      <c r="C45" s="90"/>
      <c r="D45" s="35"/>
      <c r="E45" s="35">
        <v>222.1</v>
      </c>
      <c r="F45" s="35"/>
      <c r="G45" s="10">
        <f t="shared" si="1"/>
        <v>3120.5899999999997</v>
      </c>
      <c r="H45" s="10"/>
      <c r="I45" s="10">
        <f>+Feb!J45</f>
        <v>0</v>
      </c>
      <c r="J45" s="10"/>
      <c r="K45" s="10">
        <f>+Feb!L45</f>
        <v>0</v>
      </c>
      <c r="L45" s="10"/>
      <c r="M45" s="10"/>
      <c r="N45" s="10">
        <f t="shared" si="2"/>
        <v>3120.5899999999997</v>
      </c>
      <c r="O45" s="10">
        <f>-'184.100'!AC116</f>
        <v>-3120.5900000000006</v>
      </c>
      <c r="Q45" s="10"/>
      <c r="R45" s="10">
        <f t="shared" si="0"/>
        <v>-9.0949470177292824E-13</v>
      </c>
    </row>
    <row r="46" spans="1:18" hidden="1" x14ac:dyDescent="0.2">
      <c r="A46" s="34">
        <v>242300</v>
      </c>
      <c r="B46" s="35"/>
      <c r="C46" s="90"/>
      <c r="D46" s="35"/>
      <c r="E46" s="35"/>
      <c r="F46" s="35"/>
      <c r="G46" s="10">
        <f t="shared" ref="G46" si="9">SUM(B46:F46)</f>
        <v>0</v>
      </c>
      <c r="H46" s="10"/>
      <c r="I46" s="10">
        <f>+Feb!J46</f>
        <v>0</v>
      </c>
      <c r="J46" s="10"/>
      <c r="K46" s="10">
        <f>+Feb!L46</f>
        <v>0</v>
      </c>
      <c r="L46" s="10"/>
      <c r="M46" s="10"/>
      <c r="N46" s="10">
        <f t="shared" si="2"/>
        <v>0</v>
      </c>
      <c r="O46" s="10">
        <f>+'184.100'!AC46</f>
        <v>0</v>
      </c>
      <c r="Q46" s="10"/>
      <c r="R46" s="10">
        <f t="shared" ref="R46" si="10">+N46++Q46+O46+P46</f>
        <v>0</v>
      </c>
    </row>
    <row r="47" spans="1:18" hidden="1" x14ac:dyDescent="0.2">
      <c r="A47" s="34">
        <v>253350</v>
      </c>
      <c r="B47" s="35"/>
      <c r="C47" s="90"/>
      <c r="D47" s="35"/>
      <c r="E47" s="35"/>
      <c r="F47" s="35"/>
      <c r="G47" s="10">
        <f t="shared" si="1"/>
        <v>0</v>
      </c>
      <c r="H47" s="10"/>
      <c r="I47" s="10">
        <f>+Feb!J47</f>
        <v>0</v>
      </c>
      <c r="J47" s="10"/>
      <c r="K47" s="10">
        <f>+Feb!L47</f>
        <v>0</v>
      </c>
      <c r="L47" s="10"/>
      <c r="M47" s="10"/>
      <c r="N47" s="10">
        <f t="shared" ref="N47:N49" si="11">+G47-I47+J47-K47+L47+M47+H47</f>
        <v>0</v>
      </c>
      <c r="O47" s="10">
        <f>+'184.100'!AC47</f>
        <v>0</v>
      </c>
      <c r="Q47" s="10"/>
      <c r="R47" s="10">
        <f t="shared" si="0"/>
        <v>0</v>
      </c>
    </row>
    <row r="48" spans="1:18" hidden="1" x14ac:dyDescent="0.2">
      <c r="A48" s="34">
        <v>253351</v>
      </c>
      <c r="B48" s="35"/>
      <c r="C48" s="90"/>
      <c r="D48" s="35"/>
      <c r="E48" s="35"/>
      <c r="F48" s="35"/>
      <c r="G48" s="10">
        <f t="shared" si="1"/>
        <v>0</v>
      </c>
      <c r="H48" s="10"/>
      <c r="I48" s="10">
        <f>+Feb!J48</f>
        <v>0</v>
      </c>
      <c r="J48" s="10"/>
      <c r="K48" s="10">
        <f>+Feb!L48</f>
        <v>0</v>
      </c>
      <c r="L48" s="10"/>
      <c r="M48" s="10"/>
      <c r="N48" s="10">
        <f t="shared" si="11"/>
        <v>0</v>
      </c>
      <c r="O48" s="10">
        <f>+'184.100'!AC48</f>
        <v>0</v>
      </c>
      <c r="Q48" s="10"/>
      <c r="R48" s="10">
        <f t="shared" si="0"/>
        <v>0</v>
      </c>
    </row>
    <row r="49" spans="1:18" hidden="1" x14ac:dyDescent="0.2">
      <c r="A49" s="34">
        <f>+Jan!A49</f>
        <v>416000</v>
      </c>
      <c r="B49" s="35"/>
      <c r="C49" s="90"/>
      <c r="D49" s="35"/>
      <c r="E49" s="35"/>
      <c r="F49" s="35"/>
      <c r="G49" s="10">
        <f t="shared" si="1"/>
        <v>0</v>
      </c>
      <c r="H49" s="10"/>
      <c r="I49" s="10">
        <f>+Feb!J49</f>
        <v>0</v>
      </c>
      <c r="J49" s="10"/>
      <c r="K49" s="10">
        <f>+Feb!L49</f>
        <v>0</v>
      </c>
      <c r="L49" s="10"/>
      <c r="M49" s="10"/>
      <c r="N49" s="10">
        <f t="shared" si="11"/>
        <v>0</v>
      </c>
      <c r="O49" s="10">
        <f>+'184.100'!AC49</f>
        <v>0</v>
      </c>
      <c r="Q49" s="10"/>
      <c r="R49" s="10">
        <f t="shared" si="0"/>
        <v>0</v>
      </c>
    </row>
    <row r="50" spans="1:18" hidden="1" x14ac:dyDescent="0.2">
      <c r="A50" s="34">
        <f>+Jan!A50</f>
        <v>416100</v>
      </c>
      <c r="B50" s="35"/>
      <c r="C50" s="90"/>
      <c r="D50" s="35"/>
      <c r="E50" s="35"/>
      <c r="F50" s="35"/>
      <c r="G50" s="10">
        <f t="shared" si="1"/>
        <v>0</v>
      </c>
      <c r="H50" s="10"/>
      <c r="I50" s="10">
        <f>+Feb!J50</f>
        <v>0</v>
      </c>
      <c r="J50" s="10"/>
      <c r="K50" s="10">
        <f>+Feb!L50</f>
        <v>0</v>
      </c>
      <c r="L50" s="10"/>
      <c r="M50" s="10"/>
      <c r="N50" s="10">
        <f t="shared" si="2"/>
        <v>0</v>
      </c>
      <c r="O50" s="10">
        <f>+'184.100'!AC50</f>
        <v>0</v>
      </c>
      <c r="Q50" s="10"/>
      <c r="R50" s="10">
        <f t="shared" si="0"/>
        <v>0</v>
      </c>
    </row>
    <row r="51" spans="1:18" hidden="1" x14ac:dyDescent="0.2">
      <c r="A51" s="34">
        <f>+Jan!A51</f>
        <v>416600</v>
      </c>
      <c r="B51" s="35"/>
      <c r="C51" s="90"/>
      <c r="D51" s="35"/>
      <c r="E51" s="35"/>
      <c r="F51" s="35"/>
      <c r="G51" s="10">
        <f t="shared" si="1"/>
        <v>0</v>
      </c>
      <c r="H51" s="10"/>
      <c r="I51" s="10">
        <f>+Feb!J51</f>
        <v>0</v>
      </c>
      <c r="J51" s="10"/>
      <c r="K51" s="10">
        <f>+Feb!L51</f>
        <v>0</v>
      </c>
      <c r="L51" s="10"/>
      <c r="M51" s="10"/>
      <c r="N51" s="10">
        <f t="shared" si="2"/>
        <v>0</v>
      </c>
      <c r="O51" s="10">
        <f>+'184.100'!AC51</f>
        <v>0</v>
      </c>
      <c r="Q51" s="10"/>
      <c r="R51" s="10">
        <f t="shared" si="0"/>
        <v>0</v>
      </c>
    </row>
    <row r="52" spans="1:18" hidden="1" x14ac:dyDescent="0.2">
      <c r="A52" s="34">
        <f>+Jan!A52</f>
        <v>416700</v>
      </c>
      <c r="B52" s="35"/>
      <c r="C52" s="90"/>
      <c r="D52" s="35"/>
      <c r="E52" s="35"/>
      <c r="F52" s="35"/>
      <c r="G52" s="10">
        <f t="shared" si="1"/>
        <v>0</v>
      </c>
      <c r="H52" s="10"/>
      <c r="I52" s="10">
        <f>+Feb!J52</f>
        <v>0</v>
      </c>
      <c r="J52" s="10"/>
      <c r="K52" s="10">
        <f>+Feb!L52</f>
        <v>0</v>
      </c>
      <c r="L52" s="10"/>
      <c r="M52" s="10"/>
      <c r="N52" s="10">
        <f t="shared" si="2"/>
        <v>0</v>
      </c>
      <c r="O52" s="10">
        <f>+'184.100'!AC52</f>
        <v>0</v>
      </c>
      <c r="Q52" s="10"/>
      <c r="R52" s="10">
        <f t="shared" si="0"/>
        <v>0</v>
      </c>
    </row>
    <row r="53" spans="1:18" x14ac:dyDescent="0.2">
      <c r="A53" s="34">
        <f>+Jan!A53</f>
        <v>417102</v>
      </c>
      <c r="B53" s="35"/>
      <c r="C53" s="90"/>
      <c r="D53" s="35"/>
      <c r="E53" s="35"/>
      <c r="F53" s="35"/>
      <c r="G53" s="10">
        <f t="shared" si="1"/>
        <v>0</v>
      </c>
      <c r="H53" s="10"/>
      <c r="I53" s="10">
        <f>+Feb!J53</f>
        <v>0</v>
      </c>
      <c r="J53" s="10"/>
      <c r="K53" s="10">
        <f>+Feb!L53</f>
        <v>0</v>
      </c>
      <c r="L53" s="10"/>
      <c r="M53" s="10"/>
      <c r="N53" s="10">
        <f t="shared" si="2"/>
        <v>0</v>
      </c>
      <c r="O53" s="10">
        <f>+'184.100'!AC53</f>
        <v>0</v>
      </c>
      <c r="P53" s="10">
        <v>0.57999999999999996</v>
      </c>
      <c r="Q53" s="10"/>
      <c r="R53" s="10">
        <f t="shared" si="0"/>
        <v>0.57999999999999996</v>
      </c>
    </row>
    <row r="54" spans="1:18" hidden="1" x14ac:dyDescent="0.2">
      <c r="A54" s="34">
        <f>+Jan!A54</f>
        <v>417106</v>
      </c>
      <c r="B54" s="35"/>
      <c r="C54" s="90"/>
      <c r="D54" s="35"/>
      <c r="E54" s="35"/>
      <c r="F54" s="35"/>
      <c r="G54" s="10">
        <f t="shared" si="1"/>
        <v>0</v>
      </c>
      <c r="H54" s="10"/>
      <c r="I54" s="10">
        <f>+Feb!J54</f>
        <v>0</v>
      </c>
      <c r="J54" s="10"/>
      <c r="K54" s="10">
        <f>+Feb!L54</f>
        <v>0</v>
      </c>
      <c r="L54" s="10"/>
      <c r="M54" s="10"/>
      <c r="N54" s="10">
        <f t="shared" si="2"/>
        <v>0</v>
      </c>
      <c r="O54" s="10">
        <f>+'184.100'!AC54</f>
        <v>0</v>
      </c>
      <c r="Q54" s="10"/>
      <c r="R54" s="10">
        <f t="shared" si="0"/>
        <v>0</v>
      </c>
    </row>
    <row r="55" spans="1:18" x14ac:dyDescent="0.2">
      <c r="A55" s="34">
        <f>+Jan!A55</f>
        <v>417107</v>
      </c>
      <c r="B55" s="35"/>
      <c r="C55" s="90"/>
      <c r="D55" s="35"/>
      <c r="E55" s="35"/>
      <c r="F55" s="35"/>
      <c r="G55" s="10">
        <f t="shared" si="1"/>
        <v>0</v>
      </c>
      <c r="H55" s="10"/>
      <c r="I55" s="10">
        <f>+Feb!J55</f>
        <v>0</v>
      </c>
      <c r="J55" s="10"/>
      <c r="K55" s="10">
        <f>+Feb!L55</f>
        <v>0</v>
      </c>
      <c r="L55" s="10"/>
      <c r="M55" s="10"/>
      <c r="N55" s="10">
        <f t="shared" si="2"/>
        <v>0</v>
      </c>
      <c r="O55" s="10">
        <f>+'184.100'!AC55</f>
        <v>0</v>
      </c>
      <c r="P55" s="10">
        <v>9.3699999999999992</v>
      </c>
      <c r="Q55" s="10"/>
      <c r="R55" s="10">
        <f t="shared" si="0"/>
        <v>9.3699999999999992</v>
      </c>
    </row>
    <row r="56" spans="1:18" hidden="1" x14ac:dyDescent="0.2">
      <c r="A56" s="34">
        <v>426500</v>
      </c>
      <c r="B56" s="35"/>
      <c r="C56" s="90"/>
      <c r="D56" s="35"/>
      <c r="E56" s="35"/>
      <c r="F56" s="35"/>
      <c r="G56" s="10">
        <f t="shared" ref="G56" si="12">SUM(B56:F56)</f>
        <v>0</v>
      </c>
      <c r="H56" s="10"/>
      <c r="I56" s="10">
        <f>+Feb!J56</f>
        <v>0</v>
      </c>
      <c r="J56" s="10"/>
      <c r="K56" s="10">
        <f>+Feb!L56</f>
        <v>0</v>
      </c>
      <c r="L56" s="10"/>
      <c r="M56" s="10"/>
      <c r="N56" s="10">
        <f t="shared" ref="N56" si="13">+G56-I56+J56-K56+L56+M56+H56</f>
        <v>0</v>
      </c>
      <c r="O56" s="10">
        <f>+'184.100'!AC56</f>
        <v>0</v>
      </c>
      <c r="Q56" s="10"/>
      <c r="R56" s="10">
        <f t="shared" ref="R56" si="14">+N56++Q56+O56+P56</f>
        <v>0</v>
      </c>
    </row>
    <row r="57" spans="1:18" hidden="1" x14ac:dyDescent="0.2">
      <c r="A57" s="34">
        <f>+Jan!A57</f>
        <v>582000</v>
      </c>
      <c r="B57" s="35"/>
      <c r="C57" s="90"/>
      <c r="D57" s="35"/>
      <c r="E57" s="35"/>
      <c r="F57" s="35"/>
      <c r="G57" s="10">
        <f t="shared" si="1"/>
        <v>0</v>
      </c>
      <c r="H57" s="10"/>
      <c r="I57" s="10">
        <f>+Feb!J57</f>
        <v>0</v>
      </c>
      <c r="J57" s="10"/>
      <c r="K57" s="10">
        <f>+Feb!L57</f>
        <v>0</v>
      </c>
      <c r="L57" s="10"/>
      <c r="M57" s="10"/>
      <c r="N57" s="10">
        <f t="shared" si="2"/>
        <v>0</v>
      </c>
      <c r="O57" s="10">
        <f>+'184.100'!AC57</f>
        <v>0</v>
      </c>
      <c r="Q57" s="10"/>
      <c r="R57" s="10">
        <f t="shared" si="0"/>
        <v>0</v>
      </c>
    </row>
    <row r="58" spans="1:18" x14ac:dyDescent="0.2">
      <c r="A58" s="34">
        <f>+Jan!A58</f>
        <v>582200</v>
      </c>
      <c r="B58" s="35">
        <v>583.77</v>
      </c>
      <c r="C58" s="90"/>
      <c r="D58" s="35"/>
      <c r="E58" s="35">
        <v>67.39</v>
      </c>
      <c r="F58" s="35"/>
      <c r="G58" s="10">
        <f t="shared" si="1"/>
        <v>651.16</v>
      </c>
      <c r="H58" s="10"/>
      <c r="I58" s="10">
        <f>+Feb!J58</f>
        <v>0</v>
      </c>
      <c r="J58" s="10"/>
      <c r="K58" s="10">
        <f>+Feb!L58</f>
        <v>0</v>
      </c>
      <c r="L58" s="10"/>
      <c r="M58" s="10"/>
      <c r="N58" s="10">
        <f t="shared" si="2"/>
        <v>651.16</v>
      </c>
      <c r="O58" s="10">
        <f>+'184.100'!AC58</f>
        <v>1.0849166530303263</v>
      </c>
      <c r="Q58" s="10"/>
      <c r="R58" s="10">
        <f t="shared" si="0"/>
        <v>652.24491665303026</v>
      </c>
    </row>
    <row r="59" spans="1:18" x14ac:dyDescent="0.2">
      <c r="A59" s="34">
        <f>+Jan!A59</f>
        <v>583000</v>
      </c>
      <c r="B59" s="35">
        <v>12868.77</v>
      </c>
      <c r="C59" s="90">
        <v>2.39</v>
      </c>
      <c r="D59" s="35"/>
      <c r="E59" s="35">
        <v>1055.71</v>
      </c>
      <c r="F59" s="35"/>
      <c r="G59" s="10">
        <f t="shared" si="1"/>
        <v>13926.869999999999</v>
      </c>
      <c r="H59" s="10"/>
      <c r="I59" s="10">
        <f>+Feb!J59</f>
        <v>0</v>
      </c>
      <c r="J59" s="10"/>
      <c r="K59" s="10">
        <f>+Feb!L59</f>
        <v>0</v>
      </c>
      <c r="L59" s="10"/>
      <c r="M59" s="10"/>
      <c r="N59" s="10">
        <f t="shared" si="2"/>
        <v>13926.869999999999</v>
      </c>
      <c r="O59" s="10">
        <f>+'184.100'!AC59</f>
        <v>111.45870806414771</v>
      </c>
      <c r="Q59" s="10"/>
      <c r="R59" s="10">
        <f t="shared" ref="R59:R104" si="15">+N59++Q59+O59+P59</f>
        <v>14038.328708064148</v>
      </c>
    </row>
    <row r="60" spans="1:18" x14ac:dyDescent="0.2">
      <c r="A60" s="34">
        <f>+Jan!A60</f>
        <v>586000</v>
      </c>
      <c r="B60" s="35">
        <v>5959.63</v>
      </c>
      <c r="C60" s="90"/>
      <c r="D60" s="35"/>
      <c r="E60" s="35">
        <v>398.09</v>
      </c>
      <c r="F60" s="35"/>
      <c r="G60" s="10">
        <f t="shared" si="1"/>
        <v>6357.72</v>
      </c>
      <c r="H60" s="10"/>
      <c r="I60" s="10">
        <f>+Feb!J60</f>
        <v>0</v>
      </c>
      <c r="J60" s="10"/>
      <c r="K60" s="10">
        <f>+Feb!L60</f>
        <v>0</v>
      </c>
      <c r="L60" s="10"/>
      <c r="M60" s="10"/>
      <c r="N60" s="10">
        <f t="shared" si="2"/>
        <v>6357.72</v>
      </c>
      <c r="O60" s="10">
        <f>+'184.100'!AC60</f>
        <v>51.095004639244927</v>
      </c>
      <c r="Q60" s="10"/>
      <c r="R60" s="10">
        <f t="shared" si="15"/>
        <v>6408.8150046392448</v>
      </c>
    </row>
    <row r="61" spans="1:18" x14ac:dyDescent="0.2">
      <c r="A61" s="34">
        <f>+Jan!A61</f>
        <v>588000</v>
      </c>
      <c r="B61" s="35">
        <v>112460.57</v>
      </c>
      <c r="C61" s="90">
        <v>37.130000000000003</v>
      </c>
      <c r="D61" s="35"/>
      <c r="E61" s="35">
        <v>8667.3700000000008</v>
      </c>
      <c r="F61" s="35">
        <f>-2117.56+2117.56</f>
        <v>0</v>
      </c>
      <c r="G61" s="10">
        <f t="shared" si="1"/>
        <v>121165.07</v>
      </c>
      <c r="H61" s="10"/>
      <c r="I61" s="10">
        <f>+Feb!J61</f>
        <v>0</v>
      </c>
      <c r="J61" s="10"/>
      <c r="K61" s="10">
        <f>+Feb!L61</f>
        <v>0</v>
      </c>
      <c r="L61" s="10"/>
      <c r="M61" s="10"/>
      <c r="N61" s="10">
        <f t="shared" si="2"/>
        <v>121165.07</v>
      </c>
      <c r="O61" s="10">
        <f>+'184.100'!AC61</f>
        <v>55.488482889582407</v>
      </c>
      <c r="Q61" s="10">
        <f>+'163000'!AC11+'163000'!AC34</f>
        <v>0</v>
      </c>
      <c r="R61" s="10">
        <f t="shared" si="15"/>
        <v>121220.5584828896</v>
      </c>
    </row>
    <row r="62" spans="1:18" hidden="1" x14ac:dyDescent="0.2">
      <c r="A62" s="50">
        <v>588200</v>
      </c>
      <c r="B62" s="35"/>
      <c r="C62" s="90"/>
      <c r="D62" s="35"/>
      <c r="E62" s="35"/>
      <c r="F62" s="35"/>
      <c r="G62" s="10">
        <f t="shared" si="1"/>
        <v>0</v>
      </c>
      <c r="H62" s="10"/>
      <c r="I62" s="10">
        <f>+Feb!J62</f>
        <v>0</v>
      </c>
      <c r="J62" s="10"/>
      <c r="K62" s="10">
        <f>+Feb!L62</f>
        <v>0</v>
      </c>
      <c r="L62" s="10"/>
      <c r="M62" s="10"/>
      <c r="N62" s="10">
        <f t="shared" si="2"/>
        <v>0</v>
      </c>
      <c r="O62" s="10">
        <f>+'184.100'!AC62</f>
        <v>0</v>
      </c>
      <c r="Q62" s="10"/>
      <c r="R62" s="10">
        <f t="shared" si="15"/>
        <v>0</v>
      </c>
    </row>
    <row r="63" spans="1:18" hidden="1" x14ac:dyDescent="0.2">
      <c r="A63" s="50">
        <v>588210</v>
      </c>
      <c r="B63" s="35"/>
      <c r="C63" s="90"/>
      <c r="D63" s="35"/>
      <c r="E63" s="35"/>
      <c r="F63" s="35"/>
      <c r="G63" s="10">
        <f t="shared" si="1"/>
        <v>0</v>
      </c>
      <c r="H63" s="10"/>
      <c r="I63" s="10">
        <f>+Feb!J63</f>
        <v>0</v>
      </c>
      <c r="J63" s="10"/>
      <c r="K63" s="10">
        <f>+Feb!L63</f>
        <v>0</v>
      </c>
      <c r="L63" s="10"/>
      <c r="M63" s="10"/>
      <c r="N63" s="10">
        <f t="shared" si="2"/>
        <v>0</v>
      </c>
      <c r="O63" s="10">
        <f>+'184.100'!AC63</f>
        <v>0</v>
      </c>
      <c r="Q63" s="10"/>
      <c r="R63" s="10">
        <f t="shared" si="15"/>
        <v>0</v>
      </c>
    </row>
    <row r="64" spans="1:18" x14ac:dyDescent="0.2">
      <c r="A64" s="34">
        <f>+Jan!A64</f>
        <v>592000</v>
      </c>
      <c r="B64" s="35">
        <v>12623.77</v>
      </c>
      <c r="C64" s="90">
        <v>215.29</v>
      </c>
      <c r="D64" s="35"/>
      <c r="E64" s="35">
        <v>1096.25</v>
      </c>
      <c r="F64" s="35"/>
      <c r="G64" s="10">
        <f t="shared" si="1"/>
        <v>13935.310000000001</v>
      </c>
      <c r="H64" s="10"/>
      <c r="I64" s="10">
        <f>+Feb!J64</f>
        <v>0</v>
      </c>
      <c r="J64" s="10"/>
      <c r="K64" s="10">
        <f>+Feb!L64</f>
        <v>0</v>
      </c>
      <c r="L64" s="10"/>
      <c r="M64" s="10"/>
      <c r="N64" s="10">
        <f t="shared" si="2"/>
        <v>13935.310000000001</v>
      </c>
      <c r="O64" s="10">
        <f>+'184.100'!AC64</f>
        <v>37.790290628542756</v>
      </c>
      <c r="Q64" s="10">
        <f>+'163000'!AC12+'163000'!AC35</f>
        <v>0</v>
      </c>
      <c r="R64" s="10">
        <f t="shared" si="15"/>
        <v>13973.100290628545</v>
      </c>
    </row>
    <row r="65" spans="1:18" x14ac:dyDescent="0.2">
      <c r="A65" s="34">
        <f>+Jan!A65</f>
        <v>592100</v>
      </c>
      <c r="B65" s="35">
        <v>2769.4</v>
      </c>
      <c r="C65" s="90"/>
      <c r="D65" s="35"/>
      <c r="E65" s="35">
        <v>268.76</v>
      </c>
      <c r="F65" s="35"/>
      <c r="G65" s="10">
        <f t="shared" si="1"/>
        <v>3038.16</v>
      </c>
      <c r="H65" s="10"/>
      <c r="I65" s="10">
        <f>+Feb!J65</f>
        <v>0</v>
      </c>
      <c r="J65" s="10"/>
      <c r="K65" s="10">
        <f>+Feb!L65</f>
        <v>0</v>
      </c>
      <c r="L65" s="10"/>
      <c r="M65" s="10"/>
      <c r="N65" s="10">
        <f t="shared" si="2"/>
        <v>3038.16</v>
      </c>
      <c r="O65" s="10">
        <f>+'184.100'!AC65</f>
        <v>4.6900116958514761</v>
      </c>
      <c r="Q65" s="10"/>
      <c r="R65" s="10">
        <f t="shared" si="15"/>
        <v>3042.8500116958512</v>
      </c>
    </row>
    <row r="66" spans="1:18" x14ac:dyDescent="0.2">
      <c r="A66" s="34">
        <f>+Jan!A66</f>
        <v>592200</v>
      </c>
      <c r="B66" s="35">
        <v>873.16</v>
      </c>
      <c r="C66" s="90"/>
      <c r="D66" s="35"/>
      <c r="E66" s="35">
        <v>93.86</v>
      </c>
      <c r="F66" s="35"/>
      <c r="G66" s="10">
        <f t="shared" si="1"/>
        <v>967.02</v>
      </c>
      <c r="H66" s="10"/>
      <c r="I66" s="10">
        <f>+Feb!J66</f>
        <v>0</v>
      </c>
      <c r="J66" s="10"/>
      <c r="K66" s="10">
        <f>+Feb!L66</f>
        <v>0</v>
      </c>
      <c r="L66" s="10"/>
      <c r="M66" s="10"/>
      <c r="N66" s="10">
        <f t="shared" si="2"/>
        <v>967.02</v>
      </c>
      <c r="O66" s="10">
        <f>+'184.100'!AC66</f>
        <v>6.7116494585707596</v>
      </c>
      <c r="Q66" s="10"/>
      <c r="R66" s="10">
        <f t="shared" si="15"/>
        <v>973.7316494585707</v>
      </c>
    </row>
    <row r="67" spans="1:18" x14ac:dyDescent="0.2">
      <c r="A67" s="34">
        <f>+Jan!A67</f>
        <v>593000</v>
      </c>
      <c r="B67" s="35">
        <v>184640.18</v>
      </c>
      <c r="C67" s="90">
        <v>446.04</v>
      </c>
      <c r="D67" s="35"/>
      <c r="E67" s="35">
        <v>7468.81</v>
      </c>
      <c r="F67" s="35"/>
      <c r="G67" s="10">
        <f t="shared" si="1"/>
        <v>192555.03</v>
      </c>
      <c r="H67" s="10">
        <v>-1352.74</v>
      </c>
      <c r="I67" s="10">
        <f>+Feb!J67</f>
        <v>0</v>
      </c>
      <c r="J67" s="10"/>
      <c r="K67" s="10">
        <f>+Feb!L67</f>
        <v>0</v>
      </c>
      <c r="L67" s="10"/>
      <c r="M67" s="10"/>
      <c r="N67" s="10">
        <f t="shared" si="2"/>
        <v>191202.29</v>
      </c>
      <c r="O67" s="10">
        <f>+'184.100'!AC67</f>
        <v>1225.2682247692842</v>
      </c>
      <c r="Q67" s="10">
        <f>+'163000'!AC13+'163000'!AC36</f>
        <v>276.72742751330708</v>
      </c>
      <c r="R67" s="10">
        <f t="shared" si="15"/>
        <v>192704.28565228259</v>
      </c>
    </row>
    <row r="68" spans="1:18" hidden="1" x14ac:dyDescent="0.2">
      <c r="A68" s="50">
        <f>+Jan!A68</f>
        <v>593200</v>
      </c>
      <c r="B68" s="35"/>
      <c r="C68" s="90"/>
      <c r="D68" s="35"/>
      <c r="E68" s="35"/>
      <c r="F68" s="35"/>
      <c r="G68" s="10">
        <f t="shared" si="1"/>
        <v>0</v>
      </c>
      <c r="H68" s="10"/>
      <c r="I68" s="10">
        <f>+Feb!J68</f>
        <v>0</v>
      </c>
      <c r="J68" s="10"/>
      <c r="K68" s="10">
        <f>+Feb!L68</f>
        <v>0</v>
      </c>
      <c r="L68" s="10"/>
      <c r="M68" s="10"/>
      <c r="N68" s="10">
        <f t="shared" si="2"/>
        <v>0</v>
      </c>
      <c r="O68" s="10">
        <f>+'184.100'!AC68</f>
        <v>0</v>
      </c>
      <c r="Q68" s="10">
        <f>+'163000'!AC14+'163000'!AC37</f>
        <v>0</v>
      </c>
      <c r="R68" s="10">
        <f t="shared" si="15"/>
        <v>0</v>
      </c>
    </row>
    <row r="69" spans="1:18" x14ac:dyDescent="0.2">
      <c r="A69" s="34">
        <f>+Jan!A69</f>
        <v>593300</v>
      </c>
      <c r="B69" s="35">
        <v>13057.44</v>
      </c>
      <c r="C69" s="90"/>
      <c r="D69" s="35"/>
      <c r="E69" s="35">
        <v>1057.06</v>
      </c>
      <c r="F69" s="35"/>
      <c r="G69" s="10">
        <f t="shared" si="1"/>
        <v>14114.5</v>
      </c>
      <c r="H69" s="10"/>
      <c r="I69" s="10">
        <f>+Feb!J69</f>
        <v>0</v>
      </c>
      <c r="J69" s="10"/>
      <c r="K69" s="10">
        <f>+Feb!L69</f>
        <v>0</v>
      </c>
      <c r="L69" s="10"/>
      <c r="M69" s="10"/>
      <c r="N69" s="10">
        <f t="shared" si="2"/>
        <v>14114.5</v>
      </c>
      <c r="O69" s="10">
        <f>+'184.100'!AC69</f>
        <v>23.078929006163289</v>
      </c>
      <c r="Q69" s="10"/>
      <c r="R69" s="10">
        <f t="shared" si="15"/>
        <v>14137.578929006164</v>
      </c>
    </row>
    <row r="70" spans="1:18" x14ac:dyDescent="0.2">
      <c r="A70" s="34">
        <v>593800</v>
      </c>
      <c r="B70" s="35">
        <v>960.64</v>
      </c>
      <c r="C70" s="90"/>
      <c r="D70" s="35"/>
      <c r="E70" s="35">
        <v>35.01</v>
      </c>
      <c r="F70" s="35"/>
      <c r="G70" s="10">
        <f t="shared" si="1"/>
        <v>995.65</v>
      </c>
      <c r="H70" s="10"/>
      <c r="I70" s="10"/>
      <c r="J70" s="10"/>
      <c r="K70" s="10"/>
      <c r="L70" s="10"/>
      <c r="M70" s="10"/>
      <c r="N70" s="10">
        <f t="shared" si="2"/>
        <v>995.65</v>
      </c>
      <c r="O70" s="10">
        <f>+'184.100'!AC70</f>
        <v>7.68282140542457</v>
      </c>
      <c r="Q70" s="10"/>
      <c r="R70" s="10">
        <f t="shared" si="15"/>
        <v>1003.3328214054245</v>
      </c>
    </row>
    <row r="71" spans="1:18" x14ac:dyDescent="0.2">
      <c r="A71" s="34">
        <f>+Jan!A71</f>
        <v>594000</v>
      </c>
      <c r="B71" s="35">
        <v>5589.88</v>
      </c>
      <c r="C71" s="90"/>
      <c r="D71" s="35"/>
      <c r="E71" s="35">
        <v>429.5</v>
      </c>
      <c r="F71" s="35"/>
      <c r="G71" s="10">
        <f t="shared" si="1"/>
        <v>6019.38</v>
      </c>
      <c r="H71" s="10"/>
      <c r="I71" s="10">
        <f>+Feb!J71</f>
        <v>0</v>
      </c>
      <c r="J71" s="10"/>
      <c r="K71" s="10">
        <f>+Feb!L71</f>
        <v>0</v>
      </c>
      <c r="L71" s="10"/>
      <c r="M71" s="10"/>
      <c r="N71" s="10">
        <f t="shared" si="2"/>
        <v>6019.38</v>
      </c>
      <c r="O71" s="10">
        <f>+'184.100'!AC71</f>
        <v>9.286920716059095</v>
      </c>
      <c r="Q71" s="10">
        <f>+'163000'!AC15+'163000'!AC38</f>
        <v>0</v>
      </c>
      <c r="R71" s="10">
        <f t="shared" si="15"/>
        <v>6028.6669207160594</v>
      </c>
    </row>
    <row r="72" spans="1:18" x14ac:dyDescent="0.2">
      <c r="A72" s="34">
        <f>+Jan!A72</f>
        <v>595000</v>
      </c>
      <c r="B72" s="35">
        <v>288.76</v>
      </c>
      <c r="C72" s="90"/>
      <c r="D72" s="35"/>
      <c r="E72" s="35">
        <v>23.26</v>
      </c>
      <c r="F72" s="35"/>
      <c r="G72" s="10">
        <f t="shared" si="1"/>
        <v>312.02</v>
      </c>
      <c r="H72" s="10"/>
      <c r="I72" s="10">
        <f>+Feb!J72</f>
        <v>0</v>
      </c>
      <c r="J72" s="10"/>
      <c r="K72" s="10">
        <f>+Feb!L72</f>
        <v>0</v>
      </c>
      <c r="L72" s="10"/>
      <c r="M72" s="10"/>
      <c r="N72" s="10">
        <f t="shared" si="2"/>
        <v>312.02</v>
      </c>
      <c r="O72" s="10">
        <f>+'184.100'!AC72</f>
        <v>7.2729703302278361</v>
      </c>
      <c r="Q72" s="10">
        <f>+'163000'!AC16+'163000'!AC39</f>
        <v>0</v>
      </c>
      <c r="R72" s="10">
        <f t="shared" si="15"/>
        <v>319.29297033022783</v>
      </c>
    </row>
    <row r="73" spans="1:18" x14ac:dyDescent="0.2">
      <c r="A73" s="34">
        <f>+Jan!A73</f>
        <v>596000</v>
      </c>
      <c r="B73" s="35">
        <v>2129.19</v>
      </c>
      <c r="C73" s="90"/>
      <c r="D73" s="35"/>
      <c r="E73" s="35">
        <v>190.4</v>
      </c>
      <c r="F73" s="35"/>
      <c r="G73" s="10">
        <f t="shared" si="1"/>
        <v>2319.59</v>
      </c>
      <c r="H73" s="10"/>
      <c r="I73" s="10">
        <f>+Feb!J73</f>
        <v>0</v>
      </c>
      <c r="J73" s="10"/>
      <c r="K73" s="10">
        <f>+Feb!L73</f>
        <v>0</v>
      </c>
      <c r="L73" s="10"/>
      <c r="M73" s="10"/>
      <c r="N73" s="10">
        <f t="shared" si="2"/>
        <v>2319.59</v>
      </c>
      <c r="O73" s="10">
        <f>+'184.100'!AC73</f>
        <v>19.262573457752715</v>
      </c>
      <c r="Q73" s="10"/>
      <c r="R73" s="10">
        <f t="shared" si="15"/>
        <v>2338.8525734577529</v>
      </c>
    </row>
    <row r="74" spans="1:18" hidden="1" x14ac:dyDescent="0.2">
      <c r="A74" s="34">
        <f>+Jan!A74</f>
        <v>597000</v>
      </c>
      <c r="B74" s="35"/>
      <c r="C74" s="90"/>
      <c r="D74" s="35"/>
      <c r="E74" s="35"/>
      <c r="F74" s="35"/>
      <c r="G74" s="10">
        <f t="shared" si="1"/>
        <v>0</v>
      </c>
      <c r="H74" s="10"/>
      <c r="I74" s="10">
        <f>+Feb!J74</f>
        <v>0</v>
      </c>
      <c r="J74" s="10"/>
      <c r="K74" s="10">
        <f>+Feb!L74</f>
        <v>0</v>
      </c>
      <c r="L74" s="10"/>
      <c r="M74" s="10"/>
      <c r="N74" s="10">
        <f t="shared" si="2"/>
        <v>0</v>
      </c>
      <c r="O74" s="10">
        <f>+'184.100'!AC74</f>
        <v>0</v>
      </c>
      <c r="Q74" s="10">
        <f>+'163000'!AC17+'163000'!AC40</f>
        <v>0</v>
      </c>
      <c r="R74" s="10">
        <f t="shared" si="15"/>
        <v>0</v>
      </c>
    </row>
    <row r="75" spans="1:18" x14ac:dyDescent="0.2">
      <c r="A75" s="34">
        <f>+Jan!A75</f>
        <v>598000</v>
      </c>
      <c r="B75" s="35">
        <v>3814.2</v>
      </c>
      <c r="C75" s="90"/>
      <c r="D75" s="35"/>
      <c r="E75" s="35">
        <v>355.36</v>
      </c>
      <c r="F75" s="35"/>
      <c r="G75" s="10">
        <f t="shared" si="1"/>
        <v>4169.5599999999995</v>
      </c>
      <c r="H75" s="10"/>
      <c r="I75" s="10">
        <f>+Feb!J75</f>
        <v>0</v>
      </c>
      <c r="J75" s="10"/>
      <c r="K75" s="10">
        <f>+Feb!L75</f>
        <v>0</v>
      </c>
      <c r="L75" s="10"/>
      <c r="M75" s="10"/>
      <c r="N75" s="10">
        <f t="shared" si="2"/>
        <v>4169.5599999999995</v>
      </c>
      <c r="O75" s="10">
        <f>+'184.100'!AC75</f>
        <v>4.9915277004595628</v>
      </c>
      <c r="Q75" s="10">
        <f>+'163000'!AC18+'163000'!AC41</f>
        <v>0</v>
      </c>
      <c r="R75" s="10">
        <f t="shared" si="15"/>
        <v>4174.5515277004588</v>
      </c>
    </row>
    <row r="76" spans="1:18" x14ac:dyDescent="0.2">
      <c r="A76" s="34">
        <f>+Jan!A76</f>
        <v>903000</v>
      </c>
      <c r="B76" s="35">
        <v>126222.08</v>
      </c>
      <c r="C76" s="90">
        <v>193.06</v>
      </c>
      <c r="D76" s="35"/>
      <c r="E76" s="35">
        <v>10290.120000000001</v>
      </c>
      <c r="F76" s="35"/>
      <c r="G76" s="10">
        <f t="shared" si="1"/>
        <v>136705.26</v>
      </c>
      <c r="H76" s="10">
        <v>-750.75</v>
      </c>
      <c r="I76" s="10">
        <f>+Feb!J76</f>
        <v>0</v>
      </c>
      <c r="J76" s="10"/>
      <c r="K76" s="10">
        <f>+Feb!L76</f>
        <v>0</v>
      </c>
      <c r="L76" s="10"/>
      <c r="M76" s="10"/>
      <c r="N76" s="10">
        <f t="shared" si="2"/>
        <v>135954.51</v>
      </c>
      <c r="O76" s="10">
        <f>+'184.100'!AC76</f>
        <v>154.90121372902638</v>
      </c>
      <c r="P76" s="10">
        <v>-9.3699999999999992</v>
      </c>
      <c r="Q76" s="10"/>
      <c r="R76" s="10">
        <f t="shared" si="15"/>
        <v>136100.04121372904</v>
      </c>
    </row>
    <row r="77" spans="1:18" hidden="1" x14ac:dyDescent="0.2">
      <c r="A77" s="34">
        <f>+Jan!A77</f>
        <v>903220</v>
      </c>
      <c r="B77" s="35"/>
      <c r="C77" s="90"/>
      <c r="D77" s="35"/>
      <c r="E77" s="35"/>
      <c r="F77" s="35"/>
      <c r="G77" s="10">
        <f t="shared" si="1"/>
        <v>0</v>
      </c>
      <c r="H77" s="10"/>
      <c r="I77" s="10">
        <f>+Feb!J77</f>
        <v>0</v>
      </c>
      <c r="J77" s="10"/>
      <c r="K77" s="10">
        <f>+Feb!L77</f>
        <v>0</v>
      </c>
      <c r="L77" s="10"/>
      <c r="M77" s="10"/>
      <c r="N77" s="10">
        <f t="shared" si="2"/>
        <v>0</v>
      </c>
      <c r="O77" s="10">
        <f>+'184.100'!AC77</f>
        <v>0</v>
      </c>
      <c r="Q77" s="10"/>
      <c r="R77" s="10">
        <f t="shared" si="15"/>
        <v>0</v>
      </c>
    </row>
    <row r="78" spans="1:18" hidden="1" x14ac:dyDescent="0.2">
      <c r="A78" s="34">
        <f>+Jan!A78</f>
        <v>903230</v>
      </c>
      <c r="B78" s="35"/>
      <c r="C78" s="90"/>
      <c r="D78" s="35"/>
      <c r="E78" s="35"/>
      <c r="F78" s="35"/>
      <c r="G78" s="10">
        <f t="shared" si="1"/>
        <v>0</v>
      </c>
      <c r="H78" s="10"/>
      <c r="I78" s="10">
        <f>+Feb!J78</f>
        <v>0</v>
      </c>
      <c r="J78" s="10"/>
      <c r="K78" s="10">
        <f>+Feb!L78</f>
        <v>0</v>
      </c>
      <c r="L78" s="10"/>
      <c r="M78" s="10"/>
      <c r="N78" s="10">
        <f t="shared" si="2"/>
        <v>0</v>
      </c>
      <c r="O78" s="10">
        <f>+'184.100'!AC78</f>
        <v>0</v>
      </c>
      <c r="Q78" s="10"/>
      <c r="R78" s="10">
        <f t="shared" si="15"/>
        <v>0</v>
      </c>
    </row>
    <row r="79" spans="1:18" hidden="1" x14ac:dyDescent="0.2">
      <c r="A79" s="34">
        <f>+Jan!A79</f>
        <v>903240</v>
      </c>
      <c r="B79" s="35"/>
      <c r="C79" s="90"/>
      <c r="D79" s="35"/>
      <c r="E79" s="35"/>
      <c r="F79" s="35"/>
      <c r="G79" s="10">
        <f t="shared" si="1"/>
        <v>0</v>
      </c>
      <c r="H79" s="10"/>
      <c r="I79" s="10">
        <f>+Feb!J79</f>
        <v>0</v>
      </c>
      <c r="J79" s="10"/>
      <c r="K79" s="10">
        <f>+Feb!L79</f>
        <v>0</v>
      </c>
      <c r="L79" s="10"/>
      <c r="M79" s="10"/>
      <c r="N79" s="10">
        <f t="shared" si="2"/>
        <v>0</v>
      </c>
      <c r="O79" s="10">
        <f>+'184.100'!AC79</f>
        <v>0</v>
      </c>
      <c r="Q79" s="10"/>
      <c r="R79" s="10">
        <f t="shared" si="15"/>
        <v>0</v>
      </c>
    </row>
    <row r="80" spans="1:18" x14ac:dyDescent="0.2">
      <c r="A80" s="34">
        <f>+Jan!A80</f>
        <v>908000</v>
      </c>
      <c r="B80" s="35">
        <v>10145.49</v>
      </c>
      <c r="C80" s="90"/>
      <c r="D80" s="35"/>
      <c r="E80" s="35">
        <v>989.03</v>
      </c>
      <c r="F80" s="35">
        <f>-460.34+460.34</f>
        <v>0</v>
      </c>
      <c r="G80" s="10">
        <f t="shared" si="1"/>
        <v>11134.52</v>
      </c>
      <c r="H80" s="10"/>
      <c r="I80" s="10">
        <f>+Feb!J80</f>
        <v>0</v>
      </c>
      <c r="J80" s="10"/>
      <c r="K80" s="10">
        <f>+Feb!L80</f>
        <v>0</v>
      </c>
      <c r="L80" s="10"/>
      <c r="M80" s="10"/>
      <c r="N80" s="10">
        <f t="shared" si="2"/>
        <v>11134.52</v>
      </c>
      <c r="O80" s="10">
        <f>+'184.100'!AC80</f>
        <v>20.317594756218501</v>
      </c>
      <c r="Q80" s="10"/>
      <c r="R80" s="10">
        <f t="shared" si="15"/>
        <v>11154.837594756218</v>
      </c>
    </row>
    <row r="81" spans="1:18" hidden="1" x14ac:dyDescent="0.2">
      <c r="A81" s="34">
        <f>+Jan!A81</f>
        <v>912000</v>
      </c>
      <c r="B81" s="35"/>
      <c r="C81" s="90"/>
      <c r="D81" s="35"/>
      <c r="E81" s="35"/>
      <c r="F81" s="35"/>
      <c r="G81" s="10">
        <f t="shared" ref="G81:G113" si="16">SUM(B81:F81)</f>
        <v>0</v>
      </c>
      <c r="H81" s="10"/>
      <c r="I81" s="10">
        <f>+Feb!J81</f>
        <v>0</v>
      </c>
      <c r="J81" s="10"/>
      <c r="K81" s="10">
        <f>+Feb!L81</f>
        <v>0</v>
      </c>
      <c r="L81" s="10"/>
      <c r="M81" s="10"/>
      <c r="N81" s="10">
        <f t="shared" si="2"/>
        <v>0</v>
      </c>
      <c r="O81" s="10">
        <f>+'184.100'!AC81</f>
        <v>0</v>
      </c>
      <c r="Q81" s="10"/>
      <c r="R81" s="10">
        <f t="shared" si="15"/>
        <v>0</v>
      </c>
    </row>
    <row r="82" spans="1:18" hidden="1" x14ac:dyDescent="0.2">
      <c r="A82" s="34">
        <f>+Jan!A82</f>
        <v>913000</v>
      </c>
      <c r="B82" s="35"/>
      <c r="C82" s="35"/>
      <c r="D82" s="35"/>
      <c r="E82" s="35"/>
      <c r="F82" s="35"/>
      <c r="G82" s="10">
        <f t="shared" si="16"/>
        <v>0</v>
      </c>
      <c r="H82" s="10"/>
      <c r="I82" s="10">
        <f>+Feb!J82</f>
        <v>0</v>
      </c>
      <c r="J82" s="10"/>
      <c r="K82" s="10">
        <f>+Feb!L82</f>
        <v>0</v>
      </c>
      <c r="L82" s="10"/>
      <c r="M82" s="10"/>
      <c r="N82" s="10">
        <f t="shared" si="2"/>
        <v>0</v>
      </c>
      <c r="O82" s="10">
        <f>+'184.100'!AC82</f>
        <v>0</v>
      </c>
      <c r="Q82" s="10"/>
      <c r="R82" s="10">
        <f t="shared" si="15"/>
        <v>0</v>
      </c>
    </row>
    <row r="83" spans="1:18" hidden="1" x14ac:dyDescent="0.2">
      <c r="A83" s="34">
        <f>+Jan!A83</f>
        <v>913220</v>
      </c>
      <c r="B83" s="35"/>
      <c r="C83" s="35"/>
      <c r="D83" s="35"/>
      <c r="E83" s="35"/>
      <c r="F83" s="35"/>
      <c r="G83" s="10">
        <f t="shared" si="16"/>
        <v>0</v>
      </c>
      <c r="H83" s="10"/>
      <c r="I83" s="10">
        <f>+Feb!J83</f>
        <v>0</v>
      </c>
      <c r="J83" s="10"/>
      <c r="K83" s="10">
        <f>+Feb!L83</f>
        <v>0</v>
      </c>
      <c r="L83" s="10"/>
      <c r="M83" s="10"/>
      <c r="N83" s="10">
        <f t="shared" si="2"/>
        <v>0</v>
      </c>
      <c r="O83" s="10">
        <f>+'184.100'!AC83</f>
        <v>0</v>
      </c>
      <c r="Q83" s="10"/>
      <c r="R83" s="10">
        <f t="shared" si="15"/>
        <v>0</v>
      </c>
    </row>
    <row r="84" spans="1:18" hidden="1" x14ac:dyDescent="0.2">
      <c r="A84" s="34">
        <f>+Jan!A84</f>
        <v>913230</v>
      </c>
      <c r="B84" s="35"/>
      <c r="C84" s="35"/>
      <c r="D84" s="35"/>
      <c r="E84" s="35"/>
      <c r="F84" s="35"/>
      <c r="G84" s="10">
        <f t="shared" si="16"/>
        <v>0</v>
      </c>
      <c r="H84" s="10"/>
      <c r="I84" s="10">
        <f>+Feb!J84</f>
        <v>0</v>
      </c>
      <c r="J84" s="10"/>
      <c r="K84" s="10">
        <f>+Feb!L84</f>
        <v>0</v>
      </c>
      <c r="L84" s="10"/>
      <c r="M84" s="10"/>
      <c r="N84" s="10">
        <f t="shared" si="2"/>
        <v>0</v>
      </c>
      <c r="O84" s="10">
        <f>+'184.100'!AC84</f>
        <v>0</v>
      </c>
      <c r="Q84" s="10"/>
      <c r="R84" s="10">
        <f t="shared" si="15"/>
        <v>0</v>
      </c>
    </row>
    <row r="85" spans="1:18" hidden="1" x14ac:dyDescent="0.2">
      <c r="A85" s="34">
        <f>+Jan!A85</f>
        <v>913240</v>
      </c>
      <c r="B85" s="35"/>
      <c r="C85" s="35"/>
      <c r="D85" s="35"/>
      <c r="E85" s="35"/>
      <c r="F85" s="35"/>
      <c r="G85" s="10">
        <f t="shared" si="16"/>
        <v>0</v>
      </c>
      <c r="H85" s="10"/>
      <c r="I85" s="10">
        <f>+Feb!J85</f>
        <v>0</v>
      </c>
      <c r="J85" s="10"/>
      <c r="K85" s="10">
        <f>+Feb!L85</f>
        <v>0</v>
      </c>
      <c r="L85" s="10"/>
      <c r="M85" s="10"/>
      <c r="N85" s="10">
        <f t="shared" si="2"/>
        <v>0</v>
      </c>
      <c r="O85" s="10">
        <f>+'184.100'!AC85</f>
        <v>0</v>
      </c>
      <c r="Q85" s="10"/>
      <c r="R85" s="10">
        <f t="shared" si="15"/>
        <v>0</v>
      </c>
    </row>
    <row r="86" spans="1:18" x14ac:dyDescent="0.2">
      <c r="A86" s="34">
        <f>+Jan!A86</f>
        <v>920000</v>
      </c>
      <c r="B86" s="35">
        <v>94485.4</v>
      </c>
      <c r="C86" s="35">
        <v>1422.54</v>
      </c>
      <c r="D86" s="35"/>
      <c r="E86" s="35">
        <v>8152.27</v>
      </c>
      <c r="F86" s="35">
        <f>-368.27+368.27</f>
        <v>0</v>
      </c>
      <c r="G86" s="10">
        <f t="shared" si="16"/>
        <v>104060.20999999999</v>
      </c>
      <c r="H86" s="10"/>
      <c r="I86" s="10">
        <f>+Feb!J86</f>
        <v>0</v>
      </c>
      <c r="J86" s="10"/>
      <c r="K86" s="10">
        <f>+Feb!L86</f>
        <v>0</v>
      </c>
      <c r="L86" s="10"/>
      <c r="M86" s="10"/>
      <c r="N86" s="10">
        <f t="shared" si="2"/>
        <v>104060.20999999999</v>
      </c>
      <c r="O86" s="10">
        <f>+'184.100'!AC86</f>
        <v>18.165271586402792</v>
      </c>
      <c r="Q86" s="10"/>
      <c r="R86" s="10">
        <f t="shared" si="15"/>
        <v>104078.3752715864</v>
      </c>
    </row>
    <row r="87" spans="1:18" hidden="1" x14ac:dyDescent="0.2">
      <c r="A87" s="34">
        <f>+Jan!A87</f>
        <v>920220</v>
      </c>
      <c r="B87" s="35"/>
      <c r="C87" s="35"/>
      <c r="D87" s="35"/>
      <c r="E87" s="35"/>
      <c r="F87" s="35"/>
      <c r="G87" s="10">
        <f t="shared" si="16"/>
        <v>0</v>
      </c>
      <c r="H87" s="10"/>
      <c r="I87" s="10">
        <f>+Feb!J87</f>
        <v>0</v>
      </c>
      <c r="J87" s="10"/>
      <c r="K87" s="10">
        <f>+Feb!L87</f>
        <v>0</v>
      </c>
      <c r="L87" s="10"/>
      <c r="M87" s="10"/>
      <c r="N87" s="10">
        <f t="shared" si="2"/>
        <v>0</v>
      </c>
      <c r="O87" s="10">
        <f>+'184.100'!AC87</f>
        <v>0</v>
      </c>
      <c r="Q87" s="10"/>
      <c r="R87" s="10">
        <f t="shared" si="15"/>
        <v>0</v>
      </c>
    </row>
    <row r="88" spans="1:18" hidden="1" x14ac:dyDescent="0.2">
      <c r="A88" s="34">
        <f>+Jan!A88</f>
        <v>920221</v>
      </c>
      <c r="B88" s="35"/>
      <c r="C88" s="35"/>
      <c r="D88" s="35"/>
      <c r="E88" s="35"/>
      <c r="F88" s="35"/>
      <c r="G88" s="10">
        <f t="shared" si="16"/>
        <v>0</v>
      </c>
      <c r="H88" s="10"/>
      <c r="I88" s="10">
        <f>+Feb!J88</f>
        <v>0</v>
      </c>
      <c r="J88" s="10"/>
      <c r="K88" s="10">
        <f>+Feb!L88</f>
        <v>0</v>
      </c>
      <c r="L88" s="10"/>
      <c r="M88" s="10"/>
      <c r="N88" s="10">
        <f t="shared" si="2"/>
        <v>0</v>
      </c>
      <c r="O88" s="10">
        <f>+'184.100'!AC88</f>
        <v>0</v>
      </c>
      <c r="Q88" s="10"/>
      <c r="R88" s="10">
        <f t="shared" si="15"/>
        <v>0</v>
      </c>
    </row>
    <row r="89" spans="1:18" hidden="1" x14ac:dyDescent="0.2">
      <c r="A89" s="34">
        <f>+Jan!A89</f>
        <v>920230</v>
      </c>
      <c r="B89" s="35"/>
      <c r="C89" s="35"/>
      <c r="D89" s="35"/>
      <c r="E89" s="35"/>
      <c r="F89" s="35"/>
      <c r="G89" s="10">
        <f t="shared" si="16"/>
        <v>0</v>
      </c>
      <c r="H89" s="10"/>
      <c r="I89" s="10">
        <f>+Feb!J89</f>
        <v>0</v>
      </c>
      <c r="J89" s="10"/>
      <c r="K89" s="10">
        <f>+Feb!L89</f>
        <v>0</v>
      </c>
      <c r="L89" s="10"/>
      <c r="M89" s="10"/>
      <c r="N89" s="10">
        <f t="shared" si="2"/>
        <v>0</v>
      </c>
      <c r="O89" s="10">
        <f>+'184.100'!AC89</f>
        <v>0</v>
      </c>
      <c r="Q89" s="10"/>
      <c r="R89" s="10">
        <f t="shared" si="15"/>
        <v>0</v>
      </c>
    </row>
    <row r="90" spans="1:18" hidden="1" x14ac:dyDescent="0.2">
      <c r="A90" s="34">
        <f>+Jan!A90</f>
        <v>920231</v>
      </c>
      <c r="B90" s="35"/>
      <c r="C90" s="35"/>
      <c r="D90" s="35"/>
      <c r="E90" s="35"/>
      <c r="F90" s="35"/>
      <c r="G90" s="10">
        <f t="shared" si="16"/>
        <v>0</v>
      </c>
      <c r="H90" s="10"/>
      <c r="I90" s="10">
        <f>+Feb!J90</f>
        <v>0</v>
      </c>
      <c r="J90" s="10"/>
      <c r="K90" s="10">
        <f>+Feb!L90</f>
        <v>0</v>
      </c>
      <c r="L90" s="10"/>
      <c r="M90" s="10"/>
      <c r="N90" s="10">
        <f t="shared" si="2"/>
        <v>0</v>
      </c>
      <c r="O90" s="10">
        <f>+'184.100'!AC90</f>
        <v>0</v>
      </c>
      <c r="Q90" s="10"/>
      <c r="R90" s="10">
        <f t="shared" si="15"/>
        <v>0</v>
      </c>
    </row>
    <row r="91" spans="1:18" hidden="1" x14ac:dyDescent="0.2">
      <c r="A91" s="34">
        <f>+Jan!A91</f>
        <v>920240</v>
      </c>
      <c r="B91" s="35"/>
      <c r="C91" s="35"/>
      <c r="D91" s="35"/>
      <c r="E91" s="35"/>
      <c r="F91" s="35"/>
      <c r="G91" s="10">
        <f t="shared" si="16"/>
        <v>0</v>
      </c>
      <c r="H91" s="10"/>
      <c r="I91" s="10">
        <f>+Feb!J91</f>
        <v>0</v>
      </c>
      <c r="J91" s="10"/>
      <c r="K91" s="10">
        <f>+Feb!L91</f>
        <v>0</v>
      </c>
      <c r="L91" s="10"/>
      <c r="M91" s="10"/>
      <c r="N91" s="10">
        <f t="shared" si="2"/>
        <v>0</v>
      </c>
      <c r="O91" s="10">
        <f>+'184.100'!AC91</f>
        <v>0</v>
      </c>
      <c r="Q91" s="10"/>
      <c r="R91" s="10">
        <f t="shared" si="15"/>
        <v>0</v>
      </c>
    </row>
    <row r="92" spans="1:18" hidden="1" x14ac:dyDescent="0.2">
      <c r="A92" s="34">
        <f>+Jan!A92</f>
        <v>920241</v>
      </c>
      <c r="B92" s="35"/>
      <c r="C92" s="35"/>
      <c r="D92" s="35"/>
      <c r="E92" s="35"/>
      <c r="F92" s="35"/>
      <c r="G92" s="10">
        <f t="shared" si="16"/>
        <v>0</v>
      </c>
      <c r="H92" s="10"/>
      <c r="I92" s="10">
        <f>+Feb!J92</f>
        <v>0</v>
      </c>
      <c r="J92" s="10"/>
      <c r="K92" s="10">
        <f>+Feb!L92</f>
        <v>0</v>
      </c>
      <c r="L92" s="10"/>
      <c r="M92" s="10"/>
      <c r="N92" s="10">
        <f t="shared" ref="N92:N97" si="17">+G92-I92+J92-K92+L92+M92+H92</f>
        <v>0</v>
      </c>
      <c r="O92" s="10">
        <f>+'184.100'!AC92</f>
        <v>0</v>
      </c>
      <c r="Q92" s="10"/>
      <c r="R92" s="10">
        <f t="shared" si="15"/>
        <v>0</v>
      </c>
    </row>
    <row r="93" spans="1:18" x14ac:dyDescent="0.2">
      <c r="A93" s="34">
        <v>920250</v>
      </c>
      <c r="B93" s="35">
        <v>57.3</v>
      </c>
      <c r="C93" s="35">
        <v>0.82</v>
      </c>
      <c r="D93" s="35"/>
      <c r="E93" s="35">
        <v>4.75</v>
      </c>
      <c r="F93" s="35"/>
      <c r="G93" s="10">
        <f t="shared" si="16"/>
        <v>62.87</v>
      </c>
      <c r="H93" s="10"/>
      <c r="I93" s="10">
        <f>+Feb!J93</f>
        <v>0</v>
      </c>
      <c r="J93" s="10"/>
      <c r="K93" s="10"/>
      <c r="L93" s="10"/>
      <c r="M93" s="10"/>
      <c r="N93" s="10">
        <f t="shared" si="17"/>
        <v>62.87</v>
      </c>
      <c r="O93" s="10">
        <f>+'184.100'!AC93</f>
        <v>0</v>
      </c>
      <c r="Q93" s="10"/>
      <c r="R93" s="10">
        <f t="shared" si="15"/>
        <v>62.87</v>
      </c>
    </row>
    <row r="94" spans="1:18" x14ac:dyDescent="0.2">
      <c r="A94" s="34">
        <v>920260</v>
      </c>
      <c r="B94" s="35">
        <v>57.3</v>
      </c>
      <c r="C94" s="35">
        <v>0.82</v>
      </c>
      <c r="D94" s="35"/>
      <c r="E94" s="35">
        <v>4.75</v>
      </c>
      <c r="F94" s="35"/>
      <c r="G94" s="10">
        <f t="shared" si="16"/>
        <v>62.87</v>
      </c>
      <c r="H94" s="10"/>
      <c r="I94" s="10"/>
      <c r="J94" s="10"/>
      <c r="K94" s="10"/>
      <c r="L94" s="10"/>
      <c r="M94" s="10"/>
      <c r="N94" s="10">
        <f t="shared" si="17"/>
        <v>62.87</v>
      </c>
      <c r="O94" s="10">
        <f>+'184.100'!AC94</f>
        <v>0</v>
      </c>
      <c r="Q94" s="10"/>
      <c r="R94" s="10">
        <f t="shared" si="15"/>
        <v>62.87</v>
      </c>
    </row>
    <row r="95" spans="1:18" hidden="1" x14ac:dyDescent="0.2">
      <c r="A95" s="34">
        <f>+Jan!A95</f>
        <v>921000</v>
      </c>
      <c r="B95" s="35"/>
      <c r="C95" s="35"/>
      <c r="D95" s="35"/>
      <c r="E95" s="35"/>
      <c r="F95" s="35"/>
      <c r="G95" s="10">
        <f t="shared" si="16"/>
        <v>0</v>
      </c>
      <c r="H95" s="10"/>
      <c r="I95" s="10">
        <f>+Feb!J95</f>
        <v>0</v>
      </c>
      <c r="J95" s="10"/>
      <c r="K95" s="10">
        <f>+Feb!L95</f>
        <v>0</v>
      </c>
      <c r="L95" s="10"/>
      <c r="M95" s="10"/>
      <c r="N95" s="10">
        <f t="shared" si="17"/>
        <v>0</v>
      </c>
      <c r="O95" s="10">
        <f>+'184.100'!AC95</f>
        <v>0</v>
      </c>
      <c r="Q95" s="10">
        <f>+'163000'!AC19+'163000'!AC42</f>
        <v>0</v>
      </c>
      <c r="R95" s="10">
        <f t="shared" si="15"/>
        <v>0</v>
      </c>
    </row>
    <row r="96" spans="1:18" hidden="1" x14ac:dyDescent="0.2">
      <c r="A96" s="34">
        <f>+Jan!A96</f>
        <v>928000</v>
      </c>
      <c r="B96" s="35"/>
      <c r="C96" s="35"/>
      <c r="D96" s="35"/>
      <c r="E96" s="35"/>
      <c r="F96" s="35"/>
      <c r="G96" s="10">
        <f t="shared" si="16"/>
        <v>0</v>
      </c>
      <c r="H96" s="10"/>
      <c r="I96" s="10">
        <f>+Feb!J96</f>
        <v>0</v>
      </c>
      <c r="J96" s="10"/>
      <c r="K96" s="10">
        <f>+Feb!L96</f>
        <v>0</v>
      </c>
      <c r="L96" s="10"/>
      <c r="M96" s="10"/>
      <c r="N96" s="10">
        <f t="shared" si="17"/>
        <v>0</v>
      </c>
      <c r="O96" s="10">
        <f>+'184.100'!AC96</f>
        <v>0</v>
      </c>
      <c r="Q96" s="10"/>
      <c r="R96" s="10">
        <f t="shared" si="15"/>
        <v>0</v>
      </c>
    </row>
    <row r="97" spans="1:18" hidden="1" x14ac:dyDescent="0.2">
      <c r="A97" s="34">
        <f>+Jan!A97</f>
        <v>928100</v>
      </c>
      <c r="B97" s="35"/>
      <c r="C97" s="35"/>
      <c r="D97" s="35"/>
      <c r="E97" s="35"/>
      <c r="F97" s="35"/>
      <c r="G97" s="10">
        <f t="shared" si="16"/>
        <v>0</v>
      </c>
      <c r="H97" s="10"/>
      <c r="I97" s="10">
        <f>+Feb!J97</f>
        <v>0</v>
      </c>
      <c r="J97" s="10"/>
      <c r="K97" s="10">
        <f>+Feb!L97</f>
        <v>0</v>
      </c>
      <c r="L97" s="10"/>
      <c r="M97" s="10"/>
      <c r="N97" s="10">
        <f t="shared" si="17"/>
        <v>0</v>
      </c>
      <c r="O97" s="10">
        <f>+'184.100'!AC97</f>
        <v>0</v>
      </c>
      <c r="Q97" s="10"/>
      <c r="R97" s="10">
        <f t="shared" si="15"/>
        <v>0</v>
      </c>
    </row>
    <row r="98" spans="1:18" hidden="1" x14ac:dyDescent="0.2">
      <c r="A98" s="34">
        <f>+Jan!A98</f>
        <v>928300</v>
      </c>
      <c r="B98" s="35"/>
      <c r="C98" s="35"/>
      <c r="D98" s="35"/>
      <c r="E98" s="35"/>
      <c r="F98" s="35"/>
      <c r="G98" s="10">
        <f t="shared" si="16"/>
        <v>0</v>
      </c>
      <c r="H98" s="10"/>
      <c r="I98" s="10">
        <f>+Feb!J98</f>
        <v>0</v>
      </c>
      <c r="J98" s="10"/>
      <c r="K98" s="10">
        <f>+Feb!L98</f>
        <v>0</v>
      </c>
      <c r="L98" s="10"/>
      <c r="M98" s="10"/>
      <c r="N98" s="10">
        <f t="shared" ref="N98:N99" si="18">+G98-I98+J98-K98+L98+M98+H98</f>
        <v>0</v>
      </c>
      <c r="O98" s="10">
        <f>+'184.100'!AC98</f>
        <v>0</v>
      </c>
      <c r="Q98" s="10"/>
      <c r="R98" s="10">
        <f t="shared" si="15"/>
        <v>0</v>
      </c>
    </row>
    <row r="99" spans="1:18" hidden="1" x14ac:dyDescent="0.2">
      <c r="A99" s="34">
        <v>928500</v>
      </c>
      <c r="B99" s="35"/>
      <c r="C99" s="35"/>
      <c r="D99" s="35"/>
      <c r="E99" s="35"/>
      <c r="F99" s="35"/>
      <c r="G99" s="10">
        <f t="shared" si="16"/>
        <v>0</v>
      </c>
      <c r="H99" s="10"/>
      <c r="I99" s="10">
        <f>+Feb!J99</f>
        <v>0</v>
      </c>
      <c r="J99" s="10"/>
      <c r="K99" s="10"/>
      <c r="L99" s="10"/>
      <c r="M99" s="10"/>
      <c r="N99" s="10">
        <f t="shared" si="18"/>
        <v>0</v>
      </c>
      <c r="O99" s="10">
        <f>+'184.100'!AC99</f>
        <v>0</v>
      </c>
      <c r="Q99" s="10"/>
      <c r="R99" s="10">
        <f t="shared" si="15"/>
        <v>0</v>
      </c>
    </row>
    <row r="100" spans="1:18" hidden="1" x14ac:dyDescent="0.2">
      <c r="A100" s="34">
        <v>928600</v>
      </c>
      <c r="B100" s="35"/>
      <c r="C100" s="35"/>
      <c r="D100" s="35"/>
      <c r="E100" s="35"/>
      <c r="F100" s="35"/>
      <c r="G100" s="10">
        <f t="shared" si="16"/>
        <v>0</v>
      </c>
      <c r="H100" s="10"/>
      <c r="I100" s="10">
        <f>+Feb!J100</f>
        <v>0</v>
      </c>
      <c r="J100" s="10"/>
      <c r="K100" s="10"/>
      <c r="L100" s="10"/>
      <c r="M100" s="10"/>
      <c r="N100" s="10">
        <f t="shared" ref="N100:N104" si="19">+G100-I100+J100-K100+L100+M100+H100</f>
        <v>0</v>
      </c>
      <c r="O100" s="10">
        <f>+'184.100'!AC100</f>
        <v>0</v>
      </c>
      <c r="Q100" s="10"/>
      <c r="R100" s="10">
        <f t="shared" si="15"/>
        <v>0</v>
      </c>
    </row>
    <row r="101" spans="1:18" hidden="1" x14ac:dyDescent="0.2">
      <c r="A101" s="34">
        <v>928610</v>
      </c>
      <c r="B101" s="35"/>
      <c r="C101" s="35"/>
      <c r="D101" s="35"/>
      <c r="E101" s="35"/>
      <c r="F101" s="35"/>
      <c r="G101" s="10">
        <f t="shared" si="16"/>
        <v>0</v>
      </c>
      <c r="H101" s="10"/>
      <c r="I101" s="10">
        <f>+Feb!J101</f>
        <v>0</v>
      </c>
      <c r="J101" s="10"/>
      <c r="K101" s="10"/>
      <c r="L101" s="10"/>
      <c r="M101" s="10"/>
      <c r="N101" s="10">
        <f t="shared" si="19"/>
        <v>0</v>
      </c>
      <c r="O101" s="10">
        <f>+'184.100'!AC101</f>
        <v>0</v>
      </c>
      <c r="Q101" s="10"/>
      <c r="R101" s="10">
        <f t="shared" si="15"/>
        <v>0</v>
      </c>
    </row>
    <row r="102" spans="1:18" hidden="1" x14ac:dyDescent="0.2">
      <c r="A102" s="34">
        <f>+Jan!A102</f>
        <v>930100</v>
      </c>
      <c r="B102" s="35"/>
      <c r="C102" s="35"/>
      <c r="D102" s="35"/>
      <c r="E102" s="35"/>
      <c r="F102" s="35"/>
      <c r="G102" s="10">
        <f t="shared" si="16"/>
        <v>0</v>
      </c>
      <c r="H102" s="10"/>
      <c r="I102" s="10">
        <f>+Feb!J102</f>
        <v>0</v>
      </c>
      <c r="J102" s="10"/>
      <c r="K102" s="10">
        <f>+Feb!L102</f>
        <v>0</v>
      </c>
      <c r="L102" s="10"/>
      <c r="M102" s="10"/>
      <c r="N102" s="10">
        <f t="shared" si="19"/>
        <v>0</v>
      </c>
      <c r="O102" s="10">
        <f>+'184.100'!AC102</f>
        <v>0</v>
      </c>
      <c r="Q102" s="10"/>
      <c r="R102" s="10">
        <f t="shared" si="15"/>
        <v>0</v>
      </c>
    </row>
    <row r="103" spans="1:18" x14ac:dyDescent="0.2">
      <c r="A103" s="34">
        <f>+Jan!A103</f>
        <v>930200</v>
      </c>
      <c r="B103" s="35">
        <v>6050.08</v>
      </c>
      <c r="C103" s="35">
        <v>193.83</v>
      </c>
      <c r="D103" s="35"/>
      <c r="E103" s="35">
        <v>434.18</v>
      </c>
      <c r="F103" s="35"/>
      <c r="G103" s="10">
        <f t="shared" si="16"/>
        <v>6678.09</v>
      </c>
      <c r="H103" s="10"/>
      <c r="I103" s="10">
        <f>+Feb!J103</f>
        <v>0</v>
      </c>
      <c r="J103" s="10"/>
      <c r="K103" s="10">
        <f>+Feb!L103</f>
        <v>0</v>
      </c>
      <c r="L103" s="10"/>
      <c r="M103" s="10"/>
      <c r="N103" s="10">
        <f t="shared" si="19"/>
        <v>6678.09</v>
      </c>
      <c r="O103" s="10">
        <f>+'184.100'!AC103</f>
        <v>7.7060258949199039</v>
      </c>
      <c r="P103" s="10">
        <v>-0.57999999999999996</v>
      </c>
      <c r="Q103" s="10"/>
      <c r="R103" s="10">
        <f t="shared" si="15"/>
        <v>6685.2160258949198</v>
      </c>
    </row>
    <row r="104" spans="1:18" hidden="1" x14ac:dyDescent="0.2">
      <c r="A104" s="34">
        <f>+Jan!A104</f>
        <v>930220</v>
      </c>
      <c r="B104" s="35"/>
      <c r="C104" s="35"/>
      <c r="D104" s="35"/>
      <c r="E104" s="35"/>
      <c r="F104" s="35"/>
      <c r="G104" s="10">
        <f t="shared" si="16"/>
        <v>0</v>
      </c>
      <c r="H104" s="10"/>
      <c r="I104" s="10">
        <f>+Feb!J104</f>
        <v>0</v>
      </c>
      <c r="J104" s="10"/>
      <c r="K104" s="10">
        <f>+Feb!L104</f>
        <v>0</v>
      </c>
      <c r="L104" s="10"/>
      <c r="M104" s="10"/>
      <c r="N104" s="10">
        <f t="shared" si="19"/>
        <v>0</v>
      </c>
      <c r="O104" s="10">
        <f>+'184.100'!AC104</f>
        <v>0</v>
      </c>
      <c r="Q104" s="10"/>
      <c r="R104" s="10">
        <f t="shared" si="15"/>
        <v>0</v>
      </c>
    </row>
    <row r="105" spans="1:18" hidden="1" x14ac:dyDescent="0.2">
      <c r="A105" s="34">
        <f>+Jan!A105</f>
        <v>930221</v>
      </c>
      <c r="B105" s="35"/>
      <c r="C105" s="35"/>
      <c r="D105" s="35"/>
      <c r="E105" s="35"/>
      <c r="F105" s="35"/>
      <c r="G105" s="10">
        <f t="shared" si="16"/>
        <v>0</v>
      </c>
      <c r="H105" s="10"/>
      <c r="I105" s="10">
        <f>+Feb!J105</f>
        <v>0</v>
      </c>
      <c r="J105" s="10"/>
      <c r="K105" s="10">
        <f>+Feb!L105</f>
        <v>0</v>
      </c>
      <c r="L105" s="10"/>
      <c r="M105" s="10"/>
      <c r="N105" s="10">
        <f t="shared" ref="N105:N114" si="20">+G105-I105+J105-K105+L105+M105+H105</f>
        <v>0</v>
      </c>
      <c r="O105" s="10">
        <f>+'184.100'!AC105</f>
        <v>0</v>
      </c>
      <c r="Q105" s="10"/>
      <c r="R105" s="10">
        <f t="shared" ref="R105:R114" si="21">+N105++Q105+O105+P105</f>
        <v>0</v>
      </c>
    </row>
    <row r="106" spans="1:18" hidden="1" x14ac:dyDescent="0.2">
      <c r="A106" s="34">
        <f>+Jan!A106</f>
        <v>930230</v>
      </c>
      <c r="B106" s="35"/>
      <c r="C106" s="35"/>
      <c r="D106" s="35"/>
      <c r="E106" s="35"/>
      <c r="F106" s="35"/>
      <c r="G106" s="10">
        <f t="shared" si="16"/>
        <v>0</v>
      </c>
      <c r="H106" s="10"/>
      <c r="I106" s="10">
        <f>+Feb!J106</f>
        <v>0</v>
      </c>
      <c r="J106" s="10"/>
      <c r="K106" s="10">
        <f>+Feb!L106</f>
        <v>0</v>
      </c>
      <c r="L106" s="10"/>
      <c r="M106" s="10"/>
      <c r="N106" s="10">
        <f t="shared" si="20"/>
        <v>0</v>
      </c>
      <c r="O106" s="10">
        <f>+'184.100'!AC106</f>
        <v>0</v>
      </c>
      <c r="Q106" s="10"/>
      <c r="R106" s="10">
        <f t="shared" si="21"/>
        <v>0</v>
      </c>
    </row>
    <row r="107" spans="1:18" hidden="1" x14ac:dyDescent="0.2">
      <c r="A107" s="34">
        <f>+Jan!A107</f>
        <v>930231</v>
      </c>
      <c r="B107" s="35"/>
      <c r="C107" s="35"/>
      <c r="D107" s="35"/>
      <c r="E107" s="35"/>
      <c r="F107" s="35"/>
      <c r="G107" s="10">
        <f t="shared" si="16"/>
        <v>0</v>
      </c>
      <c r="H107" s="10"/>
      <c r="I107" s="10">
        <f>+Feb!J107</f>
        <v>0</v>
      </c>
      <c r="J107" s="10"/>
      <c r="K107" s="10">
        <f>+Feb!L107</f>
        <v>0</v>
      </c>
      <c r="L107" s="10"/>
      <c r="M107" s="10"/>
      <c r="N107" s="10">
        <f t="shared" si="20"/>
        <v>0</v>
      </c>
      <c r="O107" s="10">
        <f>+'184.100'!AC107</f>
        <v>0</v>
      </c>
      <c r="Q107" s="10"/>
      <c r="R107" s="10">
        <f t="shared" si="21"/>
        <v>0</v>
      </c>
    </row>
    <row r="108" spans="1:18" hidden="1" x14ac:dyDescent="0.2">
      <c r="A108" s="34">
        <f>+Jan!A108</f>
        <v>930240</v>
      </c>
      <c r="B108" s="35"/>
      <c r="C108" s="35"/>
      <c r="D108" s="35"/>
      <c r="E108" s="35"/>
      <c r="F108" s="35"/>
      <c r="G108" s="10">
        <f t="shared" si="16"/>
        <v>0</v>
      </c>
      <c r="H108" s="10"/>
      <c r="I108" s="10">
        <f>+Feb!J108</f>
        <v>0</v>
      </c>
      <c r="J108" s="10"/>
      <c r="K108" s="10">
        <f>+Feb!L108</f>
        <v>0</v>
      </c>
      <c r="L108" s="10"/>
      <c r="M108" s="10"/>
      <c r="N108" s="10">
        <f t="shared" si="20"/>
        <v>0</v>
      </c>
      <c r="O108" s="10">
        <f>+'184.100'!AC108</f>
        <v>0</v>
      </c>
      <c r="Q108" s="10"/>
      <c r="R108" s="10">
        <f t="shared" si="21"/>
        <v>0</v>
      </c>
    </row>
    <row r="109" spans="1:18" hidden="1" x14ac:dyDescent="0.2">
      <c r="A109" s="34">
        <f>+Jan!A109</f>
        <v>930241</v>
      </c>
      <c r="B109" s="35"/>
      <c r="C109" s="35"/>
      <c r="D109" s="35"/>
      <c r="E109" s="35"/>
      <c r="F109" s="35"/>
      <c r="G109" s="10">
        <f t="shared" si="16"/>
        <v>0</v>
      </c>
      <c r="H109" s="10"/>
      <c r="I109" s="10">
        <f>+Feb!J109</f>
        <v>0</v>
      </c>
      <c r="J109" s="10"/>
      <c r="K109" s="10">
        <f>+Feb!L109</f>
        <v>0</v>
      </c>
      <c r="L109" s="10"/>
      <c r="M109" s="10"/>
      <c r="N109" s="10">
        <f t="shared" si="20"/>
        <v>0</v>
      </c>
      <c r="O109" s="10">
        <f>+'184.100'!AC109</f>
        <v>0</v>
      </c>
      <c r="Q109" s="10"/>
      <c r="R109" s="10">
        <f t="shared" si="21"/>
        <v>0</v>
      </c>
    </row>
    <row r="110" spans="1:18" x14ac:dyDescent="0.2">
      <c r="A110" s="34">
        <f>+Jan!A110</f>
        <v>935000</v>
      </c>
      <c r="B110" s="35">
        <v>32608.14</v>
      </c>
      <c r="C110" s="35"/>
      <c r="D110" s="35"/>
      <c r="E110" s="35">
        <v>2179.1799999999998</v>
      </c>
      <c r="F110" s="35"/>
      <c r="G110" s="10">
        <f t="shared" si="16"/>
        <v>34787.32</v>
      </c>
      <c r="H110" s="10"/>
      <c r="I110" s="10">
        <f>+Feb!J110</f>
        <v>0</v>
      </c>
      <c r="J110" s="10"/>
      <c r="K110" s="10">
        <f>+Feb!L110</f>
        <v>0</v>
      </c>
      <c r="L110" s="10"/>
      <c r="M110" s="10"/>
      <c r="N110" s="10">
        <f t="shared" si="20"/>
        <v>34787.32</v>
      </c>
      <c r="O110" s="10">
        <f>+'184.100'!AC110</f>
        <v>22.66195998940357</v>
      </c>
      <c r="Q110" s="10"/>
      <c r="R110" s="10">
        <f t="shared" si="21"/>
        <v>34809.981959989404</v>
      </c>
    </row>
    <row r="111" spans="1:18" hidden="1" x14ac:dyDescent="0.2">
      <c r="A111" s="34">
        <f>+Jan!A111</f>
        <v>935220</v>
      </c>
      <c r="B111" s="10"/>
      <c r="C111" s="10"/>
      <c r="D111" s="10"/>
      <c r="E111" s="10"/>
      <c r="F111" s="10"/>
      <c r="G111" s="10">
        <f t="shared" si="16"/>
        <v>0</v>
      </c>
      <c r="H111" s="10"/>
      <c r="I111" s="10">
        <f>+Feb!J111</f>
        <v>0</v>
      </c>
      <c r="J111" s="10"/>
      <c r="K111" s="10">
        <f>+Feb!L111</f>
        <v>0</v>
      </c>
      <c r="L111" s="10"/>
      <c r="M111" s="10"/>
      <c r="N111" s="10">
        <f t="shared" si="20"/>
        <v>0</v>
      </c>
      <c r="O111" s="10">
        <f>+'184.100'!AC111</f>
        <v>0</v>
      </c>
      <c r="Q111" s="10"/>
      <c r="R111" s="10">
        <f t="shared" si="21"/>
        <v>0</v>
      </c>
    </row>
    <row r="112" spans="1:18" hidden="1" x14ac:dyDescent="0.2">
      <c r="A112" s="34">
        <f>+Jan!A112</f>
        <v>935230</v>
      </c>
      <c r="B112" s="10"/>
      <c r="C112" s="10"/>
      <c r="D112" s="10"/>
      <c r="E112" s="10"/>
      <c r="F112" s="10"/>
      <c r="G112" s="10">
        <f t="shared" si="16"/>
        <v>0</v>
      </c>
      <c r="H112" s="10"/>
      <c r="I112" s="10">
        <f>+Feb!J112</f>
        <v>0</v>
      </c>
      <c r="J112" s="10"/>
      <c r="K112" s="10">
        <f>+Feb!L112</f>
        <v>0</v>
      </c>
      <c r="L112" s="10"/>
      <c r="M112" s="10"/>
      <c r="N112" s="10">
        <f t="shared" si="20"/>
        <v>0</v>
      </c>
      <c r="O112" s="10">
        <f>+'184.100'!AC112</f>
        <v>0</v>
      </c>
      <c r="Q112" s="10"/>
      <c r="R112" s="10">
        <f t="shared" si="21"/>
        <v>0</v>
      </c>
    </row>
    <row r="113" spans="1:18" hidden="1" x14ac:dyDescent="0.2">
      <c r="A113" s="34">
        <f>+Jan!A113</f>
        <v>935240</v>
      </c>
      <c r="B113" s="10"/>
      <c r="C113" s="10"/>
      <c r="D113" s="10"/>
      <c r="E113" s="10"/>
      <c r="F113" s="10"/>
      <c r="G113" s="10">
        <f t="shared" si="16"/>
        <v>0</v>
      </c>
      <c r="H113" s="10"/>
      <c r="I113" s="10">
        <f>+Feb!J113</f>
        <v>0</v>
      </c>
      <c r="J113" s="10"/>
      <c r="K113" s="10">
        <f>+Feb!L113</f>
        <v>0</v>
      </c>
      <c r="L113" s="10"/>
      <c r="M113" s="10"/>
      <c r="N113" s="10">
        <f t="shared" si="20"/>
        <v>0</v>
      </c>
      <c r="O113" s="10">
        <f>+'184.100'!AC113</f>
        <v>0</v>
      </c>
      <c r="Q113" s="10"/>
      <c r="R113" s="10">
        <f t="shared" si="21"/>
        <v>0</v>
      </c>
    </row>
    <row r="114" spans="1:18" x14ac:dyDescent="0.2">
      <c r="A114" s="34">
        <f>+Jan!A114</f>
        <v>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>
        <f t="shared" si="20"/>
        <v>0</v>
      </c>
      <c r="O114" s="10">
        <f>+'184.100'!AC114</f>
        <v>0</v>
      </c>
      <c r="Q114" s="10"/>
      <c r="R114" s="10">
        <f t="shared" si="21"/>
        <v>0</v>
      </c>
    </row>
    <row r="115" spans="1:18" ht="15.75" thickBot="1" x14ac:dyDescent="0.25">
      <c r="A115" s="7"/>
      <c r="B115" s="19">
        <f>SUM(B8:B114)</f>
        <v>914740.67999999993</v>
      </c>
      <c r="C115" s="19">
        <f t="shared" ref="C115:N115" si="22">SUM(C8:C114)</f>
        <v>3740.9600000000005</v>
      </c>
      <c r="D115" s="19">
        <f t="shared" si="22"/>
        <v>0</v>
      </c>
      <c r="E115" s="19">
        <f t="shared" si="22"/>
        <v>64395.899999999994</v>
      </c>
      <c r="F115" s="19">
        <f t="shared" si="22"/>
        <v>-2.5465740627339528E-13</v>
      </c>
      <c r="G115" s="19">
        <f t="shared" si="22"/>
        <v>982877.53999999992</v>
      </c>
      <c r="H115" s="19">
        <f t="shared" si="22"/>
        <v>0</v>
      </c>
      <c r="I115" s="19">
        <f t="shared" si="22"/>
        <v>0</v>
      </c>
      <c r="J115" s="19">
        <f t="shared" si="22"/>
        <v>0</v>
      </c>
      <c r="K115" s="19">
        <f t="shared" si="22"/>
        <v>0</v>
      </c>
      <c r="L115" s="19">
        <f t="shared" si="22"/>
        <v>0</v>
      </c>
      <c r="M115" s="19">
        <f t="shared" si="22"/>
        <v>0</v>
      </c>
      <c r="N115" s="19">
        <f t="shared" si="22"/>
        <v>982877.53999999992</v>
      </c>
      <c r="O115" s="19">
        <f>SUM(O8:O113)</f>
        <v>-7.709388682997087E-13</v>
      </c>
      <c r="P115" s="19">
        <f>SUM(P8:P113)</f>
        <v>0</v>
      </c>
      <c r="Q115" s="19">
        <f>SUM(Q8:Q113)</f>
        <v>-2.4442670110147446E-12</v>
      </c>
      <c r="R115" s="19">
        <f>SUM(R8:R113)</f>
        <v>982877.54000000027</v>
      </c>
    </row>
    <row r="116" spans="1:18" ht="15.75" thickTop="1" x14ac:dyDescent="0.2">
      <c r="A116" s="7"/>
      <c r="B116" s="10"/>
      <c r="C116" s="10"/>
      <c r="D116" s="10"/>
      <c r="E116" s="10"/>
      <c r="F116" s="10"/>
      <c r="G116" s="10"/>
      <c r="H116" s="10"/>
      <c r="I116" s="10" t="s">
        <v>11</v>
      </c>
      <c r="J116" s="10"/>
      <c r="K116" s="10"/>
      <c r="L116" s="10"/>
      <c r="M116" s="10"/>
      <c r="O116" s="10"/>
      <c r="Q116" s="10"/>
    </row>
    <row r="117" spans="1:18" x14ac:dyDescent="0.2">
      <c r="A117" s="101"/>
      <c r="B117" s="102"/>
      <c r="C117" s="102"/>
      <c r="D117" s="102"/>
      <c r="E117" s="102"/>
      <c r="F117" s="102"/>
      <c r="G117" s="102"/>
      <c r="H117" s="10"/>
      <c r="M117" s="3" t="s">
        <v>38</v>
      </c>
      <c r="N117" s="10">
        <f>SUM(N8:N34)++N43+SUM(N47:N48)+N44</f>
        <v>262803.41000000003</v>
      </c>
      <c r="O117" s="44" t="s">
        <v>38</v>
      </c>
      <c r="P117" s="43"/>
      <c r="Q117" s="44"/>
      <c r="R117" s="10">
        <f>SUM(R8:R34)++R43+SUM(R47:R48)+R44</f>
        <v>308023.76747511647</v>
      </c>
    </row>
    <row r="118" spans="1:18" x14ac:dyDescent="0.2">
      <c r="A118" s="101"/>
      <c r="B118" s="102" t="s">
        <v>96</v>
      </c>
      <c r="C118" s="102"/>
      <c r="D118" s="102"/>
      <c r="E118" s="102">
        <v>133</v>
      </c>
      <c r="F118" s="102"/>
      <c r="G118" s="102"/>
      <c r="M118" s="3" t="s">
        <v>39</v>
      </c>
      <c r="N118" s="10">
        <f>SUM(N35:N40)</f>
        <v>873.44</v>
      </c>
      <c r="O118" s="44" t="s">
        <v>39</v>
      </c>
      <c r="P118" s="43"/>
      <c r="Q118" s="44"/>
      <c r="R118" s="10">
        <f>SUM(R35:R40)</f>
        <v>873.44</v>
      </c>
    </row>
    <row r="119" spans="1:18" x14ac:dyDescent="0.2">
      <c r="A119" s="9"/>
      <c r="B119" s="90" t="s">
        <v>97</v>
      </c>
      <c r="C119" s="10"/>
      <c r="D119" s="10"/>
      <c r="E119" s="10"/>
      <c r="F119" s="10"/>
      <c r="G119" s="10"/>
      <c r="M119" s="3" t="s">
        <v>42</v>
      </c>
      <c r="N119" s="10">
        <f>SUM(N41:N42)+N45</f>
        <v>47286</v>
      </c>
      <c r="O119" s="44" t="s">
        <v>42</v>
      </c>
      <c r="P119" s="43"/>
      <c r="Q119" s="44"/>
      <c r="R119" s="10">
        <f>SUM(R41:R42)+R45</f>
        <v>-7.0117245343226386E-12</v>
      </c>
    </row>
    <row r="120" spans="1:18" x14ac:dyDescent="0.2">
      <c r="A120" s="9"/>
      <c r="B120" s="10"/>
      <c r="C120" s="10"/>
      <c r="D120" s="10"/>
      <c r="E120" s="10"/>
      <c r="F120" s="10"/>
      <c r="G120" s="10"/>
      <c r="M120" s="3" t="s">
        <v>41</v>
      </c>
      <c r="N120" s="10">
        <f>SUM(N49:N55)</f>
        <v>0</v>
      </c>
      <c r="O120" s="44" t="s">
        <v>41</v>
      </c>
      <c r="P120" s="43"/>
      <c r="Q120" s="44"/>
      <c r="R120" s="10">
        <f>SUM(R49:R55)</f>
        <v>9.9499999999999993</v>
      </c>
    </row>
    <row r="121" spans="1:18" x14ac:dyDescent="0.2">
      <c r="A121" s="9"/>
      <c r="B121" s="10"/>
      <c r="C121" s="10"/>
      <c r="D121" s="10"/>
      <c r="E121" s="10"/>
      <c r="F121" s="10"/>
      <c r="G121" s="10"/>
      <c r="M121" s="3" t="s">
        <v>40</v>
      </c>
      <c r="N121" s="29">
        <f>SUM(N56:N114)</f>
        <v>671914.69</v>
      </c>
      <c r="O121" s="44" t="s">
        <v>40</v>
      </c>
      <c r="P121" s="43"/>
      <c r="Q121" s="44"/>
      <c r="R121" s="29">
        <f>SUM(R56:R114)</f>
        <v>673970.38252488372</v>
      </c>
    </row>
    <row r="122" spans="1:18" ht="15.75" thickBot="1" x14ac:dyDescent="0.25">
      <c r="A122" s="9"/>
      <c r="B122" s="10"/>
      <c r="C122" s="10"/>
      <c r="D122" s="10"/>
      <c r="E122" s="10"/>
      <c r="F122" s="10"/>
      <c r="G122" s="10"/>
      <c r="M122" s="3" t="s">
        <v>4</v>
      </c>
      <c r="N122" s="30">
        <f>SUM(N117:N121)</f>
        <v>982877.54</v>
      </c>
      <c r="O122" s="44" t="s">
        <v>4</v>
      </c>
      <c r="P122" s="43"/>
      <c r="Q122" s="44"/>
      <c r="R122" s="30">
        <f>SUM(R117:R121)</f>
        <v>982877.54000000027</v>
      </c>
    </row>
    <row r="123" spans="1:18" ht="15.75" thickTop="1" x14ac:dyDescent="0.2">
      <c r="A123" s="9"/>
      <c r="B123" s="10"/>
      <c r="C123" s="10"/>
      <c r="D123" s="10"/>
      <c r="E123" s="10"/>
      <c r="F123" s="10"/>
      <c r="G123" s="10"/>
      <c r="O123" s="10"/>
    </row>
    <row r="124" spans="1:18" x14ac:dyDescent="0.2">
      <c r="A124" s="9"/>
      <c r="B124" s="10"/>
      <c r="C124" s="10"/>
      <c r="D124" s="10"/>
      <c r="E124" s="10"/>
      <c r="F124" s="10"/>
      <c r="G124" s="10"/>
      <c r="O124" s="10"/>
    </row>
    <row r="125" spans="1:18" x14ac:dyDescent="0.2">
      <c r="A125" s="9"/>
      <c r="B125" s="10"/>
      <c r="C125" s="10"/>
      <c r="D125" s="10"/>
      <c r="E125" s="10"/>
      <c r="F125" s="10"/>
      <c r="G125" s="10"/>
      <c r="O125" s="10"/>
    </row>
    <row r="126" spans="1:18" x14ac:dyDescent="0.2">
      <c r="A126" s="9"/>
      <c r="B126" s="10"/>
      <c r="C126" s="10"/>
      <c r="D126" s="10"/>
      <c r="E126" s="10"/>
      <c r="F126" s="10"/>
      <c r="G126" s="10"/>
    </row>
    <row r="127" spans="1:18" x14ac:dyDescent="0.2">
      <c r="A127" s="9"/>
      <c r="B127" s="10"/>
      <c r="C127" s="10"/>
      <c r="D127" s="10"/>
      <c r="E127" s="10"/>
      <c r="F127" s="10"/>
      <c r="G127" s="10"/>
    </row>
    <row r="128" spans="1:18" x14ac:dyDescent="0.2">
      <c r="A128" s="9"/>
      <c r="B128" s="10"/>
      <c r="C128" s="10"/>
      <c r="D128" s="10"/>
      <c r="E128" s="10"/>
      <c r="F128" s="10"/>
      <c r="G128" s="10"/>
    </row>
    <row r="129" spans="1:7" x14ac:dyDescent="0.2">
      <c r="A129" s="9"/>
      <c r="B129" s="10"/>
      <c r="C129" s="10"/>
      <c r="D129" s="10"/>
      <c r="E129" s="10"/>
      <c r="F129" s="10"/>
      <c r="G129" s="10"/>
    </row>
    <row r="130" spans="1:7" x14ac:dyDescent="0.2">
      <c r="A130" s="9"/>
      <c r="B130" s="10"/>
      <c r="C130" s="10"/>
      <c r="D130" s="10"/>
      <c r="E130" s="10"/>
      <c r="F130" s="10"/>
      <c r="G130" s="10"/>
    </row>
    <row r="131" spans="1:7" x14ac:dyDescent="0.2">
      <c r="A131" s="9"/>
      <c r="B131" s="10"/>
      <c r="C131" s="10"/>
      <c r="D131" s="10"/>
      <c r="E131" s="10"/>
      <c r="F131" s="10"/>
      <c r="G131" s="10"/>
    </row>
    <row r="132" spans="1:7" x14ac:dyDescent="0.2">
      <c r="A132" s="9"/>
      <c r="B132" s="10"/>
      <c r="C132" s="10"/>
      <c r="D132" s="10"/>
      <c r="E132" s="10"/>
      <c r="F132" s="10"/>
      <c r="G132" s="10"/>
    </row>
    <row r="133" spans="1:7" x14ac:dyDescent="0.2">
      <c r="A133" s="9"/>
      <c r="B133" s="10"/>
      <c r="C133" s="10"/>
      <c r="D133" s="10"/>
      <c r="E133" s="10"/>
      <c r="F133" s="10"/>
      <c r="G133" s="10"/>
    </row>
    <row r="134" spans="1:7" x14ac:dyDescent="0.2">
      <c r="A134" s="9"/>
      <c r="B134" s="10"/>
      <c r="C134" s="10"/>
      <c r="D134" s="10"/>
      <c r="E134" s="10"/>
      <c r="F134" s="10"/>
      <c r="G134" s="10"/>
    </row>
    <row r="135" spans="1:7" x14ac:dyDescent="0.2">
      <c r="A135" s="9"/>
      <c r="B135" s="10"/>
      <c r="C135" s="10"/>
      <c r="D135" s="10"/>
      <c r="E135" s="10"/>
      <c r="F135" s="10"/>
      <c r="G135" s="10"/>
    </row>
    <row r="136" spans="1:7" x14ac:dyDescent="0.2">
      <c r="A136" s="9"/>
      <c r="B136" s="10"/>
      <c r="C136" s="10"/>
      <c r="D136" s="10"/>
      <c r="E136" s="10"/>
      <c r="F136" s="10"/>
      <c r="G136" s="10"/>
    </row>
    <row r="137" spans="1:7" x14ac:dyDescent="0.2">
      <c r="B137" s="10"/>
      <c r="C137" s="10"/>
      <c r="D137" s="10"/>
      <c r="E137" s="10"/>
      <c r="F137" s="10"/>
      <c r="G137" s="10"/>
    </row>
    <row r="138" spans="1:7" x14ac:dyDescent="0.2">
      <c r="B138" s="10"/>
      <c r="C138" s="10"/>
      <c r="D138" s="10"/>
      <c r="E138" s="10"/>
      <c r="F138" s="10"/>
      <c r="G138" s="10"/>
    </row>
    <row r="139" spans="1:7" x14ac:dyDescent="0.2">
      <c r="B139" s="10"/>
      <c r="C139" s="10"/>
      <c r="D139" s="10"/>
      <c r="E139" s="10"/>
      <c r="F139" s="10"/>
      <c r="G139" s="10"/>
    </row>
    <row r="140" spans="1:7" x14ac:dyDescent="0.2">
      <c r="B140" s="10"/>
      <c r="C140" s="10"/>
      <c r="D140" s="10"/>
      <c r="E140" s="10"/>
      <c r="F140" s="10"/>
      <c r="G140" s="10"/>
    </row>
    <row r="141" spans="1:7" x14ac:dyDescent="0.2">
      <c r="B141" s="10"/>
      <c r="C141" s="10"/>
      <c r="D141" s="10"/>
      <c r="E141" s="10"/>
      <c r="F141" s="10"/>
      <c r="G141" s="10"/>
    </row>
    <row r="142" spans="1:7" x14ac:dyDescent="0.2">
      <c r="B142" s="10"/>
      <c r="C142" s="10"/>
      <c r="D142" s="10"/>
      <c r="E142" s="10"/>
      <c r="F142" s="10"/>
      <c r="G142" s="10"/>
    </row>
    <row r="143" spans="1:7" x14ac:dyDescent="0.2">
      <c r="B143" s="10"/>
      <c r="C143" s="10"/>
      <c r="D143" s="10"/>
      <c r="E143" s="10"/>
      <c r="F143" s="10"/>
      <c r="G143" s="10"/>
    </row>
    <row r="144" spans="1:7" x14ac:dyDescent="0.2">
      <c r="B144" s="10"/>
      <c r="C144" s="10"/>
      <c r="D144" s="10"/>
      <c r="E144" s="10"/>
      <c r="F144" s="10"/>
      <c r="G144" s="10"/>
    </row>
    <row r="145" spans="2:7" x14ac:dyDescent="0.2">
      <c r="B145" s="10"/>
      <c r="C145" s="10"/>
      <c r="D145" s="10"/>
      <c r="E145" s="10"/>
      <c r="F145" s="10"/>
      <c r="G145" s="10"/>
    </row>
    <row r="146" spans="2:7" x14ac:dyDescent="0.2">
      <c r="B146" s="10"/>
      <c r="C146" s="10"/>
      <c r="D146" s="10"/>
      <c r="E146" s="10"/>
      <c r="F146" s="10"/>
      <c r="G146" s="10"/>
    </row>
    <row r="147" spans="2:7" x14ac:dyDescent="0.2">
      <c r="B147" s="10"/>
      <c r="C147" s="10"/>
      <c r="D147" s="10"/>
      <c r="E147" s="10"/>
      <c r="F147" s="10"/>
      <c r="G147" s="10"/>
    </row>
    <row r="148" spans="2:7" x14ac:dyDescent="0.2">
      <c r="B148" s="10"/>
      <c r="C148" s="10"/>
      <c r="D148" s="10"/>
      <c r="E148" s="10"/>
      <c r="F148" s="10"/>
      <c r="G148" s="10"/>
    </row>
    <row r="149" spans="2:7" x14ac:dyDescent="0.2">
      <c r="B149" s="10"/>
      <c r="C149" s="10"/>
      <c r="D149" s="10"/>
      <c r="E149" s="10"/>
      <c r="F149" s="10"/>
      <c r="G149" s="10"/>
    </row>
    <row r="150" spans="2:7" x14ac:dyDescent="0.2">
      <c r="B150" s="10"/>
      <c r="C150" s="10"/>
      <c r="D150" s="10"/>
      <c r="E150" s="10"/>
      <c r="F150" s="10"/>
      <c r="G150" s="10"/>
    </row>
    <row r="151" spans="2:7" x14ac:dyDescent="0.2">
      <c r="B151" s="10"/>
      <c r="C151" s="10"/>
      <c r="D151" s="10"/>
      <c r="E151" s="10"/>
      <c r="F151" s="10"/>
      <c r="G151" s="10"/>
    </row>
    <row r="152" spans="2:7" x14ac:dyDescent="0.2">
      <c r="B152" s="10"/>
      <c r="C152" s="10"/>
      <c r="D152" s="10"/>
      <c r="E152" s="10"/>
      <c r="F152" s="10"/>
      <c r="G152" s="10"/>
    </row>
    <row r="153" spans="2:7" x14ac:dyDescent="0.2">
      <c r="B153" s="10"/>
      <c r="C153" s="10"/>
      <c r="D153" s="10"/>
      <c r="E153" s="10"/>
      <c r="F153" s="10"/>
      <c r="G153" s="10"/>
    </row>
    <row r="154" spans="2:7" x14ac:dyDescent="0.2">
      <c r="B154" s="10"/>
      <c r="C154" s="10"/>
      <c r="D154" s="10"/>
      <c r="E154" s="10"/>
      <c r="F154" s="10"/>
      <c r="G154" s="10"/>
    </row>
    <row r="155" spans="2:7" x14ac:dyDescent="0.2">
      <c r="B155" s="10"/>
      <c r="C155" s="10"/>
      <c r="D155" s="10"/>
      <c r="E155" s="10"/>
      <c r="F155" s="10"/>
      <c r="G155" s="10"/>
    </row>
    <row r="156" spans="2:7" x14ac:dyDescent="0.2">
      <c r="B156" s="10"/>
      <c r="C156" s="10"/>
      <c r="D156" s="10"/>
      <c r="E156" s="10"/>
      <c r="F156" s="10"/>
      <c r="G156" s="10"/>
    </row>
    <row r="157" spans="2:7" x14ac:dyDescent="0.2">
      <c r="B157" s="10"/>
      <c r="C157" s="10"/>
      <c r="D157" s="10"/>
      <c r="E157" s="10"/>
      <c r="F157" s="10"/>
      <c r="G157" s="10"/>
    </row>
    <row r="158" spans="2:7" x14ac:dyDescent="0.2">
      <c r="B158" s="10"/>
      <c r="C158" s="10"/>
      <c r="D158" s="10"/>
      <c r="E158" s="10"/>
      <c r="F158" s="10"/>
      <c r="G158" s="10"/>
    </row>
    <row r="159" spans="2:7" x14ac:dyDescent="0.2">
      <c r="B159" s="10"/>
      <c r="C159" s="10"/>
      <c r="D159" s="10"/>
      <c r="E159" s="10"/>
      <c r="F159" s="10"/>
      <c r="G159" s="10"/>
    </row>
    <row r="160" spans="2:7" x14ac:dyDescent="0.2">
      <c r="B160" s="10"/>
      <c r="C160" s="10"/>
      <c r="D160" s="10"/>
      <c r="E160" s="10"/>
      <c r="F160" s="10"/>
      <c r="G160" s="10"/>
    </row>
    <row r="161" spans="2:7" x14ac:dyDescent="0.2">
      <c r="B161" s="10"/>
      <c r="C161" s="10"/>
      <c r="D161" s="10"/>
      <c r="E161" s="10"/>
      <c r="F161" s="10"/>
      <c r="G161" s="10"/>
    </row>
    <row r="162" spans="2:7" x14ac:dyDescent="0.2">
      <c r="B162" s="10"/>
      <c r="C162" s="10"/>
      <c r="D162" s="10"/>
      <c r="E162" s="10"/>
      <c r="F162" s="10"/>
      <c r="G162" s="10"/>
    </row>
    <row r="163" spans="2:7" x14ac:dyDescent="0.2">
      <c r="B163" s="10"/>
      <c r="C163" s="10"/>
      <c r="D163" s="10"/>
      <c r="E163" s="10"/>
      <c r="F163" s="10"/>
      <c r="G163" s="10"/>
    </row>
    <row r="164" spans="2:7" x14ac:dyDescent="0.2">
      <c r="B164" s="10"/>
      <c r="C164" s="10"/>
      <c r="D164" s="10"/>
      <c r="E164" s="10"/>
      <c r="F164" s="10"/>
      <c r="G164" s="10"/>
    </row>
    <row r="165" spans="2:7" x14ac:dyDescent="0.2">
      <c r="B165" s="10"/>
      <c r="C165" s="10"/>
      <c r="D165" s="10"/>
      <c r="E165" s="10"/>
      <c r="F165" s="10"/>
      <c r="G165" s="10"/>
    </row>
    <row r="166" spans="2:7" x14ac:dyDescent="0.2">
      <c r="B166" s="10"/>
      <c r="C166" s="10"/>
      <c r="D166" s="10"/>
      <c r="E166" s="10"/>
      <c r="F166" s="10"/>
      <c r="G166" s="10"/>
    </row>
    <row r="167" spans="2:7" x14ac:dyDescent="0.2">
      <c r="B167" s="10"/>
      <c r="C167" s="10"/>
      <c r="D167" s="10"/>
      <c r="E167" s="10"/>
      <c r="F167" s="10"/>
      <c r="G167" s="10"/>
    </row>
    <row r="168" spans="2:7" x14ac:dyDescent="0.2">
      <c r="B168" s="10"/>
      <c r="C168" s="10"/>
      <c r="D168" s="10"/>
      <c r="E168" s="10"/>
      <c r="F168" s="10"/>
      <c r="G168" s="10"/>
    </row>
    <row r="169" spans="2:7" x14ac:dyDescent="0.2">
      <c r="B169" s="10"/>
      <c r="C169" s="10"/>
      <c r="D169" s="10"/>
      <c r="E169" s="10"/>
      <c r="F169" s="10"/>
      <c r="G169" s="10"/>
    </row>
    <row r="170" spans="2:7" x14ac:dyDescent="0.2">
      <c r="B170" s="10"/>
      <c r="C170" s="10"/>
      <c r="D170" s="10"/>
      <c r="E170" s="10"/>
      <c r="F170" s="10"/>
      <c r="G170" s="10"/>
    </row>
    <row r="171" spans="2:7" x14ac:dyDescent="0.2">
      <c r="B171" s="10"/>
      <c r="C171" s="10"/>
      <c r="D171" s="10"/>
      <c r="E171" s="10"/>
      <c r="F171" s="10"/>
      <c r="G171" s="10"/>
    </row>
    <row r="172" spans="2:7" x14ac:dyDescent="0.2">
      <c r="B172" s="10"/>
      <c r="C172" s="10"/>
      <c r="D172" s="10"/>
      <c r="E172" s="10"/>
      <c r="F172" s="10"/>
      <c r="G172" s="10"/>
    </row>
    <row r="173" spans="2:7" x14ac:dyDescent="0.2">
      <c r="B173" s="10"/>
      <c r="C173" s="10"/>
      <c r="D173" s="10"/>
      <c r="E173" s="10"/>
      <c r="F173" s="10"/>
      <c r="G173" s="10"/>
    </row>
    <row r="174" spans="2:7" x14ac:dyDescent="0.2">
      <c r="B174" s="10"/>
      <c r="C174" s="10"/>
      <c r="D174" s="10"/>
      <c r="E174" s="10"/>
      <c r="F174" s="10"/>
      <c r="G174" s="10"/>
    </row>
    <row r="175" spans="2:7" x14ac:dyDescent="0.2">
      <c r="B175" s="10"/>
      <c r="C175" s="10"/>
      <c r="D175" s="10"/>
      <c r="E175" s="10"/>
      <c r="F175" s="10"/>
      <c r="G175" s="10"/>
    </row>
    <row r="176" spans="2:7" x14ac:dyDescent="0.2">
      <c r="B176" s="10"/>
      <c r="C176" s="10"/>
      <c r="D176" s="10"/>
      <c r="E176" s="10"/>
      <c r="F176" s="10"/>
      <c r="G176" s="10"/>
    </row>
    <row r="177" spans="2:7" x14ac:dyDescent="0.2">
      <c r="B177" s="10"/>
      <c r="C177" s="10"/>
      <c r="D177" s="10"/>
      <c r="E177" s="10"/>
      <c r="F177" s="10"/>
      <c r="G177" s="10"/>
    </row>
  </sheetData>
  <phoneticPr fontId="0" type="noConversion"/>
  <printOptions gridLines="1"/>
  <pageMargins left="0.2" right="0.26" top="0.26" bottom="0.25" header="0.27" footer="0.26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R136"/>
  <sheetViews>
    <sheetView zoomScale="70" workbookViewId="0">
      <pane xSplit="1" ySplit="6" topLeftCell="B7" activePane="bottomRight" state="frozen"/>
      <selection activeCell="B120" sqref="B120"/>
      <selection pane="topRight" activeCell="B120" sqref="B120"/>
      <selection pane="bottomLeft" activeCell="B120" sqref="B120"/>
      <selection pane="bottomRight" activeCell="B120" sqref="B120"/>
    </sheetView>
  </sheetViews>
  <sheetFormatPr defaultColWidth="18.140625" defaultRowHeight="15" x14ac:dyDescent="0.2"/>
  <cols>
    <col min="1" max="1" width="13.140625" style="3" customWidth="1"/>
    <col min="2" max="2" width="15" style="2" bestFit="1" customWidth="1"/>
    <col min="3" max="3" width="11.42578125" style="2" customWidth="1"/>
    <col min="4" max="4" width="13.85546875" style="2" hidden="1" customWidth="1"/>
    <col min="5" max="5" width="18.5703125" style="2" bestFit="1" customWidth="1"/>
    <col min="6" max="6" width="14" style="2" customWidth="1"/>
    <col min="7" max="7" width="14.28515625" style="2" bestFit="1" customWidth="1"/>
    <col min="8" max="8" width="13.85546875" style="3" bestFit="1" customWidth="1"/>
    <col min="9" max="10" width="14.42578125" style="3" hidden="1" customWidth="1"/>
    <col min="11" max="12" width="13.28515625" style="3" hidden="1" customWidth="1"/>
    <col min="13" max="13" width="21.7109375" style="3" hidden="1" customWidth="1"/>
    <col min="14" max="14" width="14.7109375" style="10" bestFit="1" customWidth="1"/>
    <col min="15" max="15" width="12.42578125" style="3" bestFit="1" customWidth="1"/>
    <col min="16" max="16" width="14.85546875" style="10" bestFit="1" customWidth="1"/>
    <col min="17" max="17" width="13.85546875" style="3" bestFit="1" customWidth="1"/>
    <col min="18" max="18" width="18.42578125" style="10" bestFit="1" customWidth="1"/>
    <col min="19" max="16384" width="18.140625" style="3"/>
  </cols>
  <sheetData>
    <row r="1" spans="1:18" ht="15.75" x14ac:dyDescent="0.25">
      <c r="A1" s="36" t="s">
        <v>37</v>
      </c>
      <c r="B1" s="37"/>
      <c r="C1" s="37"/>
      <c r="D1" s="37"/>
      <c r="E1" s="37"/>
      <c r="F1" s="37"/>
      <c r="G1" s="37"/>
      <c r="H1" s="32"/>
      <c r="I1" s="32"/>
      <c r="J1" s="32"/>
      <c r="K1" s="32"/>
    </row>
    <row r="2" spans="1:18" ht="15.75" x14ac:dyDescent="0.25">
      <c r="A2" s="36" t="s">
        <v>36</v>
      </c>
      <c r="B2" s="37"/>
      <c r="C2" s="37"/>
      <c r="D2" s="37"/>
      <c r="E2" s="37"/>
      <c r="F2" s="37"/>
      <c r="G2" s="37"/>
      <c r="H2" s="32"/>
    </row>
    <row r="3" spans="1:18" ht="15.75" x14ac:dyDescent="0.25">
      <c r="A3" s="86" t="s">
        <v>84</v>
      </c>
      <c r="B3" s="94">
        <f>+Jan!B3</f>
        <v>2019</v>
      </c>
      <c r="D3" s="85"/>
      <c r="E3" s="93"/>
      <c r="F3" s="91"/>
      <c r="G3" s="37"/>
      <c r="H3" s="57">
        <v>701</v>
      </c>
      <c r="L3" s="4"/>
      <c r="M3" s="4"/>
      <c r="R3" s="27" t="s">
        <v>9</v>
      </c>
    </row>
    <row r="4" spans="1:18" ht="15.75" x14ac:dyDescent="0.25">
      <c r="B4" s="39"/>
      <c r="C4" s="40"/>
      <c r="D4" s="40"/>
      <c r="E4" s="40"/>
      <c r="F4" s="40"/>
      <c r="G4" s="41"/>
      <c r="H4" s="23" t="s">
        <v>53</v>
      </c>
      <c r="I4" s="4" t="s">
        <v>5</v>
      </c>
      <c r="J4" s="4" t="s">
        <v>7</v>
      </c>
      <c r="K4" s="4" t="s">
        <v>5</v>
      </c>
      <c r="L4" s="4" t="s">
        <v>7</v>
      </c>
      <c r="M4" s="4" t="s">
        <v>12</v>
      </c>
      <c r="N4" s="27" t="s">
        <v>9</v>
      </c>
      <c r="O4" s="4" t="s">
        <v>46</v>
      </c>
      <c r="P4" s="27"/>
      <c r="Q4" s="4" t="s">
        <v>46</v>
      </c>
      <c r="R4" s="27" t="s">
        <v>10</v>
      </c>
    </row>
    <row r="5" spans="1:18" s="1" customFormat="1" ht="15.75" x14ac:dyDescent="0.25">
      <c r="B5" s="14"/>
      <c r="C5" s="15" t="s">
        <v>7</v>
      </c>
      <c r="D5" s="15" t="s">
        <v>7</v>
      </c>
      <c r="E5" s="15" t="s">
        <v>7</v>
      </c>
      <c r="F5" s="15" t="s">
        <v>92</v>
      </c>
      <c r="G5" s="16" t="s">
        <v>4</v>
      </c>
      <c r="H5" s="23" t="s">
        <v>54</v>
      </c>
      <c r="I5" s="5">
        <f>+Mar!I5+32</f>
        <v>41340</v>
      </c>
      <c r="J5" s="5">
        <f>+Mar!J5+32</f>
        <v>41371</v>
      </c>
      <c r="K5" s="5">
        <f>+Mar!K5+32</f>
        <v>41340</v>
      </c>
      <c r="L5" s="5">
        <f>+Mar!L5+32</f>
        <v>41371</v>
      </c>
      <c r="M5" s="4" t="s">
        <v>13</v>
      </c>
      <c r="N5" s="27" t="s">
        <v>10</v>
      </c>
      <c r="O5" s="4" t="s">
        <v>49</v>
      </c>
      <c r="P5" s="27" t="s">
        <v>30</v>
      </c>
      <c r="Q5" s="4" t="s">
        <v>49</v>
      </c>
      <c r="R5" s="27" t="s">
        <v>32</v>
      </c>
    </row>
    <row r="6" spans="1:18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3</v>
      </c>
      <c r="F6" s="21" t="s">
        <v>93</v>
      </c>
      <c r="G6" s="22" t="s">
        <v>15</v>
      </c>
      <c r="H6" s="6" t="s">
        <v>28</v>
      </c>
      <c r="I6" s="6" t="s">
        <v>6</v>
      </c>
      <c r="J6" s="6" t="s">
        <v>6</v>
      </c>
      <c r="K6" s="6" t="s">
        <v>8</v>
      </c>
      <c r="L6" s="6" t="s">
        <v>8</v>
      </c>
      <c r="M6" s="6" t="s">
        <v>14</v>
      </c>
      <c r="N6" s="28" t="s">
        <v>29</v>
      </c>
      <c r="O6" s="6">
        <v>184.1</v>
      </c>
      <c r="P6" s="28" t="s">
        <v>31</v>
      </c>
      <c r="Q6" s="6">
        <v>163</v>
      </c>
      <c r="R6" s="31">
        <f>+Jan!R6</f>
        <v>2019</v>
      </c>
    </row>
    <row r="7" spans="1:18" x14ac:dyDescent="0.2">
      <c r="A7" s="24"/>
      <c r="B7" s="3"/>
      <c r="C7" s="3"/>
      <c r="D7" s="3"/>
      <c r="E7" s="3"/>
      <c r="F7" s="3"/>
    </row>
    <row r="8" spans="1:18" x14ac:dyDescent="0.2">
      <c r="A8" s="34">
        <f>+Jan!A8</f>
        <v>107100</v>
      </c>
      <c r="B8" s="35">
        <v>12149.71</v>
      </c>
      <c r="C8" s="35"/>
      <c r="D8" s="35"/>
      <c r="E8" s="35">
        <v>1018.16</v>
      </c>
      <c r="F8" s="35">
        <f>-2494.8+2494.8</f>
        <v>0</v>
      </c>
      <c r="G8" s="10">
        <f>SUM(B8:F8)</f>
        <v>13167.869999999999</v>
      </c>
      <c r="H8" s="10">
        <v>-745.77</v>
      </c>
      <c r="I8" s="10">
        <f>+Mar!J8</f>
        <v>0</v>
      </c>
      <c r="J8" s="10"/>
      <c r="K8" s="10">
        <f>+Mar!L8</f>
        <v>0</v>
      </c>
      <c r="L8" s="10"/>
      <c r="M8" s="10"/>
      <c r="N8" s="10">
        <f>+G8-I8+J8-K8+L8+M8+H8</f>
        <v>12422.099999999999</v>
      </c>
      <c r="O8" s="10">
        <f>+'184.100'!AD8</f>
        <v>5.7620391311728412</v>
      </c>
      <c r="Q8" s="10">
        <f>+'163000'!AD7+'163000'!AD31</f>
        <v>13207.611503483089</v>
      </c>
      <c r="R8" s="10">
        <f t="shared" ref="R8:R58" si="0">+N8+Q8+O8+P8</f>
        <v>25635.473542614258</v>
      </c>
    </row>
    <row r="9" spans="1:18" x14ac:dyDescent="0.2">
      <c r="A9" s="34">
        <f>+Jan!A9</f>
        <v>107200</v>
      </c>
      <c r="B9" s="35">
        <v>198848.19</v>
      </c>
      <c r="C9" s="35">
        <v>819.92</v>
      </c>
      <c r="D9" s="35"/>
      <c r="E9" s="35">
        <v>15239.53</v>
      </c>
      <c r="F9" s="35">
        <f>-9622.8-2313.59+11936.39</f>
        <v>0</v>
      </c>
      <c r="G9" s="10">
        <f t="shared" ref="G9:G80" si="1">SUM(B9:F9)</f>
        <v>214907.64</v>
      </c>
      <c r="H9" s="10">
        <v>1147.22</v>
      </c>
      <c r="I9" s="10">
        <f>+Mar!J9</f>
        <v>0</v>
      </c>
      <c r="J9" s="10"/>
      <c r="K9" s="10">
        <f>+Mar!L9</f>
        <v>0</v>
      </c>
      <c r="L9" s="10"/>
      <c r="M9" s="10"/>
      <c r="N9" s="10">
        <f t="shared" ref="N9:N91" si="2">+G9-I9+J9-K9+L9+M9+H9</f>
        <v>216054.86000000002</v>
      </c>
      <c r="O9" s="10">
        <f>+'184.100'!AD9</f>
        <v>543.86962013903701</v>
      </c>
      <c r="Q9" s="10">
        <f>+'163000'!AD8+'163000'!AD32</f>
        <v>41527.542480766904</v>
      </c>
      <c r="R9" s="10">
        <f t="shared" si="0"/>
        <v>258126.27210090598</v>
      </c>
    </row>
    <row r="10" spans="1:18" hidden="1" x14ac:dyDescent="0.2">
      <c r="A10" s="34">
        <v>107210</v>
      </c>
      <c r="B10" s="35"/>
      <c r="C10" s="35"/>
      <c r="D10" s="35"/>
      <c r="E10" s="35"/>
      <c r="F10" s="35"/>
      <c r="G10" s="10">
        <f t="shared" si="1"/>
        <v>0</v>
      </c>
      <c r="H10" s="10"/>
      <c r="I10" s="10">
        <f>+Mar!J10</f>
        <v>0</v>
      </c>
      <c r="J10" s="10"/>
      <c r="K10" s="10">
        <f>+Mar!L10</f>
        <v>0</v>
      </c>
      <c r="L10" s="10"/>
      <c r="M10" s="10"/>
      <c r="N10" s="10">
        <f t="shared" si="2"/>
        <v>0</v>
      </c>
      <c r="O10" s="10">
        <f>+'184.100'!AD10</f>
        <v>0</v>
      </c>
      <c r="Q10" s="10"/>
      <c r="R10" s="10">
        <f t="shared" si="0"/>
        <v>0</v>
      </c>
    </row>
    <row r="11" spans="1:18" hidden="1" x14ac:dyDescent="0.2">
      <c r="A11" s="34">
        <v>107215</v>
      </c>
      <c r="B11" s="35"/>
      <c r="C11" s="35"/>
      <c r="D11" s="35"/>
      <c r="E11" s="35"/>
      <c r="F11" s="35"/>
      <c r="G11" s="10">
        <f t="shared" si="1"/>
        <v>0</v>
      </c>
      <c r="H11" s="10"/>
      <c r="I11" s="10">
        <f>+Mar!J11</f>
        <v>0</v>
      </c>
      <c r="J11" s="10"/>
      <c r="K11" s="10">
        <f>+Mar!L11</f>
        <v>0</v>
      </c>
      <c r="L11" s="10"/>
      <c r="M11" s="10"/>
      <c r="N11" s="10">
        <f t="shared" si="2"/>
        <v>0</v>
      </c>
      <c r="O11" s="10">
        <f>+'184.100'!AD11</f>
        <v>0</v>
      </c>
      <c r="Q11" s="10"/>
      <c r="R11" s="10">
        <f t="shared" si="0"/>
        <v>0</v>
      </c>
    </row>
    <row r="12" spans="1:18" hidden="1" x14ac:dyDescent="0.2">
      <c r="A12" s="34">
        <v>107217</v>
      </c>
      <c r="B12" s="35"/>
      <c r="C12" s="35"/>
      <c r="D12" s="35"/>
      <c r="E12" s="35"/>
      <c r="F12" s="35"/>
      <c r="G12" s="10">
        <f t="shared" si="1"/>
        <v>0</v>
      </c>
      <c r="H12" s="10"/>
      <c r="I12" s="10"/>
      <c r="J12" s="10"/>
      <c r="K12" s="10"/>
      <c r="L12" s="10"/>
      <c r="M12" s="10"/>
      <c r="N12" s="10">
        <f t="shared" si="2"/>
        <v>0</v>
      </c>
      <c r="O12" s="10">
        <f>+'184.100'!AD12</f>
        <v>0</v>
      </c>
      <c r="Q12" s="10"/>
      <c r="R12" s="10">
        <f t="shared" si="0"/>
        <v>0</v>
      </c>
    </row>
    <row r="13" spans="1:18" hidden="1" x14ac:dyDescent="0.2">
      <c r="A13" s="34">
        <v>107218</v>
      </c>
      <c r="B13" s="35"/>
      <c r="C13" s="35"/>
      <c r="D13" s="35"/>
      <c r="E13" s="35"/>
      <c r="F13" s="35"/>
      <c r="G13" s="10">
        <f t="shared" si="1"/>
        <v>0</v>
      </c>
      <c r="H13" s="10"/>
      <c r="I13" s="10">
        <f>+Mar!J13</f>
        <v>0</v>
      </c>
      <c r="J13" s="10"/>
      <c r="K13" s="10">
        <f>+Mar!L13</f>
        <v>0</v>
      </c>
      <c r="L13" s="10"/>
      <c r="M13" s="10"/>
      <c r="N13" s="10">
        <f t="shared" si="2"/>
        <v>0</v>
      </c>
      <c r="O13" s="10">
        <f>+'184.100'!AD13</f>
        <v>0</v>
      </c>
      <c r="Q13" s="10"/>
      <c r="R13" s="10">
        <f t="shared" si="0"/>
        <v>0</v>
      </c>
    </row>
    <row r="14" spans="1:18" hidden="1" x14ac:dyDescent="0.2">
      <c r="A14" s="34">
        <f>+Jan!A14</f>
        <v>107230</v>
      </c>
      <c r="B14" s="35"/>
      <c r="C14" s="35"/>
      <c r="D14" s="35"/>
      <c r="E14" s="35"/>
      <c r="F14" s="35"/>
      <c r="G14" s="10">
        <f t="shared" si="1"/>
        <v>0</v>
      </c>
      <c r="H14" s="10"/>
      <c r="I14" s="10">
        <f>+Mar!J14</f>
        <v>0</v>
      </c>
      <c r="J14" s="10"/>
      <c r="K14" s="10">
        <f>+Mar!L14</f>
        <v>0</v>
      </c>
      <c r="L14" s="10"/>
      <c r="M14" s="10"/>
      <c r="N14" s="10">
        <f t="shared" si="2"/>
        <v>0</v>
      </c>
      <c r="O14" s="10">
        <f>+'184.100'!AD14</f>
        <v>0</v>
      </c>
      <c r="Q14" s="10"/>
      <c r="R14" s="10">
        <f t="shared" si="0"/>
        <v>0</v>
      </c>
    </row>
    <row r="15" spans="1:18" hidden="1" x14ac:dyDescent="0.2">
      <c r="A15" s="34">
        <v>107235</v>
      </c>
      <c r="B15" s="35"/>
      <c r="C15" s="35"/>
      <c r="D15" s="35"/>
      <c r="E15" s="35"/>
      <c r="F15" s="35"/>
      <c r="G15" s="10">
        <f t="shared" si="1"/>
        <v>0</v>
      </c>
      <c r="H15" s="10"/>
      <c r="I15" s="10">
        <f>+Mar!J15</f>
        <v>0</v>
      </c>
      <c r="J15" s="10"/>
      <c r="K15" s="10">
        <f>+Mar!L15</f>
        <v>0</v>
      </c>
      <c r="L15" s="10"/>
      <c r="M15" s="10"/>
      <c r="N15" s="10">
        <f t="shared" si="2"/>
        <v>0</v>
      </c>
      <c r="O15" s="10">
        <f>+'184.100'!AD15</f>
        <v>0</v>
      </c>
      <c r="Q15" s="10"/>
      <c r="R15" s="10">
        <f t="shared" si="0"/>
        <v>0</v>
      </c>
    </row>
    <row r="16" spans="1:18" hidden="1" x14ac:dyDescent="0.2">
      <c r="A16" s="34">
        <f>+Jan!A16</f>
        <v>107240</v>
      </c>
      <c r="B16" s="35"/>
      <c r="C16" s="35"/>
      <c r="D16" s="35"/>
      <c r="E16" s="35"/>
      <c r="F16" s="35"/>
      <c r="G16" s="10">
        <f t="shared" si="1"/>
        <v>0</v>
      </c>
      <c r="H16" s="10"/>
      <c r="I16" s="10">
        <f>+Mar!J16</f>
        <v>0</v>
      </c>
      <c r="J16" s="10"/>
      <c r="K16" s="10">
        <f>+Mar!L16</f>
        <v>0</v>
      </c>
      <c r="L16" s="10"/>
      <c r="M16" s="10"/>
      <c r="N16" s="10">
        <f t="shared" si="2"/>
        <v>0</v>
      </c>
      <c r="O16" s="10">
        <f>+'184.100'!AD16</f>
        <v>0</v>
      </c>
      <c r="Q16" s="10"/>
      <c r="R16" s="10">
        <f t="shared" si="0"/>
        <v>0</v>
      </c>
    </row>
    <row r="17" spans="1:18" hidden="1" x14ac:dyDescent="0.2">
      <c r="A17" s="34">
        <f>+Jan!A17</f>
        <v>107245</v>
      </c>
      <c r="B17" s="35"/>
      <c r="C17" s="35"/>
      <c r="D17" s="35"/>
      <c r="E17" s="35"/>
      <c r="F17" s="35"/>
      <c r="G17" s="10">
        <f t="shared" si="1"/>
        <v>0</v>
      </c>
      <c r="H17" s="10"/>
      <c r="I17" s="10">
        <f>+Mar!J17</f>
        <v>0</v>
      </c>
      <c r="J17" s="10"/>
      <c r="K17" s="10">
        <f>+Mar!L17</f>
        <v>0</v>
      </c>
      <c r="L17" s="10"/>
      <c r="M17" s="10"/>
      <c r="N17" s="10">
        <f t="shared" si="2"/>
        <v>0</v>
      </c>
      <c r="O17" s="10">
        <f>+'184.100'!AD17</f>
        <v>0</v>
      </c>
      <c r="Q17" s="10"/>
      <c r="R17" s="10">
        <f t="shared" si="0"/>
        <v>0</v>
      </c>
    </row>
    <row r="18" spans="1:18" hidden="1" x14ac:dyDescent="0.2">
      <c r="A18" s="34">
        <f>+Jan!A18</f>
        <v>107250</v>
      </c>
      <c r="B18" s="35"/>
      <c r="C18" s="35"/>
      <c r="D18" s="35"/>
      <c r="E18" s="35"/>
      <c r="F18" s="35"/>
      <c r="G18" s="10">
        <f t="shared" si="1"/>
        <v>0</v>
      </c>
      <c r="H18" s="10"/>
      <c r="I18" s="10">
        <f>+Mar!J18</f>
        <v>0</v>
      </c>
      <c r="J18" s="10"/>
      <c r="K18" s="10">
        <f>+Mar!L18</f>
        <v>0</v>
      </c>
      <c r="L18" s="10"/>
      <c r="M18" s="10"/>
      <c r="N18" s="10">
        <f t="shared" si="2"/>
        <v>0</v>
      </c>
      <c r="O18" s="10">
        <f>+'184.100'!AD18</f>
        <v>0</v>
      </c>
      <c r="Q18" s="10"/>
      <c r="R18" s="10">
        <f t="shared" si="0"/>
        <v>0</v>
      </c>
    </row>
    <row r="19" spans="1:18" hidden="1" x14ac:dyDescent="0.2">
      <c r="A19" s="34">
        <v>107255</v>
      </c>
      <c r="B19" s="35"/>
      <c r="C19" s="35"/>
      <c r="D19" s="35"/>
      <c r="E19" s="35"/>
      <c r="F19" s="35"/>
      <c r="G19" s="10">
        <f t="shared" si="1"/>
        <v>0</v>
      </c>
      <c r="H19" s="10"/>
      <c r="I19" s="10">
        <f>+Mar!J19</f>
        <v>0</v>
      </c>
      <c r="J19" s="10"/>
      <c r="K19" s="10">
        <f>+Mar!L19</f>
        <v>0</v>
      </c>
      <c r="L19" s="10"/>
      <c r="M19" s="10"/>
      <c r="N19" s="10">
        <f t="shared" si="2"/>
        <v>0</v>
      </c>
      <c r="O19" s="10">
        <f>+'184.100'!AD19</f>
        <v>0</v>
      </c>
      <c r="Q19" s="10"/>
      <c r="R19" s="10">
        <f t="shared" si="0"/>
        <v>0</v>
      </c>
    </row>
    <row r="20" spans="1:18" hidden="1" x14ac:dyDescent="0.2">
      <c r="A20" s="34">
        <f>+Jan!A20</f>
        <v>107260</v>
      </c>
      <c r="B20" s="35"/>
      <c r="C20" s="35"/>
      <c r="D20" s="35"/>
      <c r="E20" s="35"/>
      <c r="F20" s="35"/>
      <c r="G20" s="10">
        <f t="shared" si="1"/>
        <v>0</v>
      </c>
      <c r="H20" s="10"/>
      <c r="I20" s="10">
        <f>+Mar!J20</f>
        <v>0</v>
      </c>
      <c r="J20" s="10"/>
      <c r="K20" s="10">
        <f>+Mar!L20</f>
        <v>0</v>
      </c>
      <c r="L20" s="10"/>
      <c r="M20" s="10"/>
      <c r="N20" s="10">
        <f t="shared" si="2"/>
        <v>0</v>
      </c>
      <c r="O20" s="10">
        <f>+'184.100'!AD20</f>
        <v>0</v>
      </c>
      <c r="Q20" s="10"/>
      <c r="R20" s="10">
        <f t="shared" si="0"/>
        <v>0</v>
      </c>
    </row>
    <row r="21" spans="1:18" hidden="1" x14ac:dyDescent="0.2">
      <c r="A21" s="34">
        <f>+Jan!A21</f>
        <v>107265</v>
      </c>
      <c r="B21" s="35"/>
      <c r="C21" s="35"/>
      <c r="D21" s="35"/>
      <c r="E21" s="35"/>
      <c r="F21" s="35"/>
      <c r="G21" s="10">
        <f t="shared" si="1"/>
        <v>0</v>
      </c>
      <c r="H21" s="10"/>
      <c r="I21" s="10">
        <f>+Mar!J21</f>
        <v>0</v>
      </c>
      <c r="J21" s="10"/>
      <c r="K21" s="10">
        <f>+Mar!L21</f>
        <v>0</v>
      </c>
      <c r="L21" s="10"/>
      <c r="M21" s="10"/>
      <c r="N21" s="10">
        <f t="shared" si="2"/>
        <v>0</v>
      </c>
      <c r="O21" s="10">
        <f>+'184.100'!AD21</f>
        <v>0</v>
      </c>
      <c r="Q21" s="10"/>
      <c r="R21" s="10">
        <f t="shared" si="0"/>
        <v>0</v>
      </c>
    </row>
    <row r="22" spans="1:18" hidden="1" x14ac:dyDescent="0.2">
      <c r="A22" s="34">
        <v>107267</v>
      </c>
      <c r="B22" s="35"/>
      <c r="C22" s="35"/>
      <c r="D22" s="35"/>
      <c r="E22" s="35"/>
      <c r="F22" s="35"/>
      <c r="G22" s="10">
        <f t="shared" si="1"/>
        <v>0</v>
      </c>
      <c r="H22" s="10"/>
      <c r="I22" s="10">
        <f>+Mar!J22</f>
        <v>0</v>
      </c>
      <c r="J22" s="10"/>
      <c r="K22" s="10">
        <f>+Mar!L22</f>
        <v>0</v>
      </c>
      <c r="L22" s="10"/>
      <c r="M22" s="10"/>
      <c r="N22" s="10">
        <f t="shared" si="2"/>
        <v>0</v>
      </c>
      <c r="O22" s="10">
        <f>+'184.100'!AD22</f>
        <v>0</v>
      </c>
      <c r="Q22" s="10"/>
      <c r="R22" s="10">
        <f t="shared" si="0"/>
        <v>0</v>
      </c>
    </row>
    <row r="23" spans="1:18" hidden="1" x14ac:dyDescent="0.2">
      <c r="A23" s="34">
        <f>+Jan!A23</f>
        <v>107270</v>
      </c>
      <c r="B23" s="35"/>
      <c r="C23" s="35"/>
      <c r="D23" s="35"/>
      <c r="E23" s="35"/>
      <c r="F23" s="35"/>
      <c r="G23" s="10">
        <f t="shared" si="1"/>
        <v>0</v>
      </c>
      <c r="H23" s="10"/>
      <c r="I23" s="10">
        <f>+Mar!J23</f>
        <v>0</v>
      </c>
      <c r="J23" s="10"/>
      <c r="K23" s="10">
        <f>+Mar!L23</f>
        <v>0</v>
      </c>
      <c r="L23" s="10"/>
      <c r="M23" s="10"/>
      <c r="N23" s="10">
        <f t="shared" si="2"/>
        <v>0</v>
      </c>
      <c r="O23" s="10">
        <f>+'184.100'!AD23</f>
        <v>0</v>
      </c>
      <c r="Q23" s="10"/>
      <c r="R23" s="10">
        <f t="shared" si="0"/>
        <v>0</v>
      </c>
    </row>
    <row r="24" spans="1:18" hidden="1" x14ac:dyDescent="0.2">
      <c r="A24" s="34">
        <f>+Jan!A24</f>
        <v>107275</v>
      </c>
      <c r="B24" s="35"/>
      <c r="C24" s="35"/>
      <c r="D24" s="35"/>
      <c r="E24" s="35"/>
      <c r="F24" s="35"/>
      <c r="G24" s="10">
        <f t="shared" si="1"/>
        <v>0</v>
      </c>
      <c r="H24" s="10"/>
      <c r="I24" s="10">
        <f>+Mar!J24</f>
        <v>0</v>
      </c>
      <c r="J24" s="10"/>
      <c r="K24" s="10">
        <f>+Mar!L24</f>
        <v>0</v>
      </c>
      <c r="L24" s="10"/>
      <c r="M24" s="10"/>
      <c r="N24" s="10">
        <f t="shared" si="2"/>
        <v>0</v>
      </c>
      <c r="O24" s="10">
        <f>+'184.100'!AD24</f>
        <v>0</v>
      </c>
      <c r="Q24" s="10"/>
      <c r="R24" s="10">
        <f t="shared" si="0"/>
        <v>0</v>
      </c>
    </row>
    <row r="25" spans="1:18" hidden="1" x14ac:dyDescent="0.2">
      <c r="A25" s="34">
        <v>107280</v>
      </c>
      <c r="B25" s="35"/>
      <c r="C25" s="35"/>
      <c r="D25" s="35"/>
      <c r="E25" s="35"/>
      <c r="F25" s="35"/>
      <c r="G25" s="10">
        <f t="shared" si="1"/>
        <v>0</v>
      </c>
      <c r="H25" s="10"/>
      <c r="I25" s="10">
        <f>+Mar!J25</f>
        <v>0</v>
      </c>
      <c r="J25" s="10"/>
      <c r="K25" s="10">
        <f>+Mar!L25</f>
        <v>0</v>
      </c>
      <c r="L25" s="10"/>
      <c r="M25" s="10"/>
      <c r="N25" s="10">
        <f t="shared" si="2"/>
        <v>0</v>
      </c>
      <c r="O25" s="10">
        <f>+'184.100'!AD25</f>
        <v>0</v>
      </c>
      <c r="Q25" s="10"/>
      <c r="R25" s="10">
        <f t="shared" si="0"/>
        <v>0</v>
      </c>
    </row>
    <row r="26" spans="1:18" hidden="1" x14ac:dyDescent="0.2">
      <c r="A26" s="34">
        <v>107285</v>
      </c>
      <c r="B26" s="35"/>
      <c r="C26" s="35"/>
      <c r="D26" s="35"/>
      <c r="E26" s="35"/>
      <c r="F26" s="35"/>
      <c r="G26" s="10">
        <f t="shared" si="1"/>
        <v>0</v>
      </c>
      <c r="H26" s="10"/>
      <c r="I26" s="10">
        <f>+Mar!J26</f>
        <v>0</v>
      </c>
      <c r="J26" s="10"/>
      <c r="K26" s="10">
        <f>+Mar!L26</f>
        <v>0</v>
      </c>
      <c r="L26" s="10"/>
      <c r="M26" s="10"/>
      <c r="N26" s="10">
        <f t="shared" si="2"/>
        <v>0</v>
      </c>
      <c r="O26" s="10">
        <f>+'184.100'!AD26</f>
        <v>0</v>
      </c>
      <c r="Q26" s="10"/>
      <c r="R26" s="10">
        <f t="shared" si="0"/>
        <v>0</v>
      </c>
    </row>
    <row r="27" spans="1:18" hidden="1" x14ac:dyDescent="0.2">
      <c r="A27" s="34">
        <v>107290</v>
      </c>
      <c r="B27" s="35"/>
      <c r="C27" s="35"/>
      <c r="D27" s="35"/>
      <c r="E27" s="35"/>
      <c r="F27" s="35"/>
      <c r="G27" s="10">
        <f t="shared" si="1"/>
        <v>0</v>
      </c>
      <c r="H27" s="10"/>
      <c r="I27" s="10">
        <f>+Mar!J27</f>
        <v>0</v>
      </c>
      <c r="J27" s="10"/>
      <c r="K27" s="10">
        <f>+Mar!L27</f>
        <v>0</v>
      </c>
      <c r="L27" s="10"/>
      <c r="M27" s="10"/>
      <c r="N27" s="10">
        <f t="shared" si="2"/>
        <v>0</v>
      </c>
      <c r="O27" s="10">
        <f>+'184.100'!AD27</f>
        <v>0</v>
      </c>
      <c r="Q27" s="10"/>
      <c r="R27" s="10">
        <f t="shared" si="0"/>
        <v>0</v>
      </c>
    </row>
    <row r="28" spans="1:18" hidden="1" x14ac:dyDescent="0.2">
      <c r="A28" s="34">
        <v>107295</v>
      </c>
      <c r="B28" s="35"/>
      <c r="C28" s="35"/>
      <c r="D28" s="35"/>
      <c r="E28" s="35"/>
      <c r="F28" s="35"/>
      <c r="G28" s="10">
        <f t="shared" si="1"/>
        <v>0</v>
      </c>
      <c r="H28" s="10"/>
      <c r="I28" s="10">
        <f>+Mar!J28</f>
        <v>0</v>
      </c>
      <c r="J28" s="10"/>
      <c r="K28" s="10">
        <f>+Mar!L28</f>
        <v>0</v>
      </c>
      <c r="L28" s="10"/>
      <c r="M28" s="10"/>
      <c r="N28" s="10">
        <f t="shared" si="2"/>
        <v>0</v>
      </c>
      <c r="O28" s="10">
        <f>+'184.100'!AD28</f>
        <v>0</v>
      </c>
      <c r="Q28" s="10"/>
      <c r="R28" s="10">
        <f t="shared" si="0"/>
        <v>0</v>
      </c>
    </row>
    <row r="29" spans="1:18" hidden="1" x14ac:dyDescent="0.2">
      <c r="A29" s="34">
        <v>107297</v>
      </c>
      <c r="B29" s="35"/>
      <c r="C29" s="35"/>
      <c r="D29" s="35"/>
      <c r="E29" s="35"/>
      <c r="F29" s="35"/>
      <c r="G29" s="10">
        <f t="shared" si="1"/>
        <v>0</v>
      </c>
      <c r="H29" s="10"/>
      <c r="I29" s="10"/>
      <c r="J29" s="10"/>
      <c r="K29" s="10"/>
      <c r="L29" s="10"/>
      <c r="M29" s="10"/>
      <c r="N29" s="10">
        <f t="shared" si="2"/>
        <v>0</v>
      </c>
      <c r="O29" s="10">
        <f>+'184.100'!AD29</f>
        <v>0</v>
      </c>
      <c r="Q29" s="10"/>
      <c r="R29" s="10">
        <f t="shared" si="0"/>
        <v>0</v>
      </c>
    </row>
    <row r="30" spans="1:18" x14ac:dyDescent="0.2">
      <c r="A30" s="34">
        <v>107310</v>
      </c>
      <c r="B30" s="35"/>
      <c r="C30" s="35"/>
      <c r="D30" s="35"/>
      <c r="E30" s="35"/>
      <c r="F30" s="35"/>
      <c r="G30" s="10">
        <f t="shared" ref="G30" si="3">SUM(B30:F30)</f>
        <v>0</v>
      </c>
      <c r="H30" s="10">
        <v>515.42999999999995</v>
      </c>
      <c r="I30" s="10"/>
      <c r="J30" s="10"/>
      <c r="K30" s="10"/>
      <c r="L30" s="10"/>
      <c r="M30" s="10"/>
      <c r="N30" s="10">
        <f t="shared" ref="N30" si="4">+G30-I30+J30-K30+L30+M30+H30</f>
        <v>515.42999999999995</v>
      </c>
      <c r="O30" s="10">
        <f>+'184.100'!AD30</f>
        <v>0</v>
      </c>
      <c r="Q30" s="10"/>
      <c r="R30" s="10">
        <f t="shared" ref="R30" si="5">+N30+Q30+O30+P30</f>
        <v>515.42999999999995</v>
      </c>
    </row>
    <row r="31" spans="1:18" hidden="1" x14ac:dyDescent="0.2">
      <c r="A31" s="34">
        <v>107400</v>
      </c>
      <c r="B31" s="35"/>
      <c r="C31" s="35"/>
      <c r="D31" s="35"/>
      <c r="E31" s="35"/>
      <c r="F31" s="35"/>
      <c r="G31" s="10">
        <f t="shared" si="1"/>
        <v>0</v>
      </c>
      <c r="H31" s="10"/>
      <c r="I31" s="10">
        <f>+Mar!J31</f>
        <v>0</v>
      </c>
      <c r="J31" s="10"/>
      <c r="K31" s="10">
        <f>+Mar!L31</f>
        <v>0</v>
      </c>
      <c r="L31" s="10"/>
      <c r="M31" s="10"/>
      <c r="N31" s="10">
        <f t="shared" si="2"/>
        <v>0</v>
      </c>
      <c r="O31" s="10">
        <f>+'184.100'!AD31</f>
        <v>0</v>
      </c>
      <c r="Q31" s="10">
        <f>+'163000'!AD10+'163000'!AD33</f>
        <v>0</v>
      </c>
      <c r="R31" s="10">
        <f t="shared" si="0"/>
        <v>0</v>
      </c>
    </row>
    <row r="32" spans="1:18" x14ac:dyDescent="0.2">
      <c r="A32" s="34">
        <f>+Jan!A32</f>
        <v>107500</v>
      </c>
      <c r="B32" s="35">
        <v>8551.74</v>
      </c>
      <c r="C32" s="35">
        <v>33.4</v>
      </c>
      <c r="D32" s="35"/>
      <c r="E32" s="35">
        <v>667.77</v>
      </c>
      <c r="F32" s="35"/>
      <c r="G32" s="10">
        <f t="shared" si="1"/>
        <v>9252.91</v>
      </c>
      <c r="H32" s="10"/>
      <c r="I32" s="10">
        <f>+Mar!J32</f>
        <v>0</v>
      </c>
      <c r="J32" s="10"/>
      <c r="K32" s="10">
        <f>+Mar!L32</f>
        <v>0</v>
      </c>
      <c r="L32" s="10"/>
      <c r="M32" s="10"/>
      <c r="N32" s="10">
        <f t="shared" si="2"/>
        <v>9252.91</v>
      </c>
      <c r="O32" s="10">
        <f>+'184.100'!AD32</f>
        <v>11.482029634661657</v>
      </c>
      <c r="Q32" s="10"/>
      <c r="R32" s="10">
        <f t="shared" si="0"/>
        <v>9264.3920296346623</v>
      </c>
    </row>
    <row r="33" spans="1:18" x14ac:dyDescent="0.2">
      <c r="A33" s="34">
        <f>+Jan!A33</f>
        <v>108800</v>
      </c>
      <c r="B33" s="35">
        <v>28682.73</v>
      </c>
      <c r="C33" s="35">
        <v>126.17</v>
      </c>
      <c r="D33" s="35"/>
      <c r="E33" s="35">
        <v>2090.1999999999998</v>
      </c>
      <c r="F33" s="35">
        <f>-517.97+517.97</f>
        <v>0</v>
      </c>
      <c r="G33" s="10">
        <f t="shared" si="1"/>
        <v>30899.1</v>
      </c>
      <c r="H33" s="10">
        <v>302.68</v>
      </c>
      <c r="I33" s="10">
        <f>+Mar!J33</f>
        <v>0</v>
      </c>
      <c r="J33" s="10"/>
      <c r="K33" s="10">
        <f>+Mar!L33</f>
        <v>0</v>
      </c>
      <c r="L33" s="10"/>
      <c r="M33" s="10"/>
      <c r="N33" s="10">
        <f t="shared" si="2"/>
        <v>31201.78</v>
      </c>
      <c r="O33" s="10">
        <f>+'184.100'!AD33</f>
        <v>245.55159142856095</v>
      </c>
      <c r="Q33" s="10"/>
      <c r="R33" s="10">
        <f t="shared" si="0"/>
        <v>31447.331591428559</v>
      </c>
    </row>
    <row r="34" spans="1:18" x14ac:dyDescent="0.2">
      <c r="A34" s="34">
        <f>+Jan!A34</f>
        <v>108810</v>
      </c>
      <c r="B34" s="35">
        <v>329.53</v>
      </c>
      <c r="C34" s="35"/>
      <c r="D34" s="35"/>
      <c r="E34" s="35">
        <v>23.51</v>
      </c>
      <c r="F34" s="35"/>
      <c r="G34" s="10">
        <f t="shared" si="1"/>
        <v>353.03999999999996</v>
      </c>
      <c r="H34" s="10"/>
      <c r="I34" s="10">
        <f>+Mar!J34</f>
        <v>0</v>
      </c>
      <c r="J34" s="10"/>
      <c r="K34" s="10">
        <f>+Mar!L34</f>
        <v>0</v>
      </c>
      <c r="L34" s="10"/>
      <c r="M34" s="10"/>
      <c r="N34" s="10">
        <f>+G34-I34+J34-K34+L34+M34+H34</f>
        <v>353.03999999999996</v>
      </c>
      <c r="O34" s="10">
        <f>+'184.100'!AD34</f>
        <v>0</v>
      </c>
      <c r="Q34" s="10"/>
      <c r="R34" s="10">
        <f t="shared" si="0"/>
        <v>353.03999999999996</v>
      </c>
    </row>
    <row r="35" spans="1:18" x14ac:dyDescent="0.2">
      <c r="A35" s="50">
        <f>+Jan!A35</f>
        <v>142200</v>
      </c>
      <c r="B35" s="35"/>
      <c r="C35" s="35"/>
      <c r="D35" s="35"/>
      <c r="E35" s="35"/>
      <c r="F35" s="35"/>
      <c r="G35" s="10">
        <f t="shared" si="1"/>
        <v>0</v>
      </c>
      <c r="H35" s="10">
        <v>895.59</v>
      </c>
      <c r="I35" s="10">
        <f>+Mar!J35</f>
        <v>0</v>
      </c>
      <c r="J35" s="10"/>
      <c r="K35" s="10">
        <f>+Mar!L35</f>
        <v>0</v>
      </c>
      <c r="L35" s="10"/>
      <c r="M35" s="10"/>
      <c r="N35" s="10">
        <f t="shared" si="2"/>
        <v>895.59</v>
      </c>
      <c r="O35" s="10">
        <f>+'184.100'!AD35</f>
        <v>0</v>
      </c>
      <c r="Q35" s="10"/>
      <c r="R35" s="10">
        <f t="shared" si="0"/>
        <v>895.59</v>
      </c>
    </row>
    <row r="36" spans="1:18" hidden="1" x14ac:dyDescent="0.2">
      <c r="A36" s="34">
        <v>143000</v>
      </c>
      <c r="B36" s="35"/>
      <c r="C36" s="35"/>
      <c r="D36" s="35"/>
      <c r="E36" s="35"/>
      <c r="F36" s="35"/>
      <c r="G36" s="10">
        <f t="shared" si="1"/>
        <v>0</v>
      </c>
      <c r="H36" s="10"/>
      <c r="I36" s="10">
        <f>+Mar!J36</f>
        <v>0</v>
      </c>
      <c r="J36" s="10"/>
      <c r="K36" s="10">
        <f>+Mar!L36</f>
        <v>0</v>
      </c>
      <c r="L36" s="10"/>
      <c r="M36" s="10"/>
      <c r="N36" s="10">
        <f t="shared" ref="N36:N37" si="6">+G36-I36+J36-K36+L36+M36+H36</f>
        <v>0</v>
      </c>
      <c r="O36" s="10">
        <f>+'184.100'!AD36</f>
        <v>0</v>
      </c>
      <c r="Q36" s="10"/>
      <c r="R36" s="10">
        <f t="shared" si="0"/>
        <v>0</v>
      </c>
    </row>
    <row r="37" spans="1:18" hidden="1" x14ac:dyDescent="0.2">
      <c r="A37" s="34">
        <f>+Jan!A37</f>
        <v>143100</v>
      </c>
      <c r="B37" s="35"/>
      <c r="C37" s="35"/>
      <c r="D37" s="35"/>
      <c r="E37" s="35"/>
      <c r="F37" s="35"/>
      <c r="G37" s="10">
        <f t="shared" si="1"/>
        <v>0</v>
      </c>
      <c r="H37" s="10"/>
      <c r="I37" s="10">
        <f>+Mar!J37</f>
        <v>0</v>
      </c>
      <c r="J37" s="10"/>
      <c r="K37" s="10">
        <f>+Mar!L37</f>
        <v>0</v>
      </c>
      <c r="L37" s="10"/>
      <c r="M37" s="10"/>
      <c r="N37" s="10">
        <f t="shared" si="6"/>
        <v>0</v>
      </c>
      <c r="O37" s="10">
        <f>+'184.100'!AD37</f>
        <v>0</v>
      </c>
      <c r="Q37" s="10"/>
      <c r="R37" s="10">
        <f t="shared" si="0"/>
        <v>0</v>
      </c>
    </row>
    <row r="38" spans="1:18" hidden="1" x14ac:dyDescent="0.2">
      <c r="A38" s="34">
        <f>+Jan!A38</f>
        <v>143600</v>
      </c>
      <c r="B38" s="35"/>
      <c r="C38" s="35"/>
      <c r="D38" s="35"/>
      <c r="E38" s="35"/>
      <c r="F38" s="35"/>
      <c r="G38" s="10">
        <f t="shared" si="1"/>
        <v>0</v>
      </c>
      <c r="H38" s="10"/>
      <c r="I38" s="10">
        <f>+Mar!J38</f>
        <v>0</v>
      </c>
      <c r="J38" s="10"/>
      <c r="K38" s="10">
        <f>+Mar!L38</f>
        <v>0</v>
      </c>
      <c r="L38" s="10"/>
      <c r="M38" s="10"/>
      <c r="N38" s="10">
        <f t="shared" si="2"/>
        <v>0</v>
      </c>
      <c r="O38" s="10">
        <f>+'184.100'!AD38</f>
        <v>0</v>
      </c>
      <c r="Q38" s="10"/>
      <c r="R38" s="10">
        <f t="shared" si="0"/>
        <v>0</v>
      </c>
    </row>
    <row r="39" spans="1:18" hidden="1" x14ac:dyDescent="0.2">
      <c r="A39" s="34">
        <v>143700</v>
      </c>
      <c r="B39" s="35"/>
      <c r="C39" s="35"/>
      <c r="D39" s="35"/>
      <c r="E39" s="35"/>
      <c r="F39" s="35"/>
      <c r="G39" s="10">
        <f t="shared" si="1"/>
        <v>0</v>
      </c>
      <c r="H39" s="10"/>
      <c r="I39" s="10"/>
      <c r="J39" s="10"/>
      <c r="K39" s="10"/>
      <c r="L39" s="10"/>
      <c r="M39" s="10"/>
      <c r="N39" s="10">
        <f t="shared" ref="N39" si="7">+G39-I39+J39-K39+L39+M39+H39</f>
        <v>0</v>
      </c>
      <c r="O39" s="10">
        <f>+'184.100'!AD39</f>
        <v>0</v>
      </c>
      <c r="Q39" s="10"/>
      <c r="R39" s="10">
        <f t="shared" si="0"/>
        <v>0</v>
      </c>
    </row>
    <row r="40" spans="1:18" hidden="1" x14ac:dyDescent="0.2">
      <c r="A40" s="34">
        <f>+Jan!A40</f>
        <v>146000</v>
      </c>
      <c r="B40" s="35"/>
      <c r="C40" s="35"/>
      <c r="D40" s="35"/>
      <c r="E40" s="35"/>
      <c r="F40" s="35"/>
      <c r="G40" s="10">
        <f t="shared" si="1"/>
        <v>0</v>
      </c>
      <c r="H40" s="10"/>
      <c r="I40" s="10">
        <f>+Mar!J40</f>
        <v>0</v>
      </c>
      <c r="J40" s="10"/>
      <c r="K40" s="10">
        <f>+Mar!L40</f>
        <v>0</v>
      </c>
      <c r="L40" s="10"/>
      <c r="M40" s="10"/>
      <c r="N40" s="10">
        <f t="shared" si="2"/>
        <v>0</v>
      </c>
      <c r="O40" s="10">
        <f>+'184.100'!AD40</f>
        <v>0</v>
      </c>
      <c r="Q40" s="10"/>
      <c r="R40" s="10">
        <f t="shared" si="0"/>
        <v>0</v>
      </c>
    </row>
    <row r="41" spans="1:18" x14ac:dyDescent="0.2">
      <c r="A41" s="34">
        <f>+Jan!A41</f>
        <v>163000</v>
      </c>
      <c r="B41" s="35">
        <v>50736.14</v>
      </c>
      <c r="C41" s="35">
        <v>477.26</v>
      </c>
      <c r="D41" s="35"/>
      <c r="E41" s="35">
        <v>4108.0200000000004</v>
      </c>
      <c r="F41" s="35"/>
      <c r="G41" s="10">
        <f t="shared" si="1"/>
        <v>55321.42</v>
      </c>
      <c r="H41" s="10"/>
      <c r="I41" s="10">
        <f>+Mar!J41</f>
        <v>0</v>
      </c>
      <c r="J41" s="10"/>
      <c r="K41" s="10">
        <f>+Mar!L41</f>
        <v>0</v>
      </c>
      <c r="L41" s="10"/>
      <c r="M41" s="10"/>
      <c r="N41" s="10">
        <f t="shared" si="2"/>
        <v>55321.42</v>
      </c>
      <c r="O41" s="10">
        <f>+'184.100'!AD41</f>
        <v>5.844116583464368</v>
      </c>
      <c r="Q41" s="10">
        <f>-'163000'!AD21</f>
        <v>-55327.264116583465</v>
      </c>
      <c r="R41" s="10">
        <f t="shared" si="0"/>
        <v>-2.1618262735501048E-12</v>
      </c>
    </row>
    <row r="42" spans="1:18" hidden="1" x14ac:dyDescent="0.2">
      <c r="A42" s="34">
        <v>163200</v>
      </c>
      <c r="B42" s="35"/>
      <c r="C42" s="35"/>
      <c r="D42" s="35"/>
      <c r="E42" s="35"/>
      <c r="F42" s="35"/>
      <c r="G42" s="10">
        <f t="shared" si="1"/>
        <v>0</v>
      </c>
      <c r="H42" s="10"/>
      <c r="I42" s="10">
        <f>+Mar!J42</f>
        <v>0</v>
      </c>
      <c r="J42" s="10"/>
      <c r="K42" s="10">
        <f>+Mar!L42</f>
        <v>0</v>
      </c>
      <c r="L42" s="10"/>
      <c r="M42" s="10"/>
      <c r="N42" s="10">
        <f t="shared" si="2"/>
        <v>0</v>
      </c>
      <c r="O42" s="10">
        <f>+'184.100'!AD42</f>
        <v>0</v>
      </c>
      <c r="Q42" s="10">
        <f>-'163000'!AD44</f>
        <v>0</v>
      </c>
      <c r="R42" s="10">
        <f t="shared" si="0"/>
        <v>0</v>
      </c>
    </row>
    <row r="43" spans="1:18" hidden="1" x14ac:dyDescent="0.2">
      <c r="A43" s="34">
        <v>183200</v>
      </c>
      <c r="B43" s="35"/>
      <c r="C43" s="35"/>
      <c r="D43" s="35"/>
      <c r="E43" s="35"/>
      <c r="F43" s="35"/>
      <c r="G43" s="10">
        <f t="shared" si="1"/>
        <v>0</v>
      </c>
      <c r="H43" s="10"/>
      <c r="I43" s="10">
        <f>+Mar!J43</f>
        <v>0</v>
      </c>
      <c r="J43" s="10"/>
      <c r="K43" s="10">
        <f>+Mar!L43</f>
        <v>0</v>
      </c>
      <c r="L43" s="10"/>
      <c r="M43" s="10"/>
      <c r="N43" s="10">
        <f t="shared" si="2"/>
        <v>0</v>
      </c>
      <c r="O43" s="10">
        <f>+'184.100'!AD43</f>
        <v>0</v>
      </c>
      <c r="Q43" s="10"/>
      <c r="R43" s="10">
        <f t="shared" si="0"/>
        <v>0</v>
      </c>
    </row>
    <row r="44" spans="1:18" hidden="1" x14ac:dyDescent="0.2">
      <c r="A44" s="34">
        <v>183400</v>
      </c>
      <c r="B44" s="35"/>
      <c r="C44" s="35"/>
      <c r="D44" s="35"/>
      <c r="E44" s="35"/>
      <c r="F44" s="35"/>
      <c r="G44" s="10">
        <f t="shared" si="1"/>
        <v>0</v>
      </c>
      <c r="H44" s="10"/>
      <c r="I44" s="10">
        <f>+Mar!J44</f>
        <v>0</v>
      </c>
      <c r="J44" s="10"/>
      <c r="K44" s="10">
        <f>+Mar!L44</f>
        <v>0</v>
      </c>
      <c r="L44" s="10"/>
      <c r="M44" s="10"/>
      <c r="N44" s="10">
        <f t="shared" ref="N44" si="8">+G44-I44+J44-K44+L44+M44+H44</f>
        <v>0</v>
      </c>
      <c r="O44" s="10">
        <f>+'184.100'!AD44</f>
        <v>0</v>
      </c>
      <c r="Q44" s="10"/>
      <c r="R44" s="10">
        <f t="shared" si="0"/>
        <v>0</v>
      </c>
    </row>
    <row r="45" spans="1:18" x14ac:dyDescent="0.2">
      <c r="A45" s="34">
        <f>+Jan!A45</f>
        <v>184100</v>
      </c>
      <c r="B45" s="35">
        <v>1563.36</v>
      </c>
      <c r="C45" s="35">
        <v>74.45</v>
      </c>
      <c r="D45" s="35"/>
      <c r="E45" s="35">
        <v>143.16999999999999</v>
      </c>
      <c r="F45" s="35"/>
      <c r="G45" s="10">
        <f t="shared" si="1"/>
        <v>1780.98</v>
      </c>
      <c r="H45" s="10"/>
      <c r="I45" s="10">
        <f>+Mar!J45</f>
        <v>0</v>
      </c>
      <c r="J45" s="10"/>
      <c r="K45" s="10">
        <f>+Mar!L45</f>
        <v>0</v>
      </c>
      <c r="L45" s="10"/>
      <c r="M45" s="10"/>
      <c r="N45" s="10">
        <f t="shared" si="2"/>
        <v>1780.98</v>
      </c>
      <c r="O45" s="10">
        <f>-'184.100'!AD116</f>
        <v>-1780.9800000000005</v>
      </c>
      <c r="Q45" s="10"/>
      <c r="R45" s="10">
        <f t="shared" si="0"/>
        <v>-4.5474735088646412E-13</v>
      </c>
    </row>
    <row r="46" spans="1:18" hidden="1" x14ac:dyDescent="0.2">
      <c r="A46" s="34">
        <v>242300</v>
      </c>
      <c r="B46" s="35"/>
      <c r="C46" s="35"/>
      <c r="D46" s="35"/>
      <c r="E46" s="35"/>
      <c r="F46" s="35"/>
      <c r="G46" s="10">
        <f t="shared" ref="G46" si="9">SUM(B46:F46)</f>
        <v>0</v>
      </c>
      <c r="H46" s="10"/>
      <c r="I46" s="10">
        <f>+Mar!J46</f>
        <v>0</v>
      </c>
      <c r="J46" s="10"/>
      <c r="K46" s="10">
        <f>+Mar!L46</f>
        <v>0</v>
      </c>
      <c r="L46" s="10"/>
      <c r="M46" s="10"/>
      <c r="N46" s="10">
        <f t="shared" si="2"/>
        <v>0</v>
      </c>
      <c r="O46" s="10">
        <f>+'184.100'!AD46</f>
        <v>0</v>
      </c>
      <c r="Q46" s="10"/>
      <c r="R46" s="10">
        <f t="shared" ref="R46" si="10">+N46+Q46+O46+P46</f>
        <v>0</v>
      </c>
    </row>
    <row r="47" spans="1:18" hidden="1" x14ac:dyDescent="0.2">
      <c r="A47" s="34">
        <v>253350</v>
      </c>
      <c r="B47" s="35"/>
      <c r="C47" s="35"/>
      <c r="D47" s="35"/>
      <c r="E47" s="35"/>
      <c r="F47" s="35"/>
      <c r="G47" s="10">
        <f t="shared" si="1"/>
        <v>0</v>
      </c>
      <c r="H47" s="10"/>
      <c r="I47" s="10">
        <f>+Mar!J47</f>
        <v>0</v>
      </c>
      <c r="J47" s="10"/>
      <c r="K47" s="10">
        <f>+Mar!L47</f>
        <v>0</v>
      </c>
      <c r="L47" s="10"/>
      <c r="M47" s="10"/>
      <c r="N47" s="10">
        <f t="shared" ref="N47:N49" si="11">+G47-I47+J47-K47+L47+M47+H47</f>
        <v>0</v>
      </c>
      <c r="O47" s="10">
        <f>+'184.100'!AD47</f>
        <v>0</v>
      </c>
      <c r="Q47" s="10"/>
      <c r="R47" s="10">
        <f t="shared" si="0"/>
        <v>0</v>
      </c>
    </row>
    <row r="48" spans="1:18" hidden="1" x14ac:dyDescent="0.2">
      <c r="A48" s="34">
        <v>253351</v>
      </c>
      <c r="B48" s="35"/>
      <c r="C48" s="35"/>
      <c r="D48" s="35"/>
      <c r="E48" s="35"/>
      <c r="F48" s="35"/>
      <c r="G48" s="10">
        <f t="shared" si="1"/>
        <v>0</v>
      </c>
      <c r="H48" s="10"/>
      <c r="I48" s="10">
        <f>+Mar!J48</f>
        <v>0</v>
      </c>
      <c r="J48" s="10"/>
      <c r="K48" s="10">
        <f>+Mar!L48</f>
        <v>0</v>
      </c>
      <c r="L48" s="10"/>
      <c r="M48" s="10"/>
      <c r="N48" s="10">
        <f t="shared" si="11"/>
        <v>0</v>
      </c>
      <c r="O48" s="10">
        <f>+'184.100'!AD48</f>
        <v>0</v>
      </c>
      <c r="Q48" s="10"/>
      <c r="R48" s="10">
        <f t="shared" si="0"/>
        <v>0</v>
      </c>
    </row>
    <row r="49" spans="1:18" hidden="1" x14ac:dyDescent="0.2">
      <c r="A49" s="34">
        <f>+Jan!A49</f>
        <v>416000</v>
      </c>
      <c r="B49" s="35"/>
      <c r="C49" s="35"/>
      <c r="D49" s="35"/>
      <c r="E49" s="35"/>
      <c r="F49" s="35"/>
      <c r="G49" s="10">
        <f t="shared" si="1"/>
        <v>0</v>
      </c>
      <c r="H49" s="10"/>
      <c r="I49" s="10">
        <f>+Mar!J49</f>
        <v>0</v>
      </c>
      <c r="J49" s="10"/>
      <c r="K49" s="10">
        <f>+Mar!L49</f>
        <v>0</v>
      </c>
      <c r="L49" s="10"/>
      <c r="M49" s="10"/>
      <c r="N49" s="10">
        <f t="shared" si="11"/>
        <v>0</v>
      </c>
      <c r="O49" s="10">
        <f>+'184.100'!AD49</f>
        <v>0</v>
      </c>
      <c r="Q49" s="10"/>
      <c r="R49" s="10">
        <f t="shared" si="0"/>
        <v>0</v>
      </c>
    </row>
    <row r="50" spans="1:18" hidden="1" x14ac:dyDescent="0.2">
      <c r="A50" s="34">
        <f>+Jan!A50</f>
        <v>416100</v>
      </c>
      <c r="B50" s="35"/>
      <c r="C50" s="35"/>
      <c r="D50" s="35"/>
      <c r="E50" s="35"/>
      <c r="F50" s="35"/>
      <c r="G50" s="10">
        <f t="shared" si="1"/>
        <v>0</v>
      </c>
      <c r="H50" s="10"/>
      <c r="I50" s="10">
        <f>+Mar!J50</f>
        <v>0</v>
      </c>
      <c r="J50" s="10"/>
      <c r="K50" s="10">
        <f>+Mar!L50</f>
        <v>0</v>
      </c>
      <c r="L50" s="10"/>
      <c r="M50" s="10"/>
      <c r="N50" s="10">
        <f t="shared" si="2"/>
        <v>0</v>
      </c>
      <c r="O50" s="10">
        <f>+'184.100'!AD50</f>
        <v>0</v>
      </c>
      <c r="Q50" s="10"/>
      <c r="R50" s="10">
        <f t="shared" si="0"/>
        <v>0</v>
      </c>
    </row>
    <row r="51" spans="1:18" hidden="1" x14ac:dyDescent="0.2">
      <c r="A51" s="34">
        <f>+Jan!A51</f>
        <v>416600</v>
      </c>
      <c r="B51" s="35"/>
      <c r="C51" s="35"/>
      <c r="D51" s="35"/>
      <c r="E51" s="35"/>
      <c r="F51" s="35"/>
      <c r="G51" s="10">
        <f t="shared" si="1"/>
        <v>0</v>
      </c>
      <c r="H51" s="10"/>
      <c r="I51" s="10">
        <f>+Mar!J51</f>
        <v>0</v>
      </c>
      <c r="J51" s="10"/>
      <c r="K51" s="10">
        <f>+Mar!L51</f>
        <v>0</v>
      </c>
      <c r="L51" s="10"/>
      <c r="M51" s="10"/>
      <c r="N51" s="10">
        <f t="shared" si="2"/>
        <v>0</v>
      </c>
      <c r="O51" s="10">
        <f>+'184.100'!AD51</f>
        <v>0</v>
      </c>
      <c r="Q51" s="10"/>
      <c r="R51" s="10">
        <f t="shared" si="0"/>
        <v>0</v>
      </c>
    </row>
    <row r="52" spans="1:18" hidden="1" x14ac:dyDescent="0.2">
      <c r="A52" s="34">
        <f>+Jan!A52</f>
        <v>416700</v>
      </c>
      <c r="B52" s="35"/>
      <c r="C52" s="35"/>
      <c r="D52" s="35"/>
      <c r="E52" s="35"/>
      <c r="F52" s="35"/>
      <c r="G52" s="10">
        <f t="shared" si="1"/>
        <v>0</v>
      </c>
      <c r="H52" s="10"/>
      <c r="I52" s="10">
        <f>+Mar!J52</f>
        <v>0</v>
      </c>
      <c r="J52" s="10"/>
      <c r="K52" s="10">
        <f>+Mar!L52</f>
        <v>0</v>
      </c>
      <c r="L52" s="10"/>
      <c r="M52" s="10"/>
      <c r="N52" s="10">
        <f t="shared" si="2"/>
        <v>0</v>
      </c>
      <c r="O52" s="10">
        <f>+'184.100'!AD52</f>
        <v>0</v>
      </c>
      <c r="Q52" s="10"/>
      <c r="R52" s="10">
        <f t="shared" si="0"/>
        <v>0</v>
      </c>
    </row>
    <row r="53" spans="1:18" x14ac:dyDescent="0.2">
      <c r="A53" s="34">
        <f>+Jan!A53</f>
        <v>417102</v>
      </c>
      <c r="B53" s="35"/>
      <c r="C53" s="35"/>
      <c r="D53" s="35"/>
      <c r="E53" s="35"/>
      <c r="F53" s="35"/>
      <c r="G53" s="10">
        <f t="shared" si="1"/>
        <v>0</v>
      </c>
      <c r="H53" s="10"/>
      <c r="I53" s="10">
        <f>+Mar!J53</f>
        <v>0</v>
      </c>
      <c r="J53" s="10"/>
      <c r="K53" s="10">
        <f>+Mar!L53</f>
        <v>0</v>
      </c>
      <c r="L53" s="10"/>
      <c r="M53" s="10"/>
      <c r="N53" s="10">
        <f t="shared" si="2"/>
        <v>0</v>
      </c>
      <c r="O53" s="10">
        <f>+'184.100'!AD53</f>
        <v>0</v>
      </c>
      <c r="P53" s="10">
        <v>0.6</v>
      </c>
      <c r="Q53" s="10"/>
      <c r="R53" s="10">
        <f t="shared" si="0"/>
        <v>0.6</v>
      </c>
    </row>
    <row r="54" spans="1:18" hidden="1" x14ac:dyDescent="0.2">
      <c r="A54" s="34">
        <f>+Jan!A54</f>
        <v>417106</v>
      </c>
      <c r="B54" s="35"/>
      <c r="C54" s="35"/>
      <c r="D54" s="35"/>
      <c r="E54" s="35"/>
      <c r="F54" s="35"/>
      <c r="G54" s="10">
        <f t="shared" si="1"/>
        <v>0</v>
      </c>
      <c r="H54" s="10"/>
      <c r="I54" s="10">
        <f>+Mar!J54</f>
        <v>0</v>
      </c>
      <c r="J54" s="10"/>
      <c r="K54" s="10">
        <f>+Mar!L54</f>
        <v>0</v>
      </c>
      <c r="L54" s="10"/>
      <c r="M54" s="10"/>
      <c r="N54" s="10">
        <f t="shared" si="2"/>
        <v>0</v>
      </c>
      <c r="O54" s="10">
        <f>+'184.100'!AD54</f>
        <v>0</v>
      </c>
      <c r="Q54" s="10"/>
      <c r="R54" s="10">
        <f t="shared" si="0"/>
        <v>0</v>
      </c>
    </row>
    <row r="55" spans="1:18" x14ac:dyDescent="0.2">
      <c r="A55" s="34">
        <f>+Jan!A55</f>
        <v>417107</v>
      </c>
      <c r="B55" s="35"/>
      <c r="C55" s="35"/>
      <c r="D55" s="35"/>
      <c r="E55" s="35"/>
      <c r="F55" s="35"/>
      <c r="G55" s="10">
        <f t="shared" si="1"/>
        <v>0</v>
      </c>
      <c r="H55" s="10"/>
      <c r="I55" s="10">
        <f>+Mar!J55</f>
        <v>0</v>
      </c>
      <c r="J55" s="10"/>
      <c r="K55" s="10">
        <f>+Mar!L55</f>
        <v>0</v>
      </c>
      <c r="L55" s="10"/>
      <c r="M55" s="10"/>
      <c r="N55" s="10">
        <f t="shared" si="2"/>
        <v>0</v>
      </c>
      <c r="O55" s="10">
        <f>+'184.100'!AD55</f>
        <v>0</v>
      </c>
      <c r="P55" s="10">
        <v>9.32</v>
      </c>
      <c r="Q55" s="10"/>
      <c r="R55" s="10">
        <f t="shared" si="0"/>
        <v>9.32</v>
      </c>
    </row>
    <row r="56" spans="1:18" hidden="1" x14ac:dyDescent="0.2">
      <c r="A56" s="34">
        <v>426500</v>
      </c>
      <c r="B56" s="35"/>
      <c r="C56" s="35"/>
      <c r="D56" s="35"/>
      <c r="E56" s="35"/>
      <c r="F56" s="35"/>
      <c r="G56" s="10">
        <f t="shared" ref="G56" si="12">SUM(B56:F56)</f>
        <v>0</v>
      </c>
      <c r="H56" s="10"/>
      <c r="I56" s="10">
        <f>+Mar!J56</f>
        <v>0</v>
      </c>
      <c r="J56" s="10"/>
      <c r="K56" s="10">
        <f>+Mar!L56</f>
        <v>0</v>
      </c>
      <c r="L56" s="10"/>
      <c r="M56" s="10"/>
      <c r="N56" s="10">
        <f t="shared" ref="N56" si="13">+G56-I56+J56-K56+L56+M56+H56</f>
        <v>0</v>
      </c>
      <c r="O56" s="10">
        <f>+'184.100'!AD56</f>
        <v>0</v>
      </c>
      <c r="Q56" s="10"/>
      <c r="R56" s="10">
        <f t="shared" ref="R56" si="14">+N56+Q56+O56+P56</f>
        <v>0</v>
      </c>
    </row>
    <row r="57" spans="1:18" hidden="1" x14ac:dyDescent="0.2">
      <c r="A57" s="34">
        <f>+Jan!A57</f>
        <v>582000</v>
      </c>
      <c r="B57" s="35"/>
      <c r="C57" s="35"/>
      <c r="D57" s="35"/>
      <c r="E57" s="35"/>
      <c r="F57" s="35"/>
      <c r="G57" s="10">
        <f t="shared" si="1"/>
        <v>0</v>
      </c>
      <c r="H57" s="10"/>
      <c r="I57" s="10">
        <f>+Mar!J57</f>
        <v>0</v>
      </c>
      <c r="J57" s="10"/>
      <c r="K57" s="10">
        <f>+Mar!L57</f>
        <v>0</v>
      </c>
      <c r="L57" s="10"/>
      <c r="M57" s="10"/>
      <c r="N57" s="10">
        <f t="shared" si="2"/>
        <v>0</v>
      </c>
      <c r="O57" s="10">
        <f>+'184.100'!AD57</f>
        <v>0</v>
      </c>
      <c r="Q57" s="10"/>
      <c r="R57" s="10">
        <f t="shared" si="0"/>
        <v>0</v>
      </c>
    </row>
    <row r="58" spans="1:18" x14ac:dyDescent="0.2">
      <c r="A58" s="34">
        <f>+Jan!A58</f>
        <v>582200</v>
      </c>
      <c r="B58" s="35">
        <v>422.73</v>
      </c>
      <c r="C58" s="35"/>
      <c r="D58" s="35"/>
      <c r="E58" s="35">
        <v>38.36</v>
      </c>
      <c r="F58" s="35"/>
      <c r="G58" s="10">
        <f t="shared" si="1"/>
        <v>461.09000000000003</v>
      </c>
      <c r="H58" s="10"/>
      <c r="I58" s="10">
        <f>+Mar!J58</f>
        <v>0</v>
      </c>
      <c r="J58" s="10"/>
      <c r="K58" s="10">
        <f>+Mar!L58</f>
        <v>0</v>
      </c>
      <c r="L58" s="10"/>
      <c r="M58" s="10"/>
      <c r="N58" s="10">
        <f t="shared" si="2"/>
        <v>461.09000000000003</v>
      </c>
      <c r="O58" s="10">
        <f>+'184.100'!AD58</f>
        <v>0.68039820909676263</v>
      </c>
      <c r="Q58" s="10"/>
      <c r="R58" s="10">
        <f t="shared" si="0"/>
        <v>461.77039820909681</v>
      </c>
    </row>
    <row r="59" spans="1:18" x14ac:dyDescent="0.2">
      <c r="A59" s="34">
        <f>+Jan!A59</f>
        <v>583000</v>
      </c>
      <c r="B59" s="35">
        <v>18640.72</v>
      </c>
      <c r="C59" s="35">
        <v>60.72</v>
      </c>
      <c r="D59" s="35"/>
      <c r="E59" s="35">
        <v>1391.41</v>
      </c>
      <c r="F59" s="35">
        <f>-138.12+138.12</f>
        <v>0</v>
      </c>
      <c r="G59" s="10">
        <f t="shared" si="1"/>
        <v>20092.850000000002</v>
      </c>
      <c r="H59" s="10"/>
      <c r="I59" s="10">
        <f>+Mar!J59</f>
        <v>0</v>
      </c>
      <c r="J59" s="10"/>
      <c r="K59" s="10">
        <f>+Mar!L59</f>
        <v>0</v>
      </c>
      <c r="L59" s="10"/>
      <c r="M59" s="10"/>
      <c r="N59" s="10">
        <f t="shared" si="2"/>
        <v>20092.850000000002</v>
      </c>
      <c r="O59" s="10">
        <f>+'184.100'!AD59</f>
        <v>96.860207390153846</v>
      </c>
      <c r="Q59" s="10"/>
      <c r="R59" s="10">
        <f t="shared" ref="R59:R104" si="15">+N59+Q59+O59+P59</f>
        <v>20189.710207390155</v>
      </c>
    </row>
    <row r="60" spans="1:18" x14ac:dyDescent="0.2">
      <c r="A60" s="34">
        <f>+Jan!A60</f>
        <v>586000</v>
      </c>
      <c r="B60" s="35">
        <v>7227.95</v>
      </c>
      <c r="C60" s="35">
        <v>2.78</v>
      </c>
      <c r="D60" s="35"/>
      <c r="E60" s="35">
        <v>535.32000000000005</v>
      </c>
      <c r="F60" s="35"/>
      <c r="G60" s="10">
        <f t="shared" si="1"/>
        <v>7766.0499999999993</v>
      </c>
      <c r="H60" s="10"/>
      <c r="I60" s="10">
        <f>+Mar!J60</f>
        <v>0</v>
      </c>
      <c r="J60" s="10"/>
      <c r="K60" s="10">
        <f>+Mar!L60</f>
        <v>0</v>
      </c>
      <c r="L60" s="10"/>
      <c r="M60" s="10"/>
      <c r="N60" s="10">
        <f t="shared" si="2"/>
        <v>7766.0499999999993</v>
      </c>
      <c r="O60" s="10">
        <f>+'184.100'!AD60</f>
        <v>32.849801808914748</v>
      </c>
      <c r="Q60" s="10"/>
      <c r="R60" s="10">
        <f t="shared" si="15"/>
        <v>7798.8998018089142</v>
      </c>
    </row>
    <row r="61" spans="1:18" x14ac:dyDescent="0.2">
      <c r="A61" s="34">
        <f>+Jan!A61</f>
        <v>588000</v>
      </c>
      <c r="B61" s="35">
        <v>99170.8</v>
      </c>
      <c r="C61" s="35">
        <v>946.15</v>
      </c>
      <c r="D61" s="35"/>
      <c r="E61" s="35">
        <v>7807.72</v>
      </c>
      <c r="F61" s="35">
        <f>-4098.6+4098.6</f>
        <v>0</v>
      </c>
      <c r="G61" s="10">
        <f t="shared" si="1"/>
        <v>107924.67</v>
      </c>
      <c r="H61" s="10"/>
      <c r="I61" s="10">
        <f>+Mar!J61</f>
        <v>0</v>
      </c>
      <c r="J61" s="10"/>
      <c r="K61" s="10">
        <f>+Mar!L61</f>
        <v>0</v>
      </c>
      <c r="L61" s="10"/>
      <c r="M61" s="10"/>
      <c r="N61" s="10">
        <f t="shared" si="2"/>
        <v>107924.67</v>
      </c>
      <c r="O61" s="10">
        <f>+'184.100'!AD61</f>
        <v>44.001226403641517</v>
      </c>
      <c r="Q61" s="10">
        <f>+'163000'!AD11+'163000'!AD34</f>
        <v>0</v>
      </c>
      <c r="R61" s="10">
        <f t="shared" si="15"/>
        <v>107968.67122640365</v>
      </c>
    </row>
    <row r="62" spans="1:18" hidden="1" x14ac:dyDescent="0.2">
      <c r="A62" s="50">
        <v>588200</v>
      </c>
      <c r="B62" s="35"/>
      <c r="C62" s="35"/>
      <c r="D62" s="35"/>
      <c r="E62" s="35"/>
      <c r="F62" s="35"/>
      <c r="G62" s="10">
        <f t="shared" si="1"/>
        <v>0</v>
      </c>
      <c r="H62" s="10"/>
      <c r="I62" s="10">
        <f>+Mar!J62</f>
        <v>0</v>
      </c>
      <c r="J62" s="10"/>
      <c r="K62" s="10">
        <f>+Mar!L62</f>
        <v>0</v>
      </c>
      <c r="L62" s="10"/>
      <c r="M62" s="10"/>
      <c r="N62" s="10">
        <f t="shared" si="2"/>
        <v>0</v>
      </c>
      <c r="O62" s="10">
        <f>+'184.100'!AD62</f>
        <v>0</v>
      </c>
      <c r="Q62" s="10"/>
      <c r="R62" s="10">
        <f t="shared" si="15"/>
        <v>0</v>
      </c>
    </row>
    <row r="63" spans="1:18" hidden="1" x14ac:dyDescent="0.2">
      <c r="A63" s="50">
        <v>588210</v>
      </c>
      <c r="B63" s="35"/>
      <c r="C63" s="35"/>
      <c r="D63" s="35"/>
      <c r="E63" s="35"/>
      <c r="F63" s="35"/>
      <c r="G63" s="10">
        <f t="shared" si="1"/>
        <v>0</v>
      </c>
      <c r="H63" s="10"/>
      <c r="I63" s="10">
        <f>+Mar!J63</f>
        <v>0</v>
      </c>
      <c r="J63" s="10"/>
      <c r="K63" s="10">
        <f>+Mar!L63</f>
        <v>0</v>
      </c>
      <c r="L63" s="10"/>
      <c r="M63" s="10"/>
      <c r="N63" s="10">
        <f t="shared" si="2"/>
        <v>0</v>
      </c>
      <c r="O63" s="10">
        <f>+'184.100'!AD63</f>
        <v>0</v>
      </c>
      <c r="Q63" s="10"/>
      <c r="R63" s="10">
        <f t="shared" si="15"/>
        <v>0</v>
      </c>
    </row>
    <row r="64" spans="1:18" x14ac:dyDescent="0.2">
      <c r="A64" s="34">
        <f>+Jan!A64</f>
        <v>592000</v>
      </c>
      <c r="B64" s="35">
        <v>11151.04</v>
      </c>
      <c r="C64" s="35"/>
      <c r="D64" s="35"/>
      <c r="E64" s="35">
        <v>1366.51</v>
      </c>
      <c r="F64" s="35"/>
      <c r="G64" s="10">
        <f t="shared" si="1"/>
        <v>12517.550000000001</v>
      </c>
      <c r="H64" s="10"/>
      <c r="I64" s="10">
        <f>+Mar!J64</f>
        <v>0</v>
      </c>
      <c r="J64" s="10"/>
      <c r="K64" s="10">
        <f>+Mar!L64</f>
        <v>0</v>
      </c>
      <c r="L64" s="10"/>
      <c r="M64" s="10"/>
      <c r="N64" s="10">
        <f t="shared" si="2"/>
        <v>12517.550000000001</v>
      </c>
      <c r="O64" s="10">
        <f>+'184.100'!AD64</f>
        <v>35.216092922294855</v>
      </c>
      <c r="Q64" s="10">
        <f>+'163000'!AD12+'163000'!AD35</f>
        <v>0</v>
      </c>
      <c r="R64" s="10">
        <f t="shared" si="15"/>
        <v>12552.766092922297</v>
      </c>
    </row>
    <row r="65" spans="1:18" x14ac:dyDescent="0.2">
      <c r="A65" s="34">
        <f>+Jan!A65</f>
        <v>592100</v>
      </c>
      <c r="B65" s="35">
        <v>2873.48</v>
      </c>
      <c r="C65" s="35"/>
      <c r="D65" s="35"/>
      <c r="E65" s="35">
        <v>206.72</v>
      </c>
      <c r="F65" s="35"/>
      <c r="G65" s="10">
        <f t="shared" si="1"/>
        <v>3080.2</v>
      </c>
      <c r="H65" s="10"/>
      <c r="I65" s="10">
        <f>+Mar!J65</f>
        <v>0</v>
      </c>
      <c r="J65" s="10"/>
      <c r="K65" s="10">
        <f>+Mar!L65</f>
        <v>0</v>
      </c>
      <c r="L65" s="10"/>
      <c r="M65" s="10"/>
      <c r="N65" s="10">
        <f t="shared" si="2"/>
        <v>3080.2</v>
      </c>
      <c r="O65" s="10">
        <f>+'184.100'!AD65</f>
        <v>3.0145560917139664</v>
      </c>
      <c r="Q65" s="10"/>
      <c r="R65" s="10">
        <f t="shared" si="15"/>
        <v>3083.2145560917138</v>
      </c>
    </row>
    <row r="66" spans="1:18" x14ac:dyDescent="0.2">
      <c r="A66" s="34">
        <f>+Jan!A66</f>
        <v>592200</v>
      </c>
      <c r="B66" s="35">
        <v>878.59</v>
      </c>
      <c r="C66" s="35"/>
      <c r="D66" s="35"/>
      <c r="E66" s="35">
        <v>73.22</v>
      </c>
      <c r="F66" s="35"/>
      <c r="G66" s="10">
        <f t="shared" si="1"/>
        <v>951.81000000000006</v>
      </c>
      <c r="H66" s="10"/>
      <c r="I66" s="10">
        <f>+Mar!J66</f>
        <v>0</v>
      </c>
      <c r="J66" s="10"/>
      <c r="K66" s="10">
        <f>+Mar!L66</f>
        <v>0</v>
      </c>
      <c r="L66" s="10"/>
      <c r="M66" s="10"/>
      <c r="N66" s="10">
        <f t="shared" si="2"/>
        <v>951.81000000000006</v>
      </c>
      <c r="O66" s="10">
        <f>+'184.100'!AD66</f>
        <v>1.0899591874776369</v>
      </c>
      <c r="Q66" s="10"/>
      <c r="R66" s="10">
        <f t="shared" si="15"/>
        <v>952.89995918747775</v>
      </c>
    </row>
    <row r="67" spans="1:18" x14ac:dyDescent="0.2">
      <c r="A67" s="34">
        <f>+Jan!A67</f>
        <v>593000</v>
      </c>
      <c r="B67" s="35">
        <v>122049.02</v>
      </c>
      <c r="C67" s="35">
        <v>441.74</v>
      </c>
      <c r="D67" s="35"/>
      <c r="E67" s="35">
        <v>5303.35</v>
      </c>
      <c r="F67" s="35">
        <f>-345.31+345.31</f>
        <v>0</v>
      </c>
      <c r="G67" s="10">
        <f t="shared" si="1"/>
        <v>127794.11000000002</v>
      </c>
      <c r="H67" s="10">
        <v>-879.93</v>
      </c>
      <c r="I67" s="10">
        <f>+Mar!J67</f>
        <v>0</v>
      </c>
      <c r="J67" s="10"/>
      <c r="K67" s="10">
        <f>+Mar!L67</f>
        <v>0</v>
      </c>
      <c r="L67" s="10"/>
      <c r="M67" s="10"/>
      <c r="N67" s="10">
        <f t="shared" si="2"/>
        <v>126914.18000000002</v>
      </c>
      <c r="O67" s="10">
        <f>+'184.100'!AD67</f>
        <v>579.143277449013</v>
      </c>
      <c r="Q67" s="10">
        <f>+'163000'!AD13+'163000'!AD36</f>
        <v>592.11013233347433</v>
      </c>
      <c r="R67" s="10">
        <f t="shared" si="15"/>
        <v>128085.4334097825</v>
      </c>
    </row>
    <row r="68" spans="1:18" hidden="1" x14ac:dyDescent="0.2">
      <c r="A68" s="50">
        <f>+Jan!A68</f>
        <v>593200</v>
      </c>
      <c r="B68" s="35"/>
      <c r="C68" s="35"/>
      <c r="D68" s="35"/>
      <c r="E68" s="35"/>
      <c r="F68" s="35"/>
      <c r="G68" s="10">
        <f t="shared" si="1"/>
        <v>0</v>
      </c>
      <c r="H68" s="10"/>
      <c r="I68" s="10">
        <f>+Mar!J68</f>
        <v>0</v>
      </c>
      <c r="J68" s="10"/>
      <c r="K68" s="10">
        <f>+Mar!L68</f>
        <v>0</v>
      </c>
      <c r="L68" s="10"/>
      <c r="M68" s="10"/>
      <c r="N68" s="10">
        <f t="shared" si="2"/>
        <v>0</v>
      </c>
      <c r="O68" s="10">
        <f>+'184.100'!AD68</f>
        <v>0</v>
      </c>
      <c r="Q68" s="10">
        <f>+'163000'!AD14+'163000'!AD37</f>
        <v>0</v>
      </c>
      <c r="R68" s="10">
        <f t="shared" si="15"/>
        <v>0</v>
      </c>
    </row>
    <row r="69" spans="1:18" x14ac:dyDescent="0.2">
      <c r="A69" s="34">
        <f>+Jan!A69</f>
        <v>593300</v>
      </c>
      <c r="B69" s="35">
        <v>13922.67</v>
      </c>
      <c r="C69" s="35">
        <v>6.04</v>
      </c>
      <c r="D69" s="35"/>
      <c r="E69" s="35">
        <v>1198.54</v>
      </c>
      <c r="F69" s="35"/>
      <c r="G69" s="10">
        <f t="shared" si="1"/>
        <v>15127.25</v>
      </c>
      <c r="H69" s="10"/>
      <c r="I69" s="10">
        <f>+Mar!J69</f>
        <v>0</v>
      </c>
      <c r="J69" s="10"/>
      <c r="K69" s="10">
        <f>+Mar!L69</f>
        <v>0</v>
      </c>
      <c r="L69" s="10"/>
      <c r="M69" s="10"/>
      <c r="N69" s="10">
        <f t="shared" si="2"/>
        <v>15127.25</v>
      </c>
      <c r="O69" s="10">
        <f>+'184.100'!AD69</f>
        <v>18.407934384066809</v>
      </c>
      <c r="Q69" s="10"/>
      <c r="R69" s="10">
        <f t="shared" si="15"/>
        <v>15145.657934384068</v>
      </c>
    </row>
    <row r="70" spans="1:18" x14ac:dyDescent="0.2">
      <c r="A70" s="34">
        <v>593800</v>
      </c>
      <c r="B70" s="35"/>
      <c r="C70" s="35"/>
      <c r="D70" s="35"/>
      <c r="E70" s="35"/>
      <c r="F70" s="35"/>
      <c r="G70" s="10">
        <f t="shared" si="1"/>
        <v>0</v>
      </c>
      <c r="H70" s="10">
        <v>-339.63</v>
      </c>
      <c r="I70" s="10"/>
      <c r="J70" s="10"/>
      <c r="K70" s="10"/>
      <c r="L70" s="10"/>
      <c r="M70" s="10"/>
      <c r="N70" s="10">
        <f t="shared" si="2"/>
        <v>-339.63</v>
      </c>
      <c r="O70" s="10">
        <f>+'184.100'!AD70</f>
        <v>0</v>
      </c>
      <c r="Q70" s="10"/>
      <c r="R70" s="10">
        <f t="shared" si="15"/>
        <v>-339.63</v>
      </c>
    </row>
    <row r="71" spans="1:18" x14ac:dyDescent="0.2">
      <c r="A71" s="34">
        <f>+Jan!A71</f>
        <v>594000</v>
      </c>
      <c r="B71" s="35">
        <v>7843.51</v>
      </c>
      <c r="C71" s="35">
        <v>18.170000000000002</v>
      </c>
      <c r="D71" s="35"/>
      <c r="E71" s="35">
        <v>639.4</v>
      </c>
      <c r="F71" s="35">
        <f>-138.13+138.13</f>
        <v>0</v>
      </c>
      <c r="G71" s="10">
        <f t="shared" si="1"/>
        <v>8501.08</v>
      </c>
      <c r="H71" s="10"/>
      <c r="I71" s="10">
        <f>+Mar!J71</f>
        <v>0</v>
      </c>
      <c r="J71" s="10"/>
      <c r="K71" s="10">
        <f>+Mar!L71</f>
        <v>0</v>
      </c>
      <c r="L71" s="10"/>
      <c r="M71" s="10"/>
      <c r="N71" s="10">
        <f t="shared" si="2"/>
        <v>8501.08</v>
      </c>
      <c r="O71" s="10">
        <f>+'184.100'!AD71</f>
        <v>26.888353028550409</v>
      </c>
      <c r="Q71" s="10">
        <f>+'163000'!AD15+'163000'!AD38</f>
        <v>0</v>
      </c>
      <c r="R71" s="10">
        <f t="shared" si="15"/>
        <v>8527.9683530285511</v>
      </c>
    </row>
    <row r="72" spans="1:18" x14ac:dyDescent="0.2">
      <c r="A72" s="34">
        <f>+Jan!A72</f>
        <v>595000</v>
      </c>
      <c r="B72" s="35">
        <v>408.41</v>
      </c>
      <c r="C72" s="35"/>
      <c r="D72" s="35"/>
      <c r="E72" s="35">
        <v>10.56</v>
      </c>
      <c r="F72" s="35"/>
      <c r="G72" s="10">
        <f t="shared" si="1"/>
        <v>418.97</v>
      </c>
      <c r="H72" s="10"/>
      <c r="I72" s="10">
        <f>+Mar!J72</f>
        <v>0</v>
      </c>
      <c r="J72" s="10"/>
      <c r="K72" s="10">
        <f>+Mar!L72</f>
        <v>0</v>
      </c>
      <c r="L72" s="10"/>
      <c r="M72" s="10"/>
      <c r="N72" s="10">
        <f t="shared" si="2"/>
        <v>418.97</v>
      </c>
      <c r="O72" s="10">
        <f>+'184.100'!AD72</f>
        <v>0.78460168599931646</v>
      </c>
      <c r="Q72" s="10">
        <f>+'163000'!AD16+'163000'!AD39</f>
        <v>0</v>
      </c>
      <c r="R72" s="10">
        <f t="shared" si="15"/>
        <v>419.75460168599932</v>
      </c>
    </row>
    <row r="73" spans="1:18" x14ac:dyDescent="0.2">
      <c r="A73" s="34">
        <f>+Jan!A73</f>
        <v>596000</v>
      </c>
      <c r="B73" s="35">
        <v>1429.29</v>
      </c>
      <c r="C73" s="35"/>
      <c r="D73" s="35"/>
      <c r="E73" s="35">
        <v>131.99</v>
      </c>
      <c r="F73" s="35"/>
      <c r="G73" s="10">
        <f t="shared" si="1"/>
        <v>1561.28</v>
      </c>
      <c r="H73" s="10"/>
      <c r="I73" s="10">
        <f>+Mar!J73</f>
        <v>0</v>
      </c>
      <c r="J73" s="10"/>
      <c r="K73" s="10">
        <f>+Mar!L73</f>
        <v>0</v>
      </c>
      <c r="L73" s="10"/>
      <c r="M73" s="10"/>
      <c r="N73" s="10">
        <f t="shared" si="2"/>
        <v>1561.28</v>
      </c>
      <c r="O73" s="10">
        <f>+'184.100'!AD73</f>
        <v>9.1397925397383517</v>
      </c>
      <c r="Q73" s="10"/>
      <c r="R73" s="10">
        <f t="shared" si="15"/>
        <v>1570.4197925397384</v>
      </c>
    </row>
    <row r="74" spans="1:18" hidden="1" x14ac:dyDescent="0.2">
      <c r="A74" s="34">
        <f>+Jan!A74</f>
        <v>597000</v>
      </c>
      <c r="B74" s="35"/>
      <c r="C74" s="35"/>
      <c r="D74" s="35"/>
      <c r="E74" s="35"/>
      <c r="F74" s="35"/>
      <c r="G74" s="10">
        <f t="shared" si="1"/>
        <v>0</v>
      </c>
      <c r="H74" s="10"/>
      <c r="I74" s="10">
        <f>+Mar!J74</f>
        <v>0</v>
      </c>
      <c r="J74" s="10"/>
      <c r="K74" s="10">
        <f>+Mar!L74</f>
        <v>0</v>
      </c>
      <c r="L74" s="10"/>
      <c r="M74" s="10"/>
      <c r="N74" s="10">
        <f t="shared" si="2"/>
        <v>0</v>
      </c>
      <c r="O74" s="10">
        <f>+'184.100'!AD74</f>
        <v>0</v>
      </c>
      <c r="Q74" s="10">
        <f>+'163000'!AD17+'163000'!AD40</f>
        <v>0</v>
      </c>
      <c r="R74" s="10">
        <f t="shared" si="15"/>
        <v>0</v>
      </c>
    </row>
    <row r="75" spans="1:18" x14ac:dyDescent="0.2">
      <c r="A75" s="34">
        <f>+Jan!A75</f>
        <v>598000</v>
      </c>
      <c r="B75" s="35">
        <v>2735.96</v>
      </c>
      <c r="C75" s="35">
        <v>149.83000000000001</v>
      </c>
      <c r="D75" s="35"/>
      <c r="E75" s="35">
        <v>299.02</v>
      </c>
      <c r="F75" s="35"/>
      <c r="G75" s="10">
        <f t="shared" si="1"/>
        <v>3184.81</v>
      </c>
      <c r="H75" s="10"/>
      <c r="I75" s="10">
        <f>+Mar!J75</f>
        <v>0</v>
      </c>
      <c r="J75" s="10"/>
      <c r="K75" s="10">
        <f>+Mar!L75</f>
        <v>0</v>
      </c>
      <c r="L75" s="10"/>
      <c r="M75" s="10"/>
      <c r="N75" s="10">
        <f t="shared" si="2"/>
        <v>3184.81</v>
      </c>
      <c r="O75" s="10">
        <f>+'184.100'!AD75</f>
        <v>1.6657866827488415</v>
      </c>
      <c r="Q75" s="10">
        <f>+'163000'!AD18+'163000'!AD41</f>
        <v>0</v>
      </c>
      <c r="R75" s="10">
        <f t="shared" si="15"/>
        <v>3186.475786682749</v>
      </c>
    </row>
    <row r="76" spans="1:18" x14ac:dyDescent="0.2">
      <c r="A76" s="34">
        <f>+Jan!A76</f>
        <v>903000</v>
      </c>
      <c r="B76" s="35">
        <v>125337.56</v>
      </c>
      <c r="C76" s="35">
        <v>533.03</v>
      </c>
      <c r="D76" s="35"/>
      <c r="E76" s="35">
        <v>10095.83</v>
      </c>
      <c r="F76" s="35"/>
      <c r="G76" s="10">
        <f t="shared" si="1"/>
        <v>135966.41999999998</v>
      </c>
      <c r="H76" s="10">
        <v>-895.59</v>
      </c>
      <c r="I76" s="10">
        <f>+Mar!J76</f>
        <v>0</v>
      </c>
      <c r="J76" s="10"/>
      <c r="K76" s="10">
        <f>+Mar!L76</f>
        <v>0</v>
      </c>
      <c r="L76" s="10"/>
      <c r="M76" s="10"/>
      <c r="N76" s="10">
        <f t="shared" si="2"/>
        <v>135070.82999999999</v>
      </c>
      <c r="O76" s="10">
        <f>+'184.100'!AD76</f>
        <v>77.518664938578624</v>
      </c>
      <c r="P76" s="10">
        <v>-9.32</v>
      </c>
      <c r="Q76" s="10"/>
      <c r="R76" s="10">
        <f t="shared" si="15"/>
        <v>135139.02866493855</v>
      </c>
    </row>
    <row r="77" spans="1:18" hidden="1" x14ac:dyDescent="0.2">
      <c r="A77" s="34">
        <f>+Jan!A77</f>
        <v>903220</v>
      </c>
      <c r="B77" s="35"/>
      <c r="C77" s="35"/>
      <c r="D77" s="35"/>
      <c r="E77" s="35"/>
      <c r="F77" s="35"/>
      <c r="G77" s="10">
        <f t="shared" si="1"/>
        <v>0</v>
      </c>
      <c r="H77" s="10"/>
      <c r="I77" s="10">
        <f>+Mar!J77</f>
        <v>0</v>
      </c>
      <c r="J77" s="10"/>
      <c r="K77" s="10">
        <f>+Mar!L77</f>
        <v>0</v>
      </c>
      <c r="L77" s="10"/>
      <c r="M77" s="10"/>
      <c r="N77" s="10">
        <f t="shared" si="2"/>
        <v>0</v>
      </c>
      <c r="O77" s="10">
        <f>+'184.100'!AD77</f>
        <v>0</v>
      </c>
      <c r="Q77" s="10"/>
      <c r="R77" s="10">
        <f t="shared" si="15"/>
        <v>0</v>
      </c>
    </row>
    <row r="78" spans="1:18" hidden="1" x14ac:dyDescent="0.2">
      <c r="A78" s="34">
        <f>+Jan!A78</f>
        <v>903230</v>
      </c>
      <c r="B78" s="35"/>
      <c r="C78" s="35"/>
      <c r="D78" s="35"/>
      <c r="E78" s="35"/>
      <c r="F78" s="35"/>
      <c r="G78" s="10">
        <f t="shared" si="1"/>
        <v>0</v>
      </c>
      <c r="H78" s="10"/>
      <c r="I78" s="10">
        <f>+Mar!J78</f>
        <v>0</v>
      </c>
      <c r="J78" s="10"/>
      <c r="K78" s="10">
        <f>+Mar!L78</f>
        <v>0</v>
      </c>
      <c r="L78" s="10"/>
      <c r="M78" s="10"/>
      <c r="N78" s="10">
        <f t="shared" si="2"/>
        <v>0</v>
      </c>
      <c r="O78" s="10">
        <f>+'184.100'!AD78</f>
        <v>0</v>
      </c>
      <c r="Q78" s="10"/>
      <c r="R78" s="10">
        <f t="shared" si="15"/>
        <v>0</v>
      </c>
    </row>
    <row r="79" spans="1:18" hidden="1" x14ac:dyDescent="0.2">
      <c r="A79" s="34">
        <f>+Jan!A79</f>
        <v>903240</v>
      </c>
      <c r="B79" s="35"/>
      <c r="C79" s="35"/>
      <c r="D79" s="35"/>
      <c r="E79" s="35"/>
      <c r="F79" s="35"/>
      <c r="G79" s="10">
        <f t="shared" si="1"/>
        <v>0</v>
      </c>
      <c r="H79" s="10"/>
      <c r="I79" s="10">
        <f>+Mar!J79</f>
        <v>0</v>
      </c>
      <c r="J79" s="10"/>
      <c r="K79" s="10">
        <f>+Mar!L79</f>
        <v>0</v>
      </c>
      <c r="L79" s="10"/>
      <c r="M79" s="10"/>
      <c r="N79" s="10">
        <f t="shared" si="2"/>
        <v>0</v>
      </c>
      <c r="O79" s="10">
        <f>+'184.100'!AD79</f>
        <v>0</v>
      </c>
      <c r="Q79" s="10"/>
      <c r="R79" s="10">
        <f t="shared" si="15"/>
        <v>0</v>
      </c>
    </row>
    <row r="80" spans="1:18" x14ac:dyDescent="0.2">
      <c r="A80" s="34">
        <f>+Jan!A80</f>
        <v>908000</v>
      </c>
      <c r="B80" s="35">
        <v>12469.73</v>
      </c>
      <c r="C80" s="35">
        <v>287.52</v>
      </c>
      <c r="D80" s="35"/>
      <c r="E80" s="35">
        <v>992.91</v>
      </c>
      <c r="F80" s="35">
        <f>-891+891</f>
        <v>0</v>
      </c>
      <c r="G80" s="10">
        <f t="shared" si="1"/>
        <v>13750.16</v>
      </c>
      <c r="H80" s="10"/>
      <c r="I80" s="10">
        <f>+Mar!J80</f>
        <v>0</v>
      </c>
      <c r="J80" s="10"/>
      <c r="K80" s="10">
        <f>+Mar!L80</f>
        <v>0</v>
      </c>
      <c r="L80" s="10"/>
      <c r="M80" s="10"/>
      <c r="N80" s="10">
        <f t="shared" si="2"/>
        <v>13750.16</v>
      </c>
      <c r="O80" s="10">
        <f>+'184.100'!AD80</f>
        <v>9.6110493211839962</v>
      </c>
      <c r="Q80" s="10"/>
      <c r="R80" s="10">
        <f t="shared" si="15"/>
        <v>13759.771049321183</v>
      </c>
    </row>
    <row r="81" spans="1:18" hidden="1" x14ac:dyDescent="0.2">
      <c r="A81" s="34">
        <f>+Jan!A81</f>
        <v>912000</v>
      </c>
      <c r="B81" s="35"/>
      <c r="C81" s="35"/>
      <c r="D81" s="35"/>
      <c r="E81" s="35"/>
      <c r="F81" s="35"/>
      <c r="G81" s="10">
        <f t="shared" ref="G81:G113" si="16">SUM(B81:F81)</f>
        <v>0</v>
      </c>
      <c r="H81" s="10"/>
      <c r="I81" s="10">
        <f>+Mar!J81</f>
        <v>0</v>
      </c>
      <c r="J81" s="10"/>
      <c r="K81" s="10">
        <f>+Mar!L81</f>
        <v>0</v>
      </c>
      <c r="L81" s="10"/>
      <c r="M81" s="10"/>
      <c r="N81" s="10">
        <f t="shared" si="2"/>
        <v>0</v>
      </c>
      <c r="O81" s="10">
        <f>+'184.100'!AD81</f>
        <v>0</v>
      </c>
      <c r="Q81" s="10"/>
      <c r="R81" s="10">
        <f t="shared" si="15"/>
        <v>0</v>
      </c>
    </row>
    <row r="82" spans="1:18" hidden="1" x14ac:dyDescent="0.2">
      <c r="A82" s="34">
        <f>+Jan!A82</f>
        <v>913000</v>
      </c>
      <c r="B82" s="35"/>
      <c r="C82" s="35"/>
      <c r="D82" s="35"/>
      <c r="E82" s="35"/>
      <c r="F82" s="35"/>
      <c r="G82" s="10">
        <f t="shared" si="16"/>
        <v>0</v>
      </c>
      <c r="H82" s="10"/>
      <c r="I82" s="10">
        <f>+Mar!J82</f>
        <v>0</v>
      </c>
      <c r="J82" s="10"/>
      <c r="K82" s="10">
        <f>+Mar!L82</f>
        <v>0</v>
      </c>
      <c r="L82" s="10"/>
      <c r="M82" s="10"/>
      <c r="N82" s="10">
        <f t="shared" si="2"/>
        <v>0</v>
      </c>
      <c r="O82" s="10">
        <f>+'184.100'!AD82</f>
        <v>0</v>
      </c>
      <c r="Q82" s="10"/>
      <c r="R82" s="10">
        <f t="shared" si="15"/>
        <v>0</v>
      </c>
    </row>
    <row r="83" spans="1:18" hidden="1" x14ac:dyDescent="0.2">
      <c r="A83" s="34">
        <f>+Jan!A83</f>
        <v>913220</v>
      </c>
      <c r="B83" s="35"/>
      <c r="C83" s="35"/>
      <c r="D83" s="35"/>
      <c r="E83" s="35"/>
      <c r="F83" s="35"/>
      <c r="G83" s="10">
        <f t="shared" si="16"/>
        <v>0</v>
      </c>
      <c r="H83" s="10"/>
      <c r="I83" s="10">
        <f>+Mar!J83</f>
        <v>0</v>
      </c>
      <c r="J83" s="10"/>
      <c r="K83" s="10">
        <f>+Mar!L83</f>
        <v>0</v>
      </c>
      <c r="L83" s="10"/>
      <c r="M83" s="10"/>
      <c r="N83" s="10">
        <f t="shared" si="2"/>
        <v>0</v>
      </c>
      <c r="O83" s="10">
        <f>+'184.100'!AD83</f>
        <v>0</v>
      </c>
      <c r="Q83" s="10"/>
      <c r="R83" s="10">
        <f t="shared" si="15"/>
        <v>0</v>
      </c>
    </row>
    <row r="84" spans="1:18" hidden="1" x14ac:dyDescent="0.2">
      <c r="A84" s="34">
        <f>+Jan!A84</f>
        <v>913230</v>
      </c>
      <c r="B84" s="35"/>
      <c r="C84" s="35"/>
      <c r="D84" s="35"/>
      <c r="E84" s="35"/>
      <c r="F84" s="35"/>
      <c r="G84" s="10">
        <f t="shared" si="16"/>
        <v>0</v>
      </c>
      <c r="H84" s="10"/>
      <c r="I84" s="10">
        <f>+Mar!J84</f>
        <v>0</v>
      </c>
      <c r="J84" s="10"/>
      <c r="K84" s="10">
        <f>+Mar!L84</f>
        <v>0</v>
      </c>
      <c r="L84" s="10"/>
      <c r="M84" s="10"/>
      <c r="N84" s="10">
        <f t="shared" si="2"/>
        <v>0</v>
      </c>
      <c r="O84" s="10">
        <f>+'184.100'!AD84</f>
        <v>0</v>
      </c>
      <c r="Q84" s="10"/>
      <c r="R84" s="10">
        <f t="shared" si="15"/>
        <v>0</v>
      </c>
    </row>
    <row r="85" spans="1:18" hidden="1" x14ac:dyDescent="0.2">
      <c r="A85" s="34">
        <f>+Jan!A85</f>
        <v>913240</v>
      </c>
      <c r="B85" s="35"/>
      <c r="C85" s="35"/>
      <c r="D85" s="35"/>
      <c r="E85" s="35"/>
      <c r="F85" s="35"/>
      <c r="G85" s="10">
        <f t="shared" si="16"/>
        <v>0</v>
      </c>
      <c r="H85" s="10"/>
      <c r="I85" s="10">
        <f>+Mar!J85</f>
        <v>0</v>
      </c>
      <c r="J85" s="10"/>
      <c r="K85" s="10">
        <f>+Mar!L85</f>
        <v>0</v>
      </c>
      <c r="L85" s="10"/>
      <c r="M85" s="10"/>
      <c r="N85" s="10">
        <f t="shared" si="2"/>
        <v>0</v>
      </c>
      <c r="O85" s="10">
        <f>+'184.100'!AD85</f>
        <v>0</v>
      </c>
      <c r="Q85" s="10"/>
      <c r="R85" s="10">
        <f t="shared" si="15"/>
        <v>0</v>
      </c>
    </row>
    <row r="86" spans="1:18" x14ac:dyDescent="0.2">
      <c r="A86" s="34">
        <f>+Jan!A86</f>
        <v>920000</v>
      </c>
      <c r="B86" s="35">
        <v>101259.21</v>
      </c>
      <c r="C86" s="35">
        <v>1438.63</v>
      </c>
      <c r="D86" s="35"/>
      <c r="E86" s="35">
        <v>8415.08</v>
      </c>
      <c r="F86" s="35">
        <f>-712.8+712.8</f>
        <v>0</v>
      </c>
      <c r="G86" s="10">
        <f t="shared" si="16"/>
        <v>111112.92000000001</v>
      </c>
      <c r="H86" s="10"/>
      <c r="I86" s="10">
        <f>+Mar!J86</f>
        <v>0</v>
      </c>
      <c r="J86" s="10"/>
      <c r="K86" s="10">
        <f>+Mar!L86</f>
        <v>0</v>
      </c>
      <c r="L86" s="10"/>
      <c r="M86" s="10"/>
      <c r="N86" s="10">
        <f t="shared" si="2"/>
        <v>111112.92000000001</v>
      </c>
      <c r="O86" s="10">
        <f>+'184.100'!AD86</f>
        <v>15.012278175504823</v>
      </c>
      <c r="Q86" s="10"/>
      <c r="R86" s="10">
        <f t="shared" si="15"/>
        <v>111127.93227817552</v>
      </c>
    </row>
    <row r="87" spans="1:18" hidden="1" x14ac:dyDescent="0.2">
      <c r="A87" s="34">
        <f>+Jan!A87</f>
        <v>920220</v>
      </c>
      <c r="B87" s="35"/>
      <c r="C87" s="35"/>
      <c r="D87" s="35"/>
      <c r="E87" s="35"/>
      <c r="F87" s="35"/>
      <c r="G87" s="10">
        <f t="shared" si="16"/>
        <v>0</v>
      </c>
      <c r="H87" s="10"/>
      <c r="I87" s="10">
        <f>+Mar!J87</f>
        <v>0</v>
      </c>
      <c r="J87" s="10"/>
      <c r="K87" s="10">
        <f>+Mar!L87</f>
        <v>0</v>
      </c>
      <c r="L87" s="10"/>
      <c r="M87" s="10"/>
      <c r="N87" s="10">
        <f t="shared" si="2"/>
        <v>0</v>
      </c>
      <c r="O87" s="10">
        <f>+'184.100'!AD87</f>
        <v>0</v>
      </c>
      <c r="Q87" s="10"/>
      <c r="R87" s="10">
        <f t="shared" si="15"/>
        <v>0</v>
      </c>
    </row>
    <row r="88" spans="1:18" hidden="1" x14ac:dyDescent="0.2">
      <c r="A88" s="34">
        <f>+Jan!A88</f>
        <v>920221</v>
      </c>
      <c r="B88" s="35"/>
      <c r="C88" s="35"/>
      <c r="D88" s="35"/>
      <c r="E88" s="35"/>
      <c r="F88" s="35"/>
      <c r="G88" s="10">
        <f t="shared" si="16"/>
        <v>0</v>
      </c>
      <c r="H88" s="10"/>
      <c r="I88" s="10">
        <f>+Mar!J88</f>
        <v>0</v>
      </c>
      <c r="J88" s="10"/>
      <c r="K88" s="10">
        <f>+Mar!L88</f>
        <v>0</v>
      </c>
      <c r="L88" s="10"/>
      <c r="M88" s="10"/>
      <c r="N88" s="10">
        <f t="shared" si="2"/>
        <v>0</v>
      </c>
      <c r="O88" s="10">
        <f>+'184.100'!AD88</f>
        <v>0</v>
      </c>
      <c r="Q88" s="10"/>
      <c r="R88" s="10">
        <f t="shared" si="15"/>
        <v>0</v>
      </c>
    </row>
    <row r="89" spans="1:18" x14ac:dyDescent="0.2">
      <c r="A89" s="34">
        <f>+Jan!A89</f>
        <v>920230</v>
      </c>
      <c r="B89" s="35">
        <v>156.4</v>
      </c>
      <c r="C89" s="35"/>
      <c r="D89" s="35"/>
      <c r="E89" s="35">
        <v>13.67</v>
      </c>
      <c r="F89" s="35"/>
      <c r="G89" s="10">
        <f t="shared" si="16"/>
        <v>170.07</v>
      </c>
      <c r="H89" s="10"/>
      <c r="I89" s="10">
        <f>+Mar!J89</f>
        <v>0</v>
      </c>
      <c r="J89" s="10"/>
      <c r="K89" s="10">
        <f>+Mar!L89</f>
        <v>0</v>
      </c>
      <c r="L89" s="10"/>
      <c r="M89" s="10"/>
      <c r="N89" s="10">
        <f t="shared" si="2"/>
        <v>170.07</v>
      </c>
      <c r="O89" s="10">
        <f>+'184.100'!AD89</f>
        <v>0</v>
      </c>
      <c r="Q89" s="10"/>
      <c r="R89" s="10">
        <f t="shared" si="15"/>
        <v>170.07</v>
      </c>
    </row>
    <row r="90" spans="1:18" hidden="1" x14ac:dyDescent="0.2">
      <c r="A90" s="34">
        <f>+Jan!A90</f>
        <v>920231</v>
      </c>
      <c r="B90" s="35"/>
      <c r="C90" s="35"/>
      <c r="D90" s="35"/>
      <c r="E90" s="35"/>
      <c r="F90" s="35"/>
      <c r="G90" s="10">
        <f t="shared" si="16"/>
        <v>0</v>
      </c>
      <c r="H90" s="10"/>
      <c r="I90" s="10">
        <f>+Mar!J90</f>
        <v>0</v>
      </c>
      <c r="J90" s="10"/>
      <c r="K90" s="10">
        <f>+Mar!L90</f>
        <v>0</v>
      </c>
      <c r="L90" s="10"/>
      <c r="M90" s="10"/>
      <c r="N90" s="10">
        <f t="shared" si="2"/>
        <v>0</v>
      </c>
      <c r="O90" s="10">
        <f>+'184.100'!AD90</f>
        <v>0</v>
      </c>
      <c r="Q90" s="10"/>
      <c r="R90" s="10">
        <f t="shared" si="15"/>
        <v>0</v>
      </c>
    </row>
    <row r="91" spans="1:18" hidden="1" x14ac:dyDescent="0.2">
      <c r="A91" s="34">
        <f>+Jan!A91</f>
        <v>920240</v>
      </c>
      <c r="B91" s="35"/>
      <c r="C91" s="35"/>
      <c r="D91" s="35"/>
      <c r="E91" s="35"/>
      <c r="F91" s="35"/>
      <c r="G91" s="10">
        <f t="shared" si="16"/>
        <v>0</v>
      </c>
      <c r="H91" s="10"/>
      <c r="I91" s="10">
        <f>+Mar!J91</f>
        <v>0</v>
      </c>
      <c r="J91" s="10"/>
      <c r="K91" s="10">
        <f>+Mar!L91</f>
        <v>0</v>
      </c>
      <c r="L91" s="10"/>
      <c r="M91" s="10"/>
      <c r="N91" s="10">
        <f t="shared" si="2"/>
        <v>0</v>
      </c>
      <c r="O91" s="10">
        <f>+'184.100'!AD91</f>
        <v>0</v>
      </c>
      <c r="Q91" s="10"/>
      <c r="R91" s="10">
        <f t="shared" si="15"/>
        <v>0</v>
      </c>
    </row>
    <row r="92" spans="1:18" hidden="1" x14ac:dyDescent="0.2">
      <c r="A92" s="34">
        <f>+Jan!A92</f>
        <v>920241</v>
      </c>
      <c r="B92" s="35"/>
      <c r="C92" s="35"/>
      <c r="D92" s="35"/>
      <c r="E92" s="35"/>
      <c r="F92" s="35"/>
      <c r="G92" s="10">
        <f t="shared" si="16"/>
        <v>0</v>
      </c>
      <c r="H92" s="10"/>
      <c r="I92" s="10">
        <f>+Mar!J92</f>
        <v>0</v>
      </c>
      <c r="J92" s="10"/>
      <c r="K92" s="10">
        <f>+Mar!L92</f>
        <v>0</v>
      </c>
      <c r="L92" s="10"/>
      <c r="M92" s="10"/>
      <c r="N92" s="10">
        <f t="shared" ref="N92:N97" si="17">+G92-I92+J92-K92+L92+M92+H92</f>
        <v>0</v>
      </c>
      <c r="O92" s="10">
        <f>+'184.100'!AD92</f>
        <v>0</v>
      </c>
      <c r="Q92" s="10"/>
      <c r="R92" s="10">
        <f t="shared" si="15"/>
        <v>0</v>
      </c>
    </row>
    <row r="93" spans="1:18" x14ac:dyDescent="0.2">
      <c r="A93" s="34">
        <v>920250</v>
      </c>
      <c r="B93" s="35">
        <v>83.98</v>
      </c>
      <c r="C93" s="35">
        <v>2.46</v>
      </c>
      <c r="D93" s="35"/>
      <c r="E93" s="35">
        <v>6.42</v>
      </c>
      <c r="F93" s="35"/>
      <c r="G93" s="10">
        <f t="shared" si="16"/>
        <v>92.86</v>
      </c>
      <c r="H93" s="10"/>
      <c r="I93" s="10">
        <f>+Mar!J93</f>
        <v>0</v>
      </c>
      <c r="J93" s="10"/>
      <c r="K93" s="10">
        <f>+Mar!L93</f>
        <v>0</v>
      </c>
      <c r="L93" s="10"/>
      <c r="M93" s="10"/>
      <c r="N93" s="10">
        <f t="shared" si="17"/>
        <v>92.86</v>
      </c>
      <c r="O93" s="10">
        <f>+'184.100'!AD93</f>
        <v>0</v>
      </c>
      <c r="Q93" s="10"/>
      <c r="R93" s="10">
        <f t="shared" si="15"/>
        <v>92.86</v>
      </c>
    </row>
    <row r="94" spans="1:18" x14ac:dyDescent="0.2">
      <c r="A94" s="34">
        <v>920260</v>
      </c>
      <c r="B94" s="35">
        <v>83.97</v>
      </c>
      <c r="C94" s="35">
        <v>2.4500000000000002</v>
      </c>
      <c r="D94" s="35"/>
      <c r="E94" s="35">
        <v>6.42</v>
      </c>
      <c r="F94" s="35"/>
      <c r="G94" s="10">
        <f t="shared" si="16"/>
        <v>92.84</v>
      </c>
      <c r="H94" s="10"/>
      <c r="I94" s="10">
        <f>+Mar!J94</f>
        <v>0</v>
      </c>
      <c r="J94" s="10"/>
      <c r="K94" s="10">
        <f>+Mar!L94</f>
        <v>0</v>
      </c>
      <c r="L94" s="10"/>
      <c r="M94" s="10"/>
      <c r="N94" s="10">
        <f t="shared" si="17"/>
        <v>92.84</v>
      </c>
      <c r="O94" s="10">
        <f>+'184.100'!AD94</f>
        <v>0</v>
      </c>
      <c r="Q94" s="10"/>
      <c r="R94" s="10">
        <f t="shared" si="15"/>
        <v>92.84</v>
      </c>
    </row>
    <row r="95" spans="1:18" hidden="1" x14ac:dyDescent="0.2">
      <c r="A95" s="34">
        <f>+Jan!A95</f>
        <v>921000</v>
      </c>
      <c r="B95" s="35"/>
      <c r="C95" s="35"/>
      <c r="D95" s="35"/>
      <c r="E95" s="35"/>
      <c r="F95" s="35"/>
      <c r="G95" s="10">
        <f t="shared" si="16"/>
        <v>0</v>
      </c>
      <c r="H95" s="10"/>
      <c r="I95" s="10">
        <f>+Mar!J95</f>
        <v>0</v>
      </c>
      <c r="J95" s="10"/>
      <c r="K95" s="10">
        <f>+Mar!L95</f>
        <v>0</v>
      </c>
      <c r="L95" s="10"/>
      <c r="M95" s="10"/>
      <c r="N95" s="10">
        <f t="shared" si="17"/>
        <v>0</v>
      </c>
      <c r="O95" s="10">
        <f>+'184.100'!AD95</f>
        <v>0</v>
      </c>
      <c r="Q95" s="10">
        <f>+'163000'!AD19+'163000'!AD42</f>
        <v>0</v>
      </c>
      <c r="R95" s="10">
        <f t="shared" si="15"/>
        <v>0</v>
      </c>
    </row>
    <row r="96" spans="1:18" hidden="1" x14ac:dyDescent="0.2">
      <c r="A96" s="34">
        <f>+Jan!A96</f>
        <v>928000</v>
      </c>
      <c r="B96" s="35"/>
      <c r="C96" s="35"/>
      <c r="D96" s="35"/>
      <c r="E96" s="35"/>
      <c r="F96" s="35"/>
      <c r="G96" s="10">
        <f t="shared" si="16"/>
        <v>0</v>
      </c>
      <c r="H96" s="10"/>
      <c r="I96" s="10">
        <f>+Mar!J96</f>
        <v>0</v>
      </c>
      <c r="J96" s="10"/>
      <c r="K96" s="10">
        <f>+Mar!L96</f>
        <v>0</v>
      </c>
      <c r="L96" s="10"/>
      <c r="M96" s="10"/>
      <c r="N96" s="10">
        <f t="shared" si="17"/>
        <v>0</v>
      </c>
      <c r="O96" s="10">
        <f>+'184.100'!AD96</f>
        <v>0</v>
      </c>
      <c r="Q96" s="10"/>
      <c r="R96" s="10">
        <f t="shared" si="15"/>
        <v>0</v>
      </c>
    </row>
    <row r="97" spans="1:18" hidden="1" x14ac:dyDescent="0.2">
      <c r="A97" s="34">
        <f>+Jan!A97</f>
        <v>928100</v>
      </c>
      <c r="B97" s="35"/>
      <c r="C97" s="35"/>
      <c r="D97" s="35"/>
      <c r="E97" s="35"/>
      <c r="F97" s="35"/>
      <c r="G97" s="10">
        <f t="shared" si="16"/>
        <v>0</v>
      </c>
      <c r="H97" s="10"/>
      <c r="I97" s="10">
        <f>+Mar!J97</f>
        <v>0</v>
      </c>
      <c r="J97" s="10"/>
      <c r="K97" s="10">
        <f>+Mar!L97</f>
        <v>0</v>
      </c>
      <c r="L97" s="10"/>
      <c r="M97" s="10"/>
      <c r="N97" s="10">
        <f t="shared" si="17"/>
        <v>0</v>
      </c>
      <c r="O97" s="10">
        <f>+'184.100'!AD97</f>
        <v>0</v>
      </c>
      <c r="Q97" s="10"/>
      <c r="R97" s="10">
        <f t="shared" si="15"/>
        <v>0</v>
      </c>
    </row>
    <row r="98" spans="1:18" hidden="1" x14ac:dyDescent="0.2">
      <c r="A98" s="34">
        <f>+Jan!A98</f>
        <v>928300</v>
      </c>
      <c r="B98" s="35"/>
      <c r="C98" s="35"/>
      <c r="D98" s="35"/>
      <c r="E98" s="35"/>
      <c r="F98" s="35"/>
      <c r="G98" s="10">
        <f t="shared" si="16"/>
        <v>0</v>
      </c>
      <c r="H98" s="10"/>
      <c r="I98" s="10">
        <f>+Mar!J98</f>
        <v>0</v>
      </c>
      <c r="J98" s="10"/>
      <c r="K98" s="10">
        <f>+Mar!L98</f>
        <v>0</v>
      </c>
      <c r="L98" s="10"/>
      <c r="M98" s="10"/>
      <c r="N98" s="10">
        <f t="shared" ref="N98:N99" si="18">+G98-I98+J98-K98+L98+M98+H98</f>
        <v>0</v>
      </c>
      <c r="O98" s="10">
        <f>+'184.100'!AD98</f>
        <v>0</v>
      </c>
      <c r="Q98" s="10"/>
      <c r="R98" s="10">
        <f t="shared" si="15"/>
        <v>0</v>
      </c>
    </row>
    <row r="99" spans="1:18" hidden="1" x14ac:dyDescent="0.2">
      <c r="A99" s="34">
        <v>928500</v>
      </c>
      <c r="B99" s="35"/>
      <c r="C99" s="35"/>
      <c r="D99" s="35"/>
      <c r="E99" s="35"/>
      <c r="F99" s="35"/>
      <c r="G99" s="10">
        <f t="shared" si="16"/>
        <v>0</v>
      </c>
      <c r="H99" s="10"/>
      <c r="I99" s="10">
        <f>+Mar!J99</f>
        <v>0</v>
      </c>
      <c r="J99" s="10"/>
      <c r="K99" s="10">
        <f>+Mar!L99</f>
        <v>0</v>
      </c>
      <c r="L99" s="10"/>
      <c r="M99" s="10"/>
      <c r="N99" s="10">
        <f t="shared" si="18"/>
        <v>0</v>
      </c>
      <c r="O99" s="10">
        <f>+'184.100'!AD99</f>
        <v>0</v>
      </c>
      <c r="Q99" s="10"/>
      <c r="R99" s="10">
        <f t="shared" si="15"/>
        <v>0</v>
      </c>
    </row>
    <row r="100" spans="1:18" hidden="1" x14ac:dyDescent="0.2">
      <c r="A100" s="34">
        <v>928600</v>
      </c>
      <c r="B100" s="35"/>
      <c r="C100" s="35"/>
      <c r="D100" s="35"/>
      <c r="E100" s="35"/>
      <c r="F100" s="35"/>
      <c r="G100" s="10">
        <f t="shared" si="16"/>
        <v>0</v>
      </c>
      <c r="H100" s="10"/>
      <c r="I100" s="10">
        <f>+Mar!J100</f>
        <v>0</v>
      </c>
      <c r="J100" s="10"/>
      <c r="K100" s="10">
        <f>+Mar!L100</f>
        <v>0</v>
      </c>
      <c r="L100" s="10"/>
      <c r="M100" s="10"/>
      <c r="N100" s="10">
        <f t="shared" ref="N100:N104" si="19">+G100-I100+J100-K100+L100+M100+H100</f>
        <v>0</v>
      </c>
      <c r="O100" s="10">
        <f>+'184.100'!AD100</f>
        <v>0</v>
      </c>
      <c r="Q100" s="10"/>
      <c r="R100" s="10">
        <f t="shared" si="15"/>
        <v>0</v>
      </c>
    </row>
    <row r="101" spans="1:18" hidden="1" x14ac:dyDescent="0.2">
      <c r="A101" s="34">
        <v>928610</v>
      </c>
      <c r="B101" s="35"/>
      <c r="C101" s="35"/>
      <c r="D101" s="35"/>
      <c r="E101" s="35"/>
      <c r="F101" s="35"/>
      <c r="G101" s="10">
        <f t="shared" si="16"/>
        <v>0</v>
      </c>
      <c r="H101" s="10"/>
      <c r="I101" s="10">
        <f>+Mar!J101</f>
        <v>0</v>
      </c>
      <c r="J101" s="10"/>
      <c r="K101" s="10">
        <f>+Mar!L101</f>
        <v>0</v>
      </c>
      <c r="L101" s="10"/>
      <c r="M101" s="10"/>
      <c r="N101" s="10">
        <f t="shared" si="19"/>
        <v>0</v>
      </c>
      <c r="O101" s="10">
        <f>+'184.100'!AD101</f>
        <v>0</v>
      </c>
      <c r="Q101" s="10"/>
      <c r="R101" s="10">
        <f t="shared" si="15"/>
        <v>0</v>
      </c>
    </row>
    <row r="102" spans="1:18" hidden="1" x14ac:dyDescent="0.2">
      <c r="A102" s="34">
        <f>+Jan!A102</f>
        <v>930100</v>
      </c>
      <c r="B102" s="35"/>
      <c r="C102" s="35"/>
      <c r="D102" s="35"/>
      <c r="E102" s="35"/>
      <c r="F102" s="35"/>
      <c r="G102" s="10">
        <f t="shared" si="16"/>
        <v>0</v>
      </c>
      <c r="H102" s="10"/>
      <c r="I102" s="10">
        <f>+Mar!J102</f>
        <v>0</v>
      </c>
      <c r="J102" s="10"/>
      <c r="K102" s="10">
        <f>+Mar!L102</f>
        <v>0</v>
      </c>
      <c r="L102" s="10"/>
      <c r="M102" s="10"/>
      <c r="N102" s="10">
        <f t="shared" si="19"/>
        <v>0</v>
      </c>
      <c r="O102" s="10">
        <f>+'184.100'!AD102</f>
        <v>0</v>
      </c>
      <c r="Q102" s="10"/>
      <c r="R102" s="10">
        <f t="shared" si="15"/>
        <v>0</v>
      </c>
    </row>
    <row r="103" spans="1:18" x14ac:dyDescent="0.2">
      <c r="A103" s="34">
        <f>+Jan!A103</f>
        <v>930200</v>
      </c>
      <c r="B103" s="35">
        <v>7930.98</v>
      </c>
      <c r="C103" s="35">
        <v>10.85</v>
      </c>
      <c r="D103" s="35"/>
      <c r="E103" s="35">
        <v>467.94</v>
      </c>
      <c r="F103" s="35"/>
      <c r="G103" s="10">
        <f t="shared" si="16"/>
        <v>8409.77</v>
      </c>
      <c r="H103" s="10"/>
      <c r="I103" s="10">
        <f>+Mar!J103</f>
        <v>0</v>
      </c>
      <c r="J103" s="10"/>
      <c r="K103" s="10">
        <f>+Mar!L103</f>
        <v>0</v>
      </c>
      <c r="L103" s="10"/>
      <c r="M103" s="10"/>
      <c r="N103" s="10">
        <f t="shared" si="19"/>
        <v>8409.77</v>
      </c>
      <c r="O103" s="10">
        <f>+'184.100'!AD103</f>
        <v>6.407274404891913</v>
      </c>
      <c r="P103" s="10">
        <v>-0.6</v>
      </c>
      <c r="Q103" s="10"/>
      <c r="R103" s="10">
        <f t="shared" si="15"/>
        <v>8415.5772744048918</v>
      </c>
    </row>
    <row r="104" spans="1:18" hidden="1" x14ac:dyDescent="0.2">
      <c r="A104" s="34">
        <f>+Jan!A104</f>
        <v>930220</v>
      </c>
      <c r="B104" s="35"/>
      <c r="C104" s="35"/>
      <c r="D104" s="35"/>
      <c r="E104" s="35"/>
      <c r="F104" s="35"/>
      <c r="G104" s="10">
        <f t="shared" si="16"/>
        <v>0</v>
      </c>
      <c r="H104" s="10"/>
      <c r="I104" s="10">
        <f>+Mar!J104</f>
        <v>0</v>
      </c>
      <c r="J104" s="10"/>
      <c r="K104" s="10">
        <f>+Mar!L104</f>
        <v>0</v>
      </c>
      <c r="L104" s="10"/>
      <c r="M104" s="10"/>
      <c r="N104" s="10">
        <f t="shared" si="19"/>
        <v>0</v>
      </c>
      <c r="O104" s="10">
        <f>+'184.100'!AD104</f>
        <v>0</v>
      </c>
      <c r="Q104" s="10"/>
      <c r="R104" s="10">
        <f t="shared" si="15"/>
        <v>0</v>
      </c>
    </row>
    <row r="105" spans="1:18" hidden="1" x14ac:dyDescent="0.2">
      <c r="A105" s="34">
        <f>+Jan!A105</f>
        <v>930221</v>
      </c>
      <c r="B105" s="35"/>
      <c r="C105" s="35"/>
      <c r="D105" s="35"/>
      <c r="E105" s="35"/>
      <c r="F105" s="35"/>
      <c r="G105" s="10">
        <f t="shared" si="16"/>
        <v>0</v>
      </c>
      <c r="H105" s="10"/>
      <c r="I105" s="10">
        <f>+Mar!J105</f>
        <v>0</v>
      </c>
      <c r="J105" s="10"/>
      <c r="K105" s="10">
        <f>+Mar!L105</f>
        <v>0</v>
      </c>
      <c r="L105" s="10"/>
      <c r="M105" s="10"/>
      <c r="N105" s="10">
        <f t="shared" ref="N105:N114" si="20">+G105-I105+J105-K105+L105+M105+H105</f>
        <v>0</v>
      </c>
      <c r="O105" s="10">
        <f>+'184.100'!AD105</f>
        <v>0</v>
      </c>
      <c r="Q105" s="10"/>
      <c r="R105" s="10">
        <f t="shared" ref="R105:R113" si="21">+N105+Q105+O105+P105</f>
        <v>0</v>
      </c>
    </row>
    <row r="106" spans="1:18" hidden="1" x14ac:dyDescent="0.2">
      <c r="A106" s="34">
        <f>+Jan!A106</f>
        <v>930230</v>
      </c>
      <c r="B106" s="35"/>
      <c r="C106" s="35"/>
      <c r="D106" s="35"/>
      <c r="E106" s="35"/>
      <c r="F106" s="35"/>
      <c r="G106" s="10">
        <f t="shared" si="16"/>
        <v>0</v>
      </c>
      <c r="H106" s="10"/>
      <c r="I106" s="10">
        <f>+Mar!J106</f>
        <v>0</v>
      </c>
      <c r="J106" s="10"/>
      <c r="K106" s="10">
        <f>+Mar!L106</f>
        <v>0</v>
      </c>
      <c r="L106" s="10"/>
      <c r="M106" s="10"/>
      <c r="N106" s="10">
        <f t="shared" si="20"/>
        <v>0</v>
      </c>
      <c r="O106" s="10">
        <f>+'184.100'!AD106</f>
        <v>0</v>
      </c>
      <c r="Q106" s="10"/>
      <c r="R106" s="10">
        <f t="shared" si="21"/>
        <v>0</v>
      </c>
    </row>
    <row r="107" spans="1:18" hidden="1" x14ac:dyDescent="0.2">
      <c r="A107" s="34">
        <f>+Jan!A107</f>
        <v>930231</v>
      </c>
      <c r="B107" s="35"/>
      <c r="C107" s="35"/>
      <c r="D107" s="35"/>
      <c r="E107" s="35"/>
      <c r="F107" s="35"/>
      <c r="G107" s="10">
        <f t="shared" si="16"/>
        <v>0</v>
      </c>
      <c r="H107" s="10"/>
      <c r="I107" s="10">
        <f>+Mar!J107</f>
        <v>0</v>
      </c>
      <c r="J107" s="10"/>
      <c r="K107" s="10">
        <f>+Mar!L107</f>
        <v>0</v>
      </c>
      <c r="L107" s="10"/>
      <c r="M107" s="10"/>
      <c r="N107" s="10">
        <f t="shared" si="20"/>
        <v>0</v>
      </c>
      <c r="O107" s="10">
        <f>+'184.100'!AD107</f>
        <v>0</v>
      </c>
      <c r="Q107" s="10"/>
      <c r="R107" s="10">
        <f t="shared" si="21"/>
        <v>0</v>
      </c>
    </row>
    <row r="108" spans="1:18" hidden="1" x14ac:dyDescent="0.2">
      <c r="A108" s="34">
        <f>+Jan!A108</f>
        <v>930240</v>
      </c>
      <c r="B108" s="35"/>
      <c r="C108" s="35"/>
      <c r="D108" s="35"/>
      <c r="E108" s="35"/>
      <c r="F108" s="35"/>
      <c r="G108" s="10">
        <f t="shared" si="16"/>
        <v>0</v>
      </c>
      <c r="H108" s="10"/>
      <c r="I108" s="10">
        <f>+Mar!J108</f>
        <v>0</v>
      </c>
      <c r="J108" s="10"/>
      <c r="K108" s="10">
        <f>+Mar!L108</f>
        <v>0</v>
      </c>
      <c r="L108" s="10"/>
      <c r="M108" s="10"/>
      <c r="N108" s="10">
        <f t="shared" si="20"/>
        <v>0</v>
      </c>
      <c r="O108" s="10">
        <f>+'184.100'!AD108</f>
        <v>0</v>
      </c>
      <c r="Q108" s="10"/>
      <c r="R108" s="10">
        <f t="shared" si="21"/>
        <v>0</v>
      </c>
    </row>
    <row r="109" spans="1:18" hidden="1" x14ac:dyDescent="0.2">
      <c r="A109" s="34">
        <f>+Jan!A109</f>
        <v>930241</v>
      </c>
      <c r="B109" s="35"/>
      <c r="C109" s="35"/>
      <c r="D109" s="35"/>
      <c r="E109" s="35"/>
      <c r="F109" s="35"/>
      <c r="G109" s="10">
        <f t="shared" si="16"/>
        <v>0</v>
      </c>
      <c r="H109" s="10"/>
      <c r="I109" s="10">
        <f>+Mar!J109</f>
        <v>0</v>
      </c>
      <c r="J109" s="10"/>
      <c r="K109" s="10">
        <f>+Mar!L109</f>
        <v>0</v>
      </c>
      <c r="L109" s="10"/>
      <c r="M109" s="10"/>
      <c r="N109" s="10">
        <f t="shared" si="20"/>
        <v>0</v>
      </c>
      <c r="O109" s="10">
        <f>+'184.100'!AD109</f>
        <v>0</v>
      </c>
      <c r="Q109" s="10"/>
      <c r="R109" s="10">
        <f t="shared" si="21"/>
        <v>0</v>
      </c>
    </row>
    <row r="110" spans="1:18" x14ac:dyDescent="0.2">
      <c r="A110" s="34">
        <f>+Jan!A110</f>
        <v>935000</v>
      </c>
      <c r="B110" s="35">
        <v>32991.03</v>
      </c>
      <c r="C110" s="35">
        <v>280.52999999999997</v>
      </c>
      <c r="D110" s="35"/>
      <c r="E110" s="35">
        <v>2191.27</v>
      </c>
      <c r="F110" s="35"/>
      <c r="G110" s="10">
        <f t="shared" si="16"/>
        <v>35462.829999999994</v>
      </c>
      <c r="H110" s="10"/>
      <c r="I110" s="10">
        <f>+Mar!J110</f>
        <v>0</v>
      </c>
      <c r="J110" s="10"/>
      <c r="K110" s="10">
        <f>+Mar!L110</f>
        <v>0</v>
      </c>
      <c r="L110" s="10"/>
      <c r="M110" s="10"/>
      <c r="N110" s="10">
        <f t="shared" si="20"/>
        <v>35462.829999999994</v>
      </c>
      <c r="O110" s="10">
        <f>+'184.100'!AD110</f>
        <v>10.179348459533607</v>
      </c>
      <c r="Q110" s="10"/>
      <c r="R110" s="10">
        <f t="shared" si="21"/>
        <v>35473.009348459527</v>
      </c>
    </row>
    <row r="111" spans="1:18" hidden="1" x14ac:dyDescent="0.2">
      <c r="A111" s="34">
        <f>+Jan!A111</f>
        <v>935220</v>
      </c>
      <c r="B111" s="10"/>
      <c r="C111" s="10"/>
      <c r="D111" s="10"/>
      <c r="E111" s="10"/>
      <c r="F111" s="10"/>
      <c r="G111" s="10">
        <f t="shared" si="16"/>
        <v>0</v>
      </c>
      <c r="H111" s="10"/>
      <c r="I111" s="10">
        <f>+Mar!J111</f>
        <v>0</v>
      </c>
      <c r="J111" s="10"/>
      <c r="K111" s="10">
        <f>+Mar!L111</f>
        <v>0</v>
      </c>
      <c r="L111" s="10"/>
      <c r="M111" s="10"/>
      <c r="N111" s="10">
        <f t="shared" si="20"/>
        <v>0</v>
      </c>
      <c r="O111" s="10">
        <f>+'184.100'!AD111</f>
        <v>0</v>
      </c>
      <c r="Q111" s="10"/>
      <c r="R111" s="10">
        <f t="shared" si="21"/>
        <v>0</v>
      </c>
    </row>
    <row r="112" spans="1:18" hidden="1" x14ac:dyDescent="0.2">
      <c r="A112" s="34">
        <f>+Jan!A112</f>
        <v>935230</v>
      </c>
      <c r="B112" s="10"/>
      <c r="C112" s="10"/>
      <c r="D112" s="10"/>
      <c r="E112" s="10"/>
      <c r="F112" s="10"/>
      <c r="G112" s="10">
        <f t="shared" si="16"/>
        <v>0</v>
      </c>
      <c r="H112" s="10"/>
      <c r="I112" s="10">
        <f>+Mar!J112</f>
        <v>0</v>
      </c>
      <c r="J112" s="10"/>
      <c r="K112" s="10">
        <f>+Mar!L112</f>
        <v>0</v>
      </c>
      <c r="L112" s="10"/>
      <c r="M112" s="10"/>
      <c r="N112" s="10">
        <f t="shared" si="20"/>
        <v>0</v>
      </c>
      <c r="O112" s="10">
        <f>+'184.100'!AD112</f>
        <v>0</v>
      </c>
      <c r="Q112" s="10"/>
      <c r="R112" s="10">
        <f t="shared" si="21"/>
        <v>0</v>
      </c>
    </row>
    <row r="113" spans="1:18" hidden="1" x14ac:dyDescent="0.2">
      <c r="A113" s="34">
        <f>+Jan!A113</f>
        <v>935240</v>
      </c>
      <c r="B113" s="10"/>
      <c r="C113" s="10"/>
      <c r="D113" s="10"/>
      <c r="E113" s="10"/>
      <c r="F113" s="10"/>
      <c r="G113" s="10">
        <f t="shared" si="16"/>
        <v>0</v>
      </c>
      <c r="H113" s="10"/>
      <c r="I113" s="10">
        <f>+Mar!J113</f>
        <v>0</v>
      </c>
      <c r="J113" s="10"/>
      <c r="K113" s="10">
        <f>+Mar!L113</f>
        <v>0</v>
      </c>
      <c r="L113" s="10"/>
      <c r="M113" s="10"/>
      <c r="N113" s="10">
        <f t="shared" si="20"/>
        <v>0</v>
      </c>
      <c r="O113" s="10">
        <f>+'184.100'!AD113</f>
        <v>0</v>
      </c>
      <c r="Q113" s="10"/>
      <c r="R113" s="10">
        <f t="shared" si="21"/>
        <v>0</v>
      </c>
    </row>
    <row r="114" spans="1:18" x14ac:dyDescent="0.2">
      <c r="A114" s="34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>
        <f t="shared" si="20"/>
        <v>0</v>
      </c>
      <c r="O114" s="10">
        <f>+'184.100'!AD114</f>
        <v>0</v>
      </c>
      <c r="Q114" s="10"/>
      <c r="R114" s="10">
        <f>+N114++Q114+O114+P114</f>
        <v>0</v>
      </c>
    </row>
    <row r="115" spans="1:18" ht="15.75" thickBot="1" x14ac:dyDescent="0.25">
      <c r="A115" s="7"/>
      <c r="B115" s="19">
        <f t="shared" ref="B115:N115" si="22">SUM(B8:B114)</f>
        <v>869928.43</v>
      </c>
      <c r="C115" s="19">
        <f t="shared" si="22"/>
        <v>5712.0999999999995</v>
      </c>
      <c r="D115" s="19">
        <f t="shared" si="22"/>
        <v>0</v>
      </c>
      <c r="E115" s="19">
        <f t="shared" si="22"/>
        <v>64482.02</v>
      </c>
      <c r="F115" s="19">
        <f t="shared" si="22"/>
        <v>0</v>
      </c>
      <c r="G115" s="19">
        <f t="shared" si="22"/>
        <v>940122.54999999981</v>
      </c>
      <c r="H115" s="19">
        <f t="shared" si="22"/>
        <v>0</v>
      </c>
      <c r="I115" s="19">
        <f t="shared" si="22"/>
        <v>0</v>
      </c>
      <c r="J115" s="19">
        <f t="shared" si="22"/>
        <v>0</v>
      </c>
      <c r="K115" s="19">
        <f t="shared" si="22"/>
        <v>0</v>
      </c>
      <c r="L115" s="19">
        <f t="shared" si="22"/>
        <v>0</v>
      </c>
      <c r="M115" s="19">
        <f t="shared" si="22"/>
        <v>0</v>
      </c>
      <c r="N115" s="19">
        <f t="shared" si="22"/>
        <v>940122.54999999993</v>
      </c>
      <c r="O115" s="19">
        <f>SUM(O8:O113)</f>
        <v>-4.3520742565306136E-13</v>
      </c>
      <c r="P115" s="19">
        <f>SUM(P8:P113)</f>
        <v>0</v>
      </c>
      <c r="Q115" s="19">
        <f>SUM(Q8:Q113)</f>
        <v>1.0231815394945443E-12</v>
      </c>
      <c r="R115" s="19">
        <f>SUM(R8:R113)</f>
        <v>940122.55</v>
      </c>
    </row>
    <row r="116" spans="1:18" ht="15.75" thickTop="1" x14ac:dyDescent="0.2">
      <c r="A116" s="7"/>
      <c r="H116" s="10"/>
      <c r="I116" s="10" t="s">
        <v>11</v>
      </c>
      <c r="J116" s="10"/>
      <c r="K116" s="10"/>
      <c r="L116" s="10"/>
      <c r="M116" s="10"/>
      <c r="O116" s="10"/>
      <c r="Q116" s="10"/>
    </row>
    <row r="117" spans="1:18" x14ac:dyDescent="0.2">
      <c r="A117" s="101"/>
      <c r="B117" s="102"/>
      <c r="C117" s="102"/>
      <c r="D117" s="102"/>
      <c r="E117" s="102"/>
      <c r="F117" s="102"/>
      <c r="G117" s="102"/>
      <c r="H117" s="10"/>
      <c r="M117" s="3" t="s">
        <v>38</v>
      </c>
      <c r="N117" s="10">
        <f>SUM(N8:N34)++N43+SUM(N47:N48)+N44</f>
        <v>269800.12</v>
      </c>
      <c r="O117" s="44" t="s">
        <v>38</v>
      </c>
      <c r="P117" s="43"/>
      <c r="Q117" s="44"/>
      <c r="R117" s="10">
        <f>SUM(R8:R34)++R43+SUM(R47:R48)+R44</f>
        <v>325341.93926458346</v>
      </c>
    </row>
    <row r="118" spans="1:18" x14ac:dyDescent="0.2">
      <c r="A118" s="101"/>
      <c r="B118" s="102" t="s">
        <v>96</v>
      </c>
      <c r="C118" s="102"/>
      <c r="D118" s="102"/>
      <c r="E118" s="102">
        <v>134</v>
      </c>
      <c r="F118" s="102"/>
      <c r="G118" s="102"/>
      <c r="M118" s="3" t="s">
        <v>39</v>
      </c>
      <c r="N118" s="10">
        <f>SUM(N35:N40)</f>
        <v>895.59</v>
      </c>
      <c r="O118" s="44" t="s">
        <v>39</v>
      </c>
      <c r="P118" s="43"/>
      <c r="Q118" s="44"/>
      <c r="R118" s="10">
        <f>SUM(R35:R40)</f>
        <v>895.59</v>
      </c>
    </row>
    <row r="119" spans="1:18" x14ac:dyDescent="0.2">
      <c r="A119" s="9"/>
      <c r="B119" s="90" t="s">
        <v>97</v>
      </c>
      <c r="M119" s="3" t="s">
        <v>42</v>
      </c>
      <c r="N119" s="10">
        <f>SUM(N41:N42)+N45</f>
        <v>57102.400000000001</v>
      </c>
      <c r="O119" s="44" t="s">
        <v>42</v>
      </c>
      <c r="P119" s="43"/>
      <c r="Q119" s="44"/>
      <c r="R119" s="10">
        <f>SUM(R41:R42)+R45</f>
        <v>-2.6165736244365689E-12</v>
      </c>
    </row>
    <row r="120" spans="1:18" x14ac:dyDescent="0.2">
      <c r="A120" s="9"/>
      <c r="M120" s="3" t="s">
        <v>41</v>
      </c>
      <c r="N120" s="10">
        <f>SUM(N49:N55)</f>
        <v>0</v>
      </c>
      <c r="O120" s="44" t="s">
        <v>41</v>
      </c>
      <c r="P120" s="43"/>
      <c r="Q120" s="44"/>
      <c r="R120" s="10">
        <f>SUM(R49:R55)</f>
        <v>9.92</v>
      </c>
    </row>
    <row r="121" spans="1:18" x14ac:dyDescent="0.2">
      <c r="A121" s="9"/>
      <c r="M121" s="3" t="s">
        <v>40</v>
      </c>
      <c r="N121" s="29">
        <f>SUM(N56:N114)</f>
        <v>612324.43999999983</v>
      </c>
      <c r="O121" s="44" t="s">
        <v>40</v>
      </c>
      <c r="P121" s="43"/>
      <c r="Q121" s="44"/>
      <c r="R121" s="29">
        <f>SUM(R56:R114)</f>
        <v>613875.10073541652</v>
      </c>
    </row>
    <row r="122" spans="1:18" ht="15.75" thickBot="1" x14ac:dyDescent="0.25">
      <c r="A122" s="9"/>
      <c r="M122" s="3" t="s">
        <v>4</v>
      </c>
      <c r="N122" s="30">
        <f>SUM(N117:N121)</f>
        <v>940122.54999999981</v>
      </c>
      <c r="O122" s="44" t="s">
        <v>4</v>
      </c>
      <c r="P122" s="43"/>
      <c r="Q122" s="44"/>
      <c r="R122" s="30">
        <f>SUM(R117:R121)</f>
        <v>940122.55</v>
      </c>
    </row>
    <row r="123" spans="1:18" ht="15.75" thickTop="1" x14ac:dyDescent="0.2">
      <c r="A123" s="9"/>
      <c r="O123" s="10"/>
    </row>
    <row r="124" spans="1:18" x14ac:dyDescent="0.2">
      <c r="A124" s="9"/>
      <c r="O124" s="10"/>
    </row>
    <row r="125" spans="1:18" x14ac:dyDescent="0.2">
      <c r="A125" s="9"/>
      <c r="O125" s="10"/>
    </row>
    <row r="126" spans="1:18" x14ac:dyDescent="0.2">
      <c r="A126" s="9"/>
    </row>
    <row r="127" spans="1:18" x14ac:dyDescent="0.2">
      <c r="A127" s="9"/>
    </row>
    <row r="128" spans="1:18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</sheetData>
  <phoneticPr fontId="0" type="noConversion"/>
  <printOptions horizontalCentered="1" verticalCentered="1" gridLines="1"/>
  <pageMargins left="0.13" right="0.2" top="7.0000000000000007E-2" bottom="0" header="0.5" footer="0.01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pageSetUpPr fitToPage="1"/>
  </sheetPr>
  <dimension ref="A1:R136"/>
  <sheetViews>
    <sheetView zoomScale="70" workbookViewId="0">
      <pane xSplit="1" ySplit="6" topLeftCell="B7" activePane="bottomRight" state="frozen"/>
      <selection activeCell="B120" sqref="B120"/>
      <selection pane="topRight" activeCell="B120" sqref="B120"/>
      <selection pane="bottomLeft" activeCell="B120" sqref="B120"/>
      <selection pane="bottomRight" activeCell="B120" sqref="B120"/>
    </sheetView>
  </sheetViews>
  <sheetFormatPr defaultColWidth="18.140625" defaultRowHeight="15" x14ac:dyDescent="0.2"/>
  <cols>
    <col min="1" max="1" width="12.85546875" style="3" bestFit="1" customWidth="1"/>
    <col min="2" max="2" width="15" style="2" bestFit="1" customWidth="1"/>
    <col min="3" max="3" width="15" style="2" customWidth="1"/>
    <col min="4" max="4" width="12.85546875" style="2" hidden="1" customWidth="1"/>
    <col min="5" max="5" width="18.5703125" style="2" bestFit="1" customWidth="1"/>
    <col min="6" max="6" width="14" style="2" customWidth="1"/>
    <col min="7" max="7" width="16.140625" style="2" bestFit="1" customWidth="1"/>
    <col min="8" max="8" width="13.85546875" style="3" bestFit="1" customWidth="1"/>
    <col min="9" max="10" width="14.42578125" style="3" hidden="1" customWidth="1"/>
    <col min="11" max="12" width="13.28515625" style="3" hidden="1" customWidth="1"/>
    <col min="13" max="13" width="21.7109375" style="3" hidden="1" customWidth="1"/>
    <col min="14" max="14" width="16.140625" style="10" bestFit="1" customWidth="1"/>
    <col min="15" max="15" width="12.42578125" style="3" bestFit="1" customWidth="1"/>
    <col min="16" max="16" width="14.85546875" style="10" bestFit="1" customWidth="1"/>
    <col min="17" max="17" width="13.85546875" style="3" bestFit="1" customWidth="1"/>
    <col min="18" max="18" width="18.28515625" style="10" bestFit="1" customWidth="1"/>
    <col min="19" max="16384" width="18.140625" style="3"/>
  </cols>
  <sheetData>
    <row r="1" spans="1:18" ht="15.75" x14ac:dyDescent="0.25">
      <c r="A1" s="36" t="s">
        <v>37</v>
      </c>
      <c r="B1" s="37"/>
      <c r="C1" s="37"/>
      <c r="D1" s="37"/>
      <c r="E1" s="37"/>
      <c r="F1" s="37"/>
      <c r="G1" s="37"/>
      <c r="H1" s="32"/>
      <c r="I1" s="32"/>
      <c r="J1" s="32"/>
      <c r="K1" s="32"/>
    </row>
    <row r="2" spans="1:18" ht="15.75" x14ac:dyDescent="0.25">
      <c r="A2" s="36" t="s">
        <v>36</v>
      </c>
      <c r="B2" s="37"/>
      <c r="C2" s="37"/>
      <c r="D2" s="37"/>
      <c r="E2" s="37"/>
      <c r="F2" s="37"/>
      <c r="G2" s="37"/>
      <c r="H2" s="32"/>
    </row>
    <row r="3" spans="1:18" ht="15.75" x14ac:dyDescent="0.25">
      <c r="A3" s="86" t="s">
        <v>69</v>
      </c>
      <c r="B3" s="94">
        <f>+Jan!B3</f>
        <v>2019</v>
      </c>
      <c r="D3" s="91"/>
      <c r="E3" s="94"/>
      <c r="G3" s="37"/>
      <c r="H3" s="57">
        <v>701</v>
      </c>
      <c r="L3" s="4"/>
      <c r="M3" s="4"/>
      <c r="R3" s="27" t="s">
        <v>9</v>
      </c>
    </row>
    <row r="4" spans="1:18" ht="15.75" x14ac:dyDescent="0.25">
      <c r="B4" s="39"/>
      <c r="C4" s="40"/>
      <c r="D4" s="40"/>
      <c r="E4" s="40"/>
      <c r="F4" s="40"/>
      <c r="G4" s="41"/>
      <c r="H4" s="23" t="s">
        <v>53</v>
      </c>
      <c r="I4" s="4" t="s">
        <v>5</v>
      </c>
      <c r="J4" s="4" t="s">
        <v>7</v>
      </c>
      <c r="K4" s="4" t="s">
        <v>5</v>
      </c>
      <c r="L4" s="4" t="s">
        <v>7</v>
      </c>
      <c r="M4" s="4" t="s">
        <v>12</v>
      </c>
      <c r="N4" s="27" t="s">
        <v>9</v>
      </c>
      <c r="O4" s="4" t="s">
        <v>46</v>
      </c>
      <c r="P4" s="27"/>
      <c r="Q4" s="4" t="s">
        <v>46</v>
      </c>
      <c r="R4" s="27" t="s">
        <v>10</v>
      </c>
    </row>
    <row r="5" spans="1:18" s="1" customFormat="1" ht="15.75" x14ac:dyDescent="0.25">
      <c r="B5" s="14"/>
      <c r="C5" s="15" t="s">
        <v>7</v>
      </c>
      <c r="D5" s="15" t="s">
        <v>7</v>
      </c>
      <c r="E5" s="15" t="s">
        <v>7</v>
      </c>
      <c r="F5" s="15" t="s">
        <v>92</v>
      </c>
      <c r="G5" s="16" t="s">
        <v>4</v>
      </c>
      <c r="H5" s="23" t="s">
        <v>54</v>
      </c>
      <c r="I5" s="5">
        <f>+Apr!I5+32</f>
        <v>41372</v>
      </c>
      <c r="J5" s="5">
        <f>+Apr!J5+32</f>
        <v>41403</v>
      </c>
      <c r="K5" s="5">
        <f>+Apr!K5+32</f>
        <v>41372</v>
      </c>
      <c r="L5" s="5">
        <f>+Apr!L5+32</f>
        <v>41403</v>
      </c>
      <c r="M5" s="4" t="s">
        <v>13</v>
      </c>
      <c r="N5" s="27" t="s">
        <v>10</v>
      </c>
      <c r="O5" s="4" t="s">
        <v>49</v>
      </c>
      <c r="P5" s="27" t="s">
        <v>30</v>
      </c>
      <c r="Q5" s="4" t="s">
        <v>49</v>
      </c>
      <c r="R5" s="27" t="s">
        <v>32</v>
      </c>
    </row>
    <row r="6" spans="1:18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3</v>
      </c>
      <c r="F6" s="21" t="s">
        <v>93</v>
      </c>
      <c r="G6" s="22" t="s">
        <v>15</v>
      </c>
      <c r="H6" s="6" t="s">
        <v>28</v>
      </c>
      <c r="I6" s="6" t="s">
        <v>6</v>
      </c>
      <c r="J6" s="6" t="s">
        <v>6</v>
      </c>
      <c r="K6" s="6" t="s">
        <v>8</v>
      </c>
      <c r="L6" s="6" t="s">
        <v>8</v>
      </c>
      <c r="M6" s="6" t="s">
        <v>14</v>
      </c>
      <c r="N6" s="28" t="s">
        <v>29</v>
      </c>
      <c r="O6" s="6">
        <v>184.1</v>
      </c>
      <c r="P6" s="28" t="s">
        <v>31</v>
      </c>
      <c r="Q6" s="6">
        <v>163</v>
      </c>
      <c r="R6" s="31">
        <f>+Jan!R6</f>
        <v>2019</v>
      </c>
    </row>
    <row r="7" spans="1:18" x14ac:dyDescent="0.2">
      <c r="A7" s="24"/>
      <c r="B7" s="3"/>
      <c r="C7" s="3"/>
      <c r="D7" s="3"/>
      <c r="E7" s="3"/>
      <c r="F7" s="3"/>
    </row>
    <row r="8" spans="1:18" x14ac:dyDescent="0.2">
      <c r="A8" s="34">
        <f>+Jan!A8</f>
        <v>107100</v>
      </c>
      <c r="B8" s="35">
        <v>11079.29</v>
      </c>
      <c r="C8" s="35">
        <v>599.30999999999995</v>
      </c>
      <c r="D8" s="35"/>
      <c r="E8" s="35">
        <v>1389.89</v>
      </c>
      <c r="F8" s="35">
        <f>-1580.04+1580.04</f>
        <v>0</v>
      </c>
      <c r="G8" s="10">
        <f>SUM(B8:F8)</f>
        <v>13068.49</v>
      </c>
      <c r="H8" s="10">
        <v>159.56</v>
      </c>
      <c r="I8" s="10">
        <f>+Apr!J8</f>
        <v>0</v>
      </c>
      <c r="J8" s="10"/>
      <c r="K8" s="10">
        <f>+Apr!L8</f>
        <v>0</v>
      </c>
      <c r="L8" s="10"/>
      <c r="M8" s="10"/>
      <c r="N8" s="10">
        <f>+G8-I8+J8-K8+L8+M8+H8</f>
        <v>13228.05</v>
      </c>
      <c r="O8" s="10">
        <f>+'184.100'!AE8</f>
        <v>8.3992889284095291</v>
      </c>
      <c r="Q8" s="10">
        <f>+'163000'!AE7+'163000'!AE31</f>
        <v>11674.231926502855</v>
      </c>
      <c r="R8" s="10">
        <f t="shared" ref="R8:R58" si="0">+N8++Q8+O8+P8</f>
        <v>24910.681215431261</v>
      </c>
    </row>
    <row r="9" spans="1:18" x14ac:dyDescent="0.2">
      <c r="A9" s="34">
        <f>+Jan!A9</f>
        <v>107200</v>
      </c>
      <c r="B9" s="35">
        <v>199221.83</v>
      </c>
      <c r="C9" s="35">
        <v>9170.7199999999993</v>
      </c>
      <c r="D9" s="35"/>
      <c r="E9" s="35">
        <v>22016.62</v>
      </c>
      <c r="F9" s="35">
        <f>-8186.07+8186.07</f>
        <v>0</v>
      </c>
      <c r="G9" s="10">
        <f t="shared" ref="G9:G80" si="1">SUM(B9:F9)</f>
        <v>230409.16999999998</v>
      </c>
      <c r="H9" s="10">
        <v>-518.95000000000005</v>
      </c>
      <c r="I9" s="10">
        <f>+Apr!J9</f>
        <v>0</v>
      </c>
      <c r="J9" s="10"/>
      <c r="K9" s="10">
        <f>+Apr!L9</f>
        <v>0</v>
      </c>
      <c r="L9" s="10"/>
      <c r="M9" s="10"/>
      <c r="N9" s="10">
        <f t="shared" ref="N9:N91" si="2">+G9-I9+J9-K9+L9+M9+H9</f>
        <v>229890.21999999997</v>
      </c>
      <c r="O9" s="10">
        <f>+'184.100'!AE9</f>
        <v>653.12528086883685</v>
      </c>
      <c r="Q9" s="10">
        <f>+'163000'!AE8+'163000'!AE32</f>
        <v>34868.45105946737</v>
      </c>
      <c r="R9" s="10">
        <f t="shared" si="0"/>
        <v>265411.79634033621</v>
      </c>
    </row>
    <row r="10" spans="1:18" hidden="1" x14ac:dyDescent="0.2">
      <c r="A10" s="34">
        <v>107210</v>
      </c>
      <c r="B10" s="35"/>
      <c r="C10" s="35"/>
      <c r="D10" s="35"/>
      <c r="E10" s="35"/>
      <c r="F10" s="35"/>
      <c r="G10" s="10">
        <f t="shared" si="1"/>
        <v>0</v>
      </c>
      <c r="H10" s="10"/>
      <c r="I10" s="10">
        <f>+Apr!J10</f>
        <v>0</v>
      </c>
      <c r="J10" s="10"/>
      <c r="K10" s="10">
        <f>+Apr!L10</f>
        <v>0</v>
      </c>
      <c r="L10" s="10"/>
      <c r="M10" s="10"/>
      <c r="N10" s="10">
        <f t="shared" si="2"/>
        <v>0</v>
      </c>
      <c r="O10" s="10">
        <f>+'184.100'!AE10</f>
        <v>0</v>
      </c>
      <c r="Q10" s="10"/>
      <c r="R10" s="10">
        <f t="shared" si="0"/>
        <v>0</v>
      </c>
    </row>
    <row r="11" spans="1:18" hidden="1" x14ac:dyDescent="0.2">
      <c r="A11" s="34">
        <v>107215</v>
      </c>
      <c r="B11" s="35"/>
      <c r="C11" s="35"/>
      <c r="D11" s="35"/>
      <c r="E11" s="35"/>
      <c r="F11" s="35"/>
      <c r="G11" s="10">
        <f t="shared" si="1"/>
        <v>0</v>
      </c>
      <c r="H11" s="10"/>
      <c r="I11" s="10">
        <f>+Apr!J11</f>
        <v>0</v>
      </c>
      <c r="J11" s="10"/>
      <c r="K11" s="10">
        <f>+Apr!L11</f>
        <v>0</v>
      </c>
      <c r="L11" s="10"/>
      <c r="M11" s="10"/>
      <c r="N11" s="10">
        <f t="shared" si="2"/>
        <v>0</v>
      </c>
      <c r="O11" s="10">
        <f>+'184.100'!AE11</f>
        <v>0</v>
      </c>
      <c r="Q11" s="10"/>
      <c r="R11" s="10">
        <f t="shared" si="0"/>
        <v>0</v>
      </c>
    </row>
    <row r="12" spans="1:18" hidden="1" x14ac:dyDescent="0.2">
      <c r="A12" s="34">
        <v>107217</v>
      </c>
      <c r="B12" s="35"/>
      <c r="C12" s="35"/>
      <c r="D12" s="35"/>
      <c r="E12" s="35"/>
      <c r="F12" s="35"/>
      <c r="G12" s="10">
        <f t="shared" si="1"/>
        <v>0</v>
      </c>
      <c r="H12" s="10"/>
      <c r="I12" s="10"/>
      <c r="J12" s="10"/>
      <c r="K12" s="10"/>
      <c r="L12" s="10"/>
      <c r="M12" s="10"/>
      <c r="N12" s="10">
        <f t="shared" si="2"/>
        <v>0</v>
      </c>
      <c r="O12" s="10">
        <f>+'184.100'!AE12</f>
        <v>0</v>
      </c>
      <c r="Q12" s="10"/>
      <c r="R12" s="10">
        <f t="shared" si="0"/>
        <v>0</v>
      </c>
    </row>
    <row r="13" spans="1:18" hidden="1" x14ac:dyDescent="0.2">
      <c r="A13" s="34">
        <v>107218</v>
      </c>
      <c r="B13" s="35"/>
      <c r="C13" s="35"/>
      <c r="D13" s="35"/>
      <c r="E13" s="35"/>
      <c r="F13" s="35"/>
      <c r="G13" s="10">
        <f t="shared" si="1"/>
        <v>0</v>
      </c>
      <c r="H13" s="10"/>
      <c r="I13" s="10">
        <f>+Apr!J13</f>
        <v>0</v>
      </c>
      <c r="J13" s="10"/>
      <c r="K13" s="10">
        <f>+Apr!L13</f>
        <v>0</v>
      </c>
      <c r="L13" s="10"/>
      <c r="M13" s="10"/>
      <c r="N13" s="10">
        <f t="shared" si="2"/>
        <v>0</v>
      </c>
      <c r="O13" s="10">
        <f>+'184.100'!AE13</f>
        <v>0</v>
      </c>
      <c r="Q13" s="10"/>
      <c r="R13" s="10">
        <f t="shared" si="0"/>
        <v>0</v>
      </c>
    </row>
    <row r="14" spans="1:18" hidden="1" x14ac:dyDescent="0.2">
      <c r="A14" s="34">
        <f>+Jan!A14</f>
        <v>107230</v>
      </c>
      <c r="B14" s="35"/>
      <c r="C14" s="35"/>
      <c r="D14" s="35"/>
      <c r="E14" s="35"/>
      <c r="F14" s="35"/>
      <c r="G14" s="10">
        <f t="shared" si="1"/>
        <v>0</v>
      </c>
      <c r="H14" s="10"/>
      <c r="I14" s="10">
        <f>+Apr!J14</f>
        <v>0</v>
      </c>
      <c r="J14" s="10"/>
      <c r="K14" s="10">
        <f>+Apr!L14</f>
        <v>0</v>
      </c>
      <c r="L14" s="10"/>
      <c r="M14" s="10"/>
      <c r="N14" s="10">
        <f t="shared" si="2"/>
        <v>0</v>
      </c>
      <c r="O14" s="10">
        <f>+'184.100'!AE14</f>
        <v>0</v>
      </c>
      <c r="Q14" s="10"/>
      <c r="R14" s="10">
        <f t="shared" si="0"/>
        <v>0</v>
      </c>
    </row>
    <row r="15" spans="1:18" hidden="1" x14ac:dyDescent="0.2">
      <c r="A15" s="34">
        <v>107235</v>
      </c>
      <c r="B15" s="35"/>
      <c r="C15" s="35"/>
      <c r="D15" s="35"/>
      <c r="E15" s="35"/>
      <c r="F15" s="35"/>
      <c r="G15" s="10">
        <f t="shared" si="1"/>
        <v>0</v>
      </c>
      <c r="H15" s="10"/>
      <c r="I15" s="10">
        <f>+Apr!J15</f>
        <v>0</v>
      </c>
      <c r="J15" s="10"/>
      <c r="K15" s="10">
        <f>+Apr!L15</f>
        <v>0</v>
      </c>
      <c r="L15" s="10"/>
      <c r="M15" s="10"/>
      <c r="N15" s="10">
        <f t="shared" si="2"/>
        <v>0</v>
      </c>
      <c r="O15" s="10">
        <f>+'184.100'!AE15</f>
        <v>0</v>
      </c>
      <c r="Q15" s="10"/>
      <c r="R15" s="10">
        <f t="shared" si="0"/>
        <v>0</v>
      </c>
    </row>
    <row r="16" spans="1:18" hidden="1" x14ac:dyDescent="0.2">
      <c r="A16" s="34">
        <f>+Jan!A16</f>
        <v>107240</v>
      </c>
      <c r="B16" s="35"/>
      <c r="C16" s="35"/>
      <c r="D16" s="35"/>
      <c r="E16" s="35"/>
      <c r="F16" s="35"/>
      <c r="G16" s="10">
        <f t="shared" si="1"/>
        <v>0</v>
      </c>
      <c r="H16" s="10"/>
      <c r="I16" s="10">
        <f>+Apr!J16</f>
        <v>0</v>
      </c>
      <c r="J16" s="10"/>
      <c r="K16" s="10">
        <f>+Apr!L16</f>
        <v>0</v>
      </c>
      <c r="L16" s="10"/>
      <c r="M16" s="10"/>
      <c r="N16" s="10">
        <f t="shared" si="2"/>
        <v>0</v>
      </c>
      <c r="O16" s="10">
        <f>+'184.100'!AE16</f>
        <v>0</v>
      </c>
      <c r="Q16" s="10"/>
      <c r="R16" s="10">
        <f t="shared" si="0"/>
        <v>0</v>
      </c>
    </row>
    <row r="17" spans="1:18" hidden="1" x14ac:dyDescent="0.2">
      <c r="A17" s="34">
        <f>+Jan!A17</f>
        <v>107245</v>
      </c>
      <c r="B17" s="35"/>
      <c r="C17" s="35"/>
      <c r="D17" s="35"/>
      <c r="E17" s="35"/>
      <c r="F17" s="35"/>
      <c r="G17" s="10">
        <f t="shared" si="1"/>
        <v>0</v>
      </c>
      <c r="H17" s="10"/>
      <c r="I17" s="10">
        <f>+Apr!J17</f>
        <v>0</v>
      </c>
      <c r="J17" s="10"/>
      <c r="K17" s="10">
        <f>+Apr!L17</f>
        <v>0</v>
      </c>
      <c r="L17" s="10"/>
      <c r="M17" s="10"/>
      <c r="N17" s="10">
        <f t="shared" si="2"/>
        <v>0</v>
      </c>
      <c r="O17" s="10">
        <f>+'184.100'!AE17</f>
        <v>0</v>
      </c>
      <c r="Q17" s="10"/>
      <c r="R17" s="10">
        <f t="shared" si="0"/>
        <v>0</v>
      </c>
    </row>
    <row r="18" spans="1:18" hidden="1" x14ac:dyDescent="0.2">
      <c r="A18" s="34">
        <f>+Jan!A18</f>
        <v>107250</v>
      </c>
      <c r="B18" s="35"/>
      <c r="C18" s="35"/>
      <c r="D18" s="35"/>
      <c r="E18" s="35"/>
      <c r="F18" s="35"/>
      <c r="G18" s="10">
        <f t="shared" si="1"/>
        <v>0</v>
      </c>
      <c r="H18" s="10"/>
      <c r="I18" s="10">
        <f>+Apr!J18</f>
        <v>0</v>
      </c>
      <c r="J18" s="10"/>
      <c r="K18" s="10">
        <f>+Apr!L18</f>
        <v>0</v>
      </c>
      <c r="L18" s="10"/>
      <c r="M18" s="10"/>
      <c r="N18" s="10">
        <f t="shared" si="2"/>
        <v>0</v>
      </c>
      <c r="O18" s="10">
        <f>+'184.100'!AE18</f>
        <v>0</v>
      </c>
      <c r="Q18" s="10"/>
      <c r="R18" s="10">
        <f t="shared" si="0"/>
        <v>0</v>
      </c>
    </row>
    <row r="19" spans="1:18" hidden="1" x14ac:dyDescent="0.2">
      <c r="A19" s="34">
        <v>107255</v>
      </c>
      <c r="B19" s="35"/>
      <c r="C19" s="35"/>
      <c r="D19" s="35"/>
      <c r="E19" s="35"/>
      <c r="F19" s="35"/>
      <c r="G19" s="10">
        <f t="shared" si="1"/>
        <v>0</v>
      </c>
      <c r="H19" s="10"/>
      <c r="I19" s="10">
        <f>+Apr!J19</f>
        <v>0</v>
      </c>
      <c r="J19" s="10"/>
      <c r="K19" s="10">
        <f>+Apr!L19</f>
        <v>0</v>
      </c>
      <c r="L19" s="10"/>
      <c r="M19" s="10"/>
      <c r="N19" s="10">
        <f t="shared" si="2"/>
        <v>0</v>
      </c>
      <c r="O19" s="10">
        <f>+'184.100'!AE19</f>
        <v>0</v>
      </c>
      <c r="Q19" s="10"/>
      <c r="R19" s="10">
        <f t="shared" si="0"/>
        <v>0</v>
      </c>
    </row>
    <row r="20" spans="1:18" hidden="1" x14ac:dyDescent="0.2">
      <c r="A20" s="34">
        <f>+Jan!A20</f>
        <v>107260</v>
      </c>
      <c r="B20" s="35"/>
      <c r="C20" s="35"/>
      <c r="D20" s="35"/>
      <c r="E20" s="35"/>
      <c r="F20" s="35"/>
      <c r="G20" s="10">
        <f t="shared" si="1"/>
        <v>0</v>
      </c>
      <c r="H20" s="10"/>
      <c r="I20" s="10">
        <f>+Apr!J20</f>
        <v>0</v>
      </c>
      <c r="J20" s="10"/>
      <c r="K20" s="10">
        <f>+Apr!L20</f>
        <v>0</v>
      </c>
      <c r="L20" s="10"/>
      <c r="M20" s="10"/>
      <c r="N20" s="10">
        <f t="shared" si="2"/>
        <v>0</v>
      </c>
      <c r="O20" s="10">
        <f>+'184.100'!AE20</f>
        <v>0</v>
      </c>
      <c r="Q20" s="10"/>
      <c r="R20" s="10">
        <f t="shared" si="0"/>
        <v>0</v>
      </c>
    </row>
    <row r="21" spans="1:18" hidden="1" x14ac:dyDescent="0.2">
      <c r="A21" s="34">
        <f>+Jan!A21</f>
        <v>107265</v>
      </c>
      <c r="B21" s="35"/>
      <c r="C21" s="35"/>
      <c r="D21" s="35"/>
      <c r="E21" s="35"/>
      <c r="F21" s="35"/>
      <c r="G21" s="10">
        <f t="shared" si="1"/>
        <v>0</v>
      </c>
      <c r="H21" s="10"/>
      <c r="I21" s="10">
        <f>+Apr!J21</f>
        <v>0</v>
      </c>
      <c r="J21" s="10"/>
      <c r="K21" s="10">
        <f>+Apr!L21</f>
        <v>0</v>
      </c>
      <c r="L21" s="10"/>
      <c r="M21" s="10"/>
      <c r="N21" s="10">
        <f t="shared" si="2"/>
        <v>0</v>
      </c>
      <c r="O21" s="10">
        <f>+'184.100'!AE21</f>
        <v>0</v>
      </c>
      <c r="Q21" s="10"/>
      <c r="R21" s="10">
        <f t="shared" si="0"/>
        <v>0</v>
      </c>
    </row>
    <row r="22" spans="1:18" hidden="1" x14ac:dyDescent="0.2">
      <c r="A22" s="34">
        <v>107267</v>
      </c>
      <c r="B22" s="35"/>
      <c r="C22" s="35"/>
      <c r="D22" s="35"/>
      <c r="E22" s="35"/>
      <c r="F22" s="35"/>
      <c r="G22" s="10">
        <f t="shared" si="1"/>
        <v>0</v>
      </c>
      <c r="H22" s="10"/>
      <c r="I22" s="10">
        <f>+Apr!J22</f>
        <v>0</v>
      </c>
      <c r="J22" s="10"/>
      <c r="K22" s="10">
        <f>+Apr!L22</f>
        <v>0</v>
      </c>
      <c r="L22" s="10"/>
      <c r="M22" s="10"/>
      <c r="N22" s="10">
        <f t="shared" si="2"/>
        <v>0</v>
      </c>
      <c r="O22" s="10">
        <f>+'184.100'!AE22</f>
        <v>0</v>
      </c>
      <c r="Q22" s="10"/>
      <c r="R22" s="10">
        <f t="shared" si="0"/>
        <v>0</v>
      </c>
    </row>
    <row r="23" spans="1:18" hidden="1" x14ac:dyDescent="0.2">
      <c r="A23" s="34">
        <f>+Jan!A23</f>
        <v>107270</v>
      </c>
      <c r="B23" s="35"/>
      <c r="C23" s="35"/>
      <c r="D23" s="35"/>
      <c r="E23" s="35"/>
      <c r="F23" s="35"/>
      <c r="G23" s="10">
        <f t="shared" si="1"/>
        <v>0</v>
      </c>
      <c r="H23" s="10"/>
      <c r="I23" s="10">
        <f>+Apr!J23</f>
        <v>0</v>
      </c>
      <c r="J23" s="10"/>
      <c r="K23" s="10">
        <f>+Apr!L23</f>
        <v>0</v>
      </c>
      <c r="L23" s="10"/>
      <c r="M23" s="10"/>
      <c r="N23" s="10">
        <f t="shared" si="2"/>
        <v>0</v>
      </c>
      <c r="O23" s="10">
        <f>+'184.100'!AE23</f>
        <v>0</v>
      </c>
      <c r="Q23" s="10"/>
      <c r="R23" s="10">
        <f t="shared" si="0"/>
        <v>0</v>
      </c>
    </row>
    <row r="24" spans="1:18" hidden="1" x14ac:dyDescent="0.2">
      <c r="A24" s="34">
        <f>+Jan!A24</f>
        <v>107275</v>
      </c>
      <c r="B24" s="35"/>
      <c r="C24" s="35"/>
      <c r="D24" s="35"/>
      <c r="E24" s="35"/>
      <c r="F24" s="35"/>
      <c r="G24" s="10">
        <f t="shared" si="1"/>
        <v>0</v>
      </c>
      <c r="H24" s="10"/>
      <c r="I24" s="10">
        <f>+Apr!J24</f>
        <v>0</v>
      </c>
      <c r="J24" s="10"/>
      <c r="K24" s="10">
        <f>+Apr!L24</f>
        <v>0</v>
      </c>
      <c r="L24" s="10"/>
      <c r="M24" s="10"/>
      <c r="N24" s="10">
        <f t="shared" si="2"/>
        <v>0</v>
      </c>
      <c r="O24" s="10">
        <f>+'184.100'!AE24</f>
        <v>0</v>
      </c>
      <c r="Q24" s="10"/>
      <c r="R24" s="10">
        <f t="shared" si="0"/>
        <v>0</v>
      </c>
    </row>
    <row r="25" spans="1:18" hidden="1" x14ac:dyDescent="0.2">
      <c r="A25" s="34">
        <v>107280</v>
      </c>
      <c r="B25" s="35"/>
      <c r="C25" s="35"/>
      <c r="D25" s="35"/>
      <c r="E25" s="35"/>
      <c r="F25" s="35"/>
      <c r="G25" s="10">
        <f t="shared" si="1"/>
        <v>0</v>
      </c>
      <c r="H25" s="10"/>
      <c r="I25" s="10">
        <f>+Apr!J25</f>
        <v>0</v>
      </c>
      <c r="J25" s="10"/>
      <c r="K25" s="10">
        <f>+Apr!L25</f>
        <v>0</v>
      </c>
      <c r="L25" s="10"/>
      <c r="M25" s="10"/>
      <c r="N25" s="10">
        <f t="shared" si="2"/>
        <v>0</v>
      </c>
      <c r="O25" s="10">
        <f>+'184.100'!AE25</f>
        <v>0</v>
      </c>
      <c r="Q25" s="10"/>
      <c r="R25" s="10">
        <f t="shared" si="0"/>
        <v>0</v>
      </c>
    </row>
    <row r="26" spans="1:18" hidden="1" x14ac:dyDescent="0.2">
      <c r="A26" s="34">
        <v>107285</v>
      </c>
      <c r="B26" s="35"/>
      <c r="C26" s="35"/>
      <c r="D26" s="35"/>
      <c r="E26" s="35"/>
      <c r="F26" s="35"/>
      <c r="G26" s="10">
        <f t="shared" si="1"/>
        <v>0</v>
      </c>
      <c r="H26" s="10"/>
      <c r="I26" s="10">
        <f>+Apr!J26</f>
        <v>0</v>
      </c>
      <c r="J26" s="10"/>
      <c r="K26" s="10">
        <f>+Apr!L26</f>
        <v>0</v>
      </c>
      <c r="L26" s="10"/>
      <c r="M26" s="10"/>
      <c r="N26" s="10">
        <f t="shared" si="2"/>
        <v>0</v>
      </c>
      <c r="O26" s="10">
        <f>+'184.100'!AE26</f>
        <v>0</v>
      </c>
      <c r="Q26" s="10"/>
      <c r="R26" s="10">
        <f t="shared" si="0"/>
        <v>0</v>
      </c>
    </row>
    <row r="27" spans="1:18" hidden="1" x14ac:dyDescent="0.2">
      <c r="A27" s="34">
        <v>107290</v>
      </c>
      <c r="B27" s="35"/>
      <c r="C27" s="35"/>
      <c r="D27" s="35"/>
      <c r="E27" s="35"/>
      <c r="F27" s="35"/>
      <c r="G27" s="10">
        <f t="shared" si="1"/>
        <v>0</v>
      </c>
      <c r="H27" s="10"/>
      <c r="I27" s="10">
        <f>+Apr!J27</f>
        <v>0</v>
      </c>
      <c r="J27" s="10"/>
      <c r="K27" s="10">
        <f>+Apr!L27</f>
        <v>0</v>
      </c>
      <c r="L27" s="10"/>
      <c r="M27" s="10"/>
      <c r="N27" s="10">
        <f t="shared" si="2"/>
        <v>0</v>
      </c>
      <c r="O27" s="10">
        <f>+'184.100'!AE27</f>
        <v>0</v>
      </c>
      <c r="Q27" s="10"/>
      <c r="R27" s="10">
        <f t="shared" si="0"/>
        <v>0</v>
      </c>
    </row>
    <row r="28" spans="1:18" hidden="1" x14ac:dyDescent="0.2">
      <c r="A28" s="34">
        <v>107295</v>
      </c>
      <c r="B28" s="35"/>
      <c r="C28" s="35"/>
      <c r="D28" s="35"/>
      <c r="E28" s="35"/>
      <c r="F28" s="35"/>
      <c r="G28" s="10">
        <f t="shared" si="1"/>
        <v>0</v>
      </c>
      <c r="H28" s="10"/>
      <c r="I28" s="10">
        <f>+Apr!J28</f>
        <v>0</v>
      </c>
      <c r="J28" s="10"/>
      <c r="K28" s="10">
        <f>+Apr!L28</f>
        <v>0</v>
      </c>
      <c r="L28" s="10"/>
      <c r="M28" s="10"/>
      <c r="N28" s="10">
        <f t="shared" si="2"/>
        <v>0</v>
      </c>
      <c r="O28" s="10">
        <f>+'184.100'!AE28</f>
        <v>0</v>
      </c>
      <c r="Q28" s="10"/>
      <c r="R28" s="10">
        <f t="shared" si="0"/>
        <v>0</v>
      </c>
    </row>
    <row r="29" spans="1:18" hidden="1" x14ac:dyDescent="0.2">
      <c r="A29" s="34">
        <v>107297</v>
      </c>
      <c r="B29" s="35"/>
      <c r="C29" s="35"/>
      <c r="D29" s="35"/>
      <c r="E29" s="35"/>
      <c r="F29" s="35"/>
      <c r="G29" s="10">
        <f t="shared" si="1"/>
        <v>0</v>
      </c>
      <c r="H29" s="10"/>
      <c r="I29" s="10"/>
      <c r="J29" s="10"/>
      <c r="K29" s="10"/>
      <c r="L29" s="10"/>
      <c r="M29" s="10"/>
      <c r="N29" s="10">
        <f t="shared" si="2"/>
        <v>0</v>
      </c>
      <c r="O29" s="10">
        <f>+'184.100'!AE29</f>
        <v>0</v>
      </c>
      <c r="Q29" s="10"/>
      <c r="R29" s="10">
        <f t="shared" si="0"/>
        <v>0</v>
      </c>
    </row>
    <row r="30" spans="1:18" x14ac:dyDescent="0.2">
      <c r="A30" s="34">
        <v>107310</v>
      </c>
      <c r="B30" s="35"/>
      <c r="C30" s="35"/>
      <c r="D30" s="35"/>
      <c r="E30" s="35"/>
      <c r="F30" s="35"/>
      <c r="G30" s="10">
        <f t="shared" ref="G30" si="3">SUM(B30:F30)</f>
        <v>0</v>
      </c>
      <c r="H30" s="10">
        <v>-1956.04</v>
      </c>
      <c r="I30" s="10"/>
      <c r="J30" s="10"/>
      <c r="K30" s="10"/>
      <c r="L30" s="10"/>
      <c r="M30" s="10"/>
      <c r="N30" s="10">
        <f t="shared" ref="N30" si="4">+G30-I30+J30-K30+L30+M30+H30</f>
        <v>-1956.04</v>
      </c>
      <c r="O30" s="10">
        <f>+'184.100'!AE30</f>
        <v>0</v>
      </c>
      <c r="Q30" s="10"/>
      <c r="R30" s="10">
        <f t="shared" ref="R30" si="5">+N30++Q30+O30+P30</f>
        <v>-1956.04</v>
      </c>
    </row>
    <row r="31" spans="1:18" hidden="1" x14ac:dyDescent="0.2">
      <c r="A31" s="34">
        <v>107400</v>
      </c>
      <c r="B31" s="35"/>
      <c r="C31" s="35"/>
      <c r="D31" s="35"/>
      <c r="E31" s="35"/>
      <c r="F31" s="35"/>
      <c r="G31" s="10">
        <f t="shared" si="1"/>
        <v>0</v>
      </c>
      <c r="H31" s="10"/>
      <c r="I31" s="10">
        <f>+Apr!J31</f>
        <v>0</v>
      </c>
      <c r="J31" s="10"/>
      <c r="K31" s="10">
        <f>+Apr!L31</f>
        <v>0</v>
      </c>
      <c r="L31" s="10"/>
      <c r="M31" s="10"/>
      <c r="N31" s="10">
        <f t="shared" si="2"/>
        <v>0</v>
      </c>
      <c r="O31" s="10">
        <f>+'184.100'!AE31</f>
        <v>0</v>
      </c>
      <c r="Q31" s="10">
        <f>+'163000'!AE10+'163000'!AE33</f>
        <v>0</v>
      </c>
      <c r="R31" s="10">
        <f t="shared" si="0"/>
        <v>0</v>
      </c>
    </row>
    <row r="32" spans="1:18" x14ac:dyDescent="0.2">
      <c r="A32" s="34">
        <f>+Jan!A32</f>
        <v>107500</v>
      </c>
      <c r="B32" s="35">
        <v>13202.69</v>
      </c>
      <c r="C32" s="35">
        <v>560.15</v>
      </c>
      <c r="D32" s="35"/>
      <c r="E32" s="35">
        <v>1390.26</v>
      </c>
      <c r="F32" s="35"/>
      <c r="G32" s="10">
        <f t="shared" si="1"/>
        <v>15153.1</v>
      </c>
      <c r="H32" s="10"/>
      <c r="I32" s="10">
        <f>+Apr!J32</f>
        <v>0</v>
      </c>
      <c r="J32" s="10"/>
      <c r="K32" s="10">
        <f>+Apr!L32</f>
        <v>0</v>
      </c>
      <c r="L32" s="10"/>
      <c r="M32" s="10"/>
      <c r="N32" s="10">
        <f t="shared" si="2"/>
        <v>15153.1</v>
      </c>
      <c r="O32" s="10">
        <f>+'184.100'!AE32</f>
        <v>10.978836298890716</v>
      </c>
      <c r="Q32" s="10"/>
      <c r="R32" s="10">
        <f t="shared" si="0"/>
        <v>15164.078836298891</v>
      </c>
    </row>
    <row r="33" spans="1:18" x14ac:dyDescent="0.2">
      <c r="A33" s="34">
        <f>+Jan!A33</f>
        <v>108800</v>
      </c>
      <c r="B33" s="35">
        <v>29346.400000000001</v>
      </c>
      <c r="C33" s="35">
        <v>1332.46</v>
      </c>
      <c r="D33" s="35"/>
      <c r="E33" s="35">
        <v>3400.4</v>
      </c>
      <c r="F33" s="35">
        <f>-468.28+468.28</f>
        <v>0</v>
      </c>
      <c r="G33" s="10">
        <f t="shared" si="1"/>
        <v>34079.26</v>
      </c>
      <c r="H33" s="10">
        <v>-10.88</v>
      </c>
      <c r="I33" s="10">
        <f>+Apr!J33</f>
        <v>0</v>
      </c>
      <c r="J33" s="10"/>
      <c r="K33" s="10">
        <f>+Apr!L33</f>
        <v>0</v>
      </c>
      <c r="L33" s="10"/>
      <c r="M33" s="10"/>
      <c r="N33" s="10">
        <f t="shared" si="2"/>
        <v>34068.380000000005</v>
      </c>
      <c r="O33" s="10">
        <f>+'184.100'!AE33</f>
        <v>381.45413637270542</v>
      </c>
      <c r="Q33" s="10"/>
      <c r="R33" s="10">
        <f t="shared" si="0"/>
        <v>34449.834136372709</v>
      </c>
    </row>
    <row r="34" spans="1:18" x14ac:dyDescent="0.2">
      <c r="A34" s="34">
        <f>+Jan!A34</f>
        <v>108810</v>
      </c>
      <c r="B34" s="35">
        <v>16.47</v>
      </c>
      <c r="C34" s="35">
        <v>1.03</v>
      </c>
      <c r="D34" s="35"/>
      <c r="E34" s="35">
        <v>2.39</v>
      </c>
      <c r="F34" s="35"/>
      <c r="G34" s="10">
        <f t="shared" si="1"/>
        <v>19.89</v>
      </c>
      <c r="H34" s="10"/>
      <c r="I34" s="10">
        <f>+Apr!J34</f>
        <v>0</v>
      </c>
      <c r="J34" s="10"/>
      <c r="K34" s="10">
        <f>+Apr!L34</f>
        <v>0</v>
      </c>
      <c r="L34" s="10"/>
      <c r="M34" s="10"/>
      <c r="N34" s="10">
        <f>+G34-I34+J34-K34+L34+M34+H34</f>
        <v>19.89</v>
      </c>
      <c r="O34" s="10">
        <f>+'184.100'!AE34</f>
        <v>0</v>
      </c>
      <c r="Q34" s="10"/>
      <c r="R34" s="10">
        <f t="shared" si="0"/>
        <v>19.89</v>
      </c>
    </row>
    <row r="35" spans="1:18" x14ac:dyDescent="0.2">
      <c r="A35" s="50">
        <f>+Jan!A35</f>
        <v>142200</v>
      </c>
      <c r="B35" s="35"/>
      <c r="C35" s="35"/>
      <c r="D35" s="35"/>
      <c r="E35" s="35"/>
      <c r="F35" s="35"/>
      <c r="G35" s="10">
        <f t="shared" si="1"/>
        <v>0</v>
      </c>
      <c r="H35" s="10">
        <v>2933.95</v>
      </c>
      <c r="I35" s="10">
        <f>+Apr!J35</f>
        <v>0</v>
      </c>
      <c r="J35" s="10"/>
      <c r="K35" s="10">
        <f>+Apr!L35</f>
        <v>0</v>
      </c>
      <c r="L35" s="10"/>
      <c r="M35" s="10"/>
      <c r="N35" s="10">
        <f t="shared" si="2"/>
        <v>2933.95</v>
      </c>
      <c r="O35" s="10">
        <f>+'184.100'!AE35</f>
        <v>0</v>
      </c>
      <c r="Q35" s="10"/>
      <c r="R35" s="10">
        <f t="shared" si="0"/>
        <v>2933.95</v>
      </c>
    </row>
    <row r="36" spans="1:18" hidden="1" x14ac:dyDescent="0.2">
      <c r="A36" s="34">
        <v>143000</v>
      </c>
      <c r="B36" s="35"/>
      <c r="C36" s="35"/>
      <c r="D36" s="35"/>
      <c r="E36" s="35"/>
      <c r="F36" s="35"/>
      <c r="G36" s="10">
        <f t="shared" si="1"/>
        <v>0</v>
      </c>
      <c r="H36" s="10"/>
      <c r="I36" s="10">
        <f>+Apr!J36</f>
        <v>0</v>
      </c>
      <c r="J36" s="10"/>
      <c r="K36" s="10">
        <f>+Apr!L36</f>
        <v>0</v>
      </c>
      <c r="L36" s="10"/>
      <c r="M36" s="10"/>
      <c r="N36" s="10">
        <f t="shared" ref="N36:N37" si="6">+G36-I36+J36-K36+L36+M36+H36</f>
        <v>0</v>
      </c>
      <c r="O36" s="10">
        <f>+'184.100'!AE36</f>
        <v>0</v>
      </c>
      <c r="Q36" s="10"/>
      <c r="R36" s="10">
        <f t="shared" si="0"/>
        <v>0</v>
      </c>
    </row>
    <row r="37" spans="1:18" hidden="1" x14ac:dyDescent="0.2">
      <c r="A37" s="34">
        <f>+Jan!A37</f>
        <v>143100</v>
      </c>
      <c r="B37" s="35"/>
      <c r="C37" s="35"/>
      <c r="D37" s="35"/>
      <c r="E37" s="35"/>
      <c r="F37" s="35"/>
      <c r="G37" s="10">
        <f t="shared" si="1"/>
        <v>0</v>
      </c>
      <c r="H37" s="10"/>
      <c r="I37" s="10">
        <f>+Apr!J37</f>
        <v>0</v>
      </c>
      <c r="J37" s="10"/>
      <c r="K37" s="10">
        <f>+Apr!L37</f>
        <v>0</v>
      </c>
      <c r="L37" s="10"/>
      <c r="M37" s="10"/>
      <c r="N37" s="10">
        <f t="shared" si="6"/>
        <v>0</v>
      </c>
      <c r="O37" s="10">
        <f>+'184.100'!AE37</f>
        <v>0</v>
      </c>
      <c r="Q37" s="10"/>
      <c r="R37" s="10">
        <f t="shared" si="0"/>
        <v>0</v>
      </c>
    </row>
    <row r="38" spans="1:18" hidden="1" x14ac:dyDescent="0.2">
      <c r="A38" s="34">
        <f>+Jan!A38</f>
        <v>143600</v>
      </c>
      <c r="B38" s="35"/>
      <c r="C38" s="35"/>
      <c r="D38" s="35"/>
      <c r="E38" s="35"/>
      <c r="F38" s="35"/>
      <c r="G38" s="10">
        <f t="shared" si="1"/>
        <v>0</v>
      </c>
      <c r="H38" s="10"/>
      <c r="I38" s="10">
        <f>+Apr!J38</f>
        <v>0</v>
      </c>
      <c r="J38" s="10"/>
      <c r="K38" s="10">
        <f>+Apr!L38</f>
        <v>0</v>
      </c>
      <c r="L38" s="10"/>
      <c r="M38" s="10"/>
      <c r="N38" s="10">
        <f t="shared" si="2"/>
        <v>0</v>
      </c>
      <c r="O38" s="10">
        <f>+'184.100'!AE38</f>
        <v>0</v>
      </c>
      <c r="Q38" s="10"/>
      <c r="R38" s="10">
        <f t="shared" si="0"/>
        <v>0</v>
      </c>
    </row>
    <row r="39" spans="1:18" hidden="1" x14ac:dyDescent="0.2">
      <c r="A39" s="34">
        <v>143700</v>
      </c>
      <c r="B39" s="35"/>
      <c r="C39" s="35"/>
      <c r="D39" s="35"/>
      <c r="E39" s="35"/>
      <c r="F39" s="35"/>
      <c r="G39" s="10">
        <f t="shared" si="1"/>
        <v>0</v>
      </c>
      <c r="H39" s="10"/>
      <c r="I39" s="10"/>
      <c r="J39" s="10"/>
      <c r="K39" s="10"/>
      <c r="L39" s="10"/>
      <c r="M39" s="10"/>
      <c r="N39" s="10">
        <f t="shared" ref="N39" si="7">+G39-I39+J39-K39+L39+M39+H39</f>
        <v>0</v>
      </c>
      <c r="O39" s="10">
        <f>+'184.100'!AE39</f>
        <v>0</v>
      </c>
      <c r="Q39" s="10"/>
      <c r="R39" s="10">
        <f t="shared" si="0"/>
        <v>0</v>
      </c>
    </row>
    <row r="40" spans="1:18" hidden="1" x14ac:dyDescent="0.2">
      <c r="A40" s="34">
        <f>+Jan!A40</f>
        <v>146000</v>
      </c>
      <c r="B40" s="35"/>
      <c r="C40" s="35"/>
      <c r="D40" s="35"/>
      <c r="E40" s="35"/>
      <c r="F40" s="35"/>
      <c r="G40" s="10">
        <f t="shared" si="1"/>
        <v>0</v>
      </c>
      <c r="H40" s="10"/>
      <c r="I40" s="10">
        <f>+Apr!J40</f>
        <v>0</v>
      </c>
      <c r="J40" s="10"/>
      <c r="K40" s="10">
        <f>+Apr!L40</f>
        <v>0</v>
      </c>
      <c r="L40" s="10"/>
      <c r="M40" s="10"/>
      <c r="N40" s="10">
        <f t="shared" si="2"/>
        <v>0</v>
      </c>
      <c r="O40" s="10">
        <f>+'184.100'!AE40</f>
        <v>0</v>
      </c>
      <c r="Q40" s="10"/>
      <c r="R40" s="10">
        <f t="shared" si="0"/>
        <v>0</v>
      </c>
    </row>
    <row r="41" spans="1:18" x14ac:dyDescent="0.2">
      <c r="A41" s="34">
        <f>+Jan!A41</f>
        <v>163000</v>
      </c>
      <c r="B41" s="35">
        <v>40381.99</v>
      </c>
      <c r="C41" s="35">
        <v>1955.88</v>
      </c>
      <c r="D41" s="35"/>
      <c r="E41" s="35">
        <v>5339.58</v>
      </c>
      <c r="F41" s="35"/>
      <c r="G41" s="10">
        <f t="shared" si="1"/>
        <v>47677.45</v>
      </c>
      <c r="H41" s="10"/>
      <c r="I41" s="10">
        <f>+Apr!J41</f>
        <v>0</v>
      </c>
      <c r="J41" s="10"/>
      <c r="K41" s="10">
        <f>+Apr!L41</f>
        <v>0</v>
      </c>
      <c r="L41" s="10"/>
      <c r="M41" s="10"/>
      <c r="N41" s="10">
        <f t="shared" si="2"/>
        <v>47677.45</v>
      </c>
      <c r="O41" s="10">
        <f>+'184.100'!AE41</f>
        <v>1.6697092102736568</v>
      </c>
      <c r="Q41" s="10">
        <f>-'163000'!AE21</f>
        <v>-47679.119709210259</v>
      </c>
      <c r="R41" s="10">
        <f t="shared" si="0"/>
        <v>1.1430412172330762E-11</v>
      </c>
    </row>
    <row r="42" spans="1:18" hidden="1" x14ac:dyDescent="0.2">
      <c r="A42" s="34">
        <v>163200</v>
      </c>
      <c r="B42" s="35"/>
      <c r="C42" s="35"/>
      <c r="D42" s="35"/>
      <c r="E42" s="35"/>
      <c r="F42" s="35"/>
      <c r="G42" s="10">
        <f t="shared" si="1"/>
        <v>0</v>
      </c>
      <c r="H42" s="10"/>
      <c r="I42" s="10">
        <f>+Apr!J42</f>
        <v>0</v>
      </c>
      <c r="J42" s="10"/>
      <c r="K42" s="10">
        <f>+Apr!L42</f>
        <v>0</v>
      </c>
      <c r="L42" s="10"/>
      <c r="M42" s="10"/>
      <c r="N42" s="10">
        <f t="shared" si="2"/>
        <v>0</v>
      </c>
      <c r="O42" s="10">
        <f>+'184.100'!AE42</f>
        <v>0</v>
      </c>
      <c r="Q42" s="10">
        <f>-'163000'!AE44</f>
        <v>0</v>
      </c>
      <c r="R42" s="10">
        <f t="shared" si="0"/>
        <v>0</v>
      </c>
    </row>
    <row r="43" spans="1:18" hidden="1" x14ac:dyDescent="0.2">
      <c r="A43" s="34">
        <v>183200</v>
      </c>
      <c r="B43" s="35"/>
      <c r="C43" s="35"/>
      <c r="D43" s="35"/>
      <c r="E43" s="35"/>
      <c r="F43" s="35"/>
      <c r="G43" s="10">
        <f t="shared" si="1"/>
        <v>0</v>
      </c>
      <c r="H43" s="10"/>
      <c r="I43" s="10">
        <f>+Apr!J43</f>
        <v>0</v>
      </c>
      <c r="J43" s="10"/>
      <c r="K43" s="10">
        <f>+Apr!L43</f>
        <v>0</v>
      </c>
      <c r="L43" s="10"/>
      <c r="M43" s="10"/>
      <c r="N43" s="10">
        <f t="shared" si="2"/>
        <v>0</v>
      </c>
      <c r="O43" s="10">
        <f>+'184.100'!AE43</f>
        <v>0</v>
      </c>
      <c r="Q43" s="10"/>
      <c r="R43" s="10">
        <f t="shared" si="0"/>
        <v>0</v>
      </c>
    </row>
    <row r="44" spans="1:18" hidden="1" x14ac:dyDescent="0.2">
      <c r="A44" s="34">
        <v>183400</v>
      </c>
      <c r="B44" s="35"/>
      <c r="C44" s="35"/>
      <c r="D44" s="35"/>
      <c r="E44" s="35"/>
      <c r="F44" s="35"/>
      <c r="G44" s="10">
        <f t="shared" si="1"/>
        <v>0</v>
      </c>
      <c r="H44" s="10"/>
      <c r="I44" s="10">
        <f>+Apr!J44</f>
        <v>0</v>
      </c>
      <c r="J44" s="10"/>
      <c r="K44" s="10">
        <f>+Apr!L44</f>
        <v>0</v>
      </c>
      <c r="L44" s="10"/>
      <c r="M44" s="10"/>
      <c r="N44" s="10">
        <f t="shared" ref="N44" si="8">+G44-I44+J44-K44+L44+M44+H44</f>
        <v>0</v>
      </c>
      <c r="O44" s="10">
        <f>+'184.100'!AE44</f>
        <v>0</v>
      </c>
      <c r="Q44" s="10"/>
      <c r="R44" s="10">
        <f t="shared" si="0"/>
        <v>0</v>
      </c>
    </row>
    <row r="45" spans="1:18" x14ac:dyDescent="0.2">
      <c r="A45" s="34">
        <f>+Jan!A45</f>
        <v>184100</v>
      </c>
      <c r="B45" s="35">
        <v>2051.91</v>
      </c>
      <c r="C45" s="35">
        <v>102.6</v>
      </c>
      <c r="D45" s="35"/>
      <c r="E45" s="35">
        <v>295.94</v>
      </c>
      <c r="F45" s="35"/>
      <c r="G45" s="10">
        <f t="shared" si="1"/>
        <v>2450.4499999999998</v>
      </c>
      <c r="H45" s="10"/>
      <c r="I45" s="10">
        <f>+Apr!J45</f>
        <v>0</v>
      </c>
      <c r="J45" s="10"/>
      <c r="K45" s="10">
        <f>+Apr!L45</f>
        <v>0</v>
      </c>
      <c r="L45" s="10"/>
      <c r="M45" s="10"/>
      <c r="N45" s="10">
        <f t="shared" si="2"/>
        <v>2450.4499999999998</v>
      </c>
      <c r="O45" s="10">
        <f>-'184.100'!AE116</f>
        <v>-2450.4500000000007</v>
      </c>
      <c r="Q45" s="10"/>
      <c r="R45" s="10">
        <f t="shared" si="0"/>
        <v>-9.0949470177292824E-13</v>
      </c>
    </row>
    <row r="46" spans="1:18" hidden="1" x14ac:dyDescent="0.2">
      <c r="A46" s="34">
        <v>242300</v>
      </c>
      <c r="B46" s="35"/>
      <c r="C46" s="35"/>
      <c r="D46" s="35"/>
      <c r="E46" s="35"/>
      <c r="F46" s="35"/>
      <c r="G46" s="10">
        <f t="shared" ref="G46" si="9">SUM(B46:F46)</f>
        <v>0</v>
      </c>
      <c r="H46" s="10"/>
      <c r="I46" s="10">
        <f>+Apr!J46</f>
        <v>0</v>
      </c>
      <c r="J46" s="10"/>
      <c r="K46" s="10">
        <f>+Apr!L46</f>
        <v>0</v>
      </c>
      <c r="L46" s="10"/>
      <c r="M46" s="10"/>
      <c r="N46" s="10">
        <f t="shared" si="2"/>
        <v>0</v>
      </c>
      <c r="O46" s="10">
        <f>+'184.100'!AE46</f>
        <v>0</v>
      </c>
      <c r="Q46" s="10"/>
      <c r="R46" s="10">
        <f t="shared" ref="R46" si="10">+N46++Q46+O46+P46</f>
        <v>0</v>
      </c>
    </row>
    <row r="47" spans="1:18" hidden="1" x14ac:dyDescent="0.2">
      <c r="A47" s="34">
        <v>253350</v>
      </c>
      <c r="B47" s="35"/>
      <c r="C47" s="35"/>
      <c r="D47" s="35"/>
      <c r="E47" s="35"/>
      <c r="F47" s="35"/>
      <c r="G47" s="10">
        <f t="shared" si="1"/>
        <v>0</v>
      </c>
      <c r="H47" s="10"/>
      <c r="I47" s="10">
        <f>+Apr!J47</f>
        <v>0</v>
      </c>
      <c r="J47" s="10"/>
      <c r="K47" s="10">
        <f>+Apr!L47</f>
        <v>0</v>
      </c>
      <c r="L47" s="10"/>
      <c r="M47" s="10"/>
      <c r="N47" s="10">
        <f t="shared" ref="N47:N49" si="11">+G47-I47+J47-K47+L47+M47+H47</f>
        <v>0</v>
      </c>
      <c r="O47" s="10">
        <f>+'184.100'!AE47</f>
        <v>0</v>
      </c>
      <c r="Q47" s="10"/>
      <c r="R47" s="10">
        <f t="shared" si="0"/>
        <v>0</v>
      </c>
    </row>
    <row r="48" spans="1:18" hidden="1" x14ac:dyDescent="0.2">
      <c r="A48" s="34">
        <v>253351</v>
      </c>
      <c r="B48" s="35"/>
      <c r="C48" s="35"/>
      <c r="D48" s="35"/>
      <c r="E48" s="35"/>
      <c r="F48" s="35"/>
      <c r="G48" s="10">
        <f t="shared" si="1"/>
        <v>0</v>
      </c>
      <c r="H48" s="10"/>
      <c r="I48" s="10">
        <f>+Apr!J48</f>
        <v>0</v>
      </c>
      <c r="J48" s="10"/>
      <c r="K48" s="10">
        <f>+Apr!L48</f>
        <v>0</v>
      </c>
      <c r="L48" s="10"/>
      <c r="M48" s="10"/>
      <c r="N48" s="10">
        <f t="shared" si="11"/>
        <v>0</v>
      </c>
      <c r="O48" s="10">
        <f>+'184.100'!AE48</f>
        <v>0</v>
      </c>
      <c r="Q48" s="10"/>
      <c r="R48" s="10">
        <f t="shared" si="0"/>
        <v>0</v>
      </c>
    </row>
    <row r="49" spans="1:18" hidden="1" x14ac:dyDescent="0.2">
      <c r="A49" s="34">
        <f>+Jan!A49</f>
        <v>416000</v>
      </c>
      <c r="B49" s="35"/>
      <c r="C49" s="35"/>
      <c r="D49" s="35"/>
      <c r="E49" s="35"/>
      <c r="F49" s="35"/>
      <c r="G49" s="10">
        <f t="shared" si="1"/>
        <v>0</v>
      </c>
      <c r="H49" s="10"/>
      <c r="I49" s="10">
        <f>+Apr!J49</f>
        <v>0</v>
      </c>
      <c r="J49" s="10"/>
      <c r="K49" s="10">
        <f>+Apr!L49</f>
        <v>0</v>
      </c>
      <c r="L49" s="10"/>
      <c r="M49" s="10"/>
      <c r="N49" s="10">
        <f t="shared" si="11"/>
        <v>0</v>
      </c>
      <c r="O49" s="10">
        <f>+'184.100'!AE49</f>
        <v>0</v>
      </c>
      <c r="Q49" s="10"/>
      <c r="R49" s="10">
        <f t="shared" si="0"/>
        <v>0</v>
      </c>
    </row>
    <row r="50" spans="1:18" hidden="1" x14ac:dyDescent="0.2">
      <c r="A50" s="34">
        <f>+Jan!A50</f>
        <v>416100</v>
      </c>
      <c r="B50" s="35"/>
      <c r="C50" s="35"/>
      <c r="D50" s="35"/>
      <c r="E50" s="35"/>
      <c r="F50" s="35"/>
      <c r="G50" s="10">
        <f t="shared" si="1"/>
        <v>0</v>
      </c>
      <c r="H50" s="10"/>
      <c r="I50" s="10">
        <f>+Apr!J50</f>
        <v>0</v>
      </c>
      <c r="J50" s="10"/>
      <c r="K50" s="10">
        <f>+Apr!L50</f>
        <v>0</v>
      </c>
      <c r="L50" s="10"/>
      <c r="M50" s="10"/>
      <c r="N50" s="10">
        <f t="shared" si="2"/>
        <v>0</v>
      </c>
      <c r="O50" s="10">
        <f>+'184.100'!AE50</f>
        <v>0</v>
      </c>
      <c r="Q50" s="10"/>
      <c r="R50" s="10">
        <f t="shared" si="0"/>
        <v>0</v>
      </c>
    </row>
    <row r="51" spans="1:18" hidden="1" x14ac:dyDescent="0.2">
      <c r="A51" s="34">
        <f>+Jan!A51</f>
        <v>416600</v>
      </c>
      <c r="B51" s="35"/>
      <c r="C51" s="35"/>
      <c r="D51" s="35"/>
      <c r="E51" s="35"/>
      <c r="F51" s="35"/>
      <c r="G51" s="10">
        <f t="shared" si="1"/>
        <v>0</v>
      </c>
      <c r="H51" s="10"/>
      <c r="I51" s="10">
        <f>+Apr!J51</f>
        <v>0</v>
      </c>
      <c r="J51" s="10"/>
      <c r="K51" s="10">
        <f>+Apr!L51</f>
        <v>0</v>
      </c>
      <c r="L51" s="10"/>
      <c r="M51" s="10"/>
      <c r="N51" s="10">
        <f t="shared" si="2"/>
        <v>0</v>
      </c>
      <c r="O51" s="10">
        <f>+'184.100'!AE51</f>
        <v>0</v>
      </c>
      <c r="Q51" s="10"/>
      <c r="R51" s="10">
        <f t="shared" si="0"/>
        <v>0</v>
      </c>
    </row>
    <row r="52" spans="1:18" hidden="1" x14ac:dyDescent="0.2">
      <c r="A52" s="34">
        <f>+Jan!A52</f>
        <v>416700</v>
      </c>
      <c r="B52" s="35"/>
      <c r="C52" s="35"/>
      <c r="D52" s="35"/>
      <c r="E52" s="35"/>
      <c r="F52" s="35"/>
      <c r="G52" s="10">
        <f t="shared" si="1"/>
        <v>0</v>
      </c>
      <c r="H52" s="10"/>
      <c r="I52" s="10">
        <f>+Apr!J52</f>
        <v>0</v>
      </c>
      <c r="J52" s="10"/>
      <c r="K52" s="10">
        <f>+Apr!L52</f>
        <v>0</v>
      </c>
      <c r="L52" s="10"/>
      <c r="M52" s="10"/>
      <c r="N52" s="10">
        <f t="shared" si="2"/>
        <v>0</v>
      </c>
      <c r="O52" s="10">
        <f>+'184.100'!AE52</f>
        <v>0</v>
      </c>
      <c r="Q52" s="10"/>
      <c r="R52" s="10">
        <f t="shared" si="0"/>
        <v>0</v>
      </c>
    </row>
    <row r="53" spans="1:18" x14ac:dyDescent="0.2">
      <c r="A53" s="34">
        <f>+Jan!A53</f>
        <v>417102</v>
      </c>
      <c r="B53" s="35"/>
      <c r="C53" s="35"/>
      <c r="D53" s="35"/>
      <c r="E53" s="35"/>
      <c r="F53" s="35"/>
      <c r="G53" s="10">
        <f t="shared" si="1"/>
        <v>0</v>
      </c>
      <c r="H53" s="10"/>
      <c r="I53" s="10">
        <f>+Apr!J53</f>
        <v>0</v>
      </c>
      <c r="J53" s="10"/>
      <c r="K53" s="10">
        <f>+Apr!L53</f>
        <v>0</v>
      </c>
      <c r="L53" s="10"/>
      <c r="M53" s="10"/>
      <c r="N53" s="10">
        <f t="shared" si="2"/>
        <v>0</v>
      </c>
      <c r="O53" s="10">
        <f>+'184.100'!AE53</f>
        <v>0</v>
      </c>
      <c r="P53" s="10">
        <v>1.55</v>
      </c>
      <c r="Q53" s="10"/>
      <c r="R53" s="10">
        <f t="shared" si="0"/>
        <v>1.55</v>
      </c>
    </row>
    <row r="54" spans="1:18" hidden="1" x14ac:dyDescent="0.2">
      <c r="A54" s="34">
        <f>+Jan!A54</f>
        <v>417106</v>
      </c>
      <c r="B54" s="35"/>
      <c r="C54" s="35"/>
      <c r="D54" s="35"/>
      <c r="E54" s="35"/>
      <c r="F54" s="35"/>
      <c r="G54" s="10">
        <f t="shared" si="1"/>
        <v>0</v>
      </c>
      <c r="H54" s="10"/>
      <c r="I54" s="10">
        <f>+Apr!J54</f>
        <v>0</v>
      </c>
      <c r="J54" s="10"/>
      <c r="K54" s="10">
        <f>+Apr!L54</f>
        <v>0</v>
      </c>
      <c r="L54" s="10"/>
      <c r="M54" s="10"/>
      <c r="N54" s="10">
        <f t="shared" si="2"/>
        <v>0</v>
      </c>
      <c r="O54" s="10">
        <f>+'184.100'!AE54</f>
        <v>0</v>
      </c>
      <c r="Q54" s="10"/>
      <c r="R54" s="10">
        <f t="shared" si="0"/>
        <v>0</v>
      </c>
    </row>
    <row r="55" spans="1:18" x14ac:dyDescent="0.2">
      <c r="A55" s="34">
        <f>+Jan!A55</f>
        <v>417107</v>
      </c>
      <c r="B55" s="35"/>
      <c r="C55" s="35"/>
      <c r="D55" s="35"/>
      <c r="E55" s="35"/>
      <c r="F55" s="35"/>
      <c r="G55" s="10">
        <f t="shared" si="1"/>
        <v>0</v>
      </c>
      <c r="H55" s="10"/>
      <c r="I55" s="10">
        <f>+Apr!J55</f>
        <v>0</v>
      </c>
      <c r="J55" s="10"/>
      <c r="K55" s="10">
        <f>+Apr!L55</f>
        <v>0</v>
      </c>
      <c r="L55" s="10"/>
      <c r="M55" s="10"/>
      <c r="N55" s="10">
        <f t="shared" si="2"/>
        <v>0</v>
      </c>
      <c r="O55" s="10">
        <f>+'184.100'!AE55</f>
        <v>0</v>
      </c>
      <c r="P55" s="10">
        <v>10.36</v>
      </c>
      <c r="Q55" s="10"/>
      <c r="R55" s="10">
        <f t="shared" si="0"/>
        <v>10.36</v>
      </c>
    </row>
    <row r="56" spans="1:18" hidden="1" x14ac:dyDescent="0.2">
      <c r="A56" s="34">
        <v>426500</v>
      </c>
      <c r="B56" s="35"/>
      <c r="C56" s="35"/>
      <c r="D56" s="35"/>
      <c r="E56" s="35"/>
      <c r="F56" s="35"/>
      <c r="G56" s="10">
        <f t="shared" ref="G56" si="12">SUM(B56:F56)</f>
        <v>0</v>
      </c>
      <c r="H56" s="10"/>
      <c r="I56" s="10">
        <f>+Apr!J56</f>
        <v>0</v>
      </c>
      <c r="J56" s="10"/>
      <c r="K56" s="10">
        <f>+Apr!L56</f>
        <v>0</v>
      </c>
      <c r="L56" s="10"/>
      <c r="M56" s="10"/>
      <c r="N56" s="10">
        <f t="shared" ref="N56" si="13">+G56-I56+J56-K56+L56+M56+H56</f>
        <v>0</v>
      </c>
      <c r="O56" s="10">
        <f>+'184.100'!AE56</f>
        <v>0</v>
      </c>
      <c r="Q56" s="10"/>
      <c r="R56" s="10">
        <f t="shared" ref="R56" si="14">+N56++Q56+O56+P56</f>
        <v>0</v>
      </c>
    </row>
    <row r="57" spans="1:18" hidden="1" x14ac:dyDescent="0.2">
      <c r="A57" s="34">
        <f>+Jan!A57</f>
        <v>582000</v>
      </c>
      <c r="B57" s="35"/>
      <c r="C57" s="35"/>
      <c r="D57" s="35"/>
      <c r="E57" s="35"/>
      <c r="F57" s="35"/>
      <c r="G57" s="10">
        <f t="shared" si="1"/>
        <v>0</v>
      </c>
      <c r="H57" s="10"/>
      <c r="I57" s="10">
        <f>+Apr!J57</f>
        <v>0</v>
      </c>
      <c r="J57" s="10"/>
      <c r="K57" s="10">
        <f>+Apr!L57</f>
        <v>0</v>
      </c>
      <c r="L57" s="10"/>
      <c r="M57" s="10"/>
      <c r="N57" s="10">
        <f t="shared" si="2"/>
        <v>0</v>
      </c>
      <c r="O57" s="10">
        <f>+'184.100'!AE57</f>
        <v>0</v>
      </c>
      <c r="Q57" s="10"/>
      <c r="R57" s="10">
        <f t="shared" si="0"/>
        <v>0</v>
      </c>
    </row>
    <row r="58" spans="1:18" x14ac:dyDescent="0.2">
      <c r="A58" s="34">
        <f>+Jan!A58</f>
        <v>582200</v>
      </c>
      <c r="B58" s="35">
        <v>603.9</v>
      </c>
      <c r="C58" s="35">
        <v>26.78</v>
      </c>
      <c r="D58" s="35"/>
      <c r="E58" s="35">
        <v>81.87</v>
      </c>
      <c r="F58" s="35"/>
      <c r="G58" s="10">
        <f t="shared" si="1"/>
        <v>712.55</v>
      </c>
      <c r="H58" s="10"/>
      <c r="I58" s="10">
        <f>+Apr!J58</f>
        <v>0</v>
      </c>
      <c r="J58" s="10"/>
      <c r="K58" s="10">
        <f>+Apr!L58</f>
        <v>0</v>
      </c>
      <c r="L58" s="10"/>
      <c r="M58" s="10"/>
      <c r="N58" s="10">
        <f t="shared" si="2"/>
        <v>712.55</v>
      </c>
      <c r="O58" s="10">
        <f>+'184.100'!AE58</f>
        <v>1.5068796995452007</v>
      </c>
      <c r="Q58" s="10"/>
      <c r="R58" s="10">
        <f t="shared" si="0"/>
        <v>714.05687969954511</v>
      </c>
    </row>
    <row r="59" spans="1:18" x14ac:dyDescent="0.2">
      <c r="A59" s="34">
        <f>+Jan!A59</f>
        <v>583000</v>
      </c>
      <c r="B59" s="35">
        <v>19580.03</v>
      </c>
      <c r="C59" s="35">
        <v>845.75</v>
      </c>
      <c r="D59" s="35"/>
      <c r="E59" s="35">
        <v>2180.87</v>
      </c>
      <c r="F59" s="35">
        <f>-124.87+124.87</f>
        <v>0</v>
      </c>
      <c r="G59" s="10">
        <f t="shared" si="1"/>
        <v>22606.649999999998</v>
      </c>
      <c r="H59" s="10"/>
      <c r="I59" s="10">
        <f>+Apr!J59</f>
        <v>0</v>
      </c>
      <c r="J59" s="10"/>
      <c r="K59" s="10">
        <f>+Apr!L59</f>
        <v>0</v>
      </c>
      <c r="L59" s="10"/>
      <c r="M59" s="10"/>
      <c r="N59" s="10">
        <f t="shared" si="2"/>
        <v>22606.649999999998</v>
      </c>
      <c r="O59" s="10">
        <f>+'184.100'!AE59</f>
        <v>108.14126898845689</v>
      </c>
      <c r="Q59" s="10"/>
      <c r="R59" s="10">
        <f t="shared" ref="R59:R104" si="15">+N59++Q59+O59+P59</f>
        <v>22714.791268988454</v>
      </c>
    </row>
    <row r="60" spans="1:18" x14ac:dyDescent="0.2">
      <c r="A60" s="34">
        <f>+Jan!A60</f>
        <v>586000</v>
      </c>
      <c r="B60" s="35">
        <v>10516.66</v>
      </c>
      <c r="C60" s="35">
        <v>461.75</v>
      </c>
      <c r="D60" s="35"/>
      <c r="E60" s="35">
        <v>1424.8</v>
      </c>
      <c r="F60" s="35"/>
      <c r="G60" s="10">
        <f t="shared" si="1"/>
        <v>12403.21</v>
      </c>
      <c r="H60" s="10"/>
      <c r="I60" s="10">
        <f>+Apr!J60</f>
        <v>0</v>
      </c>
      <c r="J60" s="10"/>
      <c r="K60" s="10">
        <f>+Apr!L60</f>
        <v>0</v>
      </c>
      <c r="L60" s="10"/>
      <c r="M60" s="10"/>
      <c r="N60" s="10">
        <f t="shared" si="2"/>
        <v>12403.21</v>
      </c>
      <c r="O60" s="10">
        <f>+'184.100'!AE60</f>
        <v>52.942488886694434</v>
      </c>
      <c r="Q60" s="10"/>
      <c r="R60" s="10">
        <f t="shared" si="15"/>
        <v>12456.152488886693</v>
      </c>
    </row>
    <row r="61" spans="1:18" x14ac:dyDescent="0.2">
      <c r="A61" s="34">
        <f>+Jan!A61</f>
        <v>588000</v>
      </c>
      <c r="B61" s="35">
        <v>91647.63</v>
      </c>
      <c r="C61" s="35">
        <v>4433.6899999999996</v>
      </c>
      <c r="D61" s="35"/>
      <c r="E61" s="35">
        <v>10515.82</v>
      </c>
      <c r="F61" s="35">
        <f>-2595.78+2595.78</f>
        <v>0</v>
      </c>
      <c r="G61" s="10">
        <f t="shared" si="1"/>
        <v>106597.14000000001</v>
      </c>
      <c r="H61" s="10"/>
      <c r="I61" s="10">
        <f>+Apr!J61</f>
        <v>0</v>
      </c>
      <c r="J61" s="10"/>
      <c r="K61" s="10">
        <f>+Apr!L61</f>
        <v>0</v>
      </c>
      <c r="L61" s="10"/>
      <c r="M61" s="10"/>
      <c r="N61" s="10">
        <f t="shared" si="2"/>
        <v>106597.14000000001</v>
      </c>
      <c r="O61" s="10">
        <f>+'184.100'!AE61</f>
        <v>89.723866143466822</v>
      </c>
      <c r="Q61" s="10">
        <f>+'163000'!AE11+'163000'!AE34</f>
        <v>0</v>
      </c>
      <c r="R61" s="10">
        <f t="shared" si="15"/>
        <v>106686.86386614348</v>
      </c>
    </row>
    <row r="62" spans="1:18" hidden="1" x14ac:dyDescent="0.2">
      <c r="A62" s="50">
        <v>588200</v>
      </c>
      <c r="B62" s="35"/>
      <c r="C62" s="35"/>
      <c r="D62" s="35"/>
      <c r="E62" s="35"/>
      <c r="F62" s="35"/>
      <c r="G62" s="10">
        <f t="shared" si="1"/>
        <v>0</v>
      </c>
      <c r="H62" s="10"/>
      <c r="I62" s="10">
        <f>+Apr!J62</f>
        <v>0</v>
      </c>
      <c r="J62" s="10"/>
      <c r="K62" s="10">
        <f>+Apr!L62</f>
        <v>0</v>
      </c>
      <c r="L62" s="10"/>
      <c r="M62" s="10"/>
      <c r="N62" s="10">
        <f t="shared" si="2"/>
        <v>0</v>
      </c>
      <c r="O62" s="10">
        <f>+'184.100'!AE62</f>
        <v>0</v>
      </c>
      <c r="Q62" s="10"/>
      <c r="R62" s="10">
        <f t="shared" si="15"/>
        <v>0</v>
      </c>
    </row>
    <row r="63" spans="1:18" hidden="1" x14ac:dyDescent="0.2">
      <c r="A63" s="50">
        <v>588210</v>
      </c>
      <c r="B63" s="35"/>
      <c r="C63" s="35"/>
      <c r="D63" s="35"/>
      <c r="E63" s="35"/>
      <c r="F63" s="35"/>
      <c r="G63" s="10">
        <f t="shared" si="1"/>
        <v>0</v>
      </c>
      <c r="H63" s="10"/>
      <c r="I63" s="10">
        <f>+Apr!J63</f>
        <v>0</v>
      </c>
      <c r="J63" s="10"/>
      <c r="K63" s="10">
        <f>+Apr!L63</f>
        <v>0</v>
      </c>
      <c r="L63" s="10"/>
      <c r="M63" s="10"/>
      <c r="N63" s="10">
        <f t="shared" si="2"/>
        <v>0</v>
      </c>
      <c r="O63" s="10">
        <f>+'184.100'!AE63</f>
        <v>0</v>
      </c>
      <c r="Q63" s="10"/>
      <c r="R63" s="10">
        <f t="shared" si="15"/>
        <v>0</v>
      </c>
    </row>
    <row r="64" spans="1:18" x14ac:dyDescent="0.2">
      <c r="A64" s="34">
        <f>+Jan!A64</f>
        <v>592000</v>
      </c>
      <c r="B64" s="35">
        <v>13357.05</v>
      </c>
      <c r="C64" s="35">
        <v>621.97</v>
      </c>
      <c r="D64" s="35"/>
      <c r="E64" s="35">
        <v>1665.48</v>
      </c>
      <c r="F64" s="35"/>
      <c r="G64" s="10">
        <f t="shared" si="1"/>
        <v>15644.499999999998</v>
      </c>
      <c r="H64" s="10"/>
      <c r="I64" s="10">
        <f>+Apr!J64</f>
        <v>0</v>
      </c>
      <c r="J64" s="10"/>
      <c r="K64" s="10">
        <f>+Apr!L64</f>
        <v>0</v>
      </c>
      <c r="L64" s="10"/>
      <c r="M64" s="10"/>
      <c r="N64" s="10">
        <f t="shared" si="2"/>
        <v>15644.499999999998</v>
      </c>
      <c r="O64" s="10">
        <f>+'184.100'!AE64</f>
        <v>40.630910003898684</v>
      </c>
      <c r="Q64" s="10">
        <f>+'163000'!AE12+'163000'!AE35</f>
        <v>0</v>
      </c>
      <c r="R64" s="10">
        <f t="shared" si="15"/>
        <v>15685.130910003896</v>
      </c>
    </row>
    <row r="65" spans="1:18" x14ac:dyDescent="0.2">
      <c r="A65" s="34">
        <f>+Jan!A65</f>
        <v>592100</v>
      </c>
      <c r="B65" s="35">
        <v>3302.23</v>
      </c>
      <c r="C65" s="35">
        <v>138.53</v>
      </c>
      <c r="D65" s="35"/>
      <c r="E65" s="35">
        <v>331.07</v>
      </c>
      <c r="F65" s="35"/>
      <c r="G65" s="10">
        <f t="shared" si="1"/>
        <v>3771.8300000000004</v>
      </c>
      <c r="H65" s="10"/>
      <c r="I65" s="10">
        <f>+Apr!J65</f>
        <v>0</v>
      </c>
      <c r="J65" s="10"/>
      <c r="K65" s="10">
        <f>+Apr!L65</f>
        <v>0</v>
      </c>
      <c r="L65" s="10"/>
      <c r="M65" s="10"/>
      <c r="N65" s="10">
        <f t="shared" si="2"/>
        <v>3771.8300000000004</v>
      </c>
      <c r="O65" s="10">
        <f>+'184.100'!AE65</f>
        <v>4.2752640720517476</v>
      </c>
      <c r="Q65" s="10"/>
      <c r="R65" s="10">
        <f t="shared" si="15"/>
        <v>3776.1052640720523</v>
      </c>
    </row>
    <row r="66" spans="1:18" x14ac:dyDescent="0.2">
      <c r="A66" s="34">
        <f>+Jan!A66</f>
        <v>592200</v>
      </c>
      <c r="B66" s="35">
        <v>1465.29</v>
      </c>
      <c r="C66" s="35">
        <v>65</v>
      </c>
      <c r="D66" s="35"/>
      <c r="E66" s="35">
        <v>165.92</v>
      </c>
      <c r="F66" s="35"/>
      <c r="G66" s="10">
        <f t="shared" si="1"/>
        <v>1696.21</v>
      </c>
      <c r="H66" s="10"/>
      <c r="I66" s="10">
        <f>+Apr!J66</f>
        <v>0</v>
      </c>
      <c r="J66" s="10"/>
      <c r="K66" s="10">
        <f>+Apr!L66</f>
        <v>0</v>
      </c>
      <c r="L66" s="10"/>
      <c r="M66" s="10"/>
      <c r="N66" s="10">
        <f t="shared" si="2"/>
        <v>1696.21</v>
      </c>
      <c r="O66" s="10">
        <f>+'184.100'!AE66</f>
        <v>3.641331471689659</v>
      </c>
      <c r="Q66" s="10"/>
      <c r="R66" s="10">
        <f t="shared" si="15"/>
        <v>1699.8513314716897</v>
      </c>
    </row>
    <row r="67" spans="1:18" x14ac:dyDescent="0.2">
      <c r="A67" s="34">
        <f>+Jan!A67</f>
        <v>593000</v>
      </c>
      <c r="B67" s="35">
        <v>142315.42000000001</v>
      </c>
      <c r="C67" s="35">
        <v>5715.81</v>
      </c>
      <c r="D67" s="35"/>
      <c r="E67" s="35">
        <v>8885.98</v>
      </c>
      <c r="F67" s="35">
        <f>-312.18+312.18</f>
        <v>0</v>
      </c>
      <c r="G67" s="10">
        <f t="shared" si="1"/>
        <v>156917.21000000002</v>
      </c>
      <c r="H67" s="10">
        <v>282.27999999999997</v>
      </c>
      <c r="I67" s="10">
        <f>+Apr!J67</f>
        <v>0</v>
      </c>
      <c r="J67" s="10"/>
      <c r="K67" s="10">
        <f>+Apr!L67</f>
        <v>0</v>
      </c>
      <c r="L67" s="10"/>
      <c r="M67" s="10"/>
      <c r="N67" s="10">
        <f t="shared" si="2"/>
        <v>157199.49000000002</v>
      </c>
      <c r="O67" s="10">
        <f>+'184.100'!AE67</f>
        <v>845.76149679946843</v>
      </c>
      <c r="Q67" s="10">
        <f>+'163000'!AE13+'163000'!AE36</f>
        <v>1035.0228300128786</v>
      </c>
      <c r="R67" s="10">
        <f t="shared" si="15"/>
        <v>159080.27432681236</v>
      </c>
    </row>
    <row r="68" spans="1:18" hidden="1" x14ac:dyDescent="0.2">
      <c r="A68" s="50">
        <f>+Jan!A68</f>
        <v>593200</v>
      </c>
      <c r="B68" s="35"/>
      <c r="C68" s="35"/>
      <c r="D68" s="35"/>
      <c r="E68" s="35"/>
      <c r="F68" s="35"/>
      <c r="G68" s="10">
        <f t="shared" si="1"/>
        <v>0</v>
      </c>
      <c r="H68" s="10"/>
      <c r="I68" s="10">
        <f>+Apr!J68</f>
        <v>0</v>
      </c>
      <c r="J68" s="10"/>
      <c r="K68" s="10">
        <f>+Apr!L68</f>
        <v>0</v>
      </c>
      <c r="L68" s="10"/>
      <c r="M68" s="10"/>
      <c r="N68" s="10">
        <f t="shared" si="2"/>
        <v>0</v>
      </c>
      <c r="O68" s="10">
        <f>+'184.100'!AE68</f>
        <v>0</v>
      </c>
      <c r="Q68" s="10">
        <f>+'163000'!AE14+'163000'!AE37</f>
        <v>0</v>
      </c>
      <c r="R68" s="10">
        <f t="shared" si="15"/>
        <v>0</v>
      </c>
    </row>
    <row r="69" spans="1:18" x14ac:dyDescent="0.2">
      <c r="A69" s="34">
        <f>+Jan!A69</f>
        <v>593300</v>
      </c>
      <c r="B69" s="35">
        <v>14979.56</v>
      </c>
      <c r="C69" s="35">
        <v>688.13</v>
      </c>
      <c r="D69" s="35"/>
      <c r="E69" s="35">
        <v>1844.07</v>
      </c>
      <c r="F69" s="35"/>
      <c r="G69" s="10">
        <f t="shared" si="1"/>
        <v>17511.759999999998</v>
      </c>
      <c r="H69" s="10"/>
      <c r="I69" s="10">
        <f>+Apr!J69</f>
        <v>0</v>
      </c>
      <c r="J69" s="10"/>
      <c r="K69" s="10">
        <f>+Apr!L69</f>
        <v>0</v>
      </c>
      <c r="L69" s="10"/>
      <c r="M69" s="10"/>
      <c r="N69" s="10">
        <f t="shared" si="2"/>
        <v>17511.759999999998</v>
      </c>
      <c r="O69" s="10">
        <f>+'184.100'!AE69</f>
        <v>48.587788890138015</v>
      </c>
      <c r="Q69" s="10"/>
      <c r="R69" s="10">
        <f t="shared" si="15"/>
        <v>17560.347788890136</v>
      </c>
    </row>
    <row r="70" spans="1:18" x14ac:dyDescent="0.2">
      <c r="A70" s="34">
        <v>593800</v>
      </c>
      <c r="B70" s="35">
        <v>275.8</v>
      </c>
      <c r="C70" s="35">
        <v>9.6199999999999992</v>
      </c>
      <c r="D70" s="35"/>
      <c r="E70" s="35"/>
      <c r="F70" s="35"/>
      <c r="G70" s="10">
        <f t="shared" si="1"/>
        <v>285.42</v>
      </c>
      <c r="H70" s="10">
        <v>-329.03</v>
      </c>
      <c r="I70" s="10"/>
      <c r="J70" s="10"/>
      <c r="K70" s="10"/>
      <c r="L70" s="10"/>
      <c r="M70" s="10"/>
      <c r="N70" s="10">
        <f t="shared" si="2"/>
        <v>-43.609999999999957</v>
      </c>
      <c r="O70" s="10">
        <f>+'184.100'!AE70</f>
        <v>1.5521101191919939</v>
      </c>
      <c r="Q70" s="10"/>
      <c r="R70" s="10">
        <f t="shared" si="15"/>
        <v>-42.057889880807963</v>
      </c>
    </row>
    <row r="71" spans="1:18" x14ac:dyDescent="0.2">
      <c r="A71" s="34">
        <f>+Jan!A71</f>
        <v>594000</v>
      </c>
      <c r="B71" s="35">
        <v>8060.89</v>
      </c>
      <c r="C71" s="35">
        <v>349.99</v>
      </c>
      <c r="D71" s="35"/>
      <c r="E71" s="35">
        <v>936.42</v>
      </c>
      <c r="F71" s="35">
        <f>-124.88+124.88</f>
        <v>0</v>
      </c>
      <c r="G71" s="10">
        <f t="shared" si="1"/>
        <v>9347.3000000000011</v>
      </c>
      <c r="H71" s="10"/>
      <c r="I71" s="10">
        <f>+Apr!J71</f>
        <v>0</v>
      </c>
      <c r="J71" s="10"/>
      <c r="K71" s="10">
        <f>+Apr!L71</f>
        <v>0</v>
      </c>
      <c r="L71" s="10"/>
      <c r="M71" s="10"/>
      <c r="N71" s="10">
        <f t="shared" si="2"/>
        <v>9347.3000000000011</v>
      </c>
      <c r="O71" s="10">
        <f>+'184.100'!AE71</f>
        <v>16.345990970228335</v>
      </c>
      <c r="Q71" s="10">
        <f>+'163000'!AE15+'163000'!AE38</f>
        <v>101.41389322715473</v>
      </c>
      <c r="R71" s="10">
        <f t="shared" si="15"/>
        <v>9465.0598841973842</v>
      </c>
    </row>
    <row r="72" spans="1:18" x14ac:dyDescent="0.2">
      <c r="A72" s="34">
        <f>+Jan!A72</f>
        <v>595000</v>
      </c>
      <c r="B72" s="35">
        <v>693.35</v>
      </c>
      <c r="C72" s="35">
        <v>25.63</v>
      </c>
      <c r="D72" s="35"/>
      <c r="E72" s="35">
        <v>56.57</v>
      </c>
      <c r="F72" s="35"/>
      <c r="G72" s="10">
        <f t="shared" si="1"/>
        <v>775.55000000000007</v>
      </c>
      <c r="H72" s="10"/>
      <c r="I72" s="10">
        <f>+Apr!J72</f>
        <v>0</v>
      </c>
      <c r="J72" s="10"/>
      <c r="K72" s="10">
        <f>+Apr!L72</f>
        <v>0</v>
      </c>
      <c r="L72" s="10"/>
      <c r="M72" s="10"/>
      <c r="N72" s="10">
        <f t="shared" si="2"/>
        <v>775.55000000000007</v>
      </c>
      <c r="O72" s="10">
        <f>+'184.100'!AE72</f>
        <v>2.4449868720319743</v>
      </c>
      <c r="Q72" s="10">
        <f>+'163000'!AE16+'163000'!AE39</f>
        <v>0</v>
      </c>
      <c r="R72" s="10">
        <f t="shared" si="15"/>
        <v>777.99498687203209</v>
      </c>
    </row>
    <row r="73" spans="1:18" x14ac:dyDescent="0.2">
      <c r="A73" s="34">
        <f>+Jan!A73</f>
        <v>596000</v>
      </c>
      <c r="B73" s="35">
        <v>1114.1199999999999</v>
      </c>
      <c r="C73" s="35">
        <v>60.38</v>
      </c>
      <c r="D73" s="35"/>
      <c r="E73" s="35">
        <v>201.79</v>
      </c>
      <c r="F73" s="35"/>
      <c r="G73" s="10">
        <f t="shared" si="1"/>
        <v>1376.29</v>
      </c>
      <c r="H73" s="10"/>
      <c r="I73" s="10">
        <f>+Apr!J73</f>
        <v>0</v>
      </c>
      <c r="J73" s="10"/>
      <c r="K73" s="10">
        <f>+Apr!L73</f>
        <v>0</v>
      </c>
      <c r="L73" s="10"/>
      <c r="M73" s="10"/>
      <c r="N73" s="10">
        <f t="shared" si="2"/>
        <v>1376.29</v>
      </c>
      <c r="O73" s="10">
        <f>+'184.100'!AE73</f>
        <v>7.2579275576349787</v>
      </c>
      <c r="Q73" s="10"/>
      <c r="R73" s="10">
        <f t="shared" si="15"/>
        <v>1383.5479275576349</v>
      </c>
    </row>
    <row r="74" spans="1:18" hidden="1" x14ac:dyDescent="0.2">
      <c r="A74" s="34">
        <f>+Jan!A74</f>
        <v>597000</v>
      </c>
      <c r="B74" s="35"/>
      <c r="C74" s="35"/>
      <c r="D74" s="35"/>
      <c r="E74" s="35"/>
      <c r="F74" s="35"/>
      <c r="G74" s="10">
        <f t="shared" si="1"/>
        <v>0</v>
      </c>
      <c r="H74" s="10"/>
      <c r="I74" s="10">
        <f>+Apr!J74</f>
        <v>0</v>
      </c>
      <c r="J74" s="10"/>
      <c r="K74" s="10">
        <f>+Apr!L74</f>
        <v>0</v>
      </c>
      <c r="L74" s="10"/>
      <c r="M74" s="10"/>
      <c r="N74" s="10">
        <f t="shared" si="2"/>
        <v>0</v>
      </c>
      <c r="O74" s="10">
        <f>+'184.100'!AE74</f>
        <v>0</v>
      </c>
      <c r="Q74" s="10">
        <f>+'163000'!AE17+'163000'!AE40</f>
        <v>0</v>
      </c>
      <c r="R74" s="10">
        <f t="shared" si="15"/>
        <v>0</v>
      </c>
    </row>
    <row r="75" spans="1:18" x14ac:dyDescent="0.2">
      <c r="A75" s="34">
        <f>+Jan!A75</f>
        <v>598000</v>
      </c>
      <c r="B75" s="35">
        <v>3227.4</v>
      </c>
      <c r="C75" s="35">
        <v>147.87</v>
      </c>
      <c r="D75" s="35"/>
      <c r="E75" s="35">
        <v>418.33</v>
      </c>
      <c r="F75" s="35"/>
      <c r="G75" s="10">
        <f t="shared" si="1"/>
        <v>3793.6</v>
      </c>
      <c r="H75" s="10"/>
      <c r="I75" s="10">
        <f>+Apr!J75</f>
        <v>0</v>
      </c>
      <c r="J75" s="10"/>
      <c r="K75" s="10">
        <f>+Apr!L75</f>
        <v>0</v>
      </c>
      <c r="L75" s="10"/>
      <c r="M75" s="10"/>
      <c r="N75" s="10">
        <f t="shared" si="2"/>
        <v>3793.6</v>
      </c>
      <c r="O75" s="10">
        <f>+'184.100'!AE75</f>
        <v>2.1256883783378924</v>
      </c>
      <c r="Q75" s="10">
        <f>+'163000'!AE18+'163000'!AE41</f>
        <v>0</v>
      </c>
      <c r="R75" s="10">
        <f t="shared" si="15"/>
        <v>3795.725688378338</v>
      </c>
    </row>
    <row r="76" spans="1:18" x14ac:dyDescent="0.2">
      <c r="A76" s="34">
        <f>+Jan!A76</f>
        <v>903000</v>
      </c>
      <c r="B76" s="35">
        <v>127569.46</v>
      </c>
      <c r="C76" s="35">
        <v>6165.47</v>
      </c>
      <c r="D76" s="35"/>
      <c r="E76" s="35">
        <v>15492.97</v>
      </c>
      <c r="F76" s="35"/>
      <c r="G76" s="10">
        <f t="shared" si="1"/>
        <v>149227.9</v>
      </c>
      <c r="H76" s="10">
        <v>-560.89</v>
      </c>
      <c r="I76" s="10">
        <f>+Apr!J76</f>
        <v>0</v>
      </c>
      <c r="J76" s="10"/>
      <c r="K76" s="10">
        <f>+Apr!L76</f>
        <v>0</v>
      </c>
      <c r="L76" s="10"/>
      <c r="M76" s="10"/>
      <c r="N76" s="10">
        <f t="shared" si="2"/>
        <v>148667.00999999998</v>
      </c>
      <c r="O76" s="10">
        <f>+'184.100'!AE76</f>
        <v>110.99036139102067</v>
      </c>
      <c r="P76" s="10">
        <v>-10.36</v>
      </c>
      <c r="Q76" s="10"/>
      <c r="R76" s="10">
        <f t="shared" si="15"/>
        <v>148767.64036139101</v>
      </c>
    </row>
    <row r="77" spans="1:18" hidden="1" x14ac:dyDescent="0.2">
      <c r="A77" s="34">
        <f>+Jan!A77</f>
        <v>903220</v>
      </c>
      <c r="B77" s="35"/>
      <c r="C77" s="35"/>
      <c r="D77" s="35"/>
      <c r="E77" s="35"/>
      <c r="F77" s="35"/>
      <c r="G77" s="10">
        <f t="shared" si="1"/>
        <v>0</v>
      </c>
      <c r="H77" s="10"/>
      <c r="I77" s="10">
        <f>+Apr!J77</f>
        <v>0</v>
      </c>
      <c r="J77" s="10"/>
      <c r="K77" s="10">
        <f>+Apr!L77</f>
        <v>0</v>
      </c>
      <c r="L77" s="10"/>
      <c r="M77" s="10"/>
      <c r="N77" s="10">
        <f t="shared" si="2"/>
        <v>0</v>
      </c>
      <c r="O77" s="10">
        <f>+'184.100'!AE77</f>
        <v>0</v>
      </c>
      <c r="Q77" s="10"/>
      <c r="R77" s="10">
        <f t="shared" si="15"/>
        <v>0</v>
      </c>
    </row>
    <row r="78" spans="1:18" hidden="1" x14ac:dyDescent="0.2">
      <c r="A78" s="34">
        <f>+Jan!A78</f>
        <v>903230</v>
      </c>
      <c r="B78" s="35"/>
      <c r="C78" s="35"/>
      <c r="D78" s="35"/>
      <c r="E78" s="35"/>
      <c r="F78" s="35"/>
      <c r="G78" s="10">
        <f t="shared" si="1"/>
        <v>0</v>
      </c>
      <c r="H78" s="10"/>
      <c r="I78" s="10">
        <f>+Apr!J78</f>
        <v>0</v>
      </c>
      <c r="J78" s="10"/>
      <c r="K78" s="10">
        <f>+Apr!L78</f>
        <v>0</v>
      </c>
      <c r="L78" s="10"/>
      <c r="M78" s="10"/>
      <c r="N78" s="10">
        <f t="shared" si="2"/>
        <v>0</v>
      </c>
      <c r="O78" s="10">
        <f>+'184.100'!AE78</f>
        <v>0</v>
      </c>
      <c r="Q78" s="10"/>
      <c r="R78" s="10">
        <f t="shared" si="15"/>
        <v>0</v>
      </c>
    </row>
    <row r="79" spans="1:18" hidden="1" x14ac:dyDescent="0.2">
      <c r="A79" s="34">
        <f>+Jan!A79</f>
        <v>903240</v>
      </c>
      <c r="B79" s="35"/>
      <c r="C79" s="35"/>
      <c r="D79" s="35"/>
      <c r="E79" s="35"/>
      <c r="F79" s="35"/>
      <c r="G79" s="10">
        <f t="shared" si="1"/>
        <v>0</v>
      </c>
      <c r="H79" s="10"/>
      <c r="I79" s="10">
        <f>+Apr!J79</f>
        <v>0</v>
      </c>
      <c r="J79" s="10"/>
      <c r="K79" s="10">
        <f>+Apr!L79</f>
        <v>0</v>
      </c>
      <c r="L79" s="10"/>
      <c r="M79" s="10"/>
      <c r="N79" s="10">
        <f t="shared" si="2"/>
        <v>0</v>
      </c>
      <c r="O79" s="10">
        <f>+'184.100'!AE79</f>
        <v>0</v>
      </c>
      <c r="Q79" s="10"/>
      <c r="R79" s="10">
        <f t="shared" si="15"/>
        <v>0</v>
      </c>
    </row>
    <row r="80" spans="1:18" x14ac:dyDescent="0.2">
      <c r="A80" s="34">
        <f>+Jan!A80</f>
        <v>908000</v>
      </c>
      <c r="B80" s="35">
        <v>13325.15</v>
      </c>
      <c r="C80" s="35">
        <v>823.68</v>
      </c>
      <c r="D80" s="35"/>
      <c r="E80" s="35">
        <v>1700.48</v>
      </c>
      <c r="F80" s="35">
        <f>-564.3+564.3</f>
        <v>0</v>
      </c>
      <c r="G80" s="10">
        <f t="shared" si="1"/>
        <v>15849.31</v>
      </c>
      <c r="H80" s="10"/>
      <c r="I80" s="10">
        <f>+Apr!J80</f>
        <v>0</v>
      </c>
      <c r="J80" s="10"/>
      <c r="K80" s="10">
        <f>+Apr!L80</f>
        <v>0</v>
      </c>
      <c r="L80" s="10"/>
      <c r="M80" s="10"/>
      <c r="N80" s="10">
        <f t="shared" si="2"/>
        <v>15849.31</v>
      </c>
      <c r="O80" s="10">
        <f>+'184.100'!AE80</f>
        <v>13.723898736266884</v>
      </c>
      <c r="Q80" s="10"/>
      <c r="R80" s="10">
        <f t="shared" si="15"/>
        <v>15863.033898736267</v>
      </c>
    </row>
    <row r="81" spans="1:18" hidden="1" x14ac:dyDescent="0.2">
      <c r="A81" s="34">
        <f>+Jan!A81</f>
        <v>912000</v>
      </c>
      <c r="B81" s="35"/>
      <c r="C81" s="35"/>
      <c r="D81" s="35"/>
      <c r="E81" s="35"/>
      <c r="F81" s="35"/>
      <c r="G81" s="10">
        <f t="shared" ref="G81:G113" si="16">SUM(B81:F81)</f>
        <v>0</v>
      </c>
      <c r="H81" s="10"/>
      <c r="I81" s="10">
        <f>+Apr!J81</f>
        <v>0</v>
      </c>
      <c r="J81" s="10"/>
      <c r="K81" s="10">
        <f>+Apr!L81</f>
        <v>0</v>
      </c>
      <c r="L81" s="10"/>
      <c r="M81" s="10"/>
      <c r="N81" s="10">
        <f t="shared" si="2"/>
        <v>0</v>
      </c>
      <c r="O81" s="10">
        <f>+'184.100'!AE81</f>
        <v>0</v>
      </c>
      <c r="Q81" s="10"/>
      <c r="R81" s="10">
        <f t="shared" si="15"/>
        <v>0</v>
      </c>
    </row>
    <row r="82" spans="1:18" hidden="1" x14ac:dyDescent="0.2">
      <c r="A82" s="34">
        <f>+Jan!A82</f>
        <v>913000</v>
      </c>
      <c r="B82" s="35"/>
      <c r="C82" s="35"/>
      <c r="D82" s="35"/>
      <c r="E82" s="35"/>
      <c r="F82" s="35"/>
      <c r="G82" s="10">
        <f t="shared" si="16"/>
        <v>0</v>
      </c>
      <c r="H82" s="10"/>
      <c r="I82" s="10">
        <f>+Apr!J82</f>
        <v>0</v>
      </c>
      <c r="J82" s="10"/>
      <c r="K82" s="10">
        <f>+Apr!L82</f>
        <v>0</v>
      </c>
      <c r="L82" s="10"/>
      <c r="M82" s="10"/>
      <c r="N82" s="10">
        <f t="shared" si="2"/>
        <v>0</v>
      </c>
      <c r="O82" s="10">
        <f>+'184.100'!AE82</f>
        <v>0</v>
      </c>
      <c r="Q82" s="10"/>
      <c r="R82" s="10">
        <f t="shared" si="15"/>
        <v>0</v>
      </c>
    </row>
    <row r="83" spans="1:18" hidden="1" x14ac:dyDescent="0.2">
      <c r="A83" s="34">
        <f>+Jan!A83</f>
        <v>913220</v>
      </c>
      <c r="B83" s="35"/>
      <c r="C83" s="35"/>
      <c r="D83" s="35"/>
      <c r="E83" s="35"/>
      <c r="F83" s="35"/>
      <c r="G83" s="10">
        <f t="shared" si="16"/>
        <v>0</v>
      </c>
      <c r="H83" s="10"/>
      <c r="I83" s="10">
        <f>+Apr!J83</f>
        <v>0</v>
      </c>
      <c r="J83" s="10"/>
      <c r="K83" s="10">
        <f>+Apr!L83</f>
        <v>0</v>
      </c>
      <c r="L83" s="10"/>
      <c r="M83" s="10"/>
      <c r="N83" s="10">
        <f t="shared" si="2"/>
        <v>0</v>
      </c>
      <c r="O83" s="10">
        <f>+'184.100'!AE83</f>
        <v>0</v>
      </c>
      <c r="Q83" s="10"/>
      <c r="R83" s="10">
        <f t="shared" si="15"/>
        <v>0</v>
      </c>
    </row>
    <row r="84" spans="1:18" hidden="1" x14ac:dyDescent="0.2">
      <c r="A84" s="34">
        <f>+Jan!A84</f>
        <v>913230</v>
      </c>
      <c r="B84" s="35"/>
      <c r="C84" s="35"/>
      <c r="D84" s="35"/>
      <c r="E84" s="35"/>
      <c r="F84" s="35"/>
      <c r="G84" s="10">
        <f t="shared" si="16"/>
        <v>0</v>
      </c>
      <c r="H84" s="10"/>
      <c r="I84" s="10">
        <f>+Apr!J84</f>
        <v>0</v>
      </c>
      <c r="J84" s="10"/>
      <c r="K84" s="10">
        <f>+Apr!L84</f>
        <v>0</v>
      </c>
      <c r="L84" s="10"/>
      <c r="M84" s="10"/>
      <c r="N84" s="10">
        <f t="shared" si="2"/>
        <v>0</v>
      </c>
      <c r="O84" s="10">
        <f>+'184.100'!AE84</f>
        <v>0</v>
      </c>
      <c r="Q84" s="10"/>
      <c r="R84" s="10">
        <f t="shared" si="15"/>
        <v>0</v>
      </c>
    </row>
    <row r="85" spans="1:18" hidden="1" x14ac:dyDescent="0.2">
      <c r="A85" s="34">
        <f>+Jan!A85</f>
        <v>913240</v>
      </c>
      <c r="B85" s="35"/>
      <c r="C85" s="35"/>
      <c r="D85" s="35"/>
      <c r="E85" s="35"/>
      <c r="F85" s="35"/>
      <c r="G85" s="10">
        <f t="shared" si="16"/>
        <v>0</v>
      </c>
      <c r="H85" s="10"/>
      <c r="I85" s="10">
        <f>+Apr!J85</f>
        <v>0</v>
      </c>
      <c r="J85" s="10"/>
      <c r="K85" s="10">
        <f>+Apr!L85</f>
        <v>0</v>
      </c>
      <c r="L85" s="10"/>
      <c r="M85" s="10"/>
      <c r="N85" s="10">
        <f t="shared" si="2"/>
        <v>0</v>
      </c>
      <c r="O85" s="10">
        <f>+'184.100'!AE85</f>
        <v>0</v>
      </c>
      <c r="Q85" s="10"/>
      <c r="R85" s="10">
        <f t="shared" si="15"/>
        <v>0</v>
      </c>
    </row>
    <row r="86" spans="1:18" x14ac:dyDescent="0.2">
      <c r="A86" s="34">
        <f>+Jan!A86</f>
        <v>920000</v>
      </c>
      <c r="B86" s="35">
        <v>97083.71</v>
      </c>
      <c r="C86" s="35">
        <v>5345.42</v>
      </c>
      <c r="D86" s="35"/>
      <c r="E86" s="35">
        <v>10775.53</v>
      </c>
      <c r="F86" s="35">
        <f>-451.44+451.44</f>
        <v>0</v>
      </c>
      <c r="G86" s="10">
        <f t="shared" si="16"/>
        <v>113204.66</v>
      </c>
      <c r="H86" s="10"/>
      <c r="I86" s="10">
        <f>+Apr!J86</f>
        <v>0</v>
      </c>
      <c r="J86" s="10"/>
      <c r="K86" s="10">
        <f>+Apr!L86</f>
        <v>0</v>
      </c>
      <c r="L86" s="10"/>
      <c r="M86" s="10"/>
      <c r="N86" s="10">
        <f t="shared" si="2"/>
        <v>113204.66</v>
      </c>
      <c r="O86" s="10">
        <f>+'184.100'!AE86</f>
        <v>16.876458985648384</v>
      </c>
      <c r="Q86" s="10"/>
      <c r="R86" s="10">
        <f t="shared" si="15"/>
        <v>113221.53645898565</v>
      </c>
    </row>
    <row r="87" spans="1:18" hidden="1" x14ac:dyDescent="0.2">
      <c r="A87" s="34">
        <f>+Jan!A87</f>
        <v>920220</v>
      </c>
      <c r="B87" s="35"/>
      <c r="C87" s="35"/>
      <c r="D87" s="35"/>
      <c r="E87" s="35"/>
      <c r="F87" s="35"/>
      <c r="G87" s="10">
        <f t="shared" si="16"/>
        <v>0</v>
      </c>
      <c r="H87" s="10"/>
      <c r="I87" s="10">
        <f>+Apr!J87</f>
        <v>0</v>
      </c>
      <c r="J87" s="10"/>
      <c r="K87" s="10">
        <f>+Apr!L87</f>
        <v>0</v>
      </c>
      <c r="L87" s="10"/>
      <c r="M87" s="10"/>
      <c r="N87" s="10">
        <f t="shared" si="2"/>
        <v>0</v>
      </c>
      <c r="O87" s="10">
        <f>+'184.100'!AE87</f>
        <v>0</v>
      </c>
      <c r="Q87" s="10"/>
      <c r="R87" s="10">
        <f t="shared" si="15"/>
        <v>0</v>
      </c>
    </row>
    <row r="88" spans="1:18" hidden="1" x14ac:dyDescent="0.2">
      <c r="A88" s="34">
        <f>+Jan!A88</f>
        <v>920221</v>
      </c>
      <c r="B88" s="35"/>
      <c r="C88" s="35"/>
      <c r="D88" s="35"/>
      <c r="E88" s="35"/>
      <c r="F88" s="35"/>
      <c r="G88" s="10">
        <f t="shared" si="16"/>
        <v>0</v>
      </c>
      <c r="H88" s="10"/>
      <c r="I88" s="10">
        <f>+Apr!J88</f>
        <v>0</v>
      </c>
      <c r="J88" s="10"/>
      <c r="K88" s="10">
        <f>+Apr!L88</f>
        <v>0</v>
      </c>
      <c r="L88" s="10"/>
      <c r="M88" s="10"/>
      <c r="N88" s="10">
        <f t="shared" si="2"/>
        <v>0</v>
      </c>
      <c r="O88" s="10">
        <f>+'184.100'!AE88</f>
        <v>0</v>
      </c>
      <c r="Q88" s="10"/>
      <c r="R88" s="10">
        <f t="shared" si="15"/>
        <v>0</v>
      </c>
    </row>
    <row r="89" spans="1:18" hidden="1" x14ac:dyDescent="0.2">
      <c r="A89" s="34">
        <f>+Jan!A89</f>
        <v>920230</v>
      </c>
      <c r="B89" s="35"/>
      <c r="C89" s="35"/>
      <c r="D89" s="35"/>
      <c r="E89" s="35"/>
      <c r="F89" s="35"/>
      <c r="G89" s="10">
        <f t="shared" si="16"/>
        <v>0</v>
      </c>
      <c r="H89" s="10"/>
      <c r="I89" s="10">
        <f>+Apr!J89</f>
        <v>0</v>
      </c>
      <c r="J89" s="10"/>
      <c r="K89" s="10">
        <f>+Apr!L89</f>
        <v>0</v>
      </c>
      <c r="L89" s="10"/>
      <c r="M89" s="10"/>
      <c r="N89" s="10">
        <f t="shared" si="2"/>
        <v>0</v>
      </c>
      <c r="O89" s="10">
        <f>+'184.100'!AE89</f>
        <v>0</v>
      </c>
      <c r="Q89" s="10"/>
      <c r="R89" s="10">
        <f t="shared" si="15"/>
        <v>0</v>
      </c>
    </row>
    <row r="90" spans="1:18" hidden="1" x14ac:dyDescent="0.2">
      <c r="A90" s="34">
        <f>+Jan!A90</f>
        <v>920231</v>
      </c>
      <c r="B90" s="35"/>
      <c r="C90" s="35"/>
      <c r="D90" s="35"/>
      <c r="E90" s="35"/>
      <c r="F90" s="35"/>
      <c r="G90" s="10">
        <f t="shared" si="16"/>
        <v>0</v>
      </c>
      <c r="H90" s="10"/>
      <c r="I90" s="10">
        <f>+Apr!J90</f>
        <v>0</v>
      </c>
      <c r="J90" s="10"/>
      <c r="K90" s="10">
        <f>+Apr!L90</f>
        <v>0</v>
      </c>
      <c r="L90" s="10"/>
      <c r="M90" s="10"/>
      <c r="N90" s="10">
        <f t="shared" si="2"/>
        <v>0</v>
      </c>
      <c r="O90" s="10">
        <f>+'184.100'!AE90</f>
        <v>0</v>
      </c>
      <c r="Q90" s="10"/>
      <c r="R90" s="10">
        <f t="shared" si="15"/>
        <v>0</v>
      </c>
    </row>
    <row r="91" spans="1:18" hidden="1" x14ac:dyDescent="0.2">
      <c r="A91" s="34">
        <f>+Jan!A91</f>
        <v>920240</v>
      </c>
      <c r="B91" s="35"/>
      <c r="C91" s="35"/>
      <c r="D91" s="35"/>
      <c r="E91" s="35"/>
      <c r="F91" s="35"/>
      <c r="G91" s="10">
        <f t="shared" si="16"/>
        <v>0</v>
      </c>
      <c r="H91" s="10"/>
      <c r="I91" s="10">
        <f>+Apr!J91</f>
        <v>0</v>
      </c>
      <c r="J91" s="10"/>
      <c r="K91" s="10">
        <f>+Apr!L91</f>
        <v>0</v>
      </c>
      <c r="L91" s="10"/>
      <c r="M91" s="10"/>
      <c r="N91" s="10">
        <f t="shared" si="2"/>
        <v>0</v>
      </c>
      <c r="O91" s="10">
        <f>+'184.100'!AE91</f>
        <v>0</v>
      </c>
      <c r="Q91" s="10"/>
      <c r="R91" s="10">
        <f t="shared" si="15"/>
        <v>0</v>
      </c>
    </row>
    <row r="92" spans="1:18" hidden="1" x14ac:dyDescent="0.2">
      <c r="A92" s="34">
        <f>+Jan!A92</f>
        <v>920241</v>
      </c>
      <c r="B92" s="35"/>
      <c r="C92" s="35"/>
      <c r="D92" s="35"/>
      <c r="E92" s="35"/>
      <c r="F92" s="35"/>
      <c r="G92" s="10">
        <f t="shared" si="16"/>
        <v>0</v>
      </c>
      <c r="H92" s="10"/>
      <c r="I92" s="10">
        <f>+Apr!J92</f>
        <v>0</v>
      </c>
      <c r="J92" s="10"/>
      <c r="K92" s="10">
        <f>+Apr!L92</f>
        <v>0</v>
      </c>
      <c r="L92" s="10"/>
      <c r="M92" s="10"/>
      <c r="N92" s="10">
        <f t="shared" ref="N92:N97" si="17">+G92-I92+J92-K92+L92+M92+H92</f>
        <v>0</v>
      </c>
      <c r="O92" s="10">
        <f>+'184.100'!AE92</f>
        <v>0</v>
      </c>
      <c r="Q92" s="10"/>
      <c r="R92" s="10">
        <f t="shared" si="15"/>
        <v>0</v>
      </c>
    </row>
    <row r="93" spans="1:18" x14ac:dyDescent="0.2">
      <c r="A93" s="34">
        <v>920250</v>
      </c>
      <c r="B93" s="35">
        <v>63.53</v>
      </c>
      <c r="C93" s="35">
        <v>3.33</v>
      </c>
      <c r="D93" s="35"/>
      <c r="E93" s="35">
        <v>7.89</v>
      </c>
      <c r="F93" s="35"/>
      <c r="G93" s="10">
        <f t="shared" si="16"/>
        <v>74.75</v>
      </c>
      <c r="H93" s="10"/>
      <c r="I93" s="10">
        <f>+Apr!J93</f>
        <v>0</v>
      </c>
      <c r="J93" s="10"/>
      <c r="K93" s="10">
        <f>+Apr!L93</f>
        <v>0</v>
      </c>
      <c r="L93" s="10"/>
      <c r="M93" s="10"/>
      <c r="N93" s="10">
        <f t="shared" si="17"/>
        <v>74.75</v>
      </c>
      <c r="O93" s="10">
        <f>+'184.100'!AE93</f>
        <v>0</v>
      </c>
      <c r="Q93" s="10"/>
      <c r="R93" s="10">
        <f t="shared" si="15"/>
        <v>74.75</v>
      </c>
    </row>
    <row r="94" spans="1:18" x14ac:dyDescent="0.2">
      <c r="A94" s="34">
        <v>920260</v>
      </c>
      <c r="B94" s="35">
        <v>63.53</v>
      </c>
      <c r="C94" s="35">
        <v>3.34</v>
      </c>
      <c r="D94" s="35"/>
      <c r="E94" s="35">
        <v>7.89</v>
      </c>
      <c r="F94" s="35"/>
      <c r="G94" s="10">
        <f t="shared" si="16"/>
        <v>74.760000000000005</v>
      </c>
      <c r="H94" s="10"/>
      <c r="I94" s="10">
        <f>+Apr!J94</f>
        <v>0</v>
      </c>
      <c r="J94" s="10"/>
      <c r="K94" s="10">
        <f>+Apr!L94</f>
        <v>0</v>
      </c>
      <c r="L94" s="10"/>
      <c r="M94" s="10"/>
      <c r="N94" s="10">
        <f t="shared" si="17"/>
        <v>74.760000000000005</v>
      </c>
      <c r="O94" s="10">
        <f>+'184.100'!AE94</f>
        <v>0</v>
      </c>
      <c r="Q94" s="10"/>
      <c r="R94" s="10">
        <f t="shared" si="15"/>
        <v>74.760000000000005</v>
      </c>
    </row>
    <row r="95" spans="1:18" hidden="1" x14ac:dyDescent="0.2">
      <c r="A95" s="34">
        <f>+Jan!A95</f>
        <v>921000</v>
      </c>
      <c r="B95" s="35"/>
      <c r="C95" s="35"/>
      <c r="D95" s="35"/>
      <c r="E95" s="35"/>
      <c r="F95" s="35"/>
      <c r="G95" s="10">
        <f t="shared" si="16"/>
        <v>0</v>
      </c>
      <c r="H95" s="10"/>
      <c r="I95" s="10">
        <f>+Apr!J95</f>
        <v>0</v>
      </c>
      <c r="J95" s="10"/>
      <c r="K95" s="10">
        <f>+Apr!L95</f>
        <v>0</v>
      </c>
      <c r="L95" s="10"/>
      <c r="M95" s="10"/>
      <c r="N95" s="10">
        <f t="shared" si="17"/>
        <v>0</v>
      </c>
      <c r="O95" s="10">
        <f>+'184.100'!AE95</f>
        <v>0</v>
      </c>
      <c r="Q95" s="10">
        <f>+'163000'!AE19+'163000'!AE42</f>
        <v>0</v>
      </c>
      <c r="R95" s="10">
        <f t="shared" si="15"/>
        <v>0</v>
      </c>
    </row>
    <row r="96" spans="1:18" hidden="1" x14ac:dyDescent="0.2">
      <c r="A96" s="34">
        <f>+Jan!A96</f>
        <v>928000</v>
      </c>
      <c r="B96" s="35"/>
      <c r="C96" s="35"/>
      <c r="D96" s="35"/>
      <c r="E96" s="35"/>
      <c r="F96" s="35"/>
      <c r="G96" s="10">
        <f t="shared" si="16"/>
        <v>0</v>
      </c>
      <c r="H96" s="10"/>
      <c r="I96" s="10">
        <f>+Apr!J96</f>
        <v>0</v>
      </c>
      <c r="J96" s="10"/>
      <c r="K96" s="10">
        <f>+Apr!L96</f>
        <v>0</v>
      </c>
      <c r="L96" s="10"/>
      <c r="M96" s="10"/>
      <c r="N96" s="10">
        <f t="shared" si="17"/>
        <v>0</v>
      </c>
      <c r="O96" s="10">
        <f>+'184.100'!AE96</f>
        <v>0</v>
      </c>
      <c r="Q96" s="10"/>
      <c r="R96" s="10">
        <f t="shared" si="15"/>
        <v>0</v>
      </c>
    </row>
    <row r="97" spans="1:18" hidden="1" x14ac:dyDescent="0.2">
      <c r="A97" s="34">
        <f>+Jan!A97</f>
        <v>928100</v>
      </c>
      <c r="B97" s="35"/>
      <c r="C97" s="35"/>
      <c r="D97" s="35"/>
      <c r="E97" s="35"/>
      <c r="F97" s="35"/>
      <c r="G97" s="10">
        <f t="shared" si="16"/>
        <v>0</v>
      </c>
      <c r="H97" s="10"/>
      <c r="I97" s="10">
        <f>+Apr!J97</f>
        <v>0</v>
      </c>
      <c r="J97" s="10"/>
      <c r="K97" s="10">
        <f>+Apr!L97</f>
        <v>0</v>
      </c>
      <c r="L97" s="10"/>
      <c r="M97" s="10"/>
      <c r="N97" s="10">
        <f t="shared" si="17"/>
        <v>0</v>
      </c>
      <c r="O97" s="10">
        <f>+'184.100'!AE97</f>
        <v>0</v>
      </c>
      <c r="Q97" s="10"/>
      <c r="R97" s="10">
        <f t="shared" si="15"/>
        <v>0</v>
      </c>
    </row>
    <row r="98" spans="1:18" hidden="1" x14ac:dyDescent="0.2">
      <c r="A98" s="34">
        <f>+Jan!A98</f>
        <v>928300</v>
      </c>
      <c r="B98" s="35"/>
      <c r="C98" s="35"/>
      <c r="D98" s="35"/>
      <c r="E98" s="35"/>
      <c r="F98" s="35"/>
      <c r="G98" s="10">
        <f t="shared" si="16"/>
        <v>0</v>
      </c>
      <c r="H98" s="10"/>
      <c r="I98" s="10">
        <f>+Apr!J98</f>
        <v>0</v>
      </c>
      <c r="J98" s="10"/>
      <c r="K98" s="10">
        <f>+Apr!L98</f>
        <v>0</v>
      </c>
      <c r="L98" s="10"/>
      <c r="M98" s="10"/>
      <c r="N98" s="10">
        <f t="shared" ref="N98:N99" si="18">+G98-I98+J98-K98+L98+M98+H98</f>
        <v>0</v>
      </c>
      <c r="O98" s="10">
        <f>+'184.100'!AE98</f>
        <v>0</v>
      </c>
      <c r="Q98" s="10"/>
      <c r="R98" s="10">
        <f t="shared" si="15"/>
        <v>0</v>
      </c>
    </row>
    <row r="99" spans="1:18" hidden="1" x14ac:dyDescent="0.2">
      <c r="A99" s="34">
        <v>928500</v>
      </c>
      <c r="B99" s="35"/>
      <c r="C99" s="35"/>
      <c r="D99" s="35"/>
      <c r="E99" s="35"/>
      <c r="F99" s="35"/>
      <c r="G99" s="10">
        <f t="shared" si="16"/>
        <v>0</v>
      </c>
      <c r="H99" s="10"/>
      <c r="I99" s="10">
        <f>+Apr!J99</f>
        <v>0</v>
      </c>
      <c r="J99" s="10"/>
      <c r="K99" s="10">
        <f>+Apr!L99</f>
        <v>0</v>
      </c>
      <c r="L99" s="10"/>
      <c r="M99" s="10"/>
      <c r="N99" s="10">
        <f t="shared" si="18"/>
        <v>0</v>
      </c>
      <c r="O99" s="10">
        <f>+'184.100'!AE99</f>
        <v>0</v>
      </c>
      <c r="Q99" s="10"/>
      <c r="R99" s="10">
        <f t="shared" si="15"/>
        <v>0</v>
      </c>
    </row>
    <row r="100" spans="1:18" hidden="1" x14ac:dyDescent="0.2">
      <c r="A100" s="34">
        <v>928600</v>
      </c>
      <c r="B100" s="35"/>
      <c r="C100" s="35"/>
      <c r="D100" s="35"/>
      <c r="E100" s="35"/>
      <c r="F100" s="35"/>
      <c r="G100" s="10">
        <f t="shared" si="16"/>
        <v>0</v>
      </c>
      <c r="H100" s="10"/>
      <c r="I100" s="10">
        <f>+Apr!J100</f>
        <v>0</v>
      </c>
      <c r="J100" s="10"/>
      <c r="K100" s="10">
        <f>+Apr!L100</f>
        <v>0</v>
      </c>
      <c r="L100" s="10"/>
      <c r="M100" s="10"/>
      <c r="N100" s="10">
        <f t="shared" ref="N100:N104" si="19">+G100-I100+J100-K100+L100+M100+H100</f>
        <v>0</v>
      </c>
      <c r="O100" s="10">
        <f>+'184.100'!AE100</f>
        <v>0</v>
      </c>
      <c r="Q100" s="10"/>
      <c r="R100" s="10">
        <f t="shared" si="15"/>
        <v>0</v>
      </c>
    </row>
    <row r="101" spans="1:18" hidden="1" x14ac:dyDescent="0.2">
      <c r="A101" s="34">
        <v>928610</v>
      </c>
      <c r="B101" s="35"/>
      <c r="C101" s="35"/>
      <c r="D101" s="35"/>
      <c r="E101" s="35"/>
      <c r="F101" s="35"/>
      <c r="G101" s="10">
        <f t="shared" si="16"/>
        <v>0</v>
      </c>
      <c r="H101" s="10"/>
      <c r="I101" s="10">
        <f>+Apr!J101</f>
        <v>0</v>
      </c>
      <c r="J101" s="10"/>
      <c r="K101" s="10">
        <f>+Apr!L101</f>
        <v>0</v>
      </c>
      <c r="L101" s="10"/>
      <c r="M101" s="10"/>
      <c r="N101" s="10">
        <f t="shared" si="19"/>
        <v>0</v>
      </c>
      <c r="O101" s="10">
        <f>+'184.100'!AE101</f>
        <v>0</v>
      </c>
      <c r="Q101" s="10"/>
      <c r="R101" s="10">
        <f t="shared" si="15"/>
        <v>0</v>
      </c>
    </row>
    <row r="102" spans="1:18" hidden="1" x14ac:dyDescent="0.2">
      <c r="A102" s="34">
        <f>+Jan!A102</f>
        <v>930100</v>
      </c>
      <c r="B102" s="35"/>
      <c r="C102" s="35"/>
      <c r="D102" s="35"/>
      <c r="E102" s="35"/>
      <c r="F102" s="35"/>
      <c r="G102" s="10">
        <f t="shared" si="16"/>
        <v>0</v>
      </c>
      <c r="H102" s="10"/>
      <c r="I102" s="10">
        <f>+Apr!J102</f>
        <v>0</v>
      </c>
      <c r="J102" s="10"/>
      <c r="K102" s="10">
        <f>+Apr!L102</f>
        <v>0</v>
      </c>
      <c r="L102" s="10"/>
      <c r="M102" s="10"/>
      <c r="N102" s="10">
        <f t="shared" si="19"/>
        <v>0</v>
      </c>
      <c r="O102" s="10">
        <f>+'184.100'!AE102</f>
        <v>0</v>
      </c>
      <c r="Q102" s="10"/>
      <c r="R102" s="10">
        <f t="shared" si="15"/>
        <v>0</v>
      </c>
    </row>
    <row r="103" spans="1:18" x14ac:dyDescent="0.2">
      <c r="A103" s="34">
        <f>+Jan!A103</f>
        <v>930200</v>
      </c>
      <c r="B103" s="35">
        <v>11181.4</v>
      </c>
      <c r="C103" s="35">
        <v>693.1</v>
      </c>
      <c r="D103" s="35"/>
      <c r="E103" s="35">
        <v>1140.45</v>
      </c>
      <c r="F103" s="35"/>
      <c r="G103" s="10">
        <f t="shared" si="16"/>
        <v>13014.95</v>
      </c>
      <c r="H103" s="10"/>
      <c r="I103" s="10">
        <f>+Apr!J103</f>
        <v>0</v>
      </c>
      <c r="J103" s="10"/>
      <c r="K103" s="10">
        <f>+Apr!L103</f>
        <v>0</v>
      </c>
      <c r="L103" s="10"/>
      <c r="M103" s="10"/>
      <c r="N103" s="10">
        <f t="shared" si="19"/>
        <v>13014.95</v>
      </c>
      <c r="O103" s="10">
        <f>+'184.100'!AE103</f>
        <v>6.6690840318582865</v>
      </c>
      <c r="P103" s="10">
        <v>-1.55</v>
      </c>
      <c r="Q103" s="10"/>
      <c r="R103" s="10">
        <f t="shared" si="15"/>
        <v>13020.06908403186</v>
      </c>
    </row>
    <row r="104" spans="1:18" hidden="1" x14ac:dyDescent="0.2">
      <c r="A104" s="34">
        <f>+Jan!A104</f>
        <v>930220</v>
      </c>
      <c r="B104" s="35"/>
      <c r="C104" s="35"/>
      <c r="D104" s="35"/>
      <c r="E104" s="35"/>
      <c r="F104" s="35"/>
      <c r="G104" s="10">
        <f t="shared" si="16"/>
        <v>0</v>
      </c>
      <c r="H104" s="10"/>
      <c r="I104" s="10">
        <f>+Apr!J104</f>
        <v>0</v>
      </c>
      <c r="J104" s="10"/>
      <c r="K104" s="10">
        <f>+Apr!L104</f>
        <v>0</v>
      </c>
      <c r="L104" s="10"/>
      <c r="M104" s="10"/>
      <c r="N104" s="10">
        <f t="shared" si="19"/>
        <v>0</v>
      </c>
      <c r="O104" s="10">
        <f>+'184.100'!AE104</f>
        <v>0</v>
      </c>
      <c r="Q104" s="10"/>
      <c r="R104" s="10">
        <f t="shared" si="15"/>
        <v>0</v>
      </c>
    </row>
    <row r="105" spans="1:18" hidden="1" x14ac:dyDescent="0.2">
      <c r="A105" s="34">
        <f>+Jan!A105</f>
        <v>930221</v>
      </c>
      <c r="B105" s="35"/>
      <c r="C105" s="35"/>
      <c r="D105" s="35"/>
      <c r="E105" s="35"/>
      <c r="F105" s="35"/>
      <c r="G105" s="10">
        <f t="shared" si="16"/>
        <v>0</v>
      </c>
      <c r="H105" s="10"/>
      <c r="I105" s="10">
        <f>+Apr!J105</f>
        <v>0</v>
      </c>
      <c r="J105" s="10"/>
      <c r="K105" s="10">
        <f>+Apr!L105</f>
        <v>0</v>
      </c>
      <c r="L105" s="10"/>
      <c r="M105" s="10"/>
      <c r="N105" s="10">
        <f t="shared" ref="N105:N114" si="20">+G105-I105+J105-K105+L105+M105+H105</f>
        <v>0</v>
      </c>
      <c r="O105" s="10">
        <f>+'184.100'!AE105</f>
        <v>0</v>
      </c>
      <c r="Q105" s="10"/>
      <c r="R105" s="10">
        <f t="shared" ref="R105:R114" si="21">+N105++Q105+O105+P105</f>
        <v>0</v>
      </c>
    </row>
    <row r="106" spans="1:18" hidden="1" x14ac:dyDescent="0.2">
      <c r="A106" s="34">
        <f>+Jan!A106</f>
        <v>930230</v>
      </c>
      <c r="B106" s="35"/>
      <c r="C106" s="35"/>
      <c r="D106" s="35"/>
      <c r="E106" s="35"/>
      <c r="F106" s="35"/>
      <c r="G106" s="10">
        <f t="shared" si="16"/>
        <v>0</v>
      </c>
      <c r="H106" s="10"/>
      <c r="I106" s="10">
        <f>+Apr!J106</f>
        <v>0</v>
      </c>
      <c r="J106" s="10"/>
      <c r="K106" s="10">
        <f>+Apr!L106</f>
        <v>0</v>
      </c>
      <c r="L106" s="10"/>
      <c r="M106" s="10"/>
      <c r="N106" s="10">
        <f t="shared" si="20"/>
        <v>0</v>
      </c>
      <c r="O106" s="10">
        <f>+'184.100'!AE106</f>
        <v>0</v>
      </c>
      <c r="Q106" s="10"/>
      <c r="R106" s="10">
        <f t="shared" si="21"/>
        <v>0</v>
      </c>
    </row>
    <row r="107" spans="1:18" hidden="1" x14ac:dyDescent="0.2">
      <c r="A107" s="34">
        <f>+Jan!A107</f>
        <v>930231</v>
      </c>
      <c r="B107" s="35"/>
      <c r="C107" s="35"/>
      <c r="D107" s="35"/>
      <c r="E107" s="35"/>
      <c r="F107" s="35"/>
      <c r="G107" s="10">
        <f t="shared" si="16"/>
        <v>0</v>
      </c>
      <c r="H107" s="10"/>
      <c r="I107" s="10">
        <f>+Apr!J107</f>
        <v>0</v>
      </c>
      <c r="J107" s="10"/>
      <c r="K107" s="10">
        <f>+Apr!L107</f>
        <v>0</v>
      </c>
      <c r="L107" s="10"/>
      <c r="M107" s="10"/>
      <c r="N107" s="10">
        <f t="shared" si="20"/>
        <v>0</v>
      </c>
      <c r="O107" s="10">
        <f>+'184.100'!AE107</f>
        <v>0</v>
      </c>
      <c r="Q107" s="10"/>
      <c r="R107" s="10">
        <f t="shared" si="21"/>
        <v>0</v>
      </c>
    </row>
    <row r="108" spans="1:18" hidden="1" x14ac:dyDescent="0.2">
      <c r="A108" s="34">
        <f>+Jan!A108</f>
        <v>930240</v>
      </c>
      <c r="B108" s="35"/>
      <c r="C108" s="35"/>
      <c r="D108" s="35"/>
      <c r="E108" s="35"/>
      <c r="F108" s="35"/>
      <c r="G108" s="10">
        <f t="shared" si="16"/>
        <v>0</v>
      </c>
      <c r="H108" s="10"/>
      <c r="I108" s="10">
        <f>+Apr!J108</f>
        <v>0</v>
      </c>
      <c r="J108" s="10"/>
      <c r="K108" s="10">
        <f>+Apr!L108</f>
        <v>0</v>
      </c>
      <c r="L108" s="10"/>
      <c r="M108" s="10"/>
      <c r="N108" s="10">
        <f t="shared" si="20"/>
        <v>0</v>
      </c>
      <c r="O108" s="10">
        <f>+'184.100'!AE108</f>
        <v>0</v>
      </c>
      <c r="Q108" s="10"/>
      <c r="R108" s="10">
        <f t="shared" si="21"/>
        <v>0</v>
      </c>
    </row>
    <row r="109" spans="1:18" hidden="1" x14ac:dyDescent="0.2">
      <c r="A109" s="34">
        <f>+Jan!A109</f>
        <v>930241</v>
      </c>
      <c r="B109" s="35"/>
      <c r="C109" s="35"/>
      <c r="D109" s="35"/>
      <c r="E109" s="35"/>
      <c r="F109" s="35"/>
      <c r="G109" s="10">
        <f t="shared" si="16"/>
        <v>0</v>
      </c>
      <c r="H109" s="10"/>
      <c r="I109" s="10">
        <f>+Apr!J109</f>
        <v>0</v>
      </c>
      <c r="J109" s="10"/>
      <c r="K109" s="10">
        <f>+Apr!L109</f>
        <v>0</v>
      </c>
      <c r="L109" s="10"/>
      <c r="M109" s="10"/>
      <c r="N109" s="10">
        <f t="shared" si="20"/>
        <v>0</v>
      </c>
      <c r="O109" s="10">
        <f>+'184.100'!AE109</f>
        <v>0</v>
      </c>
      <c r="Q109" s="10"/>
      <c r="R109" s="10">
        <f t="shared" si="21"/>
        <v>0</v>
      </c>
    </row>
    <row r="110" spans="1:18" x14ac:dyDescent="0.2">
      <c r="A110" s="34">
        <f>+Jan!A110</f>
        <v>935000</v>
      </c>
      <c r="B110" s="35">
        <v>32717.27</v>
      </c>
      <c r="C110" s="35">
        <v>1488.63</v>
      </c>
      <c r="D110" s="35"/>
      <c r="E110" s="35">
        <v>3263.69</v>
      </c>
      <c r="F110" s="35"/>
      <c r="G110" s="10">
        <f t="shared" si="16"/>
        <v>37469.590000000004</v>
      </c>
      <c r="H110" s="10"/>
      <c r="I110" s="10">
        <f>+Apr!J110</f>
        <v>0</v>
      </c>
      <c r="J110" s="10"/>
      <c r="K110" s="10">
        <f>+Apr!L110</f>
        <v>0</v>
      </c>
      <c r="L110" s="10"/>
      <c r="M110" s="10"/>
      <c r="N110" s="10">
        <f t="shared" si="20"/>
        <v>37469.590000000004</v>
      </c>
      <c r="O110" s="10">
        <f>+'184.100'!AE110</f>
        <v>21.624946323254708</v>
      </c>
      <c r="Q110" s="10"/>
      <c r="R110" s="10">
        <f t="shared" si="21"/>
        <v>37491.214946323256</v>
      </c>
    </row>
    <row r="111" spans="1:18" hidden="1" x14ac:dyDescent="0.2">
      <c r="A111" s="34">
        <f>+Jan!A111</f>
        <v>935220</v>
      </c>
      <c r="B111" s="10"/>
      <c r="C111" s="10"/>
      <c r="D111" s="10"/>
      <c r="E111" s="10"/>
      <c r="F111" s="10"/>
      <c r="G111" s="10">
        <f t="shared" si="16"/>
        <v>0</v>
      </c>
      <c r="H111" s="10"/>
      <c r="I111" s="10">
        <f>+Apr!J111</f>
        <v>0</v>
      </c>
      <c r="J111" s="10"/>
      <c r="K111" s="10">
        <f>+Apr!L111</f>
        <v>0</v>
      </c>
      <c r="L111" s="10"/>
      <c r="M111" s="10"/>
      <c r="N111" s="10">
        <f t="shared" si="20"/>
        <v>0</v>
      </c>
      <c r="O111" s="10">
        <f>+'184.100'!AE111</f>
        <v>0</v>
      </c>
      <c r="Q111" s="10"/>
      <c r="R111" s="10">
        <f t="shared" si="21"/>
        <v>0</v>
      </c>
    </row>
    <row r="112" spans="1:18" hidden="1" x14ac:dyDescent="0.2">
      <c r="A112" s="34">
        <f>+Jan!A112</f>
        <v>935230</v>
      </c>
      <c r="B112" s="10"/>
      <c r="C112" s="10"/>
      <c r="D112" s="10"/>
      <c r="E112" s="10"/>
      <c r="F112" s="10"/>
      <c r="G112" s="10">
        <f t="shared" si="16"/>
        <v>0</v>
      </c>
      <c r="H112" s="10"/>
      <c r="I112" s="10">
        <f>+Apr!J112</f>
        <v>0</v>
      </c>
      <c r="J112" s="10"/>
      <c r="K112" s="10">
        <f>+Apr!L112</f>
        <v>0</v>
      </c>
      <c r="L112" s="10"/>
      <c r="M112" s="10"/>
      <c r="N112" s="10">
        <f t="shared" si="20"/>
        <v>0</v>
      </c>
      <c r="O112" s="10">
        <f>+'184.100'!AE112</f>
        <v>0</v>
      </c>
      <c r="Q112" s="10"/>
      <c r="R112" s="10">
        <f t="shared" si="21"/>
        <v>0</v>
      </c>
    </row>
    <row r="113" spans="1:18" hidden="1" x14ac:dyDescent="0.2">
      <c r="A113" s="34">
        <f>+Jan!A113</f>
        <v>935240</v>
      </c>
      <c r="B113" s="10"/>
      <c r="C113" s="10"/>
      <c r="D113" s="10"/>
      <c r="E113" s="10"/>
      <c r="F113" s="10"/>
      <c r="G113" s="10">
        <f t="shared" si="16"/>
        <v>0</v>
      </c>
      <c r="H113" s="10"/>
      <c r="I113" s="10">
        <f>+Apr!J113</f>
        <v>0</v>
      </c>
      <c r="J113" s="10"/>
      <c r="K113" s="10">
        <f>+Apr!L113</f>
        <v>0</v>
      </c>
      <c r="L113" s="10"/>
      <c r="M113" s="10"/>
      <c r="N113" s="10">
        <f t="shared" si="20"/>
        <v>0</v>
      </c>
      <c r="O113" s="10">
        <f>+'184.100'!AE113</f>
        <v>0</v>
      </c>
      <c r="Q113" s="10"/>
      <c r="R113" s="10">
        <f t="shared" si="21"/>
        <v>0</v>
      </c>
    </row>
    <row r="114" spans="1:18" x14ac:dyDescent="0.2">
      <c r="A114" s="34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>
        <f t="shared" si="20"/>
        <v>0</v>
      </c>
      <c r="O114" s="10">
        <f>+'184.100'!AE114</f>
        <v>0</v>
      </c>
      <c r="Q114" s="10"/>
      <c r="R114" s="10">
        <f t="shared" si="21"/>
        <v>0</v>
      </c>
    </row>
    <row r="115" spans="1:18" ht="15.75" thickBot="1" x14ac:dyDescent="0.25">
      <c r="A115" s="7"/>
      <c r="B115" s="19">
        <f>SUM(B8:B114)</f>
        <v>888443.96000000008</v>
      </c>
      <c r="C115" s="19">
        <f t="shared" ref="C115:N115" si="22">SUM(C8:C114)</f>
        <v>41836.019999999997</v>
      </c>
      <c r="D115" s="19">
        <f t="shared" si="22"/>
        <v>0</v>
      </c>
      <c r="E115" s="19">
        <f t="shared" si="22"/>
        <v>94932.97</v>
      </c>
      <c r="F115" s="19">
        <f t="shared" si="22"/>
        <v>0</v>
      </c>
      <c r="G115" s="19">
        <f t="shared" si="22"/>
        <v>1025212.9500000003</v>
      </c>
      <c r="H115" s="19">
        <f t="shared" si="22"/>
        <v>0</v>
      </c>
      <c r="I115" s="19">
        <f t="shared" si="22"/>
        <v>0</v>
      </c>
      <c r="J115" s="19">
        <f t="shared" si="22"/>
        <v>0</v>
      </c>
      <c r="K115" s="19">
        <f t="shared" si="22"/>
        <v>0</v>
      </c>
      <c r="L115" s="19">
        <f t="shared" si="22"/>
        <v>0</v>
      </c>
      <c r="M115" s="19">
        <f t="shared" si="22"/>
        <v>0</v>
      </c>
      <c r="N115" s="19">
        <f t="shared" si="22"/>
        <v>1025212.9500000003</v>
      </c>
      <c r="O115" s="19">
        <f>SUM(O8:O113)</f>
        <v>-6.0396132539608516E-13</v>
      </c>
      <c r="P115" s="19">
        <f>SUM(P8:P113)</f>
        <v>0</v>
      </c>
      <c r="Q115" s="19">
        <f>SUM(Q8:Q113)</f>
        <v>5.5422333389287814E-13</v>
      </c>
      <c r="R115" s="19">
        <f>SUM(R8:R113)</f>
        <v>1025212.9500000001</v>
      </c>
    </row>
    <row r="116" spans="1:18" ht="15.75" thickTop="1" x14ac:dyDescent="0.2">
      <c r="A116" s="7"/>
      <c r="H116" s="10"/>
      <c r="I116" s="10" t="s">
        <v>11</v>
      </c>
      <c r="J116" s="10"/>
      <c r="K116" s="10"/>
      <c r="L116" s="10"/>
      <c r="M116" s="10"/>
      <c r="O116" s="10"/>
      <c r="Q116" s="10"/>
    </row>
    <row r="117" spans="1:18" x14ac:dyDescent="0.2">
      <c r="A117" s="101"/>
      <c r="B117" s="102"/>
      <c r="C117" s="102"/>
      <c r="D117" s="102"/>
      <c r="E117" s="102"/>
      <c r="F117" s="102"/>
      <c r="G117" s="102"/>
      <c r="H117" s="10"/>
      <c r="M117" s="3" t="s">
        <v>38</v>
      </c>
      <c r="N117" s="10">
        <f>SUM(N8:N34)++N43+SUM(N47:N48)+N44</f>
        <v>290403.59999999998</v>
      </c>
      <c r="O117" s="44" t="s">
        <v>38</v>
      </c>
      <c r="P117" s="43"/>
      <c r="Q117" s="44"/>
      <c r="R117" s="10">
        <f>SUM(R8:R34)++R43+SUM(R47:R48)+R44</f>
        <v>338000.24052843911</v>
      </c>
    </row>
    <row r="118" spans="1:18" x14ac:dyDescent="0.2">
      <c r="A118" s="101"/>
      <c r="B118" s="102" t="s">
        <v>96</v>
      </c>
      <c r="C118" s="102"/>
      <c r="D118" s="102"/>
      <c r="E118" s="102">
        <v>133</v>
      </c>
      <c r="F118" s="102"/>
      <c r="G118" s="102"/>
      <c r="M118" s="3" t="s">
        <v>39</v>
      </c>
      <c r="N118" s="10">
        <f>SUM(N35:N40)</f>
        <v>2933.95</v>
      </c>
      <c r="O118" s="44" t="s">
        <v>39</v>
      </c>
      <c r="P118" s="43"/>
      <c r="Q118" s="44"/>
      <c r="R118" s="10">
        <f>SUM(R35:R40)</f>
        <v>2933.95</v>
      </c>
    </row>
    <row r="119" spans="1:18" x14ac:dyDescent="0.2">
      <c r="A119" s="9"/>
      <c r="B119" s="90" t="s">
        <v>97</v>
      </c>
      <c r="M119" s="3" t="s">
        <v>42</v>
      </c>
      <c r="N119" s="10">
        <f>SUM(N41:N42)+N45</f>
        <v>50127.899999999994</v>
      </c>
      <c r="O119" s="44" t="s">
        <v>42</v>
      </c>
      <c r="P119" s="43"/>
      <c r="Q119" s="44"/>
      <c r="R119" s="10">
        <f>SUM(R41:R42)+R45</f>
        <v>1.0520917470557833E-11</v>
      </c>
    </row>
    <row r="120" spans="1:18" x14ac:dyDescent="0.2">
      <c r="A120" s="9"/>
      <c r="M120" s="3" t="s">
        <v>41</v>
      </c>
      <c r="N120" s="10">
        <f>SUM(N49:N55)</f>
        <v>0</v>
      </c>
      <c r="O120" s="44" t="s">
        <v>41</v>
      </c>
      <c r="P120" s="43"/>
      <c r="Q120" s="44"/>
      <c r="R120" s="10">
        <f>SUM(R49:R55)</f>
        <v>11.91</v>
      </c>
    </row>
    <row r="121" spans="1:18" x14ac:dyDescent="0.2">
      <c r="A121" s="9"/>
      <c r="M121" s="3" t="s">
        <v>40</v>
      </c>
      <c r="N121" s="29">
        <f>SUM(N56:N114)</f>
        <v>681747.49999999988</v>
      </c>
      <c r="O121" s="44" t="s">
        <v>40</v>
      </c>
      <c r="P121" s="43"/>
      <c r="Q121" s="44"/>
      <c r="R121" s="29">
        <f>SUM(R56:R114)</f>
        <v>684266.84947156103</v>
      </c>
    </row>
    <row r="122" spans="1:18" ht="15.75" thickBot="1" x14ac:dyDescent="0.25">
      <c r="A122" s="9"/>
      <c r="M122" s="3" t="s">
        <v>4</v>
      </c>
      <c r="N122" s="30">
        <f>SUM(N117:N121)</f>
        <v>1025212.9499999998</v>
      </c>
      <c r="O122" s="44" t="s">
        <v>4</v>
      </c>
      <c r="P122" s="43"/>
      <c r="Q122" s="44"/>
      <c r="R122" s="30">
        <f>SUM(R117:R121)</f>
        <v>1025212.9500000002</v>
      </c>
    </row>
    <row r="123" spans="1:18" ht="15.75" thickTop="1" x14ac:dyDescent="0.2">
      <c r="A123" s="9"/>
      <c r="O123" s="10"/>
    </row>
    <row r="124" spans="1:18" x14ac:dyDescent="0.2">
      <c r="A124" s="9"/>
      <c r="O124" s="10"/>
    </row>
    <row r="125" spans="1:18" x14ac:dyDescent="0.2">
      <c r="A125" s="9"/>
      <c r="O125" s="10"/>
    </row>
    <row r="126" spans="1:18" x14ac:dyDescent="0.2">
      <c r="A126" s="9"/>
    </row>
    <row r="127" spans="1:18" x14ac:dyDescent="0.2">
      <c r="A127" s="9"/>
    </row>
    <row r="128" spans="1:18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</sheetData>
  <phoneticPr fontId="0" type="noConversion"/>
  <printOptions gridLines="1"/>
  <pageMargins left="0.28000000000000003" right="0.14000000000000001" top="0.31" bottom="0.15" header="0.5" footer="0.36"/>
  <pageSetup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fitToPage="1"/>
  </sheetPr>
  <dimension ref="A1:T136"/>
  <sheetViews>
    <sheetView zoomScale="70" zoomScaleNormal="70" workbookViewId="0">
      <selection activeCell="B120" sqref="B120"/>
    </sheetView>
  </sheetViews>
  <sheetFormatPr defaultColWidth="18.140625" defaultRowHeight="15" x14ac:dyDescent="0.2"/>
  <cols>
    <col min="1" max="1" width="12.85546875" style="3" bestFit="1" customWidth="1"/>
    <col min="2" max="2" width="16.140625" style="2" bestFit="1" customWidth="1"/>
    <col min="3" max="3" width="16.140625" style="2" customWidth="1"/>
    <col min="4" max="4" width="14.28515625" style="2" hidden="1" customWidth="1"/>
    <col min="5" max="5" width="18.5703125" style="2" bestFit="1" customWidth="1"/>
    <col min="6" max="6" width="14" style="2" bestFit="1" customWidth="1"/>
    <col min="7" max="7" width="16.140625" style="2" bestFit="1" customWidth="1"/>
    <col min="8" max="8" width="13.85546875" style="3" bestFit="1" customWidth="1"/>
    <col min="9" max="10" width="14.28515625" style="3" hidden="1" customWidth="1"/>
    <col min="11" max="12" width="15.28515625" style="3" hidden="1" customWidth="1"/>
    <col min="13" max="13" width="21" style="3" hidden="1" customWidth="1"/>
    <col min="14" max="14" width="14.5703125" style="10" bestFit="1" customWidth="1"/>
    <col min="15" max="15" width="12.28515625" style="3" bestFit="1" customWidth="1"/>
    <col min="16" max="16" width="14.85546875" style="10" bestFit="1" customWidth="1"/>
    <col min="17" max="17" width="13.85546875" style="3" bestFit="1" customWidth="1"/>
    <col min="18" max="18" width="18.28515625" style="10" bestFit="1" customWidth="1"/>
    <col min="19" max="19" width="26.42578125" style="3" bestFit="1" customWidth="1"/>
    <col min="20" max="16384" width="18.140625" style="3"/>
  </cols>
  <sheetData>
    <row r="1" spans="1:20" ht="15.75" x14ac:dyDescent="0.25">
      <c r="A1" s="36" t="s">
        <v>37</v>
      </c>
      <c r="B1" s="37"/>
      <c r="C1" s="37"/>
      <c r="D1" s="37"/>
      <c r="E1" s="37"/>
      <c r="F1" s="37"/>
      <c r="G1" s="37"/>
      <c r="H1" s="32"/>
      <c r="I1" s="32"/>
      <c r="J1" s="32"/>
      <c r="K1" s="32"/>
    </row>
    <row r="2" spans="1:20" ht="15.75" x14ac:dyDescent="0.25">
      <c r="A2" s="36" t="s">
        <v>36</v>
      </c>
      <c r="B2" s="37"/>
      <c r="C2" s="37"/>
      <c r="D2" s="37"/>
      <c r="E2" s="37"/>
      <c r="F2" s="37"/>
      <c r="G2" s="37"/>
      <c r="H2" s="32"/>
    </row>
    <row r="3" spans="1:20" ht="15.75" x14ac:dyDescent="0.25">
      <c r="A3" s="86" t="s">
        <v>85</v>
      </c>
      <c r="B3" s="94">
        <f>+Jan!B3</f>
        <v>2019</v>
      </c>
      <c r="D3" s="91"/>
      <c r="E3" s="95"/>
      <c r="G3" s="37"/>
      <c r="H3" s="57">
        <v>701</v>
      </c>
      <c r="L3" s="4"/>
      <c r="M3" s="4"/>
      <c r="R3" s="27" t="s">
        <v>9</v>
      </c>
      <c r="S3" s="4" t="s">
        <v>11</v>
      </c>
      <c r="T3" s="4" t="s">
        <v>11</v>
      </c>
    </row>
    <row r="4" spans="1:20" ht="15.75" x14ac:dyDescent="0.25">
      <c r="B4" s="39"/>
      <c r="C4" s="40"/>
      <c r="D4" s="40"/>
      <c r="E4" s="40"/>
      <c r="F4" s="40"/>
      <c r="G4" s="41"/>
      <c r="H4" s="23" t="s">
        <v>53</v>
      </c>
      <c r="I4" s="4" t="s">
        <v>5</v>
      </c>
      <c r="J4" s="4" t="s">
        <v>7</v>
      </c>
      <c r="K4" s="4" t="s">
        <v>5</v>
      </c>
      <c r="L4" s="4" t="s">
        <v>7</v>
      </c>
      <c r="M4" s="4" t="s">
        <v>12</v>
      </c>
      <c r="N4" s="27" t="s">
        <v>9</v>
      </c>
      <c r="O4" s="4" t="s">
        <v>46</v>
      </c>
      <c r="P4" s="27"/>
      <c r="Q4" s="4" t="s">
        <v>46</v>
      </c>
      <c r="R4" s="27" t="s">
        <v>10</v>
      </c>
      <c r="S4" s="4" t="s">
        <v>11</v>
      </c>
      <c r="T4" s="4" t="s">
        <v>11</v>
      </c>
    </row>
    <row r="5" spans="1:20" s="1" customFormat="1" ht="15.75" x14ac:dyDescent="0.25">
      <c r="B5" s="14"/>
      <c r="C5" s="15" t="s">
        <v>7</v>
      </c>
      <c r="D5" s="15" t="s">
        <v>7</v>
      </c>
      <c r="E5" s="15" t="s">
        <v>7</v>
      </c>
      <c r="F5" s="15" t="s">
        <v>92</v>
      </c>
      <c r="G5" s="16" t="s">
        <v>4</v>
      </c>
      <c r="H5" s="23" t="s">
        <v>54</v>
      </c>
      <c r="I5" s="5">
        <f>+May!I5+32</f>
        <v>41404</v>
      </c>
      <c r="J5" s="5">
        <f>+May!J5+32</f>
        <v>41435</v>
      </c>
      <c r="K5" s="5">
        <f>+May!K5+32</f>
        <v>41404</v>
      </c>
      <c r="L5" s="5">
        <f>+May!L5+32</f>
        <v>41435</v>
      </c>
      <c r="M5" s="4" t="s">
        <v>13</v>
      </c>
      <c r="N5" s="27" t="s">
        <v>10</v>
      </c>
      <c r="O5" s="4" t="s">
        <v>49</v>
      </c>
      <c r="P5" s="27" t="s">
        <v>30</v>
      </c>
      <c r="Q5" s="4" t="s">
        <v>49</v>
      </c>
      <c r="R5" s="27" t="s">
        <v>32</v>
      </c>
      <c r="S5" s="5" t="s">
        <v>11</v>
      </c>
      <c r="T5" s="5" t="s">
        <v>11</v>
      </c>
    </row>
    <row r="6" spans="1:20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3</v>
      </c>
      <c r="F6" s="21" t="s">
        <v>93</v>
      </c>
      <c r="G6" s="22" t="s">
        <v>15</v>
      </c>
      <c r="H6" s="6" t="s">
        <v>28</v>
      </c>
      <c r="I6" s="6" t="s">
        <v>6</v>
      </c>
      <c r="J6" s="6" t="s">
        <v>6</v>
      </c>
      <c r="K6" s="6" t="s">
        <v>8</v>
      </c>
      <c r="L6" s="6" t="s">
        <v>8</v>
      </c>
      <c r="M6" s="6" t="s">
        <v>14</v>
      </c>
      <c r="N6" s="28" t="s">
        <v>29</v>
      </c>
      <c r="O6" s="6">
        <v>184.1</v>
      </c>
      <c r="P6" s="28" t="s">
        <v>31</v>
      </c>
      <c r="Q6" s="6">
        <v>163</v>
      </c>
      <c r="R6" s="31">
        <f>+Jan!R6</f>
        <v>2019</v>
      </c>
    </row>
    <row r="7" spans="1:20" x14ac:dyDescent="0.2">
      <c r="A7" s="24"/>
      <c r="B7" s="10"/>
      <c r="C7" s="10"/>
      <c r="D7" s="10"/>
      <c r="E7" s="10"/>
      <c r="F7" s="10"/>
      <c r="G7" s="10"/>
    </row>
    <row r="8" spans="1:20" x14ac:dyDescent="0.2">
      <c r="A8" s="34">
        <f>+Jan!A8</f>
        <v>107100</v>
      </c>
      <c r="B8" s="35">
        <v>8417.39</v>
      </c>
      <c r="C8" s="35">
        <v>245.84</v>
      </c>
      <c r="D8" s="35"/>
      <c r="E8" s="35">
        <v>896.98</v>
      </c>
      <c r="F8" s="35">
        <v>1580.04</v>
      </c>
      <c r="G8" s="10">
        <f>SUM(B8:F8)</f>
        <v>11140.25</v>
      </c>
      <c r="H8" s="10">
        <v>1569.55</v>
      </c>
      <c r="I8" s="10">
        <f>+May!J8</f>
        <v>0</v>
      </c>
      <c r="J8" s="10"/>
      <c r="K8" s="10">
        <f>+May!L8</f>
        <v>0</v>
      </c>
      <c r="L8" s="10"/>
      <c r="M8" s="10"/>
      <c r="N8" s="10">
        <f>+G8-I8+J8-K8+L8+M8+H8</f>
        <v>12709.8</v>
      </c>
      <c r="O8" s="10">
        <f>+'184.100'!AF8</f>
        <v>7.3179558852396509</v>
      </c>
      <c r="Q8" s="10">
        <f>+'163000'!AF7+'163000'!AF31</f>
        <v>8263.417800465777</v>
      </c>
      <c r="R8" s="10">
        <f t="shared" ref="R8:R58" si="0">+N8++Q8+O8+P8</f>
        <v>20980.535756351015</v>
      </c>
    </row>
    <row r="9" spans="1:20" x14ac:dyDescent="0.2">
      <c r="A9" s="34">
        <f>+Jan!A9</f>
        <v>107200</v>
      </c>
      <c r="B9" s="35">
        <v>181115.97</v>
      </c>
      <c r="C9" s="35">
        <v>888.25</v>
      </c>
      <c r="D9" s="35"/>
      <c r="E9" s="35">
        <v>14979.84</v>
      </c>
      <c r="F9" s="35">
        <v>6094.44</v>
      </c>
      <c r="G9" s="10">
        <f t="shared" ref="G9:G80" si="1">SUM(B9:F9)</f>
        <v>203078.5</v>
      </c>
      <c r="H9" s="10">
        <v>-7554.27</v>
      </c>
      <c r="I9" s="10">
        <f>+May!J9</f>
        <v>0</v>
      </c>
      <c r="J9" s="10"/>
      <c r="K9" s="10">
        <f>+May!L9</f>
        <v>0</v>
      </c>
      <c r="L9" s="10"/>
      <c r="M9" s="10"/>
      <c r="N9" s="10">
        <f t="shared" ref="N9:N91" si="2">+G9-I9+J9-K9+L9+M9+H9</f>
        <v>195524.23</v>
      </c>
      <c r="O9" s="10">
        <f>+'184.100'!AF9</f>
        <v>434.95783237948854</v>
      </c>
      <c r="Q9" s="10">
        <f>+'163000'!AF8+'163000'!AF32</f>
        <v>34878.321546558524</v>
      </c>
      <c r="R9" s="10">
        <f t="shared" si="0"/>
        <v>230837.50937893803</v>
      </c>
    </row>
    <row r="10" spans="1:20" hidden="1" x14ac:dyDescent="0.2">
      <c r="A10" s="34">
        <v>107210</v>
      </c>
      <c r="B10" s="35"/>
      <c r="C10" s="35"/>
      <c r="D10" s="35"/>
      <c r="E10" s="35"/>
      <c r="F10" s="35"/>
      <c r="G10" s="10">
        <f t="shared" si="1"/>
        <v>0</v>
      </c>
      <c r="H10" s="10"/>
      <c r="I10" s="10">
        <f>+May!J10</f>
        <v>0</v>
      </c>
      <c r="J10" s="10"/>
      <c r="K10" s="10">
        <f>+May!L10</f>
        <v>0</v>
      </c>
      <c r="L10" s="10"/>
      <c r="M10" s="10"/>
      <c r="N10" s="10">
        <f t="shared" si="2"/>
        <v>0</v>
      </c>
      <c r="O10" s="10">
        <f>+'184.100'!AF10</f>
        <v>0</v>
      </c>
      <c r="Q10" s="10"/>
      <c r="R10" s="10">
        <f t="shared" si="0"/>
        <v>0</v>
      </c>
    </row>
    <row r="11" spans="1:20" hidden="1" x14ac:dyDescent="0.2">
      <c r="A11" s="34">
        <v>107215</v>
      </c>
      <c r="B11" s="35"/>
      <c r="C11" s="35"/>
      <c r="D11" s="35"/>
      <c r="E11" s="35"/>
      <c r="F11" s="35"/>
      <c r="G11" s="10">
        <f t="shared" si="1"/>
        <v>0</v>
      </c>
      <c r="H11" s="10"/>
      <c r="I11" s="10">
        <f>+May!J11</f>
        <v>0</v>
      </c>
      <c r="J11" s="10"/>
      <c r="K11" s="10">
        <f>+May!L11</f>
        <v>0</v>
      </c>
      <c r="L11" s="10"/>
      <c r="M11" s="10"/>
      <c r="N11" s="10">
        <f t="shared" si="2"/>
        <v>0</v>
      </c>
      <c r="O11" s="10">
        <f>+'184.100'!AF11</f>
        <v>0</v>
      </c>
      <c r="Q11" s="10"/>
      <c r="R11" s="10">
        <f t="shared" si="0"/>
        <v>0</v>
      </c>
    </row>
    <row r="12" spans="1:20" hidden="1" x14ac:dyDescent="0.2">
      <c r="A12" s="34">
        <v>107217</v>
      </c>
      <c r="B12" s="35"/>
      <c r="C12" s="35"/>
      <c r="D12" s="35"/>
      <c r="E12" s="35"/>
      <c r="F12" s="35"/>
      <c r="G12" s="10">
        <f t="shared" si="1"/>
        <v>0</v>
      </c>
      <c r="H12" s="10"/>
      <c r="I12" s="10"/>
      <c r="J12" s="10"/>
      <c r="K12" s="10"/>
      <c r="L12" s="10"/>
      <c r="M12" s="10"/>
      <c r="N12" s="10">
        <f t="shared" si="2"/>
        <v>0</v>
      </c>
      <c r="O12" s="10">
        <f>+'184.100'!AF12</f>
        <v>0</v>
      </c>
      <c r="Q12" s="10"/>
      <c r="R12" s="10">
        <f t="shared" si="0"/>
        <v>0</v>
      </c>
    </row>
    <row r="13" spans="1:20" hidden="1" x14ac:dyDescent="0.2">
      <c r="A13" s="34">
        <v>107218</v>
      </c>
      <c r="B13" s="35"/>
      <c r="C13" s="35"/>
      <c r="D13" s="35"/>
      <c r="E13" s="35"/>
      <c r="F13" s="35"/>
      <c r="G13" s="10">
        <f t="shared" si="1"/>
        <v>0</v>
      </c>
      <c r="H13" s="10"/>
      <c r="I13" s="10">
        <f>+May!J13</f>
        <v>0</v>
      </c>
      <c r="J13" s="10"/>
      <c r="K13" s="10">
        <f>+May!L13</f>
        <v>0</v>
      </c>
      <c r="L13" s="10"/>
      <c r="M13" s="10"/>
      <c r="N13" s="10">
        <f t="shared" si="2"/>
        <v>0</v>
      </c>
      <c r="O13" s="10">
        <f>+'184.100'!AF13</f>
        <v>0</v>
      </c>
      <c r="Q13" s="10"/>
      <c r="R13" s="10">
        <f t="shared" si="0"/>
        <v>0</v>
      </c>
    </row>
    <row r="14" spans="1:20" hidden="1" x14ac:dyDescent="0.2">
      <c r="A14" s="34">
        <f>+Jan!A14</f>
        <v>107230</v>
      </c>
      <c r="B14" s="35"/>
      <c r="C14" s="35"/>
      <c r="D14" s="35"/>
      <c r="E14" s="35"/>
      <c r="F14" s="35"/>
      <c r="G14" s="10">
        <f t="shared" si="1"/>
        <v>0</v>
      </c>
      <c r="H14" s="10"/>
      <c r="I14" s="10">
        <f>+May!J14</f>
        <v>0</v>
      </c>
      <c r="J14" s="10"/>
      <c r="K14" s="10">
        <f>+May!L14</f>
        <v>0</v>
      </c>
      <c r="L14" s="10"/>
      <c r="M14" s="10"/>
      <c r="N14" s="10">
        <f t="shared" si="2"/>
        <v>0</v>
      </c>
      <c r="O14" s="10">
        <f>+'184.100'!AF14</f>
        <v>0</v>
      </c>
      <c r="Q14" s="10"/>
      <c r="R14" s="10">
        <f t="shared" si="0"/>
        <v>0</v>
      </c>
    </row>
    <row r="15" spans="1:20" hidden="1" x14ac:dyDescent="0.2">
      <c r="A15" s="34">
        <v>107235</v>
      </c>
      <c r="B15" s="35"/>
      <c r="C15" s="35"/>
      <c r="D15" s="35"/>
      <c r="E15" s="35"/>
      <c r="F15" s="35"/>
      <c r="G15" s="10">
        <f t="shared" si="1"/>
        <v>0</v>
      </c>
      <c r="H15" s="10"/>
      <c r="I15" s="10">
        <f>+May!J15</f>
        <v>0</v>
      </c>
      <c r="J15" s="10"/>
      <c r="K15" s="10">
        <f>+May!L15</f>
        <v>0</v>
      </c>
      <c r="L15" s="10"/>
      <c r="M15" s="10"/>
      <c r="N15" s="10">
        <f t="shared" si="2"/>
        <v>0</v>
      </c>
      <c r="O15" s="10">
        <f>+'184.100'!AF15</f>
        <v>0</v>
      </c>
      <c r="Q15" s="10"/>
      <c r="R15" s="10">
        <f t="shared" si="0"/>
        <v>0</v>
      </c>
    </row>
    <row r="16" spans="1:20" hidden="1" x14ac:dyDescent="0.2">
      <c r="A16" s="34">
        <f>+Jan!A16</f>
        <v>107240</v>
      </c>
      <c r="B16" s="35"/>
      <c r="C16" s="35"/>
      <c r="D16" s="35"/>
      <c r="E16" s="35"/>
      <c r="F16" s="35"/>
      <c r="G16" s="10">
        <f t="shared" si="1"/>
        <v>0</v>
      </c>
      <c r="H16" s="10"/>
      <c r="I16" s="10">
        <f>+May!J16</f>
        <v>0</v>
      </c>
      <c r="J16" s="10"/>
      <c r="K16" s="10">
        <f>+May!L16</f>
        <v>0</v>
      </c>
      <c r="L16" s="10"/>
      <c r="M16" s="10"/>
      <c r="N16" s="10">
        <f t="shared" si="2"/>
        <v>0</v>
      </c>
      <c r="O16" s="10">
        <f>+'184.100'!AF16</f>
        <v>0</v>
      </c>
      <c r="Q16" s="10"/>
      <c r="R16" s="10">
        <f t="shared" si="0"/>
        <v>0</v>
      </c>
    </row>
    <row r="17" spans="1:18" hidden="1" x14ac:dyDescent="0.2">
      <c r="A17" s="34">
        <f>+Jan!A17</f>
        <v>107245</v>
      </c>
      <c r="B17" s="35"/>
      <c r="C17" s="35"/>
      <c r="D17" s="35"/>
      <c r="E17" s="35"/>
      <c r="F17" s="35"/>
      <c r="G17" s="10">
        <f t="shared" si="1"/>
        <v>0</v>
      </c>
      <c r="H17" s="10"/>
      <c r="I17" s="10">
        <f>+May!J17</f>
        <v>0</v>
      </c>
      <c r="J17" s="10"/>
      <c r="K17" s="10">
        <f>+May!L17</f>
        <v>0</v>
      </c>
      <c r="L17" s="10"/>
      <c r="M17" s="10"/>
      <c r="N17" s="10">
        <f t="shared" si="2"/>
        <v>0</v>
      </c>
      <c r="O17" s="10">
        <f>+'184.100'!AF17</f>
        <v>0</v>
      </c>
      <c r="Q17" s="10"/>
      <c r="R17" s="10">
        <f t="shared" si="0"/>
        <v>0</v>
      </c>
    </row>
    <row r="18" spans="1:18" hidden="1" x14ac:dyDescent="0.2">
      <c r="A18" s="34">
        <f>+Jan!A18</f>
        <v>107250</v>
      </c>
      <c r="B18" s="35"/>
      <c r="C18" s="35"/>
      <c r="D18" s="35"/>
      <c r="E18" s="35"/>
      <c r="F18" s="35"/>
      <c r="G18" s="10">
        <f t="shared" si="1"/>
        <v>0</v>
      </c>
      <c r="H18" s="10"/>
      <c r="I18" s="10">
        <f>+May!J18</f>
        <v>0</v>
      </c>
      <c r="J18" s="10"/>
      <c r="K18" s="10">
        <f>+May!L18</f>
        <v>0</v>
      </c>
      <c r="L18" s="10"/>
      <c r="M18" s="10"/>
      <c r="N18" s="10">
        <f t="shared" si="2"/>
        <v>0</v>
      </c>
      <c r="O18" s="10">
        <f>+'184.100'!AF18</f>
        <v>0</v>
      </c>
      <c r="Q18" s="10"/>
      <c r="R18" s="10">
        <f t="shared" si="0"/>
        <v>0</v>
      </c>
    </row>
    <row r="19" spans="1:18" hidden="1" x14ac:dyDescent="0.2">
      <c r="A19" s="34">
        <v>107255</v>
      </c>
      <c r="B19" s="35"/>
      <c r="C19" s="35"/>
      <c r="D19" s="35"/>
      <c r="E19" s="35"/>
      <c r="F19" s="35"/>
      <c r="G19" s="10">
        <f t="shared" si="1"/>
        <v>0</v>
      </c>
      <c r="H19" s="10"/>
      <c r="I19" s="10">
        <f>+May!J19</f>
        <v>0</v>
      </c>
      <c r="J19" s="10"/>
      <c r="K19" s="10">
        <f>+May!L19</f>
        <v>0</v>
      </c>
      <c r="L19" s="10"/>
      <c r="M19" s="10"/>
      <c r="N19" s="10">
        <f t="shared" si="2"/>
        <v>0</v>
      </c>
      <c r="O19" s="10">
        <f>+'184.100'!AF19</f>
        <v>0</v>
      </c>
      <c r="Q19" s="10"/>
      <c r="R19" s="10">
        <f t="shared" si="0"/>
        <v>0</v>
      </c>
    </row>
    <row r="20" spans="1:18" hidden="1" x14ac:dyDescent="0.2">
      <c r="A20" s="34">
        <f>+Jan!A20</f>
        <v>107260</v>
      </c>
      <c r="B20" s="35"/>
      <c r="C20" s="35"/>
      <c r="D20" s="35"/>
      <c r="E20" s="35"/>
      <c r="F20" s="35"/>
      <c r="G20" s="10">
        <f t="shared" si="1"/>
        <v>0</v>
      </c>
      <c r="H20" s="10"/>
      <c r="I20" s="10">
        <f>+May!J20</f>
        <v>0</v>
      </c>
      <c r="J20" s="10"/>
      <c r="K20" s="10">
        <f>+May!L20</f>
        <v>0</v>
      </c>
      <c r="L20" s="10"/>
      <c r="M20" s="10"/>
      <c r="N20" s="10">
        <f t="shared" si="2"/>
        <v>0</v>
      </c>
      <c r="O20" s="10">
        <f>+'184.100'!AF20</f>
        <v>0</v>
      </c>
      <c r="Q20" s="10"/>
      <c r="R20" s="10">
        <f t="shared" si="0"/>
        <v>0</v>
      </c>
    </row>
    <row r="21" spans="1:18" hidden="1" x14ac:dyDescent="0.2">
      <c r="A21" s="34">
        <f>+Jan!A21</f>
        <v>107265</v>
      </c>
      <c r="B21" s="35"/>
      <c r="C21" s="35"/>
      <c r="D21" s="35"/>
      <c r="E21" s="35"/>
      <c r="F21" s="35"/>
      <c r="G21" s="10">
        <f t="shared" si="1"/>
        <v>0</v>
      </c>
      <c r="H21" s="10"/>
      <c r="I21" s="10">
        <f>+May!J21</f>
        <v>0</v>
      </c>
      <c r="J21" s="10"/>
      <c r="K21" s="10">
        <f>+May!L21</f>
        <v>0</v>
      </c>
      <c r="L21" s="10"/>
      <c r="M21" s="10"/>
      <c r="N21" s="10">
        <f t="shared" si="2"/>
        <v>0</v>
      </c>
      <c r="O21" s="10">
        <f>+'184.100'!AF21</f>
        <v>0</v>
      </c>
      <c r="Q21" s="10"/>
      <c r="R21" s="10">
        <f t="shared" si="0"/>
        <v>0</v>
      </c>
    </row>
    <row r="22" spans="1:18" hidden="1" x14ac:dyDescent="0.2">
      <c r="A22" s="34">
        <v>107267</v>
      </c>
      <c r="B22" s="35"/>
      <c r="C22" s="35"/>
      <c r="D22" s="35"/>
      <c r="E22" s="35"/>
      <c r="F22" s="35"/>
      <c r="G22" s="10">
        <f t="shared" si="1"/>
        <v>0</v>
      </c>
      <c r="H22" s="10"/>
      <c r="I22" s="10">
        <f>+May!J22</f>
        <v>0</v>
      </c>
      <c r="J22" s="10"/>
      <c r="K22" s="10">
        <f>+May!L22</f>
        <v>0</v>
      </c>
      <c r="L22" s="10"/>
      <c r="M22" s="10"/>
      <c r="N22" s="10">
        <f t="shared" si="2"/>
        <v>0</v>
      </c>
      <c r="O22" s="10">
        <f>+'184.100'!AF22</f>
        <v>0</v>
      </c>
      <c r="Q22" s="10"/>
      <c r="R22" s="10">
        <f t="shared" si="0"/>
        <v>0</v>
      </c>
    </row>
    <row r="23" spans="1:18" hidden="1" x14ac:dyDescent="0.2">
      <c r="A23" s="34">
        <f>+Jan!A23</f>
        <v>107270</v>
      </c>
      <c r="B23" s="35"/>
      <c r="C23" s="35"/>
      <c r="D23" s="35"/>
      <c r="E23" s="35"/>
      <c r="F23" s="35"/>
      <c r="G23" s="10">
        <f t="shared" si="1"/>
        <v>0</v>
      </c>
      <c r="H23" s="10"/>
      <c r="I23" s="10">
        <f>+May!J23</f>
        <v>0</v>
      </c>
      <c r="J23" s="10"/>
      <c r="K23" s="10">
        <f>+May!L23</f>
        <v>0</v>
      </c>
      <c r="L23" s="10"/>
      <c r="M23" s="10"/>
      <c r="N23" s="10">
        <f t="shared" si="2"/>
        <v>0</v>
      </c>
      <c r="O23" s="10">
        <f>+'184.100'!AF23</f>
        <v>0</v>
      </c>
      <c r="Q23" s="10"/>
      <c r="R23" s="10">
        <f t="shared" si="0"/>
        <v>0</v>
      </c>
    </row>
    <row r="24" spans="1:18" hidden="1" x14ac:dyDescent="0.2">
      <c r="A24" s="34">
        <f>+Jan!A24</f>
        <v>107275</v>
      </c>
      <c r="B24" s="35"/>
      <c r="C24" s="35"/>
      <c r="D24" s="35"/>
      <c r="E24" s="35"/>
      <c r="F24" s="35"/>
      <c r="G24" s="10">
        <f t="shared" si="1"/>
        <v>0</v>
      </c>
      <c r="H24" s="10"/>
      <c r="I24" s="10">
        <f>+May!J24</f>
        <v>0</v>
      </c>
      <c r="J24" s="10"/>
      <c r="K24" s="10">
        <f>+May!L24</f>
        <v>0</v>
      </c>
      <c r="L24" s="10"/>
      <c r="M24" s="10"/>
      <c r="N24" s="10">
        <f t="shared" si="2"/>
        <v>0</v>
      </c>
      <c r="O24" s="10">
        <f>+'184.100'!AF24</f>
        <v>0</v>
      </c>
      <c r="Q24" s="10"/>
      <c r="R24" s="10">
        <f t="shared" si="0"/>
        <v>0</v>
      </c>
    </row>
    <row r="25" spans="1:18" hidden="1" x14ac:dyDescent="0.2">
      <c r="A25" s="34">
        <v>107280</v>
      </c>
      <c r="B25" s="35"/>
      <c r="C25" s="35"/>
      <c r="D25" s="35"/>
      <c r="E25" s="35"/>
      <c r="F25" s="35"/>
      <c r="G25" s="10">
        <f t="shared" si="1"/>
        <v>0</v>
      </c>
      <c r="H25" s="10"/>
      <c r="I25" s="10">
        <f>+May!J25</f>
        <v>0</v>
      </c>
      <c r="J25" s="10"/>
      <c r="K25" s="10">
        <f>+May!L25</f>
        <v>0</v>
      </c>
      <c r="L25" s="10"/>
      <c r="M25" s="10"/>
      <c r="N25" s="10">
        <f t="shared" si="2"/>
        <v>0</v>
      </c>
      <c r="O25" s="10">
        <f>+'184.100'!AF25</f>
        <v>0</v>
      </c>
      <c r="Q25" s="10"/>
      <c r="R25" s="10">
        <f t="shared" si="0"/>
        <v>0</v>
      </c>
    </row>
    <row r="26" spans="1:18" hidden="1" x14ac:dyDescent="0.2">
      <c r="A26" s="34">
        <v>107285</v>
      </c>
      <c r="B26" s="35"/>
      <c r="C26" s="35"/>
      <c r="D26" s="35"/>
      <c r="E26" s="35"/>
      <c r="F26" s="35"/>
      <c r="G26" s="10">
        <f t="shared" si="1"/>
        <v>0</v>
      </c>
      <c r="H26" s="10"/>
      <c r="I26" s="10">
        <f>+May!J26</f>
        <v>0</v>
      </c>
      <c r="J26" s="10"/>
      <c r="K26" s="10">
        <f>+May!L26</f>
        <v>0</v>
      </c>
      <c r="L26" s="10"/>
      <c r="M26" s="10"/>
      <c r="N26" s="10">
        <f t="shared" si="2"/>
        <v>0</v>
      </c>
      <c r="O26" s="10">
        <f>+'184.100'!AF26</f>
        <v>0</v>
      </c>
      <c r="Q26" s="10"/>
      <c r="R26" s="10">
        <f t="shared" si="0"/>
        <v>0</v>
      </c>
    </row>
    <row r="27" spans="1:18" hidden="1" x14ac:dyDescent="0.2">
      <c r="A27" s="34">
        <v>107290</v>
      </c>
      <c r="B27" s="35"/>
      <c r="C27" s="35"/>
      <c r="D27" s="35"/>
      <c r="E27" s="35"/>
      <c r="F27" s="35"/>
      <c r="G27" s="10">
        <f t="shared" si="1"/>
        <v>0</v>
      </c>
      <c r="H27" s="10"/>
      <c r="I27" s="10">
        <f>+May!J27</f>
        <v>0</v>
      </c>
      <c r="J27" s="10"/>
      <c r="K27" s="10">
        <f>+May!L27</f>
        <v>0</v>
      </c>
      <c r="L27" s="10"/>
      <c r="M27" s="10"/>
      <c r="N27" s="10">
        <f t="shared" si="2"/>
        <v>0</v>
      </c>
      <c r="O27" s="10">
        <f>+'184.100'!AF27</f>
        <v>0</v>
      </c>
      <c r="Q27" s="10"/>
      <c r="R27" s="10">
        <f t="shared" si="0"/>
        <v>0</v>
      </c>
    </row>
    <row r="28" spans="1:18" hidden="1" x14ac:dyDescent="0.2">
      <c r="A28" s="34">
        <v>107295</v>
      </c>
      <c r="B28" s="35"/>
      <c r="C28" s="35"/>
      <c r="D28" s="35"/>
      <c r="E28" s="35"/>
      <c r="F28" s="35"/>
      <c r="G28" s="10">
        <f t="shared" si="1"/>
        <v>0</v>
      </c>
      <c r="H28" s="10"/>
      <c r="I28" s="10">
        <f>+May!J28</f>
        <v>0</v>
      </c>
      <c r="J28" s="10"/>
      <c r="K28" s="10">
        <f>+May!L28</f>
        <v>0</v>
      </c>
      <c r="L28" s="10"/>
      <c r="M28" s="10"/>
      <c r="N28" s="10">
        <f t="shared" si="2"/>
        <v>0</v>
      </c>
      <c r="O28" s="10">
        <f>+'184.100'!AF28</f>
        <v>0</v>
      </c>
      <c r="Q28" s="10"/>
      <c r="R28" s="10">
        <f t="shared" si="0"/>
        <v>0</v>
      </c>
    </row>
    <row r="29" spans="1:18" hidden="1" x14ac:dyDescent="0.2">
      <c r="A29" s="34">
        <v>107297</v>
      </c>
      <c r="B29" s="35"/>
      <c r="C29" s="35"/>
      <c r="D29" s="35"/>
      <c r="E29" s="35"/>
      <c r="F29" s="35"/>
      <c r="G29" s="10">
        <f t="shared" si="1"/>
        <v>0</v>
      </c>
      <c r="H29" s="10"/>
      <c r="I29" s="10"/>
      <c r="J29" s="10"/>
      <c r="K29" s="10"/>
      <c r="L29" s="10"/>
      <c r="M29" s="10"/>
      <c r="N29" s="10">
        <f t="shared" si="2"/>
        <v>0</v>
      </c>
      <c r="O29" s="10">
        <f>+'184.100'!AF29</f>
        <v>0</v>
      </c>
      <c r="Q29" s="10"/>
      <c r="R29" s="10">
        <f t="shared" si="0"/>
        <v>0</v>
      </c>
    </row>
    <row r="30" spans="1:18" hidden="1" x14ac:dyDescent="0.2">
      <c r="A30" s="34">
        <v>107310</v>
      </c>
      <c r="B30" s="35"/>
      <c r="C30" s="35"/>
      <c r="D30" s="35"/>
      <c r="E30" s="35"/>
      <c r="F30" s="35"/>
      <c r="G30" s="10">
        <f t="shared" ref="G30" si="3">SUM(B30:F30)</f>
        <v>0</v>
      </c>
      <c r="H30" s="10"/>
      <c r="I30" s="10"/>
      <c r="J30" s="10"/>
      <c r="K30" s="10"/>
      <c r="L30" s="10"/>
      <c r="M30" s="10"/>
      <c r="N30" s="10">
        <f t="shared" ref="N30" si="4">+G30-I30+J30-K30+L30+M30+H30</f>
        <v>0</v>
      </c>
      <c r="O30" s="10">
        <f>+'184.100'!AF30</f>
        <v>0</v>
      </c>
      <c r="Q30" s="10"/>
      <c r="R30" s="10">
        <f t="shared" ref="R30" si="5">+N30++Q30+O30+P30</f>
        <v>0</v>
      </c>
    </row>
    <row r="31" spans="1:18" hidden="1" x14ac:dyDescent="0.2">
      <c r="A31" s="34">
        <v>107400</v>
      </c>
      <c r="B31" s="35"/>
      <c r="C31" s="35"/>
      <c r="D31" s="35"/>
      <c r="E31" s="35"/>
      <c r="F31" s="35"/>
      <c r="G31" s="10">
        <f t="shared" si="1"/>
        <v>0</v>
      </c>
      <c r="H31" s="10"/>
      <c r="I31" s="10">
        <f>+May!J31</f>
        <v>0</v>
      </c>
      <c r="J31" s="10"/>
      <c r="K31" s="10">
        <f>+May!L31</f>
        <v>0</v>
      </c>
      <c r="L31" s="10"/>
      <c r="M31" s="10"/>
      <c r="N31" s="10">
        <f t="shared" si="2"/>
        <v>0</v>
      </c>
      <c r="O31" s="10">
        <f>+'184.100'!AF31</f>
        <v>0</v>
      </c>
      <c r="Q31" s="10">
        <f>+'163000'!AF10+'163000'!AF33</f>
        <v>0</v>
      </c>
      <c r="R31" s="10">
        <f t="shared" si="0"/>
        <v>0</v>
      </c>
    </row>
    <row r="32" spans="1:18" x14ac:dyDescent="0.2">
      <c r="A32" s="34">
        <f>+Jan!A32</f>
        <v>107500</v>
      </c>
      <c r="B32" s="35">
        <v>610.54999999999995</v>
      </c>
      <c r="C32" s="35"/>
      <c r="D32" s="35"/>
      <c r="E32" s="35">
        <v>62.21</v>
      </c>
      <c r="F32" s="35"/>
      <c r="G32" s="10">
        <f t="shared" si="1"/>
        <v>672.76</v>
      </c>
      <c r="H32" s="10"/>
      <c r="I32" s="10">
        <f>+May!J32</f>
        <v>0</v>
      </c>
      <c r="J32" s="10"/>
      <c r="K32" s="10">
        <f>+May!L32</f>
        <v>0</v>
      </c>
      <c r="L32" s="10"/>
      <c r="M32" s="10"/>
      <c r="N32" s="10">
        <f t="shared" si="2"/>
        <v>672.76</v>
      </c>
      <c r="O32" s="10">
        <f>+'184.100'!AF32</f>
        <v>1.2999883044712601</v>
      </c>
      <c r="Q32" s="10"/>
      <c r="R32" s="10">
        <f t="shared" si="0"/>
        <v>674.05998830447129</v>
      </c>
    </row>
    <row r="33" spans="1:18" x14ac:dyDescent="0.2">
      <c r="A33" s="34">
        <f>+Jan!A33</f>
        <v>108800</v>
      </c>
      <c r="B33" s="35">
        <v>24400.41</v>
      </c>
      <c r="C33" s="35">
        <v>253.67</v>
      </c>
      <c r="D33" s="35"/>
      <c r="E33" s="35">
        <v>2045.86</v>
      </c>
      <c r="F33" s="35"/>
      <c r="G33" s="10">
        <f t="shared" si="1"/>
        <v>26699.94</v>
      </c>
      <c r="H33" s="10">
        <v>1210.5999999999999</v>
      </c>
      <c r="I33" s="10">
        <f>+May!J33</f>
        <v>0</v>
      </c>
      <c r="J33" s="10"/>
      <c r="K33" s="10">
        <f>+May!L33</f>
        <v>0</v>
      </c>
      <c r="L33" s="10"/>
      <c r="M33" s="10"/>
      <c r="N33" s="10">
        <f t="shared" si="2"/>
        <v>27910.539999999997</v>
      </c>
      <c r="O33" s="10">
        <f>+'184.100'!AF33</f>
        <v>201.44261748352136</v>
      </c>
      <c r="Q33" s="10"/>
      <c r="R33" s="10">
        <f t="shared" si="0"/>
        <v>28111.982617483518</v>
      </c>
    </row>
    <row r="34" spans="1:18" x14ac:dyDescent="0.2">
      <c r="A34" s="34">
        <f>+Jan!A34</f>
        <v>108810</v>
      </c>
      <c r="B34" s="35">
        <v>115.32</v>
      </c>
      <c r="C34" s="35"/>
      <c r="D34" s="35"/>
      <c r="E34" s="35">
        <v>9.4</v>
      </c>
      <c r="F34" s="35"/>
      <c r="G34" s="10">
        <f t="shared" si="1"/>
        <v>124.72</v>
      </c>
      <c r="H34" s="10"/>
      <c r="I34" s="10">
        <f>+May!J34</f>
        <v>0</v>
      </c>
      <c r="J34" s="10"/>
      <c r="K34" s="10">
        <f>+May!L34</f>
        <v>0</v>
      </c>
      <c r="L34" s="10"/>
      <c r="M34" s="10"/>
      <c r="N34" s="10">
        <f>+G34-I34+J34-K34+L34+M34+H34</f>
        <v>124.72</v>
      </c>
      <c r="O34" s="10">
        <f>+'184.100'!AF34</f>
        <v>0</v>
      </c>
      <c r="Q34" s="10"/>
      <c r="R34" s="10">
        <f t="shared" si="0"/>
        <v>124.72</v>
      </c>
    </row>
    <row r="35" spans="1:18" x14ac:dyDescent="0.2">
      <c r="A35" s="50">
        <f>+Jan!A35</f>
        <v>142200</v>
      </c>
      <c r="B35" s="35"/>
      <c r="C35" s="35"/>
      <c r="D35" s="35"/>
      <c r="E35" s="35"/>
      <c r="F35" s="35"/>
      <c r="G35" s="10">
        <f t="shared" si="1"/>
        <v>0</v>
      </c>
      <c r="H35" s="10">
        <v>459.75</v>
      </c>
      <c r="I35" s="10">
        <f>+May!J35</f>
        <v>0</v>
      </c>
      <c r="J35" s="10"/>
      <c r="K35" s="10">
        <f>+May!L35</f>
        <v>0</v>
      </c>
      <c r="L35" s="10"/>
      <c r="M35" s="10"/>
      <c r="N35" s="10">
        <f t="shared" si="2"/>
        <v>459.75</v>
      </c>
      <c r="O35" s="10">
        <f>+'184.100'!AF35</f>
        <v>0</v>
      </c>
      <c r="Q35" s="10"/>
      <c r="R35" s="10">
        <f t="shared" si="0"/>
        <v>459.75</v>
      </c>
    </row>
    <row r="36" spans="1:18" hidden="1" x14ac:dyDescent="0.2">
      <c r="A36" s="34">
        <v>143000</v>
      </c>
      <c r="B36" s="35"/>
      <c r="C36" s="35"/>
      <c r="D36" s="35"/>
      <c r="E36" s="35"/>
      <c r="F36" s="35"/>
      <c r="G36" s="10">
        <f t="shared" si="1"/>
        <v>0</v>
      </c>
      <c r="H36" s="10"/>
      <c r="I36" s="10">
        <f>+May!J36</f>
        <v>0</v>
      </c>
      <c r="J36" s="10"/>
      <c r="K36" s="10">
        <f>+May!L36</f>
        <v>0</v>
      </c>
      <c r="L36" s="10"/>
      <c r="M36" s="10"/>
      <c r="N36" s="10">
        <f t="shared" ref="N36:N37" si="6">+G36-I36+J36-K36+L36+M36+H36</f>
        <v>0</v>
      </c>
      <c r="O36" s="10">
        <f>+'184.100'!AF36</f>
        <v>0</v>
      </c>
      <c r="Q36" s="10"/>
      <c r="R36" s="10">
        <f t="shared" si="0"/>
        <v>0</v>
      </c>
    </row>
    <row r="37" spans="1:18" x14ac:dyDescent="0.2">
      <c r="A37" s="34">
        <f>+Jan!A37</f>
        <v>143100</v>
      </c>
      <c r="B37" s="35"/>
      <c r="C37" s="35"/>
      <c r="D37" s="35"/>
      <c r="E37" s="35"/>
      <c r="F37" s="35"/>
      <c r="G37" s="10">
        <f t="shared" si="1"/>
        <v>0</v>
      </c>
      <c r="H37" s="10">
        <v>3268.76</v>
      </c>
      <c r="I37" s="10">
        <f>+May!J37</f>
        <v>0</v>
      </c>
      <c r="J37" s="10"/>
      <c r="K37" s="10">
        <f>+May!L37</f>
        <v>0</v>
      </c>
      <c r="L37" s="10"/>
      <c r="M37" s="10"/>
      <c r="N37" s="10">
        <f t="shared" si="6"/>
        <v>3268.76</v>
      </c>
      <c r="O37" s="10">
        <f>+'184.100'!AF37</f>
        <v>0</v>
      </c>
      <c r="Q37" s="10"/>
      <c r="R37" s="10">
        <f t="shared" si="0"/>
        <v>3268.76</v>
      </c>
    </row>
    <row r="38" spans="1:18" x14ac:dyDescent="0.2">
      <c r="A38" s="34">
        <f>+Jan!A38</f>
        <v>143600</v>
      </c>
      <c r="B38" s="35">
        <v>11418.82</v>
      </c>
      <c r="C38" s="35">
        <v>35.58</v>
      </c>
      <c r="D38" s="35"/>
      <c r="E38" s="35">
        <v>83.86</v>
      </c>
      <c r="F38" s="35"/>
      <c r="G38" s="10">
        <f t="shared" si="1"/>
        <v>11538.26</v>
      </c>
      <c r="H38" s="10"/>
      <c r="I38" s="10">
        <f>+May!J38</f>
        <v>0</v>
      </c>
      <c r="J38" s="10"/>
      <c r="K38" s="10">
        <f>+May!L38</f>
        <v>0</v>
      </c>
      <c r="L38" s="10"/>
      <c r="M38" s="10"/>
      <c r="N38" s="10">
        <f t="shared" si="2"/>
        <v>11538.26</v>
      </c>
      <c r="O38" s="10">
        <f>+'184.100'!AF38</f>
        <v>23.269891502502929</v>
      </c>
      <c r="Q38" s="10"/>
      <c r="R38" s="10">
        <f t="shared" si="0"/>
        <v>11561.529891502503</v>
      </c>
    </row>
    <row r="39" spans="1:18" hidden="1" x14ac:dyDescent="0.2">
      <c r="A39" s="34">
        <v>143700</v>
      </c>
      <c r="B39" s="35"/>
      <c r="C39" s="35"/>
      <c r="D39" s="35"/>
      <c r="E39" s="35"/>
      <c r="F39" s="35"/>
      <c r="G39" s="10">
        <f t="shared" si="1"/>
        <v>0</v>
      </c>
      <c r="H39" s="10"/>
      <c r="I39" s="10"/>
      <c r="J39" s="10"/>
      <c r="K39" s="10"/>
      <c r="L39" s="10"/>
      <c r="M39" s="10"/>
      <c r="N39" s="10">
        <f t="shared" ref="N39" si="7">+G39-I39+J39-K39+L39+M39+H39</f>
        <v>0</v>
      </c>
      <c r="O39" s="10">
        <f>+'184.100'!AF39</f>
        <v>0</v>
      </c>
      <c r="Q39" s="10"/>
      <c r="R39" s="10">
        <f t="shared" si="0"/>
        <v>0</v>
      </c>
    </row>
    <row r="40" spans="1:18" hidden="1" x14ac:dyDescent="0.2">
      <c r="A40" s="34">
        <f>+Jan!A40</f>
        <v>146000</v>
      </c>
      <c r="B40" s="35"/>
      <c r="C40" s="35"/>
      <c r="D40" s="35"/>
      <c r="E40" s="35"/>
      <c r="F40" s="35"/>
      <c r="G40" s="10">
        <f t="shared" si="1"/>
        <v>0</v>
      </c>
      <c r="H40" s="10"/>
      <c r="I40" s="10">
        <f>+May!J40</f>
        <v>0</v>
      </c>
      <c r="J40" s="10"/>
      <c r="K40" s="10">
        <f>+May!L40</f>
        <v>0</v>
      </c>
      <c r="L40" s="10"/>
      <c r="M40" s="10"/>
      <c r="N40" s="10">
        <f t="shared" si="2"/>
        <v>0</v>
      </c>
      <c r="O40" s="10">
        <f>+'184.100'!AF40</f>
        <v>0</v>
      </c>
      <c r="Q40" s="10"/>
      <c r="R40" s="10">
        <f t="shared" si="0"/>
        <v>0</v>
      </c>
    </row>
    <row r="41" spans="1:18" x14ac:dyDescent="0.2">
      <c r="A41" s="34">
        <f>+Jan!A41</f>
        <v>163000</v>
      </c>
      <c r="B41" s="35">
        <v>39747.64</v>
      </c>
      <c r="C41" s="35">
        <v>7.22</v>
      </c>
      <c r="D41" s="35"/>
      <c r="E41" s="35">
        <v>3964.68</v>
      </c>
      <c r="F41" s="35"/>
      <c r="G41" s="10">
        <f t="shared" si="1"/>
        <v>43719.54</v>
      </c>
      <c r="H41" s="10"/>
      <c r="I41" s="10">
        <f>+May!J41</f>
        <v>0</v>
      </c>
      <c r="J41" s="10"/>
      <c r="K41" s="10">
        <f>+May!L41</f>
        <v>0</v>
      </c>
      <c r="L41" s="10"/>
      <c r="M41" s="10"/>
      <c r="N41" s="10">
        <f t="shared" si="2"/>
        <v>43719.54</v>
      </c>
      <c r="O41" s="10">
        <f>+'184.100'!AF41</f>
        <v>4.1167977182712825</v>
      </c>
      <c r="Q41" s="10">
        <f>-'163000'!AF21</f>
        <v>-43723.656797718264</v>
      </c>
      <c r="R41" s="10">
        <f t="shared" si="0"/>
        <v>8.1676887475623516E-12</v>
      </c>
    </row>
    <row r="42" spans="1:18" hidden="1" x14ac:dyDescent="0.2">
      <c r="A42" s="34">
        <v>163200</v>
      </c>
      <c r="B42" s="35"/>
      <c r="C42" s="35"/>
      <c r="D42" s="35"/>
      <c r="E42" s="35"/>
      <c r="F42" s="35"/>
      <c r="G42" s="10">
        <f t="shared" si="1"/>
        <v>0</v>
      </c>
      <c r="H42" s="10"/>
      <c r="I42" s="10">
        <f>+May!J42</f>
        <v>0</v>
      </c>
      <c r="J42" s="10"/>
      <c r="K42" s="10">
        <f>+May!L42</f>
        <v>0</v>
      </c>
      <c r="L42" s="10"/>
      <c r="M42" s="10"/>
      <c r="N42" s="10">
        <f t="shared" si="2"/>
        <v>0</v>
      </c>
      <c r="O42" s="10">
        <f>+'184.100'!AF42</f>
        <v>0</v>
      </c>
      <c r="Q42" s="10">
        <f>-'163000'!AF44</f>
        <v>0</v>
      </c>
      <c r="R42" s="10">
        <f t="shared" si="0"/>
        <v>0</v>
      </c>
    </row>
    <row r="43" spans="1:18" hidden="1" x14ac:dyDescent="0.2">
      <c r="A43" s="34">
        <v>183200</v>
      </c>
      <c r="B43" s="35"/>
      <c r="C43" s="35"/>
      <c r="D43" s="35"/>
      <c r="E43" s="35"/>
      <c r="F43" s="35"/>
      <c r="G43" s="10">
        <f t="shared" si="1"/>
        <v>0</v>
      </c>
      <c r="H43" s="10"/>
      <c r="I43" s="10">
        <f>+May!J43</f>
        <v>0</v>
      </c>
      <c r="J43" s="10"/>
      <c r="K43" s="10">
        <f>+May!L43</f>
        <v>0</v>
      </c>
      <c r="L43" s="10"/>
      <c r="M43" s="10"/>
      <c r="N43" s="10">
        <f t="shared" si="2"/>
        <v>0</v>
      </c>
      <c r="O43" s="10">
        <f>+'184.100'!AF43</f>
        <v>0</v>
      </c>
      <c r="Q43" s="10"/>
      <c r="R43" s="10">
        <f t="shared" si="0"/>
        <v>0</v>
      </c>
    </row>
    <row r="44" spans="1:18" hidden="1" x14ac:dyDescent="0.2">
      <c r="A44" s="34">
        <v>183400</v>
      </c>
      <c r="B44" s="35"/>
      <c r="C44" s="35"/>
      <c r="D44" s="35"/>
      <c r="E44" s="35"/>
      <c r="F44" s="35"/>
      <c r="G44" s="10">
        <f t="shared" si="1"/>
        <v>0</v>
      </c>
      <c r="H44" s="10"/>
      <c r="I44" s="10">
        <f>+May!J44</f>
        <v>0</v>
      </c>
      <c r="J44" s="10"/>
      <c r="K44" s="10">
        <f>+May!L44</f>
        <v>0</v>
      </c>
      <c r="L44" s="10"/>
      <c r="M44" s="10"/>
      <c r="N44" s="10">
        <f t="shared" ref="N44" si="8">+G44-I44+J44-K44+L44+M44+H44</f>
        <v>0</v>
      </c>
      <c r="O44" s="10">
        <f>+'184.100'!AF44</f>
        <v>0</v>
      </c>
      <c r="Q44" s="10"/>
      <c r="R44" s="10">
        <f t="shared" si="0"/>
        <v>0</v>
      </c>
    </row>
    <row r="45" spans="1:18" x14ac:dyDescent="0.2">
      <c r="A45" s="34">
        <f>+Jan!A45</f>
        <v>184100</v>
      </c>
      <c r="B45" s="35">
        <v>1498.22</v>
      </c>
      <c r="C45" s="35"/>
      <c r="D45" s="35"/>
      <c r="E45" s="35">
        <v>169.5</v>
      </c>
      <c r="F45" s="35"/>
      <c r="G45" s="10">
        <f t="shared" si="1"/>
        <v>1667.72</v>
      </c>
      <c r="H45" s="10"/>
      <c r="I45" s="10">
        <f>+May!J45</f>
        <v>0</v>
      </c>
      <c r="J45" s="10"/>
      <c r="K45" s="10">
        <f>+May!L45</f>
        <v>0</v>
      </c>
      <c r="L45" s="10"/>
      <c r="M45" s="10"/>
      <c r="N45" s="10">
        <f t="shared" si="2"/>
        <v>1667.72</v>
      </c>
      <c r="O45" s="10">
        <f>-'184.100'!AF116</f>
        <v>-1667.7199999999996</v>
      </c>
      <c r="Q45" s="10"/>
      <c r="R45" s="10">
        <f t="shared" si="0"/>
        <v>4.5474735088646412E-13</v>
      </c>
    </row>
    <row r="46" spans="1:18" hidden="1" x14ac:dyDescent="0.2">
      <c r="A46" s="34">
        <v>242300</v>
      </c>
      <c r="B46" s="35"/>
      <c r="C46" s="35"/>
      <c r="D46" s="35"/>
      <c r="E46" s="35"/>
      <c r="F46" s="35"/>
      <c r="G46" s="10">
        <f t="shared" ref="G46" si="9">SUM(B46:F46)</f>
        <v>0</v>
      </c>
      <c r="H46" s="10"/>
      <c r="I46" s="10">
        <f>+May!J46</f>
        <v>0</v>
      </c>
      <c r="J46" s="10"/>
      <c r="K46" s="10">
        <f>+May!L46</f>
        <v>0</v>
      </c>
      <c r="L46" s="10"/>
      <c r="M46" s="10"/>
      <c r="N46" s="10">
        <f t="shared" si="2"/>
        <v>0</v>
      </c>
      <c r="O46" s="10">
        <f>+'184.100'!AF46</f>
        <v>0</v>
      </c>
      <c r="Q46" s="10"/>
      <c r="R46" s="10">
        <f t="shared" ref="R46" si="10">+N46++Q46+O46+P46</f>
        <v>0</v>
      </c>
    </row>
    <row r="47" spans="1:18" hidden="1" x14ac:dyDescent="0.2">
      <c r="A47" s="34">
        <v>253350</v>
      </c>
      <c r="B47" s="35"/>
      <c r="C47" s="35"/>
      <c r="D47" s="35"/>
      <c r="E47" s="35"/>
      <c r="F47" s="35"/>
      <c r="G47" s="10">
        <f t="shared" si="1"/>
        <v>0</v>
      </c>
      <c r="H47" s="10"/>
      <c r="I47" s="10">
        <f>+May!J47</f>
        <v>0</v>
      </c>
      <c r="J47" s="10"/>
      <c r="K47" s="10">
        <f>+May!L47</f>
        <v>0</v>
      </c>
      <c r="L47" s="10"/>
      <c r="M47" s="10"/>
      <c r="N47" s="10">
        <f t="shared" ref="N47:N49" si="11">+G47-I47+J47-K47+L47+M47+H47</f>
        <v>0</v>
      </c>
      <c r="O47" s="10">
        <f>+'184.100'!AF47</f>
        <v>0</v>
      </c>
      <c r="Q47" s="10"/>
      <c r="R47" s="10">
        <f t="shared" si="0"/>
        <v>0</v>
      </c>
    </row>
    <row r="48" spans="1:18" hidden="1" x14ac:dyDescent="0.2">
      <c r="A48" s="34">
        <v>253351</v>
      </c>
      <c r="B48" s="35"/>
      <c r="C48" s="35"/>
      <c r="D48" s="35"/>
      <c r="E48" s="35"/>
      <c r="F48" s="35"/>
      <c r="G48" s="10">
        <f t="shared" si="1"/>
        <v>0</v>
      </c>
      <c r="H48" s="10"/>
      <c r="I48" s="10">
        <f>+May!J48</f>
        <v>0</v>
      </c>
      <c r="J48" s="10"/>
      <c r="K48" s="10">
        <f>+May!L48</f>
        <v>0</v>
      </c>
      <c r="L48" s="10"/>
      <c r="M48" s="10"/>
      <c r="N48" s="10">
        <f t="shared" si="11"/>
        <v>0</v>
      </c>
      <c r="O48" s="10">
        <f>+'184.100'!AF48</f>
        <v>0</v>
      </c>
      <c r="Q48" s="10"/>
      <c r="R48" s="10">
        <f t="shared" si="0"/>
        <v>0</v>
      </c>
    </row>
    <row r="49" spans="1:20" hidden="1" x14ac:dyDescent="0.2">
      <c r="A49" s="34">
        <f>+Jan!A49</f>
        <v>416000</v>
      </c>
      <c r="B49" s="35"/>
      <c r="C49" s="35"/>
      <c r="D49" s="35"/>
      <c r="E49" s="35"/>
      <c r="F49" s="35"/>
      <c r="G49" s="10">
        <f t="shared" si="1"/>
        <v>0</v>
      </c>
      <c r="H49" s="10"/>
      <c r="I49" s="10">
        <f>+May!J49</f>
        <v>0</v>
      </c>
      <c r="J49" s="10"/>
      <c r="K49" s="10">
        <f>+May!L49</f>
        <v>0</v>
      </c>
      <c r="L49" s="10"/>
      <c r="M49" s="10"/>
      <c r="N49" s="10">
        <f t="shared" si="11"/>
        <v>0</v>
      </c>
      <c r="O49" s="10">
        <f>+'184.100'!AF49</f>
        <v>0</v>
      </c>
      <c r="Q49" s="10"/>
      <c r="R49" s="10">
        <f t="shared" si="0"/>
        <v>0</v>
      </c>
    </row>
    <row r="50" spans="1:20" hidden="1" x14ac:dyDescent="0.2">
      <c r="A50" s="34">
        <f>+Jan!A50</f>
        <v>416100</v>
      </c>
      <c r="B50" s="35"/>
      <c r="C50" s="35"/>
      <c r="D50" s="35"/>
      <c r="E50" s="35"/>
      <c r="F50" s="35"/>
      <c r="G50" s="10">
        <f t="shared" si="1"/>
        <v>0</v>
      </c>
      <c r="H50" s="10"/>
      <c r="I50" s="10">
        <f>+May!J50</f>
        <v>0</v>
      </c>
      <c r="J50" s="10"/>
      <c r="K50" s="10">
        <f>+May!L50</f>
        <v>0</v>
      </c>
      <c r="L50" s="10"/>
      <c r="M50" s="10"/>
      <c r="N50" s="10">
        <f t="shared" si="2"/>
        <v>0</v>
      </c>
      <c r="O50" s="10">
        <f>+'184.100'!AF50</f>
        <v>0</v>
      </c>
      <c r="Q50" s="10"/>
      <c r="R50" s="10">
        <f t="shared" si="0"/>
        <v>0</v>
      </c>
    </row>
    <row r="51" spans="1:20" hidden="1" x14ac:dyDescent="0.2">
      <c r="A51" s="34">
        <f>+Jan!A51</f>
        <v>416600</v>
      </c>
      <c r="B51" s="35"/>
      <c r="C51" s="35"/>
      <c r="D51" s="35"/>
      <c r="E51" s="35"/>
      <c r="F51" s="35"/>
      <c r="G51" s="10">
        <f t="shared" si="1"/>
        <v>0</v>
      </c>
      <c r="H51" s="10"/>
      <c r="I51" s="10">
        <f>+May!J51</f>
        <v>0</v>
      </c>
      <c r="J51" s="10"/>
      <c r="K51" s="10">
        <f>+May!L51</f>
        <v>0</v>
      </c>
      <c r="L51" s="10"/>
      <c r="M51" s="10"/>
      <c r="N51" s="10">
        <f t="shared" si="2"/>
        <v>0</v>
      </c>
      <c r="O51" s="10">
        <f>+'184.100'!AF51</f>
        <v>0</v>
      </c>
      <c r="Q51" s="10"/>
      <c r="R51" s="10">
        <f t="shared" si="0"/>
        <v>0</v>
      </c>
      <c r="T51" s="3" t="s">
        <v>11</v>
      </c>
    </row>
    <row r="52" spans="1:20" hidden="1" x14ac:dyDescent="0.2">
      <c r="A52" s="34">
        <f>+Jan!A52</f>
        <v>416700</v>
      </c>
      <c r="B52" s="35"/>
      <c r="C52" s="35"/>
      <c r="D52" s="35"/>
      <c r="E52" s="35"/>
      <c r="F52" s="35"/>
      <c r="G52" s="10">
        <f t="shared" si="1"/>
        <v>0</v>
      </c>
      <c r="H52" s="10"/>
      <c r="I52" s="10">
        <f>+May!J52</f>
        <v>0</v>
      </c>
      <c r="J52" s="10"/>
      <c r="K52" s="10">
        <f>+May!L52</f>
        <v>0</v>
      </c>
      <c r="L52" s="10"/>
      <c r="M52" s="10"/>
      <c r="N52" s="10">
        <f t="shared" si="2"/>
        <v>0</v>
      </c>
      <c r="O52" s="10">
        <f>+'184.100'!AF52</f>
        <v>0</v>
      </c>
      <c r="Q52" s="10"/>
      <c r="R52" s="10">
        <f t="shared" si="0"/>
        <v>0</v>
      </c>
    </row>
    <row r="53" spans="1:20" x14ac:dyDescent="0.2">
      <c r="A53" s="34">
        <f>+Jan!A53</f>
        <v>417102</v>
      </c>
      <c r="B53" s="35"/>
      <c r="C53" s="35"/>
      <c r="D53" s="35"/>
      <c r="E53" s="35"/>
      <c r="F53" s="35"/>
      <c r="G53" s="10">
        <f t="shared" si="1"/>
        <v>0</v>
      </c>
      <c r="H53" s="10"/>
      <c r="I53" s="10">
        <f>+May!J53</f>
        <v>0</v>
      </c>
      <c r="J53" s="10"/>
      <c r="K53" s="10">
        <f>+May!L53</f>
        <v>0</v>
      </c>
      <c r="L53" s="10"/>
      <c r="M53" s="10"/>
      <c r="N53" s="10">
        <f t="shared" si="2"/>
        <v>0</v>
      </c>
      <c r="O53" s="10">
        <f>+'184.100'!AF53</f>
        <v>0</v>
      </c>
      <c r="P53" s="10">
        <v>0.85</v>
      </c>
      <c r="Q53" s="10"/>
      <c r="R53" s="10">
        <f t="shared" si="0"/>
        <v>0.85</v>
      </c>
    </row>
    <row r="54" spans="1:20" hidden="1" x14ac:dyDescent="0.2">
      <c r="A54" s="34">
        <f>+Jan!A54</f>
        <v>417106</v>
      </c>
      <c r="B54" s="35"/>
      <c r="C54" s="35"/>
      <c r="D54" s="35"/>
      <c r="E54" s="35"/>
      <c r="F54" s="35"/>
      <c r="G54" s="10">
        <f t="shared" si="1"/>
        <v>0</v>
      </c>
      <c r="H54" s="10"/>
      <c r="I54" s="10">
        <f>+May!J54</f>
        <v>0</v>
      </c>
      <c r="J54" s="10"/>
      <c r="K54" s="10">
        <f>+May!L54</f>
        <v>0</v>
      </c>
      <c r="L54" s="10"/>
      <c r="M54" s="10"/>
      <c r="N54" s="10">
        <f t="shared" si="2"/>
        <v>0</v>
      </c>
      <c r="O54" s="10">
        <f>+'184.100'!AF54</f>
        <v>0</v>
      </c>
      <c r="Q54" s="10"/>
      <c r="R54" s="10">
        <f t="shared" si="0"/>
        <v>0</v>
      </c>
    </row>
    <row r="55" spans="1:20" x14ac:dyDescent="0.2">
      <c r="A55" s="34">
        <f>+Jan!A55</f>
        <v>417107</v>
      </c>
      <c r="B55" s="35"/>
      <c r="C55" s="35"/>
      <c r="D55" s="35"/>
      <c r="E55" s="35"/>
      <c r="F55" s="35"/>
      <c r="G55" s="10">
        <f t="shared" si="1"/>
        <v>0</v>
      </c>
      <c r="H55" s="10"/>
      <c r="I55" s="10">
        <f>+May!J55</f>
        <v>0</v>
      </c>
      <c r="J55" s="10"/>
      <c r="K55" s="10">
        <f>+May!L55</f>
        <v>0</v>
      </c>
      <c r="L55" s="10"/>
      <c r="M55" s="10"/>
      <c r="N55" s="10">
        <f t="shared" si="2"/>
        <v>0</v>
      </c>
      <c r="O55" s="10">
        <f>+'184.100'!AF55</f>
        <v>0</v>
      </c>
      <c r="P55" s="10">
        <v>8.4600000000000009</v>
      </c>
      <c r="Q55" s="10"/>
      <c r="R55" s="10">
        <f t="shared" si="0"/>
        <v>8.4600000000000009</v>
      </c>
    </row>
    <row r="56" spans="1:20" hidden="1" x14ac:dyDescent="0.2">
      <c r="A56" s="34">
        <v>426500</v>
      </c>
      <c r="B56" s="35"/>
      <c r="C56" s="35"/>
      <c r="D56" s="35"/>
      <c r="E56" s="35"/>
      <c r="F56" s="35"/>
      <c r="G56" s="10">
        <f t="shared" ref="G56" si="12">SUM(B56:F56)</f>
        <v>0</v>
      </c>
      <c r="H56" s="10"/>
      <c r="I56" s="10">
        <f>+May!J56</f>
        <v>0</v>
      </c>
      <c r="J56" s="10"/>
      <c r="K56" s="10">
        <f>+May!L56</f>
        <v>0</v>
      </c>
      <c r="L56" s="10"/>
      <c r="M56" s="10"/>
      <c r="N56" s="10">
        <f t="shared" ref="N56" si="13">+G56-I56+J56-K56+L56+M56+H56</f>
        <v>0</v>
      </c>
      <c r="O56" s="10">
        <f>+'184.100'!AF56</f>
        <v>0</v>
      </c>
      <c r="Q56" s="10"/>
      <c r="R56" s="10">
        <f t="shared" ref="R56" si="14">+N56++Q56+O56+P56</f>
        <v>0</v>
      </c>
    </row>
    <row r="57" spans="1:20" hidden="1" x14ac:dyDescent="0.2">
      <c r="A57" s="34">
        <f>+Jan!A57</f>
        <v>582000</v>
      </c>
      <c r="B57" s="35"/>
      <c r="C57" s="35"/>
      <c r="D57" s="35"/>
      <c r="E57" s="35"/>
      <c r="F57" s="35"/>
      <c r="G57" s="10">
        <f t="shared" si="1"/>
        <v>0</v>
      </c>
      <c r="H57" s="10"/>
      <c r="I57" s="10">
        <f>+May!J57</f>
        <v>0</v>
      </c>
      <c r="J57" s="10"/>
      <c r="K57" s="10">
        <f>+May!L57</f>
        <v>0</v>
      </c>
      <c r="L57" s="10"/>
      <c r="M57" s="10"/>
      <c r="N57" s="10">
        <f t="shared" si="2"/>
        <v>0</v>
      </c>
      <c r="O57" s="10">
        <f>+'184.100'!AF57</f>
        <v>0</v>
      </c>
      <c r="Q57" s="10"/>
      <c r="R57" s="10">
        <f t="shared" si="0"/>
        <v>0</v>
      </c>
    </row>
    <row r="58" spans="1:20" x14ac:dyDescent="0.2">
      <c r="A58" s="34">
        <f>+Jan!A58</f>
        <v>582200</v>
      </c>
      <c r="B58" s="35">
        <v>432.79</v>
      </c>
      <c r="C58" s="35"/>
      <c r="D58" s="35"/>
      <c r="E58" s="35">
        <v>39.630000000000003</v>
      </c>
      <c r="F58" s="35"/>
      <c r="G58" s="10">
        <f t="shared" si="1"/>
        <v>472.42</v>
      </c>
      <c r="H58" s="10"/>
      <c r="I58" s="10">
        <f>+May!J58</f>
        <v>0</v>
      </c>
      <c r="J58" s="10"/>
      <c r="K58" s="10">
        <f>+May!L58</f>
        <v>0</v>
      </c>
      <c r="L58" s="10"/>
      <c r="M58" s="10"/>
      <c r="N58" s="10">
        <f t="shared" si="2"/>
        <v>472.42</v>
      </c>
      <c r="O58" s="10">
        <f>+'184.100'!AF58</f>
        <v>1.0603628419868756</v>
      </c>
      <c r="Q58" s="10"/>
      <c r="R58" s="10">
        <f t="shared" si="0"/>
        <v>473.4803628419869</v>
      </c>
    </row>
    <row r="59" spans="1:20" x14ac:dyDescent="0.2">
      <c r="A59" s="34">
        <f>+Jan!A59</f>
        <v>583000</v>
      </c>
      <c r="B59" s="35">
        <v>21401.599999999999</v>
      </c>
      <c r="C59" s="35">
        <v>70.27</v>
      </c>
      <c r="D59" s="35"/>
      <c r="E59" s="35">
        <v>1833.02</v>
      </c>
      <c r="F59" s="35"/>
      <c r="G59" s="10">
        <f t="shared" si="1"/>
        <v>23304.89</v>
      </c>
      <c r="H59" s="10"/>
      <c r="I59" s="10">
        <f>+May!J59</f>
        <v>0</v>
      </c>
      <c r="J59" s="10"/>
      <c r="K59" s="10">
        <f>+May!L59</f>
        <v>0</v>
      </c>
      <c r="L59" s="10"/>
      <c r="M59" s="10"/>
      <c r="N59" s="10">
        <f t="shared" si="2"/>
        <v>23304.89</v>
      </c>
      <c r="O59" s="10">
        <f>+'184.100'!AF59</f>
        <v>62.609211746761694</v>
      </c>
      <c r="Q59" s="10"/>
      <c r="R59" s="10">
        <f t="shared" ref="R59:R104" si="15">+N59++Q59+O59+P59</f>
        <v>23367.499211746763</v>
      </c>
    </row>
    <row r="60" spans="1:20" x14ac:dyDescent="0.2">
      <c r="A60" s="34">
        <f>+Jan!A60</f>
        <v>586000</v>
      </c>
      <c r="B60" s="35">
        <v>11830.17</v>
      </c>
      <c r="C60" s="35"/>
      <c r="D60" s="35"/>
      <c r="E60" s="35">
        <v>1172.6500000000001</v>
      </c>
      <c r="F60" s="35"/>
      <c r="G60" s="10">
        <f t="shared" si="1"/>
        <v>13002.82</v>
      </c>
      <c r="H60" s="10"/>
      <c r="I60" s="10">
        <f>+May!J60</f>
        <v>0</v>
      </c>
      <c r="J60" s="10"/>
      <c r="K60" s="10">
        <f>+May!L60</f>
        <v>0</v>
      </c>
      <c r="L60" s="10"/>
      <c r="M60" s="10"/>
      <c r="N60" s="10">
        <f t="shared" si="2"/>
        <v>13002.82</v>
      </c>
      <c r="O60" s="10">
        <f>+'184.100'!AF60</f>
        <v>44.179331006080353</v>
      </c>
      <c r="Q60" s="10"/>
      <c r="R60" s="10">
        <f t="shared" si="15"/>
        <v>13046.99933100608</v>
      </c>
    </row>
    <row r="61" spans="1:20" x14ac:dyDescent="0.2">
      <c r="A61" s="34">
        <f>+Jan!A61</f>
        <v>588000</v>
      </c>
      <c r="B61" s="35">
        <v>75930.42</v>
      </c>
      <c r="C61" s="35">
        <v>41.52</v>
      </c>
      <c r="D61" s="35"/>
      <c r="E61" s="35">
        <v>5939.93</v>
      </c>
      <c r="F61" s="35">
        <v>2595.7800000000002</v>
      </c>
      <c r="G61" s="10">
        <f t="shared" si="1"/>
        <v>84507.65</v>
      </c>
      <c r="H61" s="10"/>
      <c r="I61" s="10">
        <f>+May!J61</f>
        <v>0</v>
      </c>
      <c r="J61" s="10"/>
      <c r="K61" s="10">
        <f>+May!L61</f>
        <v>0</v>
      </c>
      <c r="L61" s="10"/>
      <c r="M61" s="10"/>
      <c r="N61" s="10">
        <f t="shared" si="2"/>
        <v>84507.65</v>
      </c>
      <c r="O61" s="10">
        <f>+'184.100'!AF61</f>
        <v>36.514039223199191</v>
      </c>
      <c r="Q61" s="10">
        <f>+'163000'!AF11+'163000'!AF34</f>
        <v>0</v>
      </c>
      <c r="R61" s="10">
        <f t="shared" si="15"/>
        <v>84544.164039223193</v>
      </c>
    </row>
    <row r="62" spans="1:20" hidden="1" x14ac:dyDescent="0.2">
      <c r="A62" s="50">
        <v>588200</v>
      </c>
      <c r="B62" s="35"/>
      <c r="C62" s="35"/>
      <c r="D62" s="35"/>
      <c r="E62" s="35"/>
      <c r="F62" s="35"/>
      <c r="G62" s="10">
        <f t="shared" si="1"/>
        <v>0</v>
      </c>
      <c r="H62" s="10"/>
      <c r="I62" s="10">
        <f>+May!J62</f>
        <v>0</v>
      </c>
      <c r="J62" s="10"/>
      <c r="K62" s="10">
        <f>+May!L62</f>
        <v>0</v>
      </c>
      <c r="L62" s="10"/>
      <c r="M62" s="10"/>
      <c r="N62" s="10">
        <f t="shared" si="2"/>
        <v>0</v>
      </c>
      <c r="O62" s="10">
        <f>+'184.100'!AF62</f>
        <v>0</v>
      </c>
      <c r="Q62" s="10"/>
      <c r="R62" s="10">
        <f t="shared" si="15"/>
        <v>0</v>
      </c>
    </row>
    <row r="63" spans="1:20" hidden="1" x14ac:dyDescent="0.2">
      <c r="A63" s="50">
        <v>588210</v>
      </c>
      <c r="B63" s="35"/>
      <c r="C63" s="35"/>
      <c r="D63" s="35"/>
      <c r="E63" s="35"/>
      <c r="F63" s="35"/>
      <c r="G63" s="10">
        <f t="shared" si="1"/>
        <v>0</v>
      </c>
      <c r="H63" s="10"/>
      <c r="I63" s="10">
        <f>+May!J63</f>
        <v>0</v>
      </c>
      <c r="J63" s="10"/>
      <c r="K63" s="10">
        <f>+May!L63</f>
        <v>0</v>
      </c>
      <c r="L63" s="10"/>
      <c r="M63" s="10"/>
      <c r="N63" s="10">
        <f t="shared" si="2"/>
        <v>0</v>
      </c>
      <c r="O63" s="10">
        <f>+'184.100'!AF63</f>
        <v>0</v>
      </c>
      <c r="Q63" s="10"/>
      <c r="R63" s="10">
        <f t="shared" si="15"/>
        <v>0</v>
      </c>
    </row>
    <row r="64" spans="1:20" x14ac:dyDescent="0.2">
      <c r="A64" s="34">
        <f>+Jan!A64</f>
        <v>592000</v>
      </c>
      <c r="B64" s="35">
        <v>19245.59</v>
      </c>
      <c r="C64" s="35">
        <v>92.91</v>
      </c>
      <c r="D64" s="35"/>
      <c r="E64" s="35">
        <v>1630.4</v>
      </c>
      <c r="F64" s="35"/>
      <c r="G64" s="10">
        <f t="shared" si="1"/>
        <v>20968.900000000001</v>
      </c>
      <c r="H64" s="10"/>
      <c r="I64" s="10">
        <f>+May!J64</f>
        <v>0</v>
      </c>
      <c r="J64" s="10"/>
      <c r="K64" s="10">
        <f>+May!L64</f>
        <v>0</v>
      </c>
      <c r="L64" s="10"/>
      <c r="M64" s="10"/>
      <c r="N64" s="10">
        <f t="shared" si="2"/>
        <v>20968.900000000001</v>
      </c>
      <c r="O64" s="10">
        <f>+'184.100'!AF64</f>
        <v>29.008497748640956</v>
      </c>
      <c r="Q64" s="10">
        <f>+'163000'!AF12+'163000'!AF35</f>
        <v>0</v>
      </c>
      <c r="R64" s="10">
        <f t="shared" si="15"/>
        <v>20997.908497748642</v>
      </c>
    </row>
    <row r="65" spans="1:18" x14ac:dyDescent="0.2">
      <c r="A65" s="34">
        <f>+Jan!A65</f>
        <v>592100</v>
      </c>
      <c r="B65" s="35">
        <v>2803.97</v>
      </c>
      <c r="C65" s="35">
        <v>53.12</v>
      </c>
      <c r="D65" s="35"/>
      <c r="E65" s="35">
        <v>276.97000000000003</v>
      </c>
      <c r="F65" s="35"/>
      <c r="G65" s="10">
        <f t="shared" si="1"/>
        <v>3134.0599999999995</v>
      </c>
      <c r="H65" s="10"/>
      <c r="I65" s="10">
        <f>+May!J65</f>
        <v>0</v>
      </c>
      <c r="J65" s="10"/>
      <c r="K65" s="10">
        <f>+May!L65</f>
        <v>0</v>
      </c>
      <c r="L65" s="10"/>
      <c r="M65" s="10"/>
      <c r="N65" s="10">
        <f t="shared" si="2"/>
        <v>3134.0599999999995</v>
      </c>
      <c r="O65" s="10">
        <f>+'184.100'!AF65</f>
        <v>2.7873604933263523</v>
      </c>
      <c r="Q65" s="10"/>
      <c r="R65" s="10">
        <f t="shared" si="15"/>
        <v>3136.8473604933261</v>
      </c>
    </row>
    <row r="66" spans="1:18" x14ac:dyDescent="0.2">
      <c r="A66" s="34">
        <f>+Jan!A66</f>
        <v>592200</v>
      </c>
      <c r="B66" s="35">
        <v>805.2</v>
      </c>
      <c r="C66" s="35"/>
      <c r="D66" s="35"/>
      <c r="E66" s="35">
        <v>49.55</v>
      </c>
      <c r="F66" s="35"/>
      <c r="G66" s="10">
        <f t="shared" si="1"/>
        <v>854.75</v>
      </c>
      <c r="H66" s="10"/>
      <c r="I66" s="10">
        <f>+May!J66</f>
        <v>0</v>
      </c>
      <c r="J66" s="10"/>
      <c r="K66" s="10">
        <f>+May!L66</f>
        <v>0</v>
      </c>
      <c r="L66" s="10"/>
      <c r="M66" s="10"/>
      <c r="N66" s="10">
        <f t="shared" si="2"/>
        <v>854.75</v>
      </c>
      <c r="O66" s="10">
        <f>+'184.100'!AF66</f>
        <v>1.6903882056821404</v>
      </c>
      <c r="Q66" s="10"/>
      <c r="R66" s="10">
        <f t="shared" si="15"/>
        <v>856.4403882056821</v>
      </c>
    </row>
    <row r="67" spans="1:18" x14ac:dyDescent="0.2">
      <c r="A67" s="34">
        <f>+Jan!A67</f>
        <v>593000</v>
      </c>
      <c r="B67" s="35">
        <v>182505.64</v>
      </c>
      <c r="C67" s="35">
        <v>1356.81</v>
      </c>
      <c r="D67" s="35"/>
      <c r="E67" s="35">
        <v>6659.48</v>
      </c>
      <c r="F67" s="35"/>
      <c r="G67" s="10">
        <f t="shared" si="1"/>
        <v>190521.93000000002</v>
      </c>
      <c r="H67" s="10">
        <v>1505.36</v>
      </c>
      <c r="I67" s="10">
        <f>+May!J67</f>
        <v>0</v>
      </c>
      <c r="J67" s="10"/>
      <c r="K67" s="10">
        <f>+May!L67</f>
        <v>0</v>
      </c>
      <c r="L67" s="10"/>
      <c r="M67" s="10"/>
      <c r="N67" s="10">
        <f t="shared" si="2"/>
        <v>192027.29</v>
      </c>
      <c r="O67" s="10">
        <f>+'184.100'!AF67</f>
        <v>658.62732514791458</v>
      </c>
      <c r="Q67" s="10">
        <f>+'163000'!AF13+'163000'!AF36</f>
        <v>537.45348849862069</v>
      </c>
      <c r="R67" s="10">
        <f t="shared" si="15"/>
        <v>193223.37081364656</v>
      </c>
    </row>
    <row r="68" spans="1:18" hidden="1" x14ac:dyDescent="0.2">
      <c r="A68" s="50">
        <f>+Jan!A68</f>
        <v>593200</v>
      </c>
      <c r="B68" s="35"/>
      <c r="C68" s="35"/>
      <c r="D68" s="35"/>
      <c r="E68" s="35"/>
      <c r="F68" s="35"/>
      <c r="G68" s="10">
        <f t="shared" si="1"/>
        <v>0</v>
      </c>
      <c r="H68" s="10"/>
      <c r="I68" s="10">
        <f>+May!J68</f>
        <v>0</v>
      </c>
      <c r="J68" s="10"/>
      <c r="K68" s="10">
        <f>+May!L68</f>
        <v>0</v>
      </c>
      <c r="L68" s="10"/>
      <c r="M68" s="10"/>
      <c r="N68" s="10">
        <f t="shared" si="2"/>
        <v>0</v>
      </c>
      <c r="O68" s="10">
        <f>+'184.100'!AF68</f>
        <v>0</v>
      </c>
      <c r="Q68" s="10">
        <f>+'163000'!AF14+'163000'!AF37</f>
        <v>0</v>
      </c>
      <c r="R68" s="10">
        <f t="shared" si="15"/>
        <v>0</v>
      </c>
    </row>
    <row r="69" spans="1:18" x14ac:dyDescent="0.2">
      <c r="A69" s="34">
        <f>+Jan!A69</f>
        <v>593300</v>
      </c>
      <c r="B69" s="35">
        <v>13161.54</v>
      </c>
      <c r="C69" s="35"/>
      <c r="D69" s="35"/>
      <c r="E69" s="35">
        <v>1231.6600000000001</v>
      </c>
      <c r="F69" s="35"/>
      <c r="G69" s="10">
        <f t="shared" si="1"/>
        <v>14393.2</v>
      </c>
      <c r="H69" s="10"/>
      <c r="I69" s="10">
        <f>+May!J69</f>
        <v>0</v>
      </c>
      <c r="J69" s="10"/>
      <c r="K69" s="10">
        <f>+May!L69</f>
        <v>0</v>
      </c>
      <c r="L69" s="10"/>
      <c r="M69" s="10"/>
      <c r="N69" s="10">
        <f t="shared" si="2"/>
        <v>14393.2</v>
      </c>
      <c r="O69" s="10">
        <f>+'184.100'!AF69</f>
        <v>15.970795028662513</v>
      </c>
      <c r="Q69" s="10"/>
      <c r="R69" s="10">
        <f t="shared" si="15"/>
        <v>14409.170795028664</v>
      </c>
    </row>
    <row r="70" spans="1:18" x14ac:dyDescent="0.2">
      <c r="A70" s="34">
        <v>593800</v>
      </c>
      <c r="B70" s="35">
        <v>1025.9000000000001</v>
      </c>
      <c r="C70" s="35"/>
      <c r="D70" s="35"/>
      <c r="E70" s="35">
        <v>74.33</v>
      </c>
      <c r="F70" s="35"/>
      <c r="G70" s="10">
        <f t="shared" si="1"/>
        <v>1100.23</v>
      </c>
      <c r="H70" s="10"/>
      <c r="I70" s="10"/>
      <c r="J70" s="10"/>
      <c r="K70" s="10"/>
      <c r="L70" s="10"/>
      <c r="M70" s="10"/>
      <c r="N70" s="10">
        <f t="shared" si="2"/>
        <v>1100.23</v>
      </c>
      <c r="O70" s="10">
        <f>+'184.100'!AF70</f>
        <v>1.7697590975067237</v>
      </c>
      <c r="Q70" s="10"/>
      <c r="R70" s="10">
        <f t="shared" si="15"/>
        <v>1101.9997590975067</v>
      </c>
    </row>
    <row r="71" spans="1:18" x14ac:dyDescent="0.2">
      <c r="A71" s="34">
        <f>+Jan!A71</f>
        <v>594000</v>
      </c>
      <c r="B71" s="35">
        <v>6233.84</v>
      </c>
      <c r="C71" s="35">
        <v>-0.02</v>
      </c>
      <c r="D71" s="35"/>
      <c r="E71" s="35">
        <v>399.36</v>
      </c>
      <c r="F71" s="35"/>
      <c r="G71" s="10">
        <f t="shared" si="1"/>
        <v>6633.1799999999994</v>
      </c>
      <c r="H71" s="10"/>
      <c r="I71" s="10">
        <f>+May!J71</f>
        <v>0</v>
      </c>
      <c r="J71" s="10"/>
      <c r="K71" s="10">
        <f>+May!L71</f>
        <v>0</v>
      </c>
      <c r="L71" s="10"/>
      <c r="M71" s="10"/>
      <c r="N71" s="10">
        <f t="shared" si="2"/>
        <v>6633.1799999999994</v>
      </c>
      <c r="O71" s="10">
        <f>+'184.100'!AF71</f>
        <v>5.8321973358625669</v>
      </c>
      <c r="Q71" s="10">
        <f>+'163000'!AF15+'163000'!AF38</f>
        <v>44.463962195343427</v>
      </c>
      <c r="R71" s="10">
        <f t="shared" si="15"/>
        <v>6683.4761595312057</v>
      </c>
    </row>
    <row r="72" spans="1:18" x14ac:dyDescent="0.2">
      <c r="A72" s="34">
        <f>+Jan!A72</f>
        <v>595000</v>
      </c>
      <c r="B72" s="35">
        <v>485.4</v>
      </c>
      <c r="C72" s="35"/>
      <c r="D72" s="35"/>
      <c r="E72" s="35">
        <v>31.68</v>
      </c>
      <c r="F72" s="35"/>
      <c r="G72" s="10">
        <f t="shared" si="1"/>
        <v>517.07999999999993</v>
      </c>
      <c r="H72" s="10"/>
      <c r="I72" s="10">
        <f>+May!J72</f>
        <v>0</v>
      </c>
      <c r="J72" s="10"/>
      <c r="K72" s="10">
        <f>+May!L72</f>
        <v>0</v>
      </c>
      <c r="L72" s="10"/>
      <c r="M72" s="10"/>
      <c r="N72" s="10">
        <f t="shared" si="2"/>
        <v>517.07999999999993</v>
      </c>
      <c r="O72" s="10">
        <f>+'184.100'!AF72</f>
        <v>3.6860568301101688</v>
      </c>
      <c r="Q72" s="10">
        <f>+'163000'!AF16+'163000'!AF39</f>
        <v>0</v>
      </c>
      <c r="R72" s="10">
        <f t="shared" si="15"/>
        <v>520.76605683011007</v>
      </c>
    </row>
    <row r="73" spans="1:18" x14ac:dyDescent="0.2">
      <c r="A73" s="34">
        <f>+Jan!A73</f>
        <v>596000</v>
      </c>
      <c r="B73" s="35">
        <v>793.15</v>
      </c>
      <c r="C73" s="35"/>
      <c r="D73" s="35"/>
      <c r="E73" s="35">
        <v>107.4</v>
      </c>
      <c r="F73" s="35"/>
      <c r="G73" s="10">
        <f t="shared" si="1"/>
        <v>900.55</v>
      </c>
      <c r="H73" s="10"/>
      <c r="I73" s="10">
        <f>+May!J73</f>
        <v>0</v>
      </c>
      <c r="J73" s="10"/>
      <c r="K73" s="10">
        <f>+May!L73</f>
        <v>0</v>
      </c>
      <c r="L73" s="10"/>
      <c r="M73" s="10"/>
      <c r="N73" s="10">
        <f t="shared" si="2"/>
        <v>900.55</v>
      </c>
      <c r="O73" s="10">
        <f>+'184.100'!AF73</f>
        <v>4.2133135295497146</v>
      </c>
      <c r="Q73" s="10"/>
      <c r="R73" s="10">
        <f t="shared" si="15"/>
        <v>904.76331352954969</v>
      </c>
    </row>
    <row r="74" spans="1:18" x14ac:dyDescent="0.2">
      <c r="A74" s="34">
        <f>+Jan!A74</f>
        <v>597000</v>
      </c>
      <c r="B74" s="35">
        <v>0.01</v>
      </c>
      <c r="C74" s="35"/>
      <c r="D74" s="35"/>
      <c r="E74" s="35"/>
      <c r="F74" s="35"/>
      <c r="G74" s="10">
        <f t="shared" si="1"/>
        <v>0.01</v>
      </c>
      <c r="H74" s="10"/>
      <c r="I74" s="10">
        <f>+May!J74</f>
        <v>0</v>
      </c>
      <c r="J74" s="10"/>
      <c r="K74" s="10">
        <f>+May!L74</f>
        <v>0</v>
      </c>
      <c r="L74" s="10"/>
      <c r="M74" s="10"/>
      <c r="N74" s="10">
        <f t="shared" si="2"/>
        <v>0.01</v>
      </c>
      <c r="O74" s="10">
        <f>+'184.100'!AF74</f>
        <v>0</v>
      </c>
      <c r="Q74" s="10">
        <f>+'163000'!AF17+'163000'!AF40</f>
        <v>0</v>
      </c>
      <c r="R74" s="10">
        <f t="shared" si="15"/>
        <v>0.01</v>
      </c>
    </row>
    <row r="75" spans="1:18" x14ac:dyDescent="0.2">
      <c r="A75" s="34">
        <f>+Jan!A75</f>
        <v>598000</v>
      </c>
      <c r="B75" s="35">
        <v>3248.62</v>
      </c>
      <c r="C75" s="35">
        <v>3.99</v>
      </c>
      <c r="D75" s="35"/>
      <c r="E75" s="35">
        <v>324.33999999999997</v>
      </c>
      <c r="F75" s="35"/>
      <c r="G75" s="10">
        <f t="shared" si="1"/>
        <v>3576.95</v>
      </c>
      <c r="H75" s="10"/>
      <c r="I75" s="10">
        <f>+May!J75</f>
        <v>0</v>
      </c>
      <c r="J75" s="10"/>
      <c r="K75" s="10">
        <f>+May!L75</f>
        <v>0</v>
      </c>
      <c r="L75" s="10"/>
      <c r="M75" s="10"/>
      <c r="N75" s="10">
        <f t="shared" si="2"/>
        <v>3576.95</v>
      </c>
      <c r="O75" s="10">
        <f>+'184.100'!AF75</f>
        <v>4.8686528625562504</v>
      </c>
      <c r="Q75" s="10">
        <f>+'163000'!AF18+'163000'!AF41</f>
        <v>0</v>
      </c>
      <c r="R75" s="10">
        <f t="shared" si="15"/>
        <v>3581.8186528625561</v>
      </c>
    </row>
    <row r="76" spans="1:18" x14ac:dyDescent="0.2">
      <c r="A76" s="34">
        <f>+Jan!A76</f>
        <v>903000</v>
      </c>
      <c r="B76" s="35">
        <v>113014.87</v>
      </c>
      <c r="C76" s="35">
        <v>411.71</v>
      </c>
      <c r="D76" s="35"/>
      <c r="E76" s="35">
        <v>9440.36</v>
      </c>
      <c r="F76" s="35"/>
      <c r="G76" s="10">
        <f t="shared" si="1"/>
        <v>122866.94</v>
      </c>
      <c r="H76" s="10">
        <v>-459.75</v>
      </c>
      <c r="I76" s="10">
        <f>+May!J76</f>
        <v>0</v>
      </c>
      <c r="J76" s="10"/>
      <c r="K76" s="10">
        <f>+May!L76</f>
        <v>0</v>
      </c>
      <c r="L76" s="10"/>
      <c r="M76" s="10"/>
      <c r="N76" s="10">
        <f t="shared" si="2"/>
        <v>122407.19</v>
      </c>
      <c r="O76" s="10">
        <f>+'184.100'!AF76</f>
        <v>70.284891333782539</v>
      </c>
      <c r="P76" s="10">
        <v>-8.4600000000000009</v>
      </c>
      <c r="Q76" s="10"/>
      <c r="R76" s="10">
        <f t="shared" si="15"/>
        <v>122469.01489133378</v>
      </c>
    </row>
    <row r="77" spans="1:18" hidden="1" x14ac:dyDescent="0.2">
      <c r="A77" s="34">
        <f>+Jan!A77</f>
        <v>903220</v>
      </c>
      <c r="B77" s="35"/>
      <c r="C77" s="35"/>
      <c r="D77" s="35"/>
      <c r="E77" s="35"/>
      <c r="F77" s="35"/>
      <c r="G77" s="10">
        <f t="shared" si="1"/>
        <v>0</v>
      </c>
      <c r="H77" s="10"/>
      <c r="I77" s="10">
        <f>+May!J77</f>
        <v>0</v>
      </c>
      <c r="J77" s="10"/>
      <c r="K77" s="10">
        <f>+May!L77</f>
        <v>0</v>
      </c>
      <c r="L77" s="10"/>
      <c r="M77" s="10"/>
      <c r="N77" s="10">
        <f t="shared" si="2"/>
        <v>0</v>
      </c>
      <c r="O77" s="10">
        <f>+'184.100'!AF77</f>
        <v>0</v>
      </c>
      <c r="Q77" s="10"/>
      <c r="R77" s="10">
        <f t="shared" si="15"/>
        <v>0</v>
      </c>
    </row>
    <row r="78" spans="1:18" hidden="1" x14ac:dyDescent="0.2">
      <c r="A78" s="34">
        <f>+Jan!A78</f>
        <v>903230</v>
      </c>
      <c r="B78" s="35"/>
      <c r="C78" s="35"/>
      <c r="D78" s="35"/>
      <c r="E78" s="35"/>
      <c r="F78" s="35"/>
      <c r="G78" s="10">
        <f t="shared" si="1"/>
        <v>0</v>
      </c>
      <c r="H78" s="10"/>
      <c r="I78" s="10">
        <f>+May!J78</f>
        <v>0</v>
      </c>
      <c r="J78" s="10"/>
      <c r="K78" s="10">
        <f>+May!L78</f>
        <v>0</v>
      </c>
      <c r="L78" s="10"/>
      <c r="M78" s="10"/>
      <c r="N78" s="10">
        <f t="shared" si="2"/>
        <v>0</v>
      </c>
      <c r="O78" s="10">
        <f>+'184.100'!AF78</f>
        <v>0</v>
      </c>
      <c r="Q78" s="10"/>
      <c r="R78" s="10">
        <f t="shared" si="15"/>
        <v>0</v>
      </c>
    </row>
    <row r="79" spans="1:18" hidden="1" x14ac:dyDescent="0.2">
      <c r="A79" s="34">
        <f>+Jan!A79</f>
        <v>903240</v>
      </c>
      <c r="B79" s="35"/>
      <c r="C79" s="35"/>
      <c r="D79" s="35"/>
      <c r="E79" s="35"/>
      <c r="F79" s="35"/>
      <c r="G79" s="10">
        <f t="shared" si="1"/>
        <v>0</v>
      </c>
      <c r="H79" s="10"/>
      <c r="I79" s="10">
        <f>+May!J79</f>
        <v>0</v>
      </c>
      <c r="J79" s="10"/>
      <c r="K79" s="10">
        <f>+May!L79</f>
        <v>0</v>
      </c>
      <c r="L79" s="10"/>
      <c r="M79" s="10"/>
      <c r="N79" s="10">
        <f t="shared" si="2"/>
        <v>0</v>
      </c>
      <c r="O79" s="10">
        <f>+'184.100'!AF79</f>
        <v>0</v>
      </c>
      <c r="Q79" s="10"/>
      <c r="R79" s="10">
        <f t="shared" si="15"/>
        <v>0</v>
      </c>
    </row>
    <row r="80" spans="1:18" x14ac:dyDescent="0.2">
      <c r="A80" s="34">
        <f>+Jan!A80</f>
        <v>908000</v>
      </c>
      <c r="B80" s="35">
        <v>11687.06</v>
      </c>
      <c r="C80" s="35"/>
      <c r="D80" s="35"/>
      <c r="E80" s="35">
        <v>1030.76</v>
      </c>
      <c r="F80" s="35">
        <v>564.29999999999995</v>
      </c>
      <c r="G80" s="10">
        <f t="shared" si="1"/>
        <v>13282.119999999999</v>
      </c>
      <c r="H80" s="10"/>
      <c r="I80" s="10">
        <f>+May!J80</f>
        <v>0</v>
      </c>
      <c r="J80" s="10"/>
      <c r="K80" s="10">
        <f>+May!L80</f>
        <v>0</v>
      </c>
      <c r="L80" s="10"/>
      <c r="M80" s="10"/>
      <c r="N80" s="10">
        <f t="shared" si="2"/>
        <v>13282.119999999999</v>
      </c>
      <c r="O80" s="10">
        <f>+'184.100'!AF80</f>
        <v>13.845430131189485</v>
      </c>
      <c r="Q80" s="10"/>
      <c r="R80" s="10">
        <f t="shared" si="15"/>
        <v>13295.965430131189</v>
      </c>
    </row>
    <row r="81" spans="1:18" hidden="1" x14ac:dyDescent="0.2">
      <c r="A81" s="34">
        <f>+Jan!A81</f>
        <v>912000</v>
      </c>
      <c r="B81" s="35"/>
      <c r="C81" s="35"/>
      <c r="D81" s="35"/>
      <c r="E81" s="35"/>
      <c r="F81" s="35"/>
      <c r="G81" s="10">
        <f t="shared" ref="G81:G113" si="16">SUM(B81:F81)</f>
        <v>0</v>
      </c>
      <c r="H81" s="10"/>
      <c r="I81" s="10">
        <f>+May!J81</f>
        <v>0</v>
      </c>
      <c r="J81" s="10"/>
      <c r="K81" s="10">
        <f>+May!L81</f>
        <v>0</v>
      </c>
      <c r="L81" s="10"/>
      <c r="M81" s="10"/>
      <c r="N81" s="10">
        <f t="shared" si="2"/>
        <v>0</v>
      </c>
      <c r="O81" s="10">
        <f>+'184.100'!AF81</f>
        <v>0</v>
      </c>
      <c r="Q81" s="10"/>
      <c r="R81" s="10">
        <f t="shared" si="15"/>
        <v>0</v>
      </c>
    </row>
    <row r="82" spans="1:18" hidden="1" x14ac:dyDescent="0.2">
      <c r="A82" s="34">
        <f>+Jan!A82</f>
        <v>913000</v>
      </c>
      <c r="B82" s="35"/>
      <c r="C82" s="35"/>
      <c r="D82" s="35"/>
      <c r="E82" s="35"/>
      <c r="F82" s="35"/>
      <c r="G82" s="10">
        <f t="shared" si="16"/>
        <v>0</v>
      </c>
      <c r="H82" s="10"/>
      <c r="I82" s="10">
        <f>+May!J82</f>
        <v>0</v>
      </c>
      <c r="J82" s="10"/>
      <c r="K82" s="10">
        <f>+May!L82</f>
        <v>0</v>
      </c>
      <c r="L82" s="10"/>
      <c r="M82" s="10"/>
      <c r="N82" s="10">
        <f t="shared" si="2"/>
        <v>0</v>
      </c>
      <c r="O82" s="10">
        <f>+'184.100'!AF82</f>
        <v>0</v>
      </c>
      <c r="Q82" s="10"/>
      <c r="R82" s="10">
        <f t="shared" si="15"/>
        <v>0</v>
      </c>
    </row>
    <row r="83" spans="1:18" hidden="1" x14ac:dyDescent="0.2">
      <c r="A83" s="34">
        <f>+Jan!A83</f>
        <v>913220</v>
      </c>
      <c r="B83" s="35"/>
      <c r="C83" s="35"/>
      <c r="D83" s="35"/>
      <c r="E83" s="35"/>
      <c r="F83" s="35"/>
      <c r="G83" s="10">
        <f t="shared" si="16"/>
        <v>0</v>
      </c>
      <c r="H83" s="10"/>
      <c r="I83" s="10">
        <f>+May!J83</f>
        <v>0</v>
      </c>
      <c r="J83" s="10"/>
      <c r="K83" s="10">
        <f>+May!L83</f>
        <v>0</v>
      </c>
      <c r="L83" s="10"/>
      <c r="M83" s="10"/>
      <c r="N83" s="10">
        <f t="shared" si="2"/>
        <v>0</v>
      </c>
      <c r="O83" s="10">
        <f>+'184.100'!AF83</f>
        <v>0</v>
      </c>
      <c r="Q83" s="10"/>
      <c r="R83" s="10">
        <f t="shared" si="15"/>
        <v>0</v>
      </c>
    </row>
    <row r="84" spans="1:18" hidden="1" x14ac:dyDescent="0.2">
      <c r="A84" s="34">
        <f>+Jan!A84</f>
        <v>913230</v>
      </c>
      <c r="B84" s="35"/>
      <c r="C84" s="35"/>
      <c r="D84" s="35"/>
      <c r="E84" s="35"/>
      <c r="F84" s="35"/>
      <c r="G84" s="10">
        <f t="shared" si="16"/>
        <v>0</v>
      </c>
      <c r="H84" s="10"/>
      <c r="I84" s="10">
        <f>+May!J84</f>
        <v>0</v>
      </c>
      <c r="J84" s="10"/>
      <c r="K84" s="10">
        <f>+May!L84</f>
        <v>0</v>
      </c>
      <c r="L84" s="10"/>
      <c r="M84" s="10"/>
      <c r="N84" s="10">
        <f t="shared" si="2"/>
        <v>0</v>
      </c>
      <c r="O84" s="10">
        <f>+'184.100'!AF84</f>
        <v>0</v>
      </c>
      <c r="Q84" s="10"/>
      <c r="R84" s="10">
        <f t="shared" si="15"/>
        <v>0</v>
      </c>
    </row>
    <row r="85" spans="1:18" hidden="1" x14ac:dyDescent="0.2">
      <c r="A85" s="34">
        <f>+Jan!A85</f>
        <v>913240</v>
      </c>
      <c r="B85" s="35"/>
      <c r="C85" s="35"/>
      <c r="D85" s="35"/>
      <c r="E85" s="35"/>
      <c r="F85" s="35"/>
      <c r="G85" s="10">
        <f t="shared" si="16"/>
        <v>0</v>
      </c>
      <c r="H85" s="10"/>
      <c r="I85" s="10">
        <f>+May!J85</f>
        <v>0</v>
      </c>
      <c r="J85" s="10"/>
      <c r="K85" s="10">
        <f>+May!L85</f>
        <v>0</v>
      </c>
      <c r="L85" s="10"/>
      <c r="M85" s="10"/>
      <c r="N85" s="10">
        <f t="shared" si="2"/>
        <v>0</v>
      </c>
      <c r="O85" s="10">
        <f>+'184.100'!AF85</f>
        <v>0</v>
      </c>
      <c r="Q85" s="10"/>
      <c r="R85" s="10">
        <f t="shared" si="15"/>
        <v>0</v>
      </c>
    </row>
    <row r="86" spans="1:18" x14ac:dyDescent="0.2">
      <c r="A86" s="34">
        <f>+Jan!A86</f>
        <v>920000</v>
      </c>
      <c r="B86" s="35">
        <v>81926.09</v>
      </c>
      <c r="C86" s="35"/>
      <c r="D86" s="35"/>
      <c r="E86" s="35">
        <v>7090.1</v>
      </c>
      <c r="F86" s="35">
        <v>451.44</v>
      </c>
      <c r="G86" s="10">
        <f t="shared" si="16"/>
        <v>89467.63</v>
      </c>
      <c r="H86" s="10"/>
      <c r="I86" s="10">
        <f>+May!J86</f>
        <v>0</v>
      </c>
      <c r="J86" s="10"/>
      <c r="K86" s="10">
        <f>+May!L86</f>
        <v>0</v>
      </c>
      <c r="L86" s="10"/>
      <c r="M86" s="10"/>
      <c r="N86" s="10">
        <f t="shared" si="2"/>
        <v>89467.63</v>
      </c>
      <c r="O86" s="10">
        <f>+'184.100'!AF86</f>
        <v>7.0495874695532255</v>
      </c>
      <c r="Q86" s="10"/>
      <c r="R86" s="10">
        <f t="shared" si="15"/>
        <v>89474.679587469553</v>
      </c>
    </row>
    <row r="87" spans="1:18" hidden="1" x14ac:dyDescent="0.2">
      <c r="A87" s="34">
        <f>+Jan!A87</f>
        <v>920220</v>
      </c>
      <c r="B87" s="35"/>
      <c r="C87" s="35"/>
      <c r="D87" s="35"/>
      <c r="E87" s="35"/>
      <c r="F87" s="35"/>
      <c r="G87" s="10">
        <f t="shared" si="16"/>
        <v>0</v>
      </c>
      <c r="H87" s="10"/>
      <c r="I87" s="10">
        <f>+May!J87</f>
        <v>0</v>
      </c>
      <c r="J87" s="10"/>
      <c r="K87" s="10">
        <f>+May!L87</f>
        <v>0</v>
      </c>
      <c r="L87" s="10"/>
      <c r="M87" s="10"/>
      <c r="N87" s="10">
        <f t="shared" si="2"/>
        <v>0</v>
      </c>
      <c r="O87" s="10">
        <f>+'184.100'!AF87</f>
        <v>0</v>
      </c>
      <c r="Q87" s="10"/>
      <c r="R87" s="10">
        <f t="shared" si="15"/>
        <v>0</v>
      </c>
    </row>
    <row r="88" spans="1:18" hidden="1" x14ac:dyDescent="0.2">
      <c r="A88" s="34">
        <f>+Jan!A88</f>
        <v>920221</v>
      </c>
      <c r="B88" s="35"/>
      <c r="C88" s="35"/>
      <c r="D88" s="35"/>
      <c r="E88" s="35"/>
      <c r="F88" s="35"/>
      <c r="G88" s="10">
        <f t="shared" si="16"/>
        <v>0</v>
      </c>
      <c r="H88" s="10"/>
      <c r="I88" s="10">
        <f>+May!J88</f>
        <v>0</v>
      </c>
      <c r="J88" s="10"/>
      <c r="K88" s="10">
        <f>+May!L88</f>
        <v>0</v>
      </c>
      <c r="L88" s="10"/>
      <c r="M88" s="10"/>
      <c r="N88" s="10">
        <f t="shared" si="2"/>
        <v>0</v>
      </c>
      <c r="O88" s="10">
        <f>+'184.100'!AF88</f>
        <v>0</v>
      </c>
      <c r="Q88" s="10"/>
      <c r="R88" s="10">
        <f t="shared" si="15"/>
        <v>0</v>
      </c>
    </row>
    <row r="89" spans="1:18" hidden="1" x14ac:dyDescent="0.2">
      <c r="A89" s="34">
        <f>+Jan!A89</f>
        <v>920230</v>
      </c>
      <c r="B89" s="35"/>
      <c r="C89" s="35"/>
      <c r="D89" s="35"/>
      <c r="E89" s="35"/>
      <c r="F89" s="35"/>
      <c r="G89" s="10">
        <f t="shared" si="16"/>
        <v>0</v>
      </c>
      <c r="H89" s="10"/>
      <c r="I89" s="10">
        <f>+May!J89</f>
        <v>0</v>
      </c>
      <c r="J89" s="10"/>
      <c r="K89" s="10">
        <f>+May!L89</f>
        <v>0</v>
      </c>
      <c r="L89" s="10"/>
      <c r="M89" s="10"/>
      <c r="N89" s="10">
        <f t="shared" si="2"/>
        <v>0</v>
      </c>
      <c r="O89" s="10">
        <f>+'184.100'!AF89</f>
        <v>0</v>
      </c>
      <c r="Q89" s="10"/>
      <c r="R89" s="10">
        <f t="shared" si="15"/>
        <v>0</v>
      </c>
    </row>
    <row r="90" spans="1:18" hidden="1" x14ac:dyDescent="0.2">
      <c r="A90" s="34">
        <f>+Jan!A90</f>
        <v>920231</v>
      </c>
      <c r="B90" s="35"/>
      <c r="C90" s="35"/>
      <c r="D90" s="35"/>
      <c r="E90" s="35"/>
      <c r="F90" s="35"/>
      <c r="G90" s="10">
        <f t="shared" si="16"/>
        <v>0</v>
      </c>
      <c r="H90" s="10"/>
      <c r="I90" s="10">
        <f>+May!J90</f>
        <v>0</v>
      </c>
      <c r="J90" s="10"/>
      <c r="K90" s="10">
        <f>+May!L90</f>
        <v>0</v>
      </c>
      <c r="L90" s="10"/>
      <c r="M90" s="10"/>
      <c r="N90" s="10">
        <f t="shared" si="2"/>
        <v>0</v>
      </c>
      <c r="O90" s="10">
        <f>+'184.100'!AF90</f>
        <v>0</v>
      </c>
      <c r="Q90" s="10"/>
      <c r="R90" s="10">
        <f t="shared" si="15"/>
        <v>0</v>
      </c>
    </row>
    <row r="91" spans="1:18" hidden="1" x14ac:dyDescent="0.2">
      <c r="A91" s="34">
        <f>+Jan!A91</f>
        <v>920240</v>
      </c>
      <c r="B91" s="35"/>
      <c r="C91" s="35"/>
      <c r="D91" s="35"/>
      <c r="E91" s="35"/>
      <c r="F91" s="35"/>
      <c r="G91" s="10">
        <f t="shared" si="16"/>
        <v>0</v>
      </c>
      <c r="H91" s="10"/>
      <c r="I91" s="10">
        <f>+May!J91</f>
        <v>0</v>
      </c>
      <c r="J91" s="10"/>
      <c r="K91" s="10">
        <f>+May!L91</f>
        <v>0</v>
      </c>
      <c r="L91" s="10"/>
      <c r="M91" s="10"/>
      <c r="N91" s="10">
        <f t="shared" si="2"/>
        <v>0</v>
      </c>
      <c r="O91" s="10">
        <f>+'184.100'!AF91</f>
        <v>0</v>
      </c>
      <c r="Q91" s="10"/>
      <c r="R91" s="10">
        <f t="shared" si="15"/>
        <v>0</v>
      </c>
    </row>
    <row r="92" spans="1:18" hidden="1" x14ac:dyDescent="0.2">
      <c r="A92" s="34">
        <f>+Jan!A92</f>
        <v>920241</v>
      </c>
      <c r="B92" s="35"/>
      <c r="C92" s="35"/>
      <c r="D92" s="35"/>
      <c r="E92" s="35"/>
      <c r="F92" s="35"/>
      <c r="G92" s="10">
        <f t="shared" si="16"/>
        <v>0</v>
      </c>
      <c r="H92" s="10"/>
      <c r="I92" s="10">
        <f>+May!J92</f>
        <v>0</v>
      </c>
      <c r="J92" s="10"/>
      <c r="K92" s="10">
        <f>+May!L92</f>
        <v>0</v>
      </c>
      <c r="L92" s="10"/>
      <c r="M92" s="10"/>
      <c r="N92" s="10">
        <f t="shared" ref="N92:N97" si="17">+G92-I92+J92-K92+L92+M92+H92</f>
        <v>0</v>
      </c>
      <c r="O92" s="10">
        <f>+'184.100'!AF92</f>
        <v>0</v>
      </c>
      <c r="Q92" s="10"/>
      <c r="R92" s="10">
        <f t="shared" si="15"/>
        <v>0</v>
      </c>
    </row>
    <row r="93" spans="1:18" x14ac:dyDescent="0.2">
      <c r="A93" s="34">
        <v>920250</v>
      </c>
      <c r="B93" s="35">
        <v>73.72</v>
      </c>
      <c r="C93" s="35"/>
      <c r="D93" s="35"/>
      <c r="E93" s="35">
        <v>6.52</v>
      </c>
      <c r="F93" s="35"/>
      <c r="G93" s="10">
        <f t="shared" si="16"/>
        <v>80.239999999999995</v>
      </c>
      <c r="H93" s="10"/>
      <c r="I93" s="10">
        <f>+May!J93</f>
        <v>0</v>
      </c>
      <c r="J93" s="10"/>
      <c r="K93" s="10">
        <f>+May!L93</f>
        <v>0</v>
      </c>
      <c r="L93" s="10"/>
      <c r="M93" s="10"/>
      <c r="N93" s="10">
        <f t="shared" si="17"/>
        <v>80.239999999999995</v>
      </c>
      <c r="O93" s="10">
        <f>+'184.100'!AF93</f>
        <v>0</v>
      </c>
      <c r="Q93" s="10"/>
      <c r="R93" s="10">
        <f t="shared" si="15"/>
        <v>80.239999999999995</v>
      </c>
    </row>
    <row r="94" spans="1:18" x14ac:dyDescent="0.2">
      <c r="A94" s="34">
        <v>920260</v>
      </c>
      <c r="B94" s="35">
        <v>73.72</v>
      </c>
      <c r="C94" s="35"/>
      <c r="D94" s="35"/>
      <c r="E94" s="35">
        <v>6.52</v>
      </c>
      <c r="F94" s="35"/>
      <c r="G94" s="10">
        <f t="shared" si="16"/>
        <v>80.239999999999995</v>
      </c>
      <c r="H94" s="10"/>
      <c r="I94" s="10">
        <f>+May!J94</f>
        <v>0</v>
      </c>
      <c r="J94" s="10"/>
      <c r="K94" s="10">
        <f>+May!L94</f>
        <v>0</v>
      </c>
      <c r="L94" s="10"/>
      <c r="M94" s="10"/>
      <c r="N94" s="10">
        <f t="shared" si="17"/>
        <v>80.239999999999995</v>
      </c>
      <c r="O94" s="10">
        <f>+'184.100'!AF94</f>
        <v>0</v>
      </c>
      <c r="Q94" s="10"/>
      <c r="R94" s="10">
        <f t="shared" si="15"/>
        <v>80.239999999999995</v>
      </c>
    </row>
    <row r="95" spans="1:18" hidden="1" x14ac:dyDescent="0.2">
      <c r="A95" s="34">
        <f>+Jan!A95</f>
        <v>921000</v>
      </c>
      <c r="B95" s="35"/>
      <c r="C95" s="35"/>
      <c r="D95" s="35"/>
      <c r="E95" s="35"/>
      <c r="F95" s="35"/>
      <c r="G95" s="10">
        <f t="shared" si="16"/>
        <v>0</v>
      </c>
      <c r="H95" s="10"/>
      <c r="I95" s="10">
        <f>+May!J95</f>
        <v>0</v>
      </c>
      <c r="J95" s="10"/>
      <c r="K95" s="10">
        <f>+May!L95</f>
        <v>0</v>
      </c>
      <c r="L95" s="10"/>
      <c r="M95" s="10"/>
      <c r="N95" s="10">
        <f t="shared" si="17"/>
        <v>0</v>
      </c>
      <c r="O95" s="10">
        <f>+'184.100'!AF95</f>
        <v>0</v>
      </c>
      <c r="Q95" s="10">
        <f>+'163000'!AF19+'163000'!AF42</f>
        <v>0</v>
      </c>
      <c r="R95" s="10">
        <f t="shared" si="15"/>
        <v>0</v>
      </c>
    </row>
    <row r="96" spans="1:18" hidden="1" x14ac:dyDescent="0.2">
      <c r="A96" s="34">
        <f>+Jan!A96</f>
        <v>928000</v>
      </c>
      <c r="B96" s="35"/>
      <c r="C96" s="35"/>
      <c r="D96" s="35"/>
      <c r="E96" s="35"/>
      <c r="F96" s="35"/>
      <c r="G96" s="10">
        <f t="shared" si="16"/>
        <v>0</v>
      </c>
      <c r="H96" s="10"/>
      <c r="I96" s="10">
        <f>+May!J96</f>
        <v>0</v>
      </c>
      <c r="J96" s="10"/>
      <c r="K96" s="10">
        <f>+May!L96</f>
        <v>0</v>
      </c>
      <c r="L96" s="10"/>
      <c r="M96" s="10"/>
      <c r="N96" s="10">
        <f t="shared" si="17"/>
        <v>0</v>
      </c>
      <c r="O96" s="10">
        <f>+'184.100'!AF96</f>
        <v>0</v>
      </c>
      <c r="Q96" s="10"/>
      <c r="R96" s="10">
        <f t="shared" si="15"/>
        <v>0</v>
      </c>
    </row>
    <row r="97" spans="1:18" hidden="1" x14ac:dyDescent="0.2">
      <c r="A97" s="34">
        <f>+Jan!A97</f>
        <v>928100</v>
      </c>
      <c r="B97" s="35"/>
      <c r="C97" s="35"/>
      <c r="D97" s="35"/>
      <c r="E97" s="35"/>
      <c r="F97" s="35"/>
      <c r="G97" s="10">
        <f t="shared" si="16"/>
        <v>0</v>
      </c>
      <c r="H97" s="10"/>
      <c r="I97" s="10">
        <f>+May!J97</f>
        <v>0</v>
      </c>
      <c r="J97" s="10"/>
      <c r="K97" s="10">
        <f>+May!L97</f>
        <v>0</v>
      </c>
      <c r="L97" s="10"/>
      <c r="M97" s="10"/>
      <c r="N97" s="10">
        <f t="shared" si="17"/>
        <v>0</v>
      </c>
      <c r="O97" s="10">
        <f>+'184.100'!AF97</f>
        <v>0</v>
      </c>
      <c r="Q97" s="10"/>
      <c r="R97" s="10">
        <f t="shared" si="15"/>
        <v>0</v>
      </c>
    </row>
    <row r="98" spans="1:18" hidden="1" x14ac:dyDescent="0.2">
      <c r="A98" s="34">
        <f>+Jan!A98</f>
        <v>928300</v>
      </c>
      <c r="B98" s="35"/>
      <c r="C98" s="35"/>
      <c r="D98" s="35"/>
      <c r="E98" s="35"/>
      <c r="F98" s="35"/>
      <c r="G98" s="10">
        <f t="shared" si="16"/>
        <v>0</v>
      </c>
      <c r="H98" s="10"/>
      <c r="I98" s="10">
        <f>+May!J98</f>
        <v>0</v>
      </c>
      <c r="J98" s="10"/>
      <c r="K98" s="10">
        <f>+May!L98</f>
        <v>0</v>
      </c>
      <c r="L98" s="10"/>
      <c r="M98" s="10"/>
      <c r="N98" s="10">
        <f t="shared" ref="N98:N99" si="18">+G98-I98+J98-K98+L98+M98+H98</f>
        <v>0</v>
      </c>
      <c r="O98" s="10">
        <f>+'184.100'!AF98</f>
        <v>0</v>
      </c>
      <c r="Q98" s="10"/>
      <c r="R98" s="10">
        <f t="shared" si="15"/>
        <v>0</v>
      </c>
    </row>
    <row r="99" spans="1:18" hidden="1" x14ac:dyDescent="0.2">
      <c r="A99" s="34">
        <v>928500</v>
      </c>
      <c r="B99" s="35"/>
      <c r="C99" s="35"/>
      <c r="D99" s="35"/>
      <c r="E99" s="35"/>
      <c r="F99" s="35"/>
      <c r="G99" s="10">
        <f t="shared" si="16"/>
        <v>0</v>
      </c>
      <c r="H99" s="10"/>
      <c r="I99" s="10">
        <f>+May!J99</f>
        <v>0</v>
      </c>
      <c r="J99" s="10"/>
      <c r="K99" s="10">
        <f>+May!L99</f>
        <v>0</v>
      </c>
      <c r="L99" s="10"/>
      <c r="M99" s="10"/>
      <c r="N99" s="10">
        <f t="shared" si="18"/>
        <v>0</v>
      </c>
      <c r="O99" s="10">
        <f>+'184.100'!AF99</f>
        <v>0</v>
      </c>
      <c r="Q99" s="10"/>
      <c r="R99" s="10">
        <f t="shared" si="15"/>
        <v>0</v>
      </c>
    </row>
    <row r="100" spans="1:18" hidden="1" x14ac:dyDescent="0.2">
      <c r="A100" s="34">
        <v>928600</v>
      </c>
      <c r="B100" s="35"/>
      <c r="C100" s="35"/>
      <c r="D100" s="35"/>
      <c r="E100" s="35"/>
      <c r="F100" s="35"/>
      <c r="G100" s="10">
        <f t="shared" si="16"/>
        <v>0</v>
      </c>
      <c r="H100" s="10"/>
      <c r="I100" s="10">
        <f>+May!J100</f>
        <v>0</v>
      </c>
      <c r="J100" s="10"/>
      <c r="K100" s="10">
        <f>+May!L100</f>
        <v>0</v>
      </c>
      <c r="L100" s="10"/>
      <c r="M100" s="10"/>
      <c r="N100" s="10">
        <f t="shared" ref="N100:N104" si="19">+G100-I100+J100-K100+L100+M100+H100</f>
        <v>0</v>
      </c>
      <c r="O100" s="10">
        <f>+'184.100'!AF100</f>
        <v>0</v>
      </c>
      <c r="Q100" s="10"/>
      <c r="R100" s="10">
        <f t="shared" si="15"/>
        <v>0</v>
      </c>
    </row>
    <row r="101" spans="1:18" hidden="1" x14ac:dyDescent="0.2">
      <c r="A101" s="34">
        <v>928610</v>
      </c>
      <c r="B101" s="35"/>
      <c r="C101" s="35"/>
      <c r="D101" s="35"/>
      <c r="E101" s="35"/>
      <c r="F101" s="35"/>
      <c r="G101" s="10">
        <f t="shared" si="16"/>
        <v>0</v>
      </c>
      <c r="H101" s="10"/>
      <c r="I101" s="10">
        <f>+May!J101</f>
        <v>0</v>
      </c>
      <c r="J101" s="10"/>
      <c r="K101" s="10">
        <f>+May!L101</f>
        <v>0</v>
      </c>
      <c r="L101" s="10"/>
      <c r="M101" s="10"/>
      <c r="N101" s="10">
        <f t="shared" si="19"/>
        <v>0</v>
      </c>
      <c r="O101" s="10">
        <f>+'184.100'!AF101</f>
        <v>0</v>
      </c>
      <c r="Q101" s="10"/>
      <c r="R101" s="10">
        <f t="shared" si="15"/>
        <v>0</v>
      </c>
    </row>
    <row r="102" spans="1:18" hidden="1" x14ac:dyDescent="0.2">
      <c r="A102" s="34">
        <f>+Jan!A102</f>
        <v>930100</v>
      </c>
      <c r="B102" s="35"/>
      <c r="C102" s="35"/>
      <c r="D102" s="35"/>
      <c r="E102" s="35"/>
      <c r="F102" s="35"/>
      <c r="G102" s="10">
        <f t="shared" si="16"/>
        <v>0</v>
      </c>
      <c r="H102" s="10"/>
      <c r="I102" s="10">
        <f>+May!J102</f>
        <v>0</v>
      </c>
      <c r="J102" s="10"/>
      <c r="K102" s="10">
        <f>+May!L102</f>
        <v>0</v>
      </c>
      <c r="L102" s="10"/>
      <c r="M102" s="10"/>
      <c r="N102" s="10">
        <f t="shared" si="19"/>
        <v>0</v>
      </c>
      <c r="O102" s="10">
        <f>+'184.100'!AF102</f>
        <v>0</v>
      </c>
      <c r="Q102" s="10"/>
      <c r="R102" s="10">
        <f t="shared" si="15"/>
        <v>0</v>
      </c>
    </row>
    <row r="103" spans="1:18" x14ac:dyDescent="0.2">
      <c r="A103" s="34">
        <f>+Jan!A103</f>
        <v>930200</v>
      </c>
      <c r="B103" s="35">
        <v>8719.51</v>
      </c>
      <c r="C103" s="35"/>
      <c r="D103" s="35"/>
      <c r="E103" s="35">
        <v>643.98</v>
      </c>
      <c r="F103" s="35"/>
      <c r="G103" s="10">
        <f t="shared" si="16"/>
        <v>9363.49</v>
      </c>
      <c r="H103" s="10"/>
      <c r="I103" s="10">
        <f>+May!J103</f>
        <v>0</v>
      </c>
      <c r="J103" s="10"/>
      <c r="K103" s="10">
        <f>+May!L103</f>
        <v>0</v>
      </c>
      <c r="L103" s="10"/>
      <c r="M103" s="10"/>
      <c r="N103" s="10">
        <f t="shared" si="19"/>
        <v>9363.49</v>
      </c>
      <c r="O103" s="10">
        <f>+'184.100'!AF103</f>
        <v>8.2712134068736578</v>
      </c>
      <c r="P103" s="10">
        <v>-0.85</v>
      </c>
      <c r="Q103" s="10"/>
      <c r="R103" s="10">
        <f t="shared" si="15"/>
        <v>9370.9112134068728</v>
      </c>
    </row>
    <row r="104" spans="1:18" hidden="1" x14ac:dyDescent="0.2">
      <c r="A104" s="34">
        <f>+Jan!A104</f>
        <v>930220</v>
      </c>
      <c r="B104" s="35"/>
      <c r="C104" s="35"/>
      <c r="D104" s="35"/>
      <c r="E104" s="35"/>
      <c r="F104" s="35"/>
      <c r="G104" s="10">
        <f t="shared" si="16"/>
        <v>0</v>
      </c>
      <c r="H104" s="10"/>
      <c r="I104" s="10">
        <f>+May!J104</f>
        <v>0</v>
      </c>
      <c r="J104" s="10"/>
      <c r="K104" s="10">
        <f>+May!L104</f>
        <v>0</v>
      </c>
      <c r="L104" s="10"/>
      <c r="M104" s="10"/>
      <c r="N104" s="10">
        <f t="shared" si="19"/>
        <v>0</v>
      </c>
      <c r="O104" s="10">
        <f>+'184.100'!AF104</f>
        <v>0</v>
      </c>
      <c r="Q104" s="10"/>
      <c r="R104" s="10">
        <f t="shared" si="15"/>
        <v>0</v>
      </c>
    </row>
    <row r="105" spans="1:18" hidden="1" x14ac:dyDescent="0.2">
      <c r="A105" s="34">
        <f>+Jan!A105</f>
        <v>930221</v>
      </c>
      <c r="B105" s="35"/>
      <c r="C105" s="35"/>
      <c r="D105" s="35"/>
      <c r="E105" s="35"/>
      <c r="F105" s="35"/>
      <c r="G105" s="10">
        <f t="shared" si="16"/>
        <v>0</v>
      </c>
      <c r="H105" s="10"/>
      <c r="I105" s="10">
        <f>+May!J105</f>
        <v>0</v>
      </c>
      <c r="J105" s="10"/>
      <c r="K105" s="10">
        <f>+May!L105</f>
        <v>0</v>
      </c>
      <c r="L105" s="10"/>
      <c r="M105" s="10"/>
      <c r="N105" s="10">
        <f t="shared" ref="N105:N114" si="20">+G105-I105+J105-K105+L105+M105+H105</f>
        <v>0</v>
      </c>
      <c r="O105" s="10">
        <f>+'184.100'!AF105</f>
        <v>0</v>
      </c>
      <c r="Q105" s="10"/>
      <c r="R105" s="10">
        <f t="shared" ref="R105:R114" si="21">+N105++Q105+O105+P105</f>
        <v>0</v>
      </c>
    </row>
    <row r="106" spans="1:18" hidden="1" x14ac:dyDescent="0.2">
      <c r="A106" s="34">
        <f>+Jan!A106</f>
        <v>930230</v>
      </c>
      <c r="B106" s="35"/>
      <c r="C106" s="35"/>
      <c r="D106" s="35"/>
      <c r="E106" s="35"/>
      <c r="F106" s="35"/>
      <c r="G106" s="10">
        <f t="shared" si="16"/>
        <v>0</v>
      </c>
      <c r="H106" s="10"/>
      <c r="I106" s="10">
        <f>+May!J106</f>
        <v>0</v>
      </c>
      <c r="J106" s="10"/>
      <c r="K106" s="10">
        <f>+May!L106</f>
        <v>0</v>
      </c>
      <c r="L106" s="10"/>
      <c r="M106" s="10"/>
      <c r="N106" s="10">
        <f t="shared" si="20"/>
        <v>0</v>
      </c>
      <c r="O106" s="10">
        <f>+'184.100'!AF106</f>
        <v>0</v>
      </c>
      <c r="Q106" s="10"/>
      <c r="R106" s="10">
        <f t="shared" si="21"/>
        <v>0</v>
      </c>
    </row>
    <row r="107" spans="1:18" hidden="1" x14ac:dyDescent="0.2">
      <c r="A107" s="34">
        <f>+Jan!A107</f>
        <v>930231</v>
      </c>
      <c r="B107" s="35"/>
      <c r="C107" s="35"/>
      <c r="D107" s="35"/>
      <c r="E107" s="35"/>
      <c r="F107" s="35"/>
      <c r="G107" s="10">
        <f t="shared" si="16"/>
        <v>0</v>
      </c>
      <c r="H107" s="10"/>
      <c r="I107" s="10">
        <f>+May!J107</f>
        <v>0</v>
      </c>
      <c r="J107" s="10"/>
      <c r="K107" s="10">
        <f>+May!L107</f>
        <v>0</v>
      </c>
      <c r="L107" s="10"/>
      <c r="M107" s="10"/>
      <c r="N107" s="10">
        <f t="shared" si="20"/>
        <v>0</v>
      </c>
      <c r="O107" s="10">
        <f>+'184.100'!AF107</f>
        <v>0</v>
      </c>
      <c r="Q107" s="10"/>
      <c r="R107" s="10">
        <f t="shared" si="21"/>
        <v>0</v>
      </c>
    </row>
    <row r="108" spans="1:18" hidden="1" x14ac:dyDescent="0.2">
      <c r="A108" s="34">
        <f>+Jan!A108</f>
        <v>930240</v>
      </c>
      <c r="B108" s="35"/>
      <c r="C108" s="35"/>
      <c r="D108" s="35"/>
      <c r="E108" s="35"/>
      <c r="F108" s="35"/>
      <c r="G108" s="10">
        <f t="shared" si="16"/>
        <v>0</v>
      </c>
      <c r="H108" s="10"/>
      <c r="I108" s="10">
        <f>+May!J108</f>
        <v>0</v>
      </c>
      <c r="J108" s="10"/>
      <c r="K108" s="10">
        <f>+May!L108</f>
        <v>0</v>
      </c>
      <c r="L108" s="10"/>
      <c r="M108" s="10"/>
      <c r="N108" s="10">
        <f t="shared" si="20"/>
        <v>0</v>
      </c>
      <c r="O108" s="10">
        <f>+'184.100'!AF108</f>
        <v>0</v>
      </c>
      <c r="Q108" s="10"/>
      <c r="R108" s="10">
        <f t="shared" si="21"/>
        <v>0</v>
      </c>
    </row>
    <row r="109" spans="1:18" hidden="1" x14ac:dyDescent="0.2">
      <c r="A109" s="34">
        <f>+Jan!A109</f>
        <v>930241</v>
      </c>
      <c r="B109" s="35"/>
      <c r="C109" s="35"/>
      <c r="D109" s="35"/>
      <c r="E109" s="35"/>
      <c r="F109" s="35"/>
      <c r="G109" s="10">
        <f t="shared" si="16"/>
        <v>0</v>
      </c>
      <c r="H109" s="10"/>
      <c r="I109" s="10">
        <f>+May!J109</f>
        <v>0</v>
      </c>
      <c r="J109" s="10"/>
      <c r="K109" s="10">
        <f>+May!L109</f>
        <v>0</v>
      </c>
      <c r="L109" s="10"/>
      <c r="M109" s="10"/>
      <c r="N109" s="10">
        <f t="shared" si="20"/>
        <v>0</v>
      </c>
      <c r="O109" s="10">
        <f>+'184.100'!AF109</f>
        <v>0</v>
      </c>
      <c r="Q109" s="10"/>
      <c r="R109" s="10">
        <f t="shared" si="21"/>
        <v>0</v>
      </c>
    </row>
    <row r="110" spans="1:18" x14ac:dyDescent="0.2">
      <c r="A110" s="34">
        <f>+Jan!A110</f>
        <v>935000</v>
      </c>
      <c r="B110" s="35">
        <v>27336.83</v>
      </c>
      <c r="C110" s="35">
        <v>55.85</v>
      </c>
      <c r="D110" s="35"/>
      <c r="E110" s="35">
        <v>1990.23</v>
      </c>
      <c r="F110" s="35"/>
      <c r="G110" s="10">
        <f t="shared" si="16"/>
        <v>29382.91</v>
      </c>
      <c r="H110" s="10"/>
      <c r="I110" s="10">
        <f>+May!J110</f>
        <v>0</v>
      </c>
      <c r="J110" s="10"/>
      <c r="K110" s="10">
        <f>+May!L110</f>
        <v>0</v>
      </c>
      <c r="L110" s="10"/>
      <c r="M110" s="10"/>
      <c r="N110" s="10">
        <f t="shared" si="20"/>
        <v>29382.91</v>
      </c>
      <c r="O110" s="10">
        <f>+'184.100'!AF110</f>
        <v>23.046503287266013</v>
      </c>
      <c r="Q110" s="10"/>
      <c r="R110" s="10">
        <f t="shared" si="21"/>
        <v>29405.956503287267</v>
      </c>
    </row>
    <row r="111" spans="1:18" hidden="1" x14ac:dyDescent="0.2">
      <c r="A111" s="34">
        <f>+Jan!A111</f>
        <v>935220</v>
      </c>
      <c r="B111" s="10"/>
      <c r="C111" s="10"/>
      <c r="D111" s="10"/>
      <c r="E111" s="10"/>
      <c r="F111" s="10"/>
      <c r="G111" s="10">
        <f t="shared" si="16"/>
        <v>0</v>
      </c>
      <c r="H111" s="10"/>
      <c r="I111" s="10">
        <f>+May!J111</f>
        <v>0</v>
      </c>
      <c r="J111" s="10"/>
      <c r="K111" s="10">
        <f>+May!L111</f>
        <v>0</v>
      </c>
      <c r="L111" s="10"/>
      <c r="M111" s="10"/>
      <c r="N111" s="10">
        <f t="shared" si="20"/>
        <v>0</v>
      </c>
      <c r="O111" s="10">
        <f>+'184.100'!AF111</f>
        <v>0</v>
      </c>
      <c r="Q111" s="10"/>
      <c r="R111" s="10">
        <f t="shared" si="21"/>
        <v>0</v>
      </c>
    </row>
    <row r="112" spans="1:18" hidden="1" x14ac:dyDescent="0.2">
      <c r="A112" s="34">
        <f>+Jan!A112</f>
        <v>935230</v>
      </c>
      <c r="B112" s="10"/>
      <c r="C112" s="10"/>
      <c r="D112" s="10"/>
      <c r="E112" s="10"/>
      <c r="F112" s="10"/>
      <c r="G112" s="10">
        <f t="shared" si="16"/>
        <v>0</v>
      </c>
      <c r="H112" s="10"/>
      <c r="I112" s="10">
        <f>+May!J112</f>
        <v>0</v>
      </c>
      <c r="J112" s="10"/>
      <c r="K112" s="10">
        <f>+May!L112</f>
        <v>0</v>
      </c>
      <c r="L112" s="10"/>
      <c r="M112" s="10"/>
      <c r="N112" s="10">
        <f t="shared" si="20"/>
        <v>0</v>
      </c>
      <c r="O112" s="10">
        <f>+'184.100'!AF112</f>
        <v>0</v>
      </c>
      <c r="Q112" s="10"/>
      <c r="R112" s="10">
        <f t="shared" si="21"/>
        <v>0</v>
      </c>
    </row>
    <row r="113" spans="1:19" hidden="1" x14ac:dyDescent="0.2">
      <c r="A113" s="34">
        <f>+Jan!A113</f>
        <v>935240</v>
      </c>
      <c r="B113" s="10"/>
      <c r="C113" s="10"/>
      <c r="D113" s="10"/>
      <c r="E113" s="10"/>
      <c r="F113" s="10"/>
      <c r="G113" s="10">
        <f t="shared" si="16"/>
        <v>0</v>
      </c>
      <c r="H113" s="10"/>
      <c r="I113" s="10">
        <f>+May!J113</f>
        <v>0</v>
      </c>
      <c r="J113" s="10"/>
      <c r="K113" s="10">
        <f>+May!L113</f>
        <v>0</v>
      </c>
      <c r="L113" s="10"/>
      <c r="M113" s="10"/>
      <c r="N113" s="10">
        <f t="shared" si="20"/>
        <v>0</v>
      </c>
      <c r="O113" s="10">
        <f>+'184.100'!AF113</f>
        <v>0</v>
      </c>
      <c r="Q113" s="10"/>
      <c r="R113" s="10">
        <f t="shared" si="21"/>
        <v>0</v>
      </c>
    </row>
    <row r="114" spans="1:19" x14ac:dyDescent="0.2">
      <c r="A114" s="34">
        <f>+Jan!A114</f>
        <v>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>
        <f t="shared" si="20"/>
        <v>0</v>
      </c>
      <c r="O114" s="10">
        <f>+'184.100'!AF114</f>
        <v>0</v>
      </c>
      <c r="Q114" s="10"/>
      <c r="R114" s="10">
        <f t="shared" si="21"/>
        <v>0</v>
      </c>
    </row>
    <row r="115" spans="1:19" ht="15.75" thickBot="1" x14ac:dyDescent="0.25">
      <c r="A115" s="7"/>
      <c r="B115" s="19">
        <f>SUM(B8:B114)</f>
        <v>850059.96</v>
      </c>
      <c r="C115" s="19">
        <f t="shared" ref="C115:N115" si="22">SUM(C8:C114)</f>
        <v>3516.7199999999993</v>
      </c>
      <c r="D115" s="19">
        <f t="shared" si="22"/>
        <v>0</v>
      </c>
      <c r="E115" s="19">
        <f t="shared" si="22"/>
        <v>62191.200000000012</v>
      </c>
      <c r="F115" s="19">
        <f t="shared" si="22"/>
        <v>11286</v>
      </c>
      <c r="G115" s="19">
        <f t="shared" si="22"/>
        <v>927053.88</v>
      </c>
      <c r="H115" s="19">
        <f t="shared" si="22"/>
        <v>-6.8212102632969618E-13</v>
      </c>
      <c r="I115" s="19">
        <f t="shared" si="22"/>
        <v>0</v>
      </c>
      <c r="J115" s="19">
        <f t="shared" si="22"/>
        <v>0</v>
      </c>
      <c r="K115" s="19">
        <f t="shared" si="22"/>
        <v>0</v>
      </c>
      <c r="L115" s="19">
        <f t="shared" si="22"/>
        <v>0</v>
      </c>
      <c r="M115" s="19">
        <f t="shared" si="22"/>
        <v>0</v>
      </c>
      <c r="N115" s="19">
        <f t="shared" si="22"/>
        <v>927053.88</v>
      </c>
      <c r="O115" s="19">
        <f>SUM(O8:O113)</f>
        <v>4.1211478674085811E-13</v>
      </c>
      <c r="P115" s="19">
        <f>SUM(P8:P113)</f>
        <v>0</v>
      </c>
      <c r="Q115" s="19">
        <f>SUM(Q8:Q113)</f>
        <v>-2.9984903449076228E-12</v>
      </c>
      <c r="R115" s="19">
        <f>SUM(R8:R113)</f>
        <v>927053.87999999989</v>
      </c>
    </row>
    <row r="116" spans="1:19" ht="15.75" thickTop="1" x14ac:dyDescent="0.2">
      <c r="A116" s="7"/>
      <c r="B116" s="10"/>
      <c r="C116" s="10"/>
      <c r="D116" s="10"/>
      <c r="E116" s="10"/>
      <c r="F116" s="10"/>
      <c r="G116" s="10"/>
      <c r="H116" s="10"/>
      <c r="I116" s="10" t="s">
        <v>11</v>
      </c>
      <c r="J116" s="10"/>
      <c r="K116" s="10"/>
      <c r="L116" s="10"/>
      <c r="M116" s="10"/>
      <c r="O116" s="10"/>
      <c r="Q116" s="10"/>
    </row>
    <row r="117" spans="1:19" x14ac:dyDescent="0.2">
      <c r="A117" s="101"/>
      <c r="B117" s="102"/>
      <c r="C117" s="102"/>
      <c r="D117" s="102"/>
      <c r="E117" s="102"/>
      <c r="F117" s="102"/>
      <c r="G117" s="102"/>
      <c r="H117" s="10"/>
      <c r="M117" s="3" t="s">
        <v>38</v>
      </c>
      <c r="N117" s="10">
        <f>SUM(N8:N34)++N43+SUM(N47:N48)+N44</f>
        <v>236942.05000000002</v>
      </c>
      <c r="O117" s="44" t="s">
        <v>38</v>
      </c>
      <c r="P117" s="43"/>
      <c r="Q117" s="44"/>
      <c r="R117" s="10">
        <f>SUM(R8:R34)++R43+SUM(R47:R48)+R44</f>
        <v>280728.80774107703</v>
      </c>
    </row>
    <row r="118" spans="1:19" x14ac:dyDescent="0.2">
      <c r="A118" s="101"/>
      <c r="B118" s="102" t="s">
        <v>96</v>
      </c>
      <c r="C118" s="102"/>
      <c r="D118" s="102"/>
      <c r="E118" s="102">
        <v>131</v>
      </c>
      <c r="F118" s="102"/>
      <c r="G118" s="102"/>
      <c r="M118" s="3" t="s">
        <v>39</v>
      </c>
      <c r="N118" s="10">
        <f>SUM(N35:N40)</f>
        <v>15266.77</v>
      </c>
      <c r="O118" s="44" t="s">
        <v>39</v>
      </c>
      <c r="P118" s="43"/>
      <c r="Q118" s="44"/>
      <c r="R118" s="10">
        <f>SUM(R35:R40)</f>
        <v>15290.039891502503</v>
      </c>
    </row>
    <row r="119" spans="1:19" x14ac:dyDescent="0.2">
      <c r="A119" s="9"/>
      <c r="B119" s="90" t="s">
        <v>97</v>
      </c>
      <c r="C119" s="10"/>
      <c r="D119" s="10"/>
      <c r="E119" s="10"/>
      <c r="F119" s="10"/>
      <c r="G119" s="10"/>
      <c r="M119" s="3" t="s">
        <v>42</v>
      </c>
      <c r="N119" s="10">
        <f>SUM(N41:N42)+N45</f>
        <v>45387.26</v>
      </c>
      <c r="O119" s="44" t="s">
        <v>42</v>
      </c>
      <c r="P119" s="43"/>
      <c r="Q119" s="44"/>
      <c r="R119" s="10">
        <f>SUM(R41:R42)+R45</f>
        <v>8.6224360984488158E-12</v>
      </c>
    </row>
    <row r="120" spans="1:19" x14ac:dyDescent="0.2">
      <c r="A120" s="9"/>
      <c r="M120" s="3" t="s">
        <v>41</v>
      </c>
      <c r="N120" s="10">
        <f>SUM(N49:N55)</f>
        <v>0</v>
      </c>
      <c r="O120" s="44" t="s">
        <v>41</v>
      </c>
      <c r="P120" s="43"/>
      <c r="Q120" s="44"/>
      <c r="R120" s="10">
        <f>SUM(R49:R55)</f>
        <v>9.31</v>
      </c>
    </row>
    <row r="121" spans="1:19" x14ac:dyDescent="0.2">
      <c r="A121" s="9"/>
      <c r="M121" s="3" t="s">
        <v>40</v>
      </c>
      <c r="N121" s="29">
        <f>SUM(N56:N114)</f>
        <v>629457.80000000005</v>
      </c>
      <c r="O121" s="44" t="s">
        <v>40</v>
      </c>
      <c r="P121" s="43"/>
      <c r="Q121" s="44"/>
      <c r="R121" s="29">
        <f>SUM(R56:R114)</f>
        <v>631025.72236742044</v>
      </c>
      <c r="S121" s="17"/>
    </row>
    <row r="122" spans="1:19" ht="15.75" thickBot="1" x14ac:dyDescent="0.25">
      <c r="A122" s="9"/>
      <c r="M122" s="3" t="s">
        <v>4</v>
      </c>
      <c r="N122" s="30">
        <f>SUM(N117:N121)</f>
        <v>927053.88000000012</v>
      </c>
      <c r="O122" s="44" t="s">
        <v>4</v>
      </c>
      <c r="P122" s="43"/>
      <c r="Q122" s="44"/>
      <c r="R122" s="30">
        <f>SUM(R117:R121)</f>
        <v>927053.88</v>
      </c>
      <c r="S122" s="17"/>
    </row>
    <row r="123" spans="1:19" ht="15.75" thickTop="1" x14ac:dyDescent="0.2">
      <c r="A123" s="9"/>
      <c r="O123" s="10"/>
    </row>
    <row r="124" spans="1:19" x14ac:dyDescent="0.2">
      <c r="A124" s="9"/>
      <c r="O124" s="10"/>
    </row>
    <row r="125" spans="1:19" x14ac:dyDescent="0.2">
      <c r="A125" s="9"/>
      <c r="O125" s="10"/>
    </row>
    <row r="126" spans="1:19" x14ac:dyDescent="0.2">
      <c r="A126" s="9"/>
    </row>
    <row r="127" spans="1:19" x14ac:dyDescent="0.2">
      <c r="A127" s="9"/>
    </row>
    <row r="128" spans="1:19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</sheetData>
  <phoneticPr fontId="0" type="noConversion"/>
  <printOptions gridLines="1"/>
  <pageMargins left="0.2" right="0.11" top="0.31" bottom="0.17" header="0.24" footer="0.13"/>
  <pageSetup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T136"/>
  <sheetViews>
    <sheetView zoomScale="70" workbookViewId="0">
      <pane xSplit="1" ySplit="6" topLeftCell="B7" activePane="bottomRight" state="frozen"/>
      <selection activeCell="B120" sqref="B120"/>
      <selection pane="topRight" activeCell="B120" sqref="B120"/>
      <selection pane="bottomLeft" activeCell="B120" sqref="B120"/>
      <selection pane="bottomRight" activeCell="B120" sqref="B120"/>
    </sheetView>
  </sheetViews>
  <sheetFormatPr defaultColWidth="18.140625" defaultRowHeight="15" x14ac:dyDescent="0.2"/>
  <cols>
    <col min="1" max="1" width="12.85546875" style="3" bestFit="1" customWidth="1"/>
    <col min="2" max="2" width="15" style="2" bestFit="1" customWidth="1"/>
    <col min="3" max="3" width="12.85546875" style="2" bestFit="1" customWidth="1"/>
    <col min="4" max="4" width="14.28515625" style="2" hidden="1" customWidth="1"/>
    <col min="5" max="5" width="18.5703125" style="2" bestFit="1" customWidth="1"/>
    <col min="6" max="6" width="14" style="2" customWidth="1"/>
    <col min="7" max="7" width="14.28515625" style="2" bestFit="1" customWidth="1"/>
    <col min="8" max="8" width="12.42578125" style="3" bestFit="1" customWidth="1"/>
    <col min="9" max="10" width="14.28515625" style="3" hidden="1" customWidth="1"/>
    <col min="11" max="12" width="13" style="3" hidden="1" customWidth="1"/>
    <col min="13" max="13" width="18.28515625" style="3" hidden="1" customWidth="1"/>
    <col min="14" max="14" width="14.5703125" style="10" bestFit="1" customWidth="1"/>
    <col min="15" max="15" width="12.42578125" style="3" bestFit="1" customWidth="1"/>
    <col min="16" max="16" width="14.85546875" style="10" bestFit="1" customWidth="1"/>
    <col min="17" max="17" width="13.85546875" style="3" bestFit="1" customWidth="1"/>
    <col min="18" max="18" width="18.28515625" style="10" customWidth="1"/>
    <col min="19" max="19" width="26.42578125" style="3" bestFit="1" customWidth="1"/>
    <col min="20" max="16384" width="18.140625" style="3"/>
  </cols>
  <sheetData>
    <row r="1" spans="1:20" ht="15.75" x14ac:dyDescent="0.25">
      <c r="A1" s="36" t="s">
        <v>37</v>
      </c>
      <c r="B1" s="37"/>
      <c r="C1" s="37"/>
      <c r="D1" s="37"/>
      <c r="E1" s="37"/>
      <c r="F1" s="37"/>
      <c r="G1" s="37"/>
      <c r="H1" s="32"/>
      <c r="I1" s="32"/>
      <c r="J1" s="32"/>
      <c r="K1" s="32"/>
    </row>
    <row r="2" spans="1:20" ht="15.75" x14ac:dyDescent="0.25">
      <c r="A2" s="36" t="s">
        <v>36</v>
      </c>
      <c r="B2" s="37"/>
      <c r="C2" s="37"/>
      <c r="D2" s="37"/>
      <c r="E2" s="37"/>
      <c r="F2" s="37"/>
      <c r="G2" s="37"/>
      <c r="H2" s="32"/>
    </row>
    <row r="3" spans="1:20" ht="15.75" x14ac:dyDescent="0.25">
      <c r="A3" s="86" t="s">
        <v>86</v>
      </c>
      <c r="B3" s="94">
        <f>+Jan!B3</f>
        <v>2019</v>
      </c>
      <c r="D3" s="91"/>
      <c r="E3" s="94"/>
      <c r="G3" s="37"/>
      <c r="H3" s="57">
        <v>701</v>
      </c>
      <c r="L3" s="4"/>
      <c r="M3" s="4"/>
      <c r="R3" s="27" t="s">
        <v>9</v>
      </c>
      <c r="S3" s="4" t="s">
        <v>11</v>
      </c>
      <c r="T3" s="4" t="s">
        <v>11</v>
      </c>
    </row>
    <row r="4" spans="1:20" ht="15.75" x14ac:dyDescent="0.25">
      <c r="B4" s="39"/>
      <c r="C4" s="40"/>
      <c r="D4" s="40"/>
      <c r="E4" s="40"/>
      <c r="F4" s="40"/>
      <c r="G4" s="41"/>
      <c r="H4" s="23" t="s">
        <v>53</v>
      </c>
      <c r="I4" s="4" t="s">
        <v>5</v>
      </c>
      <c r="J4" s="4" t="s">
        <v>7</v>
      </c>
      <c r="K4" s="4" t="s">
        <v>5</v>
      </c>
      <c r="L4" s="4" t="s">
        <v>7</v>
      </c>
      <c r="M4" s="4" t="s">
        <v>12</v>
      </c>
      <c r="N4" s="27" t="s">
        <v>9</v>
      </c>
      <c r="O4" s="4" t="s">
        <v>46</v>
      </c>
      <c r="P4" s="27"/>
      <c r="Q4" s="4" t="s">
        <v>46</v>
      </c>
      <c r="R4" s="27" t="s">
        <v>10</v>
      </c>
      <c r="S4" s="4" t="s">
        <v>11</v>
      </c>
      <c r="T4" s="4" t="s">
        <v>11</v>
      </c>
    </row>
    <row r="5" spans="1:20" s="1" customFormat="1" ht="15.75" x14ac:dyDescent="0.25">
      <c r="B5" s="14"/>
      <c r="C5" s="15" t="s">
        <v>7</v>
      </c>
      <c r="D5" s="15" t="s">
        <v>7</v>
      </c>
      <c r="E5" s="15" t="s">
        <v>7</v>
      </c>
      <c r="F5" s="15" t="s">
        <v>92</v>
      </c>
      <c r="G5" s="16" t="s">
        <v>4</v>
      </c>
      <c r="H5" s="23" t="s">
        <v>54</v>
      </c>
      <c r="I5" s="5">
        <f>+Jun!I5+32</f>
        <v>41436</v>
      </c>
      <c r="J5" s="5">
        <f>+Jun!J5+32</f>
        <v>41467</v>
      </c>
      <c r="K5" s="5">
        <f>+Jun!K5+32</f>
        <v>41436</v>
      </c>
      <c r="L5" s="5">
        <f>+Jun!L5+32</f>
        <v>41467</v>
      </c>
      <c r="M5" s="4" t="s">
        <v>13</v>
      </c>
      <c r="N5" s="27" t="s">
        <v>10</v>
      </c>
      <c r="O5" s="4" t="s">
        <v>49</v>
      </c>
      <c r="P5" s="27" t="s">
        <v>30</v>
      </c>
      <c r="Q5" s="4" t="s">
        <v>49</v>
      </c>
      <c r="R5" s="27" t="s">
        <v>32</v>
      </c>
      <c r="S5" s="5" t="s">
        <v>11</v>
      </c>
      <c r="T5" s="5" t="s">
        <v>11</v>
      </c>
    </row>
    <row r="6" spans="1:20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3</v>
      </c>
      <c r="F6" s="21" t="s">
        <v>93</v>
      </c>
      <c r="G6" s="22" t="s">
        <v>15</v>
      </c>
      <c r="H6" s="6" t="s">
        <v>28</v>
      </c>
      <c r="I6" s="6" t="s">
        <v>6</v>
      </c>
      <c r="J6" s="6" t="s">
        <v>6</v>
      </c>
      <c r="K6" s="6" t="s">
        <v>8</v>
      </c>
      <c r="L6" s="6" t="s">
        <v>8</v>
      </c>
      <c r="M6" s="6" t="s">
        <v>14</v>
      </c>
      <c r="N6" s="28" t="s">
        <v>29</v>
      </c>
      <c r="O6" s="6">
        <v>184.1</v>
      </c>
      <c r="P6" s="28" t="s">
        <v>31</v>
      </c>
      <c r="Q6" s="6">
        <v>163</v>
      </c>
      <c r="R6" s="31">
        <f>+Jan!R6</f>
        <v>2019</v>
      </c>
    </row>
    <row r="7" spans="1:20" x14ac:dyDescent="0.2">
      <c r="A7" s="24"/>
      <c r="B7" s="10"/>
      <c r="C7" s="10"/>
      <c r="D7" s="10"/>
      <c r="E7" s="10"/>
      <c r="F7" s="10"/>
      <c r="G7" s="10"/>
    </row>
    <row r="8" spans="1:20" x14ac:dyDescent="0.2">
      <c r="A8" s="34">
        <f>+Jan!A8</f>
        <v>107100</v>
      </c>
      <c r="B8" s="35">
        <v>7386.27</v>
      </c>
      <c r="C8" s="35">
        <v>584.30999999999995</v>
      </c>
      <c r="D8" s="35"/>
      <c r="E8" s="35">
        <v>627.27</v>
      </c>
      <c r="F8" s="35">
        <f>943.66-943.66-1580.04</f>
        <v>-1580.04</v>
      </c>
      <c r="G8" s="10">
        <f>SUM(B8:F8)</f>
        <v>7017.81</v>
      </c>
      <c r="H8" s="10">
        <v>7605.42</v>
      </c>
      <c r="I8" s="10">
        <f>+Jun!J8</f>
        <v>0</v>
      </c>
      <c r="J8" s="10"/>
      <c r="K8" s="10">
        <f>+Jun!L8</f>
        <v>0</v>
      </c>
      <c r="L8" s="10"/>
      <c r="M8" s="10"/>
      <c r="N8" s="10">
        <f>+G8-I8+J8-K8+L8+M8+H8</f>
        <v>14623.23</v>
      </c>
      <c r="O8" s="10">
        <f>+'184.100'!AG8</f>
        <v>4.1717562152827075</v>
      </c>
      <c r="Q8" s="10">
        <f>+'163000'!AG7+'163000'!AG31</f>
        <v>17196.771721108264</v>
      </c>
      <c r="R8" s="10">
        <f t="shared" ref="R8:R58" si="0">+N8++Q8+O8+P8</f>
        <v>31824.173477323548</v>
      </c>
    </row>
    <row r="9" spans="1:20" x14ac:dyDescent="0.2">
      <c r="A9" s="34">
        <f>+Jan!A9</f>
        <v>107200</v>
      </c>
      <c r="B9" s="35">
        <v>190035.24</v>
      </c>
      <c r="C9" s="35">
        <v>9634.5400000000009</v>
      </c>
      <c r="D9" s="35"/>
      <c r="E9" s="35">
        <v>14335.57</v>
      </c>
      <c r="F9" s="35">
        <f>3639.83-3639.83-6094.44</f>
        <v>-6094.44</v>
      </c>
      <c r="G9" s="10">
        <f t="shared" ref="G9:G80" si="1">SUM(B9:F9)</f>
        <v>207910.91</v>
      </c>
      <c r="H9" s="10">
        <v>-8621.89</v>
      </c>
      <c r="I9" s="10">
        <f>+Jun!J9</f>
        <v>0</v>
      </c>
      <c r="J9" s="10"/>
      <c r="K9" s="10">
        <f>+Jun!L9</f>
        <v>0</v>
      </c>
      <c r="L9" s="10"/>
      <c r="M9" s="10"/>
      <c r="N9" s="10">
        <f t="shared" ref="N9:N91" si="2">+G9-I9+J9-K9+L9+M9+H9</f>
        <v>199289.02000000002</v>
      </c>
      <c r="O9" s="10">
        <f>+'184.100'!AG9</f>
        <v>420.84292622758056</v>
      </c>
      <c r="Q9" s="10">
        <f>+'163000'!AG8+'163000'!AG32</f>
        <v>31463.622659469016</v>
      </c>
      <c r="R9" s="10">
        <f t="shared" si="0"/>
        <v>231173.48558569662</v>
      </c>
    </row>
    <row r="10" spans="1:20" hidden="1" x14ac:dyDescent="0.2">
      <c r="A10" s="34">
        <v>107210</v>
      </c>
      <c r="B10" s="35"/>
      <c r="C10" s="35"/>
      <c r="D10" s="35"/>
      <c r="E10" s="35"/>
      <c r="F10" s="35"/>
      <c r="G10" s="10">
        <f t="shared" si="1"/>
        <v>0</v>
      </c>
      <c r="H10" s="10"/>
      <c r="I10" s="10">
        <f>+Jun!J10</f>
        <v>0</v>
      </c>
      <c r="J10" s="10"/>
      <c r="K10" s="10">
        <f>+Jun!L10</f>
        <v>0</v>
      </c>
      <c r="L10" s="10"/>
      <c r="M10" s="10"/>
      <c r="N10" s="10">
        <f t="shared" si="2"/>
        <v>0</v>
      </c>
      <c r="O10" s="10">
        <f>+'184.100'!AG10</f>
        <v>0</v>
      </c>
      <c r="Q10" s="10"/>
      <c r="R10" s="10">
        <f t="shared" si="0"/>
        <v>0</v>
      </c>
    </row>
    <row r="11" spans="1:20" hidden="1" x14ac:dyDescent="0.2">
      <c r="A11" s="34">
        <v>107215</v>
      </c>
      <c r="B11" s="35"/>
      <c r="C11" s="35"/>
      <c r="D11" s="35"/>
      <c r="E11" s="35"/>
      <c r="F11" s="35"/>
      <c r="G11" s="10">
        <f t="shared" si="1"/>
        <v>0</v>
      </c>
      <c r="H11" s="10"/>
      <c r="I11" s="10">
        <f>+Jun!J11</f>
        <v>0</v>
      </c>
      <c r="J11" s="10"/>
      <c r="K11" s="10">
        <f>+Jun!L11</f>
        <v>0</v>
      </c>
      <c r="L11" s="10"/>
      <c r="M11" s="10"/>
      <c r="N11" s="10">
        <f t="shared" si="2"/>
        <v>0</v>
      </c>
      <c r="O11" s="10">
        <f>+'184.100'!AG11</f>
        <v>0</v>
      </c>
      <c r="Q11" s="10"/>
      <c r="R11" s="10">
        <f t="shared" si="0"/>
        <v>0</v>
      </c>
    </row>
    <row r="12" spans="1:20" hidden="1" x14ac:dyDescent="0.2">
      <c r="A12" s="34">
        <v>107217</v>
      </c>
      <c r="B12" s="35"/>
      <c r="C12" s="35"/>
      <c r="D12" s="35"/>
      <c r="E12" s="35"/>
      <c r="F12" s="35"/>
      <c r="G12" s="10">
        <f t="shared" si="1"/>
        <v>0</v>
      </c>
      <c r="H12" s="10"/>
      <c r="I12" s="10"/>
      <c r="J12" s="10"/>
      <c r="K12" s="10"/>
      <c r="L12" s="10"/>
      <c r="M12" s="10"/>
      <c r="N12" s="10">
        <f t="shared" si="2"/>
        <v>0</v>
      </c>
      <c r="O12" s="10">
        <f>+'184.100'!AG12</f>
        <v>0</v>
      </c>
      <c r="Q12" s="10"/>
      <c r="R12" s="10">
        <f t="shared" si="0"/>
        <v>0</v>
      </c>
    </row>
    <row r="13" spans="1:20" hidden="1" x14ac:dyDescent="0.2">
      <c r="A13" s="34">
        <v>107218</v>
      </c>
      <c r="B13" s="35"/>
      <c r="C13" s="35"/>
      <c r="D13" s="35"/>
      <c r="E13" s="35"/>
      <c r="F13" s="35"/>
      <c r="G13" s="10">
        <f t="shared" si="1"/>
        <v>0</v>
      </c>
      <c r="H13" s="10"/>
      <c r="I13" s="10">
        <f>+Jun!J13</f>
        <v>0</v>
      </c>
      <c r="J13" s="10"/>
      <c r="K13" s="10">
        <f>+Jun!L13</f>
        <v>0</v>
      </c>
      <c r="L13" s="10"/>
      <c r="M13" s="10"/>
      <c r="N13" s="10">
        <f t="shared" si="2"/>
        <v>0</v>
      </c>
      <c r="O13" s="10">
        <f>+'184.100'!AG13</f>
        <v>0</v>
      </c>
      <c r="Q13" s="10"/>
      <c r="R13" s="10">
        <f t="shared" si="0"/>
        <v>0</v>
      </c>
    </row>
    <row r="14" spans="1:20" hidden="1" x14ac:dyDescent="0.2">
      <c r="A14" s="34">
        <f>+Jan!A14</f>
        <v>107230</v>
      </c>
      <c r="B14" s="35"/>
      <c r="C14" s="35"/>
      <c r="D14" s="35"/>
      <c r="E14" s="35"/>
      <c r="F14" s="35"/>
      <c r="G14" s="10">
        <f t="shared" si="1"/>
        <v>0</v>
      </c>
      <c r="H14" s="10"/>
      <c r="I14" s="10">
        <f>+Jun!J14</f>
        <v>0</v>
      </c>
      <c r="J14" s="10"/>
      <c r="K14" s="10">
        <f>+Jun!L14</f>
        <v>0</v>
      </c>
      <c r="L14" s="10"/>
      <c r="M14" s="10"/>
      <c r="N14" s="10">
        <f t="shared" si="2"/>
        <v>0</v>
      </c>
      <c r="O14" s="10">
        <f>+'184.100'!AG14</f>
        <v>0</v>
      </c>
      <c r="Q14" s="10"/>
      <c r="R14" s="10">
        <f t="shared" si="0"/>
        <v>0</v>
      </c>
    </row>
    <row r="15" spans="1:20" hidden="1" x14ac:dyDescent="0.2">
      <c r="A15" s="34">
        <v>107235</v>
      </c>
      <c r="B15" s="35"/>
      <c r="C15" s="35"/>
      <c r="D15" s="35"/>
      <c r="E15" s="35"/>
      <c r="F15" s="35"/>
      <c r="G15" s="10">
        <f t="shared" si="1"/>
        <v>0</v>
      </c>
      <c r="H15" s="10"/>
      <c r="I15" s="10">
        <f>+Jun!J15</f>
        <v>0</v>
      </c>
      <c r="J15" s="10"/>
      <c r="K15" s="10">
        <f>+Jun!L15</f>
        <v>0</v>
      </c>
      <c r="L15" s="10"/>
      <c r="M15" s="10"/>
      <c r="N15" s="10">
        <f t="shared" si="2"/>
        <v>0</v>
      </c>
      <c r="O15" s="10">
        <f>+'184.100'!AG15</f>
        <v>0</v>
      </c>
      <c r="Q15" s="10"/>
      <c r="R15" s="10">
        <f t="shared" si="0"/>
        <v>0</v>
      </c>
    </row>
    <row r="16" spans="1:20" hidden="1" x14ac:dyDescent="0.2">
      <c r="A16" s="34">
        <f>+Jan!A16</f>
        <v>107240</v>
      </c>
      <c r="B16" s="35"/>
      <c r="C16" s="35"/>
      <c r="D16" s="35"/>
      <c r="E16" s="35"/>
      <c r="F16" s="35"/>
      <c r="G16" s="10">
        <f t="shared" si="1"/>
        <v>0</v>
      </c>
      <c r="H16" s="10"/>
      <c r="I16" s="10">
        <f>+Jun!J16</f>
        <v>0</v>
      </c>
      <c r="J16" s="10"/>
      <c r="K16" s="10">
        <f>+Jun!L16</f>
        <v>0</v>
      </c>
      <c r="L16" s="10"/>
      <c r="M16" s="10"/>
      <c r="N16" s="10">
        <f t="shared" si="2"/>
        <v>0</v>
      </c>
      <c r="O16" s="10">
        <f>+'184.100'!AG16</f>
        <v>0</v>
      </c>
      <c r="Q16" s="10"/>
      <c r="R16" s="10">
        <f t="shared" si="0"/>
        <v>0</v>
      </c>
    </row>
    <row r="17" spans="1:18" hidden="1" x14ac:dyDescent="0.2">
      <c r="A17" s="34">
        <f>+Jan!A17</f>
        <v>107245</v>
      </c>
      <c r="B17" s="35"/>
      <c r="C17" s="35"/>
      <c r="D17" s="35"/>
      <c r="E17" s="35"/>
      <c r="F17" s="35"/>
      <c r="G17" s="10">
        <f t="shared" si="1"/>
        <v>0</v>
      </c>
      <c r="H17" s="10"/>
      <c r="I17" s="10">
        <f>+Jun!J17</f>
        <v>0</v>
      </c>
      <c r="J17" s="10"/>
      <c r="K17" s="10">
        <f>+Jun!L17</f>
        <v>0</v>
      </c>
      <c r="L17" s="10"/>
      <c r="M17" s="10"/>
      <c r="N17" s="10">
        <f t="shared" si="2"/>
        <v>0</v>
      </c>
      <c r="O17" s="10">
        <f>+'184.100'!AG17</f>
        <v>0</v>
      </c>
      <c r="Q17" s="10"/>
      <c r="R17" s="10">
        <f t="shared" si="0"/>
        <v>0</v>
      </c>
    </row>
    <row r="18" spans="1:18" hidden="1" x14ac:dyDescent="0.2">
      <c r="A18" s="34">
        <f>+Jan!A18</f>
        <v>107250</v>
      </c>
      <c r="B18" s="35"/>
      <c r="C18" s="35"/>
      <c r="D18" s="35"/>
      <c r="E18" s="35"/>
      <c r="F18" s="35"/>
      <c r="G18" s="10">
        <f t="shared" si="1"/>
        <v>0</v>
      </c>
      <c r="H18" s="10"/>
      <c r="I18" s="10">
        <f>+Jun!J18</f>
        <v>0</v>
      </c>
      <c r="J18" s="10"/>
      <c r="K18" s="10">
        <f>+Jun!L18</f>
        <v>0</v>
      </c>
      <c r="L18" s="10"/>
      <c r="M18" s="10"/>
      <c r="N18" s="10">
        <f t="shared" si="2"/>
        <v>0</v>
      </c>
      <c r="O18" s="10">
        <f>+'184.100'!AG18</f>
        <v>0</v>
      </c>
      <c r="Q18" s="10"/>
      <c r="R18" s="10">
        <f t="shared" si="0"/>
        <v>0</v>
      </c>
    </row>
    <row r="19" spans="1:18" hidden="1" x14ac:dyDescent="0.2">
      <c r="A19" s="34">
        <v>107255</v>
      </c>
      <c r="B19" s="35"/>
      <c r="C19" s="35"/>
      <c r="D19" s="35"/>
      <c r="E19" s="35"/>
      <c r="F19" s="35"/>
      <c r="G19" s="10">
        <f t="shared" si="1"/>
        <v>0</v>
      </c>
      <c r="H19" s="10"/>
      <c r="I19" s="10">
        <f>+Jun!J19</f>
        <v>0</v>
      </c>
      <c r="J19" s="10"/>
      <c r="K19" s="10">
        <f>+Jun!L19</f>
        <v>0</v>
      </c>
      <c r="L19" s="10"/>
      <c r="M19" s="10"/>
      <c r="N19" s="10">
        <f t="shared" si="2"/>
        <v>0</v>
      </c>
      <c r="O19" s="10">
        <f>+'184.100'!AG19</f>
        <v>0</v>
      </c>
      <c r="Q19" s="10"/>
      <c r="R19" s="10">
        <f t="shared" si="0"/>
        <v>0</v>
      </c>
    </row>
    <row r="20" spans="1:18" hidden="1" x14ac:dyDescent="0.2">
      <c r="A20" s="34">
        <f>+Jan!A20</f>
        <v>107260</v>
      </c>
      <c r="B20" s="35"/>
      <c r="C20" s="35"/>
      <c r="D20" s="35"/>
      <c r="E20" s="35"/>
      <c r="F20" s="35"/>
      <c r="G20" s="10">
        <f t="shared" si="1"/>
        <v>0</v>
      </c>
      <c r="H20" s="10"/>
      <c r="I20" s="10">
        <f>+Jun!J20</f>
        <v>0</v>
      </c>
      <c r="J20" s="10"/>
      <c r="K20" s="10">
        <f>+Jun!L20</f>
        <v>0</v>
      </c>
      <c r="L20" s="10"/>
      <c r="M20" s="10"/>
      <c r="N20" s="10">
        <f t="shared" si="2"/>
        <v>0</v>
      </c>
      <c r="O20" s="10">
        <f>+'184.100'!AG20</f>
        <v>0</v>
      </c>
      <c r="Q20" s="10"/>
      <c r="R20" s="10">
        <f t="shared" si="0"/>
        <v>0</v>
      </c>
    </row>
    <row r="21" spans="1:18" hidden="1" x14ac:dyDescent="0.2">
      <c r="A21" s="34">
        <f>+Jan!A21</f>
        <v>107265</v>
      </c>
      <c r="B21" s="35"/>
      <c r="C21" s="35"/>
      <c r="D21" s="35"/>
      <c r="E21" s="35"/>
      <c r="F21" s="35"/>
      <c r="G21" s="10">
        <f t="shared" si="1"/>
        <v>0</v>
      </c>
      <c r="H21" s="10"/>
      <c r="I21" s="10">
        <f>+Jun!J21</f>
        <v>0</v>
      </c>
      <c r="J21" s="10"/>
      <c r="K21" s="10">
        <f>+Jun!L21</f>
        <v>0</v>
      </c>
      <c r="L21" s="10"/>
      <c r="M21" s="10"/>
      <c r="N21" s="10">
        <f t="shared" si="2"/>
        <v>0</v>
      </c>
      <c r="O21" s="10">
        <f>+'184.100'!AG21</f>
        <v>0</v>
      </c>
      <c r="Q21" s="10"/>
      <c r="R21" s="10">
        <f t="shared" si="0"/>
        <v>0</v>
      </c>
    </row>
    <row r="22" spans="1:18" hidden="1" x14ac:dyDescent="0.2">
      <c r="A22" s="34">
        <v>107267</v>
      </c>
      <c r="B22" s="35"/>
      <c r="C22" s="35"/>
      <c r="D22" s="35"/>
      <c r="E22" s="35"/>
      <c r="F22" s="35"/>
      <c r="G22" s="10">
        <f t="shared" si="1"/>
        <v>0</v>
      </c>
      <c r="H22" s="10"/>
      <c r="I22" s="10">
        <f>+Jun!J22</f>
        <v>0</v>
      </c>
      <c r="J22" s="10"/>
      <c r="K22" s="10">
        <f>+Jun!L22</f>
        <v>0</v>
      </c>
      <c r="L22" s="10"/>
      <c r="M22" s="10"/>
      <c r="N22" s="10">
        <f t="shared" si="2"/>
        <v>0</v>
      </c>
      <c r="O22" s="10">
        <f>+'184.100'!AG22</f>
        <v>0</v>
      </c>
      <c r="Q22" s="10"/>
      <c r="R22" s="10">
        <f t="shared" si="0"/>
        <v>0</v>
      </c>
    </row>
    <row r="23" spans="1:18" hidden="1" x14ac:dyDescent="0.2">
      <c r="A23" s="34">
        <f>+Jan!A23</f>
        <v>107270</v>
      </c>
      <c r="B23" s="35"/>
      <c r="C23" s="35"/>
      <c r="D23" s="35"/>
      <c r="E23" s="35"/>
      <c r="F23" s="35"/>
      <c r="G23" s="10">
        <f t="shared" si="1"/>
        <v>0</v>
      </c>
      <c r="H23" s="10"/>
      <c r="I23" s="10">
        <f>+Jun!J23</f>
        <v>0</v>
      </c>
      <c r="J23" s="10"/>
      <c r="K23" s="10">
        <f>+Jun!L23</f>
        <v>0</v>
      </c>
      <c r="L23" s="10"/>
      <c r="M23" s="10"/>
      <c r="N23" s="10">
        <f t="shared" si="2"/>
        <v>0</v>
      </c>
      <c r="O23" s="10">
        <f>+'184.100'!AG23</f>
        <v>0</v>
      </c>
      <c r="Q23" s="10"/>
      <c r="R23" s="10">
        <f t="shared" si="0"/>
        <v>0</v>
      </c>
    </row>
    <row r="24" spans="1:18" hidden="1" x14ac:dyDescent="0.2">
      <c r="A24" s="34">
        <f>+Jan!A24</f>
        <v>107275</v>
      </c>
      <c r="B24" s="35"/>
      <c r="C24" s="35"/>
      <c r="D24" s="35"/>
      <c r="E24" s="35"/>
      <c r="F24" s="35"/>
      <c r="G24" s="10">
        <f t="shared" si="1"/>
        <v>0</v>
      </c>
      <c r="H24" s="10"/>
      <c r="I24" s="10">
        <f>+Jun!J24</f>
        <v>0</v>
      </c>
      <c r="J24" s="10"/>
      <c r="K24" s="10">
        <f>+Jun!L24</f>
        <v>0</v>
      </c>
      <c r="L24" s="10"/>
      <c r="M24" s="10"/>
      <c r="N24" s="10">
        <f t="shared" si="2"/>
        <v>0</v>
      </c>
      <c r="O24" s="10">
        <f>+'184.100'!AG24</f>
        <v>0</v>
      </c>
      <c r="Q24" s="10"/>
      <c r="R24" s="10">
        <f t="shared" si="0"/>
        <v>0</v>
      </c>
    </row>
    <row r="25" spans="1:18" hidden="1" x14ac:dyDescent="0.2">
      <c r="A25" s="34">
        <v>107280</v>
      </c>
      <c r="B25" s="35"/>
      <c r="C25" s="35"/>
      <c r="D25" s="35"/>
      <c r="E25" s="35"/>
      <c r="F25" s="35"/>
      <c r="G25" s="10">
        <f t="shared" si="1"/>
        <v>0</v>
      </c>
      <c r="H25" s="10"/>
      <c r="I25" s="10">
        <f>+Jun!J25</f>
        <v>0</v>
      </c>
      <c r="J25" s="10"/>
      <c r="K25" s="10">
        <f>+Jun!L25</f>
        <v>0</v>
      </c>
      <c r="L25" s="10"/>
      <c r="M25" s="10"/>
      <c r="N25" s="10">
        <f t="shared" si="2"/>
        <v>0</v>
      </c>
      <c r="O25" s="10">
        <f>+'184.100'!AG25</f>
        <v>0</v>
      </c>
      <c r="Q25" s="10"/>
      <c r="R25" s="10">
        <f t="shared" si="0"/>
        <v>0</v>
      </c>
    </row>
    <row r="26" spans="1:18" hidden="1" x14ac:dyDescent="0.2">
      <c r="A26" s="34">
        <v>107285</v>
      </c>
      <c r="B26" s="35"/>
      <c r="C26" s="35"/>
      <c r="D26" s="35"/>
      <c r="E26" s="35"/>
      <c r="F26" s="35"/>
      <c r="G26" s="10">
        <f t="shared" si="1"/>
        <v>0</v>
      </c>
      <c r="H26" s="10"/>
      <c r="I26" s="10">
        <f>+Jun!J26</f>
        <v>0</v>
      </c>
      <c r="J26" s="10"/>
      <c r="K26" s="10">
        <f>+Jun!L26</f>
        <v>0</v>
      </c>
      <c r="L26" s="10"/>
      <c r="M26" s="10"/>
      <c r="N26" s="10">
        <f t="shared" si="2"/>
        <v>0</v>
      </c>
      <c r="O26" s="10">
        <f>+'184.100'!AG26</f>
        <v>0</v>
      </c>
      <c r="Q26" s="10"/>
      <c r="R26" s="10">
        <f t="shared" si="0"/>
        <v>0</v>
      </c>
    </row>
    <row r="27" spans="1:18" hidden="1" x14ac:dyDescent="0.2">
      <c r="A27" s="34">
        <v>107290</v>
      </c>
      <c r="B27" s="35"/>
      <c r="C27" s="35"/>
      <c r="D27" s="35"/>
      <c r="E27" s="35"/>
      <c r="F27" s="35"/>
      <c r="G27" s="10">
        <f t="shared" si="1"/>
        <v>0</v>
      </c>
      <c r="H27" s="10"/>
      <c r="I27" s="10">
        <f>+Jun!J27</f>
        <v>0</v>
      </c>
      <c r="J27" s="10"/>
      <c r="K27" s="10">
        <f>+Jun!L27</f>
        <v>0</v>
      </c>
      <c r="L27" s="10"/>
      <c r="M27" s="10"/>
      <c r="N27" s="10">
        <f t="shared" si="2"/>
        <v>0</v>
      </c>
      <c r="O27" s="10">
        <f>+'184.100'!AG27</f>
        <v>0</v>
      </c>
      <c r="Q27" s="10"/>
      <c r="R27" s="10">
        <f t="shared" si="0"/>
        <v>0</v>
      </c>
    </row>
    <row r="28" spans="1:18" hidden="1" x14ac:dyDescent="0.2">
      <c r="A28" s="34">
        <v>107295</v>
      </c>
      <c r="B28" s="35"/>
      <c r="C28" s="35"/>
      <c r="D28" s="35"/>
      <c r="E28" s="35"/>
      <c r="F28" s="35"/>
      <c r="G28" s="10">
        <f t="shared" si="1"/>
        <v>0</v>
      </c>
      <c r="H28" s="10"/>
      <c r="I28" s="10">
        <f>+Jun!J28</f>
        <v>0</v>
      </c>
      <c r="J28" s="10"/>
      <c r="K28" s="10">
        <f>+Jun!L28</f>
        <v>0</v>
      </c>
      <c r="L28" s="10"/>
      <c r="M28" s="10"/>
      <c r="N28" s="10">
        <f t="shared" si="2"/>
        <v>0</v>
      </c>
      <c r="O28" s="10">
        <f>+'184.100'!AG28</f>
        <v>0</v>
      </c>
      <c r="Q28" s="10"/>
      <c r="R28" s="10">
        <f t="shared" si="0"/>
        <v>0</v>
      </c>
    </row>
    <row r="29" spans="1:18" hidden="1" x14ac:dyDescent="0.2">
      <c r="A29" s="34">
        <v>107297</v>
      </c>
      <c r="B29" s="35"/>
      <c r="C29" s="35"/>
      <c r="D29" s="35"/>
      <c r="E29" s="35"/>
      <c r="F29" s="35"/>
      <c r="G29" s="10">
        <f t="shared" si="1"/>
        <v>0</v>
      </c>
      <c r="H29" s="10"/>
      <c r="I29" s="10"/>
      <c r="J29" s="10"/>
      <c r="K29" s="10"/>
      <c r="L29" s="10"/>
      <c r="M29" s="10"/>
      <c r="N29" s="10">
        <f t="shared" si="2"/>
        <v>0</v>
      </c>
      <c r="O29" s="10">
        <f>+'184.100'!AG29</f>
        <v>0</v>
      </c>
      <c r="Q29" s="10"/>
      <c r="R29" s="10">
        <f t="shared" si="0"/>
        <v>0</v>
      </c>
    </row>
    <row r="30" spans="1:18" x14ac:dyDescent="0.2">
      <c r="A30" s="34">
        <v>107310</v>
      </c>
      <c r="B30" s="35"/>
      <c r="C30" s="35"/>
      <c r="D30" s="35"/>
      <c r="E30" s="35"/>
      <c r="F30" s="35"/>
      <c r="G30" s="10">
        <f t="shared" ref="G30" si="3">SUM(B30:F30)</f>
        <v>0</v>
      </c>
      <c r="H30" s="10">
        <v>569.09</v>
      </c>
      <c r="I30" s="10"/>
      <c r="J30" s="10"/>
      <c r="K30" s="10"/>
      <c r="L30" s="10"/>
      <c r="M30" s="10"/>
      <c r="N30" s="10">
        <f t="shared" ref="N30" si="4">+G30-I30+J30-K30+L30+M30+H30</f>
        <v>569.09</v>
      </c>
      <c r="O30" s="10">
        <f>+'184.100'!AG30</f>
        <v>0</v>
      </c>
      <c r="Q30" s="10"/>
      <c r="R30" s="10">
        <f t="shared" ref="R30" si="5">+N30++Q30+O30+P30</f>
        <v>569.09</v>
      </c>
    </row>
    <row r="31" spans="1:18" hidden="1" x14ac:dyDescent="0.2">
      <c r="A31" s="34">
        <v>107400</v>
      </c>
      <c r="B31" s="35"/>
      <c r="C31" s="35"/>
      <c r="D31" s="35"/>
      <c r="E31" s="35"/>
      <c r="F31" s="35"/>
      <c r="G31" s="10">
        <f t="shared" si="1"/>
        <v>0</v>
      </c>
      <c r="H31" s="10"/>
      <c r="I31" s="10">
        <f>+Jun!J31</f>
        <v>0</v>
      </c>
      <c r="J31" s="10"/>
      <c r="K31" s="10">
        <f>+Jun!L31</f>
        <v>0</v>
      </c>
      <c r="L31" s="10"/>
      <c r="M31" s="10"/>
      <c r="N31" s="10">
        <f t="shared" si="2"/>
        <v>0</v>
      </c>
      <c r="O31" s="10">
        <f>+'184.100'!AG31</f>
        <v>0</v>
      </c>
      <c r="Q31" s="10">
        <f>+'163000'!AG10+'163000'!AG33</f>
        <v>0</v>
      </c>
      <c r="R31" s="10">
        <f t="shared" si="0"/>
        <v>0</v>
      </c>
    </row>
    <row r="32" spans="1:18" x14ac:dyDescent="0.2">
      <c r="A32" s="34">
        <f>+Jan!A32</f>
        <v>107500</v>
      </c>
      <c r="B32" s="35">
        <v>6881.2</v>
      </c>
      <c r="C32" s="35">
        <v>289.54000000000002</v>
      </c>
      <c r="D32" s="35"/>
      <c r="E32" s="35">
        <v>494.14</v>
      </c>
      <c r="F32" s="35"/>
      <c r="G32" s="10">
        <f t="shared" si="1"/>
        <v>7664.88</v>
      </c>
      <c r="H32" s="10"/>
      <c r="I32" s="10">
        <f>+Jun!J32</f>
        <v>0</v>
      </c>
      <c r="J32" s="10"/>
      <c r="K32" s="10">
        <f>+Jun!L32</f>
        <v>0</v>
      </c>
      <c r="L32" s="10"/>
      <c r="M32" s="10"/>
      <c r="N32" s="10">
        <f t="shared" si="2"/>
        <v>7664.88</v>
      </c>
      <c r="O32" s="10">
        <f>+'184.100'!AG32</f>
        <v>7.8980216423191099</v>
      </c>
      <c r="Q32" s="10"/>
      <c r="R32" s="10">
        <f t="shared" si="0"/>
        <v>7672.7780216423189</v>
      </c>
    </row>
    <row r="33" spans="1:18" x14ac:dyDescent="0.2">
      <c r="A33" s="34">
        <f>+Jan!A33</f>
        <v>108800</v>
      </c>
      <c r="B33" s="35">
        <v>27879.13</v>
      </c>
      <c r="C33" s="35">
        <v>1160.51</v>
      </c>
      <c r="D33" s="35"/>
      <c r="E33" s="35">
        <v>1928.43</v>
      </c>
      <c r="F33" s="35"/>
      <c r="G33" s="10">
        <f t="shared" si="1"/>
        <v>30968.07</v>
      </c>
      <c r="H33" s="10">
        <v>319.18</v>
      </c>
      <c r="I33" s="10">
        <f>+Jun!J33</f>
        <v>0</v>
      </c>
      <c r="J33" s="10"/>
      <c r="K33" s="10">
        <f>+Jun!L33</f>
        <v>0</v>
      </c>
      <c r="L33" s="10"/>
      <c r="M33" s="10"/>
      <c r="N33" s="10">
        <f t="shared" si="2"/>
        <v>31287.25</v>
      </c>
      <c r="O33" s="10">
        <f>+'184.100'!AG33</f>
        <v>220.12667924577406</v>
      </c>
      <c r="Q33" s="10"/>
      <c r="R33" s="10">
        <f t="shared" si="0"/>
        <v>31507.376679245775</v>
      </c>
    </row>
    <row r="34" spans="1:18" x14ac:dyDescent="0.2">
      <c r="A34" s="34">
        <f>+Jan!A34</f>
        <v>108810</v>
      </c>
      <c r="B34" s="35">
        <v>82.38</v>
      </c>
      <c r="C34" s="35">
        <v>9.69</v>
      </c>
      <c r="D34" s="35"/>
      <c r="E34" s="35">
        <v>7.45</v>
      </c>
      <c r="F34" s="35"/>
      <c r="G34" s="10">
        <f t="shared" si="1"/>
        <v>99.52</v>
      </c>
      <c r="H34" s="10">
        <v>559.78</v>
      </c>
      <c r="I34" s="10">
        <f>+Jun!J34</f>
        <v>0</v>
      </c>
      <c r="J34" s="10"/>
      <c r="K34" s="10">
        <f>+Jun!L34</f>
        <v>0</v>
      </c>
      <c r="L34" s="10"/>
      <c r="M34" s="10"/>
      <c r="N34" s="10">
        <f>+G34-I34+J34-K34+L34+M34+H34</f>
        <v>659.3</v>
      </c>
      <c r="O34" s="10">
        <f>+'184.100'!AG34</f>
        <v>0</v>
      </c>
      <c r="Q34" s="10"/>
      <c r="R34" s="10">
        <f t="shared" si="0"/>
        <v>659.3</v>
      </c>
    </row>
    <row r="35" spans="1:18" x14ac:dyDescent="0.2">
      <c r="A35" s="50">
        <f>+Jan!A35</f>
        <v>142200</v>
      </c>
      <c r="B35" s="35"/>
      <c r="C35" s="35"/>
      <c r="D35" s="35"/>
      <c r="E35" s="35"/>
      <c r="F35" s="35"/>
      <c r="G35" s="10">
        <f t="shared" si="1"/>
        <v>0</v>
      </c>
      <c r="H35" s="10">
        <v>306.88</v>
      </c>
      <c r="I35" s="10">
        <f>+Jun!J35</f>
        <v>0</v>
      </c>
      <c r="J35" s="10"/>
      <c r="K35" s="10">
        <f>+Jun!L35</f>
        <v>0</v>
      </c>
      <c r="L35" s="10"/>
      <c r="M35" s="10"/>
      <c r="N35" s="10">
        <f t="shared" si="2"/>
        <v>306.88</v>
      </c>
      <c r="O35" s="10">
        <f>+'184.100'!AG35</f>
        <v>0</v>
      </c>
      <c r="Q35" s="10"/>
      <c r="R35" s="10">
        <f t="shared" si="0"/>
        <v>306.88</v>
      </c>
    </row>
    <row r="36" spans="1:18" hidden="1" x14ac:dyDescent="0.2">
      <c r="A36" s="34">
        <v>143000</v>
      </c>
      <c r="B36" s="35"/>
      <c r="C36" s="35"/>
      <c r="D36" s="35"/>
      <c r="E36" s="35"/>
      <c r="F36" s="35"/>
      <c r="G36" s="10">
        <f t="shared" si="1"/>
        <v>0</v>
      </c>
      <c r="H36" s="10"/>
      <c r="I36" s="10">
        <f>+Jun!J36</f>
        <v>0</v>
      </c>
      <c r="J36" s="10"/>
      <c r="K36" s="10">
        <f>+Jun!L36</f>
        <v>0</v>
      </c>
      <c r="L36" s="10"/>
      <c r="M36" s="10"/>
      <c r="N36" s="10">
        <f t="shared" ref="N36:N37" si="6">+G36-I36+J36-K36+L36+M36+H36</f>
        <v>0</v>
      </c>
      <c r="O36" s="10">
        <f>+'184.100'!AG36</f>
        <v>0</v>
      </c>
      <c r="Q36" s="10"/>
      <c r="R36" s="10">
        <f t="shared" si="0"/>
        <v>0</v>
      </c>
    </row>
    <row r="37" spans="1:18" x14ac:dyDescent="0.2">
      <c r="A37" s="34">
        <f>+Jan!A37</f>
        <v>143100</v>
      </c>
      <c r="B37" s="35"/>
      <c r="C37" s="35"/>
      <c r="D37" s="35"/>
      <c r="E37" s="35"/>
      <c r="F37" s="35"/>
      <c r="G37" s="10">
        <f t="shared" si="1"/>
        <v>0</v>
      </c>
      <c r="H37" s="10">
        <v>175.8</v>
      </c>
      <c r="I37" s="10">
        <f>+Jun!J37</f>
        <v>0</v>
      </c>
      <c r="J37" s="10"/>
      <c r="K37" s="10">
        <f>+Jun!L37</f>
        <v>0</v>
      </c>
      <c r="L37" s="10"/>
      <c r="M37" s="10"/>
      <c r="N37" s="10">
        <f t="shared" si="6"/>
        <v>175.8</v>
      </c>
      <c r="O37" s="10">
        <f>+'184.100'!AG37</f>
        <v>0</v>
      </c>
      <c r="Q37" s="10"/>
      <c r="R37" s="10">
        <f t="shared" si="0"/>
        <v>175.8</v>
      </c>
    </row>
    <row r="38" spans="1:18" x14ac:dyDescent="0.2">
      <c r="A38" s="34">
        <f>+Jan!A38</f>
        <v>143600</v>
      </c>
      <c r="B38" s="35">
        <v>54.72</v>
      </c>
      <c r="C38" s="35">
        <v>2.0099999999999998</v>
      </c>
      <c r="D38" s="35"/>
      <c r="E38" s="35">
        <v>4.78</v>
      </c>
      <c r="F38" s="35"/>
      <c r="G38" s="10">
        <f t="shared" si="1"/>
        <v>61.51</v>
      </c>
      <c r="H38" s="10">
        <v>315.45999999999998</v>
      </c>
      <c r="I38" s="10">
        <f>+Jun!J38</f>
        <v>0</v>
      </c>
      <c r="J38" s="10"/>
      <c r="K38" s="10">
        <f>+Jun!L38</f>
        <v>0</v>
      </c>
      <c r="L38" s="10"/>
      <c r="M38" s="10"/>
      <c r="N38" s="10">
        <f t="shared" si="2"/>
        <v>376.96999999999997</v>
      </c>
      <c r="O38" s="10">
        <f>+'184.100'!AG38</f>
        <v>0</v>
      </c>
      <c r="Q38" s="10"/>
      <c r="R38" s="10">
        <f t="shared" si="0"/>
        <v>376.96999999999997</v>
      </c>
    </row>
    <row r="39" spans="1:18" hidden="1" x14ac:dyDescent="0.2">
      <c r="A39" s="34">
        <v>143700</v>
      </c>
      <c r="B39" s="35"/>
      <c r="C39" s="35"/>
      <c r="D39" s="35"/>
      <c r="E39" s="35"/>
      <c r="F39" s="35"/>
      <c r="G39" s="10">
        <f t="shared" si="1"/>
        <v>0</v>
      </c>
      <c r="H39" s="10"/>
      <c r="I39" s="10"/>
      <c r="J39" s="10"/>
      <c r="K39" s="10"/>
      <c r="L39" s="10"/>
      <c r="M39" s="10"/>
      <c r="N39" s="10">
        <f t="shared" ref="N39" si="7">+G39-I39+J39-K39+L39+M39+H39</f>
        <v>0</v>
      </c>
      <c r="O39" s="10">
        <f>+'184.100'!AG39</f>
        <v>0</v>
      </c>
      <c r="Q39" s="10"/>
      <c r="R39" s="10">
        <f t="shared" si="0"/>
        <v>0</v>
      </c>
    </row>
    <row r="40" spans="1:18" hidden="1" x14ac:dyDescent="0.2">
      <c r="A40" s="34">
        <f>+Jan!A40</f>
        <v>146000</v>
      </c>
      <c r="B40" s="35"/>
      <c r="C40" s="35"/>
      <c r="D40" s="35"/>
      <c r="E40" s="35"/>
      <c r="F40" s="35"/>
      <c r="G40" s="10">
        <f t="shared" si="1"/>
        <v>0</v>
      </c>
      <c r="H40" s="10"/>
      <c r="I40" s="10">
        <f>+Jun!J40</f>
        <v>0</v>
      </c>
      <c r="J40" s="10"/>
      <c r="K40" s="10">
        <f>+Jun!L40</f>
        <v>0</v>
      </c>
      <c r="L40" s="10"/>
      <c r="M40" s="10"/>
      <c r="N40" s="10">
        <f t="shared" si="2"/>
        <v>0</v>
      </c>
      <c r="O40" s="10">
        <f>+'184.100'!AG40</f>
        <v>0</v>
      </c>
      <c r="Q40" s="10"/>
      <c r="R40" s="10">
        <f t="shared" si="0"/>
        <v>0</v>
      </c>
    </row>
    <row r="41" spans="1:18" x14ac:dyDescent="0.2">
      <c r="A41" s="34">
        <f>+Jan!A41</f>
        <v>163000</v>
      </c>
      <c r="B41" s="35">
        <v>42865.49</v>
      </c>
      <c r="C41" s="35">
        <v>2354.14</v>
      </c>
      <c r="D41" s="35"/>
      <c r="E41" s="35">
        <v>3988.23</v>
      </c>
      <c r="F41" s="35"/>
      <c r="G41" s="10">
        <f t="shared" si="1"/>
        <v>49207.86</v>
      </c>
      <c r="H41" s="10"/>
      <c r="I41" s="10">
        <f>+Jun!J41</f>
        <v>0</v>
      </c>
      <c r="J41" s="10"/>
      <c r="K41" s="10">
        <f>+Jun!L41</f>
        <v>0</v>
      </c>
      <c r="L41" s="10"/>
      <c r="M41" s="10"/>
      <c r="N41" s="10">
        <f t="shared" si="2"/>
        <v>49207.86</v>
      </c>
      <c r="O41" s="10">
        <f>+'184.100'!AG41</f>
        <v>3.4997966585768743</v>
      </c>
      <c r="Q41" s="10">
        <f>-'163000'!AG21</f>
        <v>-49211.35979665858</v>
      </c>
      <c r="R41" s="10">
        <f t="shared" si="0"/>
        <v>-2.8514968164472521E-12</v>
      </c>
    </row>
    <row r="42" spans="1:18" hidden="1" x14ac:dyDescent="0.2">
      <c r="A42" s="34">
        <v>163200</v>
      </c>
      <c r="B42" s="35"/>
      <c r="C42" s="35"/>
      <c r="D42" s="35"/>
      <c r="E42" s="35"/>
      <c r="F42" s="35"/>
      <c r="G42" s="10">
        <f t="shared" si="1"/>
        <v>0</v>
      </c>
      <c r="H42" s="10"/>
      <c r="I42" s="10">
        <f>+Jun!J42</f>
        <v>0</v>
      </c>
      <c r="J42" s="10"/>
      <c r="K42" s="10">
        <f>+Jun!L42</f>
        <v>0</v>
      </c>
      <c r="L42" s="10"/>
      <c r="M42" s="10"/>
      <c r="N42" s="10">
        <f t="shared" si="2"/>
        <v>0</v>
      </c>
      <c r="O42" s="10">
        <f>+'184.100'!AG42</f>
        <v>0</v>
      </c>
      <c r="Q42" s="10">
        <f>-'163000'!AG44</f>
        <v>0</v>
      </c>
      <c r="R42" s="10">
        <f t="shared" si="0"/>
        <v>0</v>
      </c>
    </row>
    <row r="43" spans="1:18" hidden="1" x14ac:dyDescent="0.2">
      <c r="A43" s="34">
        <v>183200</v>
      </c>
      <c r="B43" s="35"/>
      <c r="C43" s="35"/>
      <c r="D43" s="35"/>
      <c r="E43" s="35"/>
      <c r="F43" s="35"/>
      <c r="G43" s="10">
        <f t="shared" si="1"/>
        <v>0</v>
      </c>
      <c r="H43" s="10"/>
      <c r="I43" s="10">
        <f>+Jun!J43</f>
        <v>0</v>
      </c>
      <c r="J43" s="10"/>
      <c r="K43" s="10">
        <f>+Jun!L43</f>
        <v>0</v>
      </c>
      <c r="L43" s="10"/>
      <c r="M43" s="10"/>
      <c r="N43" s="10">
        <f t="shared" si="2"/>
        <v>0</v>
      </c>
      <c r="O43" s="10">
        <f>+'184.100'!AG43</f>
        <v>0</v>
      </c>
      <c r="Q43" s="10"/>
      <c r="R43" s="10">
        <f t="shared" si="0"/>
        <v>0</v>
      </c>
    </row>
    <row r="44" spans="1:18" hidden="1" x14ac:dyDescent="0.2">
      <c r="A44" s="34">
        <v>183400</v>
      </c>
      <c r="B44" s="35"/>
      <c r="C44" s="35"/>
      <c r="D44" s="35"/>
      <c r="E44" s="35"/>
      <c r="F44" s="35"/>
      <c r="G44" s="10">
        <f t="shared" si="1"/>
        <v>0</v>
      </c>
      <c r="H44" s="10"/>
      <c r="I44" s="10">
        <f>+Jun!J44</f>
        <v>0</v>
      </c>
      <c r="J44" s="10"/>
      <c r="K44" s="10">
        <f>+Jun!L44</f>
        <v>0</v>
      </c>
      <c r="L44" s="10"/>
      <c r="M44" s="10"/>
      <c r="N44" s="10">
        <f t="shared" ref="N44" si="8">+G44-I44+J44-K44+L44+M44+H44</f>
        <v>0</v>
      </c>
      <c r="O44" s="10">
        <f>+'184.100'!AG44</f>
        <v>0</v>
      </c>
      <c r="Q44" s="10"/>
      <c r="R44" s="10">
        <f t="shared" si="0"/>
        <v>0</v>
      </c>
    </row>
    <row r="45" spans="1:18" x14ac:dyDescent="0.2">
      <c r="A45" s="34">
        <f>+Jan!A45</f>
        <v>184100</v>
      </c>
      <c r="B45" s="35">
        <v>1465.65</v>
      </c>
      <c r="C45" s="35">
        <v>69.790000000000006</v>
      </c>
      <c r="D45" s="35"/>
      <c r="E45" s="35">
        <v>134.26</v>
      </c>
      <c r="F45" s="35"/>
      <c r="G45" s="10">
        <f t="shared" si="1"/>
        <v>1669.7</v>
      </c>
      <c r="H45" s="10"/>
      <c r="I45" s="10">
        <f>+Jun!J45</f>
        <v>0</v>
      </c>
      <c r="J45" s="10"/>
      <c r="K45" s="10">
        <f>+Jun!L45</f>
        <v>0</v>
      </c>
      <c r="L45" s="10"/>
      <c r="M45" s="10"/>
      <c r="N45" s="10">
        <f t="shared" si="2"/>
        <v>1669.7</v>
      </c>
      <c r="O45" s="10">
        <f>-'184.100'!AG116</f>
        <v>-1669.6999999999998</v>
      </c>
      <c r="Q45" s="10"/>
      <c r="R45" s="10">
        <f t="shared" si="0"/>
        <v>2.2737367544323206E-13</v>
      </c>
    </row>
    <row r="46" spans="1:18" hidden="1" x14ac:dyDescent="0.2">
      <c r="A46" s="34">
        <v>242300</v>
      </c>
      <c r="B46" s="35"/>
      <c r="C46" s="35"/>
      <c r="D46" s="35"/>
      <c r="E46" s="35"/>
      <c r="F46" s="35"/>
      <c r="G46" s="10">
        <f t="shared" ref="G46" si="9">SUM(B46:F46)</f>
        <v>0</v>
      </c>
      <c r="H46" s="10"/>
      <c r="I46" s="10">
        <f>+Jun!J46</f>
        <v>0</v>
      </c>
      <c r="J46" s="10"/>
      <c r="K46" s="10">
        <f>+Jun!L46</f>
        <v>0</v>
      </c>
      <c r="L46" s="10"/>
      <c r="M46" s="10"/>
      <c r="N46" s="10">
        <f t="shared" si="2"/>
        <v>0</v>
      </c>
      <c r="O46" s="10">
        <f>+'184.100'!AG46</f>
        <v>0</v>
      </c>
      <c r="Q46" s="10"/>
      <c r="R46" s="10">
        <f t="shared" ref="R46" si="10">+N46++Q46+O46+P46</f>
        <v>0</v>
      </c>
    </row>
    <row r="47" spans="1:18" hidden="1" x14ac:dyDescent="0.2">
      <c r="A47" s="34">
        <v>253350</v>
      </c>
      <c r="B47" s="35"/>
      <c r="C47" s="35"/>
      <c r="D47" s="35"/>
      <c r="E47" s="35"/>
      <c r="F47" s="35"/>
      <c r="G47" s="10">
        <f t="shared" si="1"/>
        <v>0</v>
      </c>
      <c r="H47" s="10"/>
      <c r="I47" s="10">
        <f>+Jun!J47</f>
        <v>0</v>
      </c>
      <c r="J47" s="10"/>
      <c r="K47" s="10">
        <f>+Jun!L47</f>
        <v>0</v>
      </c>
      <c r="L47" s="10"/>
      <c r="M47" s="10"/>
      <c r="N47" s="10">
        <f t="shared" ref="N47:N49" si="11">+G47-I47+J47-K47+L47+M47+H47</f>
        <v>0</v>
      </c>
      <c r="O47" s="10">
        <f>+'184.100'!AG47</f>
        <v>0</v>
      </c>
      <c r="Q47" s="10"/>
      <c r="R47" s="10">
        <f t="shared" si="0"/>
        <v>0</v>
      </c>
    </row>
    <row r="48" spans="1:18" hidden="1" x14ac:dyDescent="0.2">
      <c r="A48" s="34">
        <v>253351</v>
      </c>
      <c r="B48" s="35"/>
      <c r="C48" s="35"/>
      <c r="D48" s="35"/>
      <c r="E48" s="35"/>
      <c r="F48" s="35"/>
      <c r="G48" s="10">
        <f t="shared" si="1"/>
        <v>0</v>
      </c>
      <c r="H48" s="10"/>
      <c r="I48" s="10">
        <f>+Jun!J48</f>
        <v>0</v>
      </c>
      <c r="J48" s="10"/>
      <c r="K48" s="10">
        <f>+Jun!L48</f>
        <v>0</v>
      </c>
      <c r="L48" s="10"/>
      <c r="M48" s="10"/>
      <c r="N48" s="10">
        <f t="shared" si="11"/>
        <v>0</v>
      </c>
      <c r="O48" s="10">
        <f>+'184.100'!AG48</f>
        <v>0</v>
      </c>
      <c r="Q48" s="10"/>
      <c r="R48" s="10">
        <f t="shared" si="0"/>
        <v>0</v>
      </c>
    </row>
    <row r="49" spans="1:20" hidden="1" x14ac:dyDescent="0.2">
      <c r="A49" s="34">
        <f>+Jan!A49</f>
        <v>416000</v>
      </c>
      <c r="B49" s="35"/>
      <c r="C49" s="35"/>
      <c r="D49" s="35"/>
      <c r="E49" s="35"/>
      <c r="F49" s="35"/>
      <c r="G49" s="10">
        <f t="shared" si="1"/>
        <v>0</v>
      </c>
      <c r="H49" s="10"/>
      <c r="I49" s="10">
        <f>+Jun!J49</f>
        <v>0</v>
      </c>
      <c r="J49" s="10"/>
      <c r="K49" s="10">
        <f>+Jun!L49</f>
        <v>0</v>
      </c>
      <c r="L49" s="10"/>
      <c r="M49" s="10"/>
      <c r="N49" s="10">
        <f t="shared" si="11"/>
        <v>0</v>
      </c>
      <c r="O49" s="10">
        <f>+'184.100'!AG49</f>
        <v>0</v>
      </c>
      <c r="Q49" s="10"/>
      <c r="R49" s="10">
        <f t="shared" si="0"/>
        <v>0</v>
      </c>
    </row>
    <row r="50" spans="1:20" hidden="1" x14ac:dyDescent="0.2">
      <c r="A50" s="34">
        <f>+Jan!A50</f>
        <v>416100</v>
      </c>
      <c r="B50" s="35"/>
      <c r="C50" s="35"/>
      <c r="D50" s="35"/>
      <c r="E50" s="35"/>
      <c r="F50" s="35"/>
      <c r="G50" s="10">
        <f t="shared" si="1"/>
        <v>0</v>
      </c>
      <c r="H50" s="10"/>
      <c r="I50" s="10">
        <f>+Jun!J50</f>
        <v>0</v>
      </c>
      <c r="J50" s="10"/>
      <c r="K50" s="10">
        <f>+Jun!L50</f>
        <v>0</v>
      </c>
      <c r="L50" s="10"/>
      <c r="M50" s="10"/>
      <c r="N50" s="10">
        <f t="shared" si="2"/>
        <v>0</v>
      </c>
      <c r="O50" s="10">
        <f>+'184.100'!AG50</f>
        <v>0</v>
      </c>
      <c r="Q50" s="10"/>
      <c r="R50" s="10">
        <f t="shared" si="0"/>
        <v>0</v>
      </c>
    </row>
    <row r="51" spans="1:20" hidden="1" x14ac:dyDescent="0.2">
      <c r="A51" s="34">
        <f>+Jan!A51</f>
        <v>416600</v>
      </c>
      <c r="B51" s="35"/>
      <c r="C51" s="35"/>
      <c r="D51" s="35"/>
      <c r="E51" s="35"/>
      <c r="F51" s="35"/>
      <c r="G51" s="10">
        <f t="shared" si="1"/>
        <v>0</v>
      </c>
      <c r="H51" s="10"/>
      <c r="I51" s="10">
        <f>+Jun!J51</f>
        <v>0</v>
      </c>
      <c r="J51" s="10"/>
      <c r="K51" s="10">
        <f>+Jun!L51</f>
        <v>0</v>
      </c>
      <c r="L51" s="10"/>
      <c r="M51" s="10"/>
      <c r="N51" s="10">
        <f t="shared" si="2"/>
        <v>0</v>
      </c>
      <c r="O51" s="10">
        <f>+'184.100'!AG51</f>
        <v>0</v>
      </c>
      <c r="Q51" s="10"/>
      <c r="R51" s="10">
        <f t="shared" si="0"/>
        <v>0</v>
      </c>
      <c r="T51" s="3" t="s">
        <v>11</v>
      </c>
    </row>
    <row r="52" spans="1:20" hidden="1" x14ac:dyDescent="0.2">
      <c r="A52" s="34">
        <f>+Jan!A52</f>
        <v>416700</v>
      </c>
      <c r="B52" s="35"/>
      <c r="C52" s="35"/>
      <c r="D52" s="35"/>
      <c r="E52" s="35"/>
      <c r="F52" s="35"/>
      <c r="G52" s="10">
        <f t="shared" si="1"/>
        <v>0</v>
      </c>
      <c r="H52" s="10"/>
      <c r="I52" s="10">
        <f>+Jun!J52</f>
        <v>0</v>
      </c>
      <c r="J52" s="10"/>
      <c r="K52" s="10">
        <f>+Jun!L52</f>
        <v>0</v>
      </c>
      <c r="L52" s="10"/>
      <c r="M52" s="10"/>
      <c r="N52" s="10">
        <f t="shared" si="2"/>
        <v>0</v>
      </c>
      <c r="O52" s="10">
        <f>+'184.100'!AG52</f>
        <v>0</v>
      </c>
      <c r="Q52" s="10"/>
      <c r="R52" s="10">
        <f t="shared" si="0"/>
        <v>0</v>
      </c>
    </row>
    <row r="53" spans="1:20" x14ac:dyDescent="0.2">
      <c r="A53" s="34">
        <f>+Jan!A53</f>
        <v>417102</v>
      </c>
      <c r="B53" s="35"/>
      <c r="C53" s="35"/>
      <c r="D53" s="35"/>
      <c r="E53" s="35"/>
      <c r="F53" s="35"/>
      <c r="G53" s="10">
        <f t="shared" si="1"/>
        <v>0</v>
      </c>
      <c r="H53" s="10"/>
      <c r="I53" s="10">
        <f>+Jun!J53</f>
        <v>0</v>
      </c>
      <c r="J53" s="10"/>
      <c r="K53" s="10">
        <f>+Jun!L53</f>
        <v>0</v>
      </c>
      <c r="L53" s="10"/>
      <c r="M53" s="10"/>
      <c r="N53" s="10">
        <f t="shared" si="2"/>
        <v>0</v>
      </c>
      <c r="O53" s="10">
        <f>+'184.100'!AG53</f>
        <v>0</v>
      </c>
      <c r="P53" s="10">
        <v>0.27</v>
      </c>
      <c r="Q53" s="10"/>
      <c r="R53" s="10">
        <f t="shared" si="0"/>
        <v>0.27</v>
      </c>
    </row>
    <row r="54" spans="1:20" hidden="1" x14ac:dyDescent="0.2">
      <c r="A54" s="34">
        <f>+Jan!A54</f>
        <v>417106</v>
      </c>
      <c r="B54" s="35"/>
      <c r="C54" s="35"/>
      <c r="D54" s="35"/>
      <c r="E54" s="35"/>
      <c r="F54" s="35"/>
      <c r="G54" s="10">
        <f t="shared" si="1"/>
        <v>0</v>
      </c>
      <c r="H54" s="10"/>
      <c r="I54" s="10">
        <f>+Jun!J54</f>
        <v>0</v>
      </c>
      <c r="J54" s="10"/>
      <c r="K54" s="10">
        <f>+Jun!L54</f>
        <v>0</v>
      </c>
      <c r="L54" s="10"/>
      <c r="M54" s="10"/>
      <c r="N54" s="10">
        <f t="shared" si="2"/>
        <v>0</v>
      </c>
      <c r="O54" s="10">
        <f>+'184.100'!AG54</f>
        <v>0</v>
      </c>
      <c r="Q54" s="10"/>
      <c r="R54" s="10">
        <f t="shared" si="0"/>
        <v>0</v>
      </c>
    </row>
    <row r="55" spans="1:20" x14ac:dyDescent="0.2">
      <c r="A55" s="34">
        <f>+Jan!A55</f>
        <v>417107</v>
      </c>
      <c r="B55" s="35"/>
      <c r="C55" s="35"/>
      <c r="D55" s="35"/>
      <c r="E55" s="35"/>
      <c r="F55" s="35"/>
      <c r="G55" s="10">
        <f t="shared" si="1"/>
        <v>0</v>
      </c>
      <c r="H55" s="10"/>
      <c r="I55" s="10">
        <f>+Jun!J55</f>
        <v>0</v>
      </c>
      <c r="J55" s="10"/>
      <c r="K55" s="10">
        <f>+Jun!L55</f>
        <v>0</v>
      </c>
      <c r="L55" s="10"/>
      <c r="M55" s="10"/>
      <c r="N55" s="10">
        <f t="shared" si="2"/>
        <v>0</v>
      </c>
      <c r="O55" s="10">
        <f>+'184.100'!AG55</f>
        <v>0</v>
      </c>
      <c r="P55" s="10">
        <v>9.1999999999999993</v>
      </c>
      <c r="Q55" s="10"/>
      <c r="R55" s="10">
        <f t="shared" si="0"/>
        <v>9.1999999999999993</v>
      </c>
    </row>
    <row r="56" spans="1:20" hidden="1" x14ac:dyDescent="0.2">
      <c r="A56" s="34">
        <v>426500</v>
      </c>
      <c r="B56" s="35"/>
      <c r="C56" s="35"/>
      <c r="D56" s="35"/>
      <c r="E56" s="35"/>
      <c r="F56" s="35"/>
      <c r="G56" s="10">
        <f t="shared" ref="G56" si="12">SUM(B56:F56)</f>
        <v>0</v>
      </c>
      <c r="H56" s="10"/>
      <c r="I56" s="10">
        <f>+Jun!J56</f>
        <v>0</v>
      </c>
      <c r="J56" s="10"/>
      <c r="K56" s="10">
        <f>+Jun!L56</f>
        <v>0</v>
      </c>
      <c r="L56" s="10"/>
      <c r="M56" s="10"/>
      <c r="N56" s="10">
        <f t="shared" ref="N56" si="13">+G56-I56+J56-K56+L56+M56+H56</f>
        <v>0</v>
      </c>
      <c r="O56" s="10">
        <f>+'184.100'!AG56</f>
        <v>0</v>
      </c>
      <c r="Q56" s="10"/>
      <c r="R56" s="10">
        <f t="shared" ref="R56" si="14">+N56++Q56+O56+P56</f>
        <v>0</v>
      </c>
    </row>
    <row r="57" spans="1:20" hidden="1" x14ac:dyDescent="0.2">
      <c r="A57" s="34">
        <f>+Jan!A57</f>
        <v>582000</v>
      </c>
      <c r="B57" s="35"/>
      <c r="C57" s="35"/>
      <c r="D57" s="35"/>
      <c r="E57" s="35"/>
      <c r="F57" s="35"/>
      <c r="G57" s="10">
        <f t="shared" si="1"/>
        <v>0</v>
      </c>
      <c r="H57" s="10"/>
      <c r="I57" s="10">
        <f>+Jun!J57</f>
        <v>0</v>
      </c>
      <c r="J57" s="10"/>
      <c r="K57" s="10">
        <f>+Jun!L57</f>
        <v>0</v>
      </c>
      <c r="L57" s="10"/>
      <c r="M57" s="10"/>
      <c r="N57" s="10">
        <f t="shared" si="2"/>
        <v>0</v>
      </c>
      <c r="O57" s="10">
        <f>+'184.100'!AG57</f>
        <v>0</v>
      </c>
      <c r="Q57" s="10"/>
      <c r="R57" s="10">
        <f t="shared" si="0"/>
        <v>0</v>
      </c>
    </row>
    <row r="58" spans="1:20" x14ac:dyDescent="0.2">
      <c r="A58" s="34">
        <f>+Jan!A58</f>
        <v>582200</v>
      </c>
      <c r="B58" s="35">
        <v>342.21</v>
      </c>
      <c r="C58" s="35">
        <v>15.91</v>
      </c>
      <c r="D58" s="35"/>
      <c r="E58" s="35">
        <v>45</v>
      </c>
      <c r="F58" s="35"/>
      <c r="G58" s="10">
        <f t="shared" si="1"/>
        <v>403.12</v>
      </c>
      <c r="H58" s="10"/>
      <c r="I58" s="10">
        <f>+Jun!J58</f>
        <v>0</v>
      </c>
      <c r="J58" s="10"/>
      <c r="K58" s="10">
        <f>+Jun!L58</f>
        <v>0</v>
      </c>
      <c r="L58" s="10"/>
      <c r="M58" s="10"/>
      <c r="N58" s="10">
        <f t="shared" si="2"/>
        <v>403.12</v>
      </c>
      <c r="O58" s="10">
        <f>+'184.100'!AG58</f>
        <v>0.29865842618124977</v>
      </c>
      <c r="Q58" s="10"/>
      <c r="R58" s="10">
        <f t="shared" si="0"/>
        <v>403.41865842618125</v>
      </c>
    </row>
    <row r="59" spans="1:20" x14ac:dyDescent="0.2">
      <c r="A59" s="34">
        <f>+Jan!A59</f>
        <v>583000</v>
      </c>
      <c r="B59" s="35">
        <v>15479.76</v>
      </c>
      <c r="C59" s="35">
        <v>825.13</v>
      </c>
      <c r="D59" s="35"/>
      <c r="E59" s="35">
        <v>1197.96</v>
      </c>
      <c r="F59" s="35"/>
      <c r="G59" s="10">
        <f t="shared" si="1"/>
        <v>17502.849999999999</v>
      </c>
      <c r="H59" s="10"/>
      <c r="I59" s="10">
        <f>+Jun!J59</f>
        <v>0</v>
      </c>
      <c r="J59" s="10"/>
      <c r="K59" s="10">
        <f>+Jun!L59</f>
        <v>0</v>
      </c>
      <c r="L59" s="10"/>
      <c r="M59" s="10"/>
      <c r="N59" s="10">
        <f t="shared" si="2"/>
        <v>17502.849999999999</v>
      </c>
      <c r="O59" s="10">
        <f>+'184.100'!AG59</f>
        <v>54.654316773552864</v>
      </c>
      <c r="Q59" s="10"/>
      <c r="R59" s="10">
        <f t="shared" ref="R59:R104" si="15">+N59++Q59+O59+P59</f>
        <v>17557.504316773553</v>
      </c>
    </row>
    <row r="60" spans="1:20" x14ac:dyDescent="0.2">
      <c r="A60" s="34">
        <f>+Jan!A60</f>
        <v>586000</v>
      </c>
      <c r="B60" s="35">
        <v>10878.87</v>
      </c>
      <c r="C60" s="35">
        <v>506.1</v>
      </c>
      <c r="D60" s="35"/>
      <c r="E60" s="35">
        <v>1029.83</v>
      </c>
      <c r="F60" s="35"/>
      <c r="G60" s="10">
        <f t="shared" si="1"/>
        <v>12414.800000000001</v>
      </c>
      <c r="H60" s="10"/>
      <c r="I60" s="10">
        <f>+Jun!J60</f>
        <v>0</v>
      </c>
      <c r="J60" s="10"/>
      <c r="K60" s="10">
        <f>+Jun!L60</f>
        <v>0</v>
      </c>
      <c r="L60" s="10"/>
      <c r="M60" s="10"/>
      <c r="N60" s="10">
        <f t="shared" si="2"/>
        <v>12414.800000000001</v>
      </c>
      <c r="O60" s="10">
        <f>+'184.100'!AG60</f>
        <v>39.420546818111262</v>
      </c>
      <c r="Q60" s="10"/>
      <c r="R60" s="10">
        <f t="shared" si="15"/>
        <v>12454.220546818113</v>
      </c>
    </row>
    <row r="61" spans="1:20" x14ac:dyDescent="0.2">
      <c r="A61" s="34">
        <f>+Jan!A61</f>
        <v>588000</v>
      </c>
      <c r="B61" s="35">
        <v>85792.37</v>
      </c>
      <c r="C61" s="35">
        <v>4437.17</v>
      </c>
      <c r="D61" s="35"/>
      <c r="E61" s="35">
        <v>6753.65</v>
      </c>
      <c r="F61" s="35">
        <f>1550.3-1550.3-2595.78</f>
        <v>-2595.7800000000002</v>
      </c>
      <c r="G61" s="10">
        <f t="shared" si="1"/>
        <v>94387.409999999989</v>
      </c>
      <c r="H61" s="10"/>
      <c r="I61" s="10">
        <f>+Jun!J61</f>
        <v>0</v>
      </c>
      <c r="J61" s="10"/>
      <c r="K61" s="10">
        <f>+Jun!L61</f>
        <v>0</v>
      </c>
      <c r="L61" s="10"/>
      <c r="M61" s="10"/>
      <c r="N61" s="10">
        <f t="shared" si="2"/>
        <v>94387.409999999989</v>
      </c>
      <c r="O61" s="10">
        <f>+'184.100'!AG61</f>
        <v>24.766484344641306</v>
      </c>
      <c r="Q61" s="10">
        <f>+'163000'!AG11+'163000'!AG34</f>
        <v>0</v>
      </c>
      <c r="R61" s="10">
        <f t="shared" si="15"/>
        <v>94412.176484344629</v>
      </c>
    </row>
    <row r="62" spans="1:20" hidden="1" x14ac:dyDescent="0.2">
      <c r="A62" s="50">
        <v>588200</v>
      </c>
      <c r="B62" s="35"/>
      <c r="C62" s="35"/>
      <c r="D62" s="35"/>
      <c r="E62" s="35"/>
      <c r="F62" s="35"/>
      <c r="G62" s="10">
        <f t="shared" si="1"/>
        <v>0</v>
      </c>
      <c r="H62" s="10"/>
      <c r="I62" s="10">
        <f>+Jun!J62</f>
        <v>0</v>
      </c>
      <c r="J62" s="10"/>
      <c r="K62" s="10">
        <f>+Jun!L62</f>
        <v>0</v>
      </c>
      <c r="L62" s="10"/>
      <c r="M62" s="10"/>
      <c r="N62" s="10">
        <f t="shared" si="2"/>
        <v>0</v>
      </c>
      <c r="O62" s="10">
        <f>+'184.100'!AG62</f>
        <v>0</v>
      </c>
      <c r="Q62" s="10"/>
      <c r="R62" s="10">
        <f t="shared" si="15"/>
        <v>0</v>
      </c>
    </row>
    <row r="63" spans="1:20" hidden="1" x14ac:dyDescent="0.2">
      <c r="A63" s="50">
        <v>588210</v>
      </c>
      <c r="B63" s="35"/>
      <c r="C63" s="35"/>
      <c r="D63" s="35"/>
      <c r="E63" s="35"/>
      <c r="F63" s="35"/>
      <c r="G63" s="10">
        <f t="shared" si="1"/>
        <v>0</v>
      </c>
      <c r="H63" s="10"/>
      <c r="I63" s="10">
        <f>+Jun!J63</f>
        <v>0</v>
      </c>
      <c r="J63" s="10"/>
      <c r="K63" s="10">
        <f>+Jun!L63</f>
        <v>0</v>
      </c>
      <c r="L63" s="10"/>
      <c r="M63" s="10"/>
      <c r="N63" s="10">
        <f t="shared" si="2"/>
        <v>0</v>
      </c>
      <c r="O63" s="10">
        <f>+'184.100'!AG63</f>
        <v>0</v>
      </c>
      <c r="Q63" s="10"/>
      <c r="R63" s="10">
        <f t="shared" si="15"/>
        <v>0</v>
      </c>
    </row>
    <row r="64" spans="1:20" x14ac:dyDescent="0.2">
      <c r="A64" s="34">
        <f>+Jan!A64</f>
        <v>592000</v>
      </c>
      <c r="B64" s="35">
        <v>11243.19</v>
      </c>
      <c r="C64" s="35">
        <v>531.97</v>
      </c>
      <c r="D64" s="35"/>
      <c r="E64" s="35">
        <v>1086.3599999999999</v>
      </c>
      <c r="F64" s="35"/>
      <c r="G64" s="10">
        <f t="shared" si="1"/>
        <v>12861.52</v>
      </c>
      <c r="H64" s="10"/>
      <c r="I64" s="10">
        <f>+Jun!J64</f>
        <v>0</v>
      </c>
      <c r="J64" s="10"/>
      <c r="K64" s="10">
        <f>+Jun!L64</f>
        <v>0</v>
      </c>
      <c r="L64" s="10"/>
      <c r="M64" s="10"/>
      <c r="N64" s="10">
        <f t="shared" si="2"/>
        <v>12861.52</v>
      </c>
      <c r="O64" s="10">
        <f>+'184.100'!AG64</f>
        <v>29.194759149498285</v>
      </c>
      <c r="Q64" s="10">
        <f>+'163000'!AG12+'163000'!AG35</f>
        <v>0</v>
      </c>
      <c r="R64" s="10">
        <f t="shared" si="15"/>
        <v>12890.7147591495</v>
      </c>
    </row>
    <row r="65" spans="1:18" x14ac:dyDescent="0.2">
      <c r="A65" s="34">
        <f>+Jan!A65</f>
        <v>592100</v>
      </c>
      <c r="B65" s="35">
        <v>2301.2199999999998</v>
      </c>
      <c r="C65" s="35">
        <v>107</v>
      </c>
      <c r="D65" s="35"/>
      <c r="E65" s="35">
        <v>157.36000000000001</v>
      </c>
      <c r="F65" s="35"/>
      <c r="G65" s="10">
        <f t="shared" si="1"/>
        <v>2565.58</v>
      </c>
      <c r="H65" s="10"/>
      <c r="I65" s="10">
        <f>+Jun!J65</f>
        <v>0</v>
      </c>
      <c r="J65" s="10"/>
      <c r="K65" s="10">
        <f>+Jun!L65</f>
        <v>0</v>
      </c>
      <c r="L65" s="10"/>
      <c r="M65" s="10"/>
      <c r="N65" s="10">
        <f t="shared" si="2"/>
        <v>2565.58</v>
      </c>
      <c r="O65" s="10">
        <f>+'184.100'!AG65</f>
        <v>3.5832878525195939</v>
      </c>
      <c r="Q65" s="10"/>
      <c r="R65" s="10">
        <f t="shared" si="15"/>
        <v>2569.1632878525197</v>
      </c>
    </row>
    <row r="66" spans="1:18" x14ac:dyDescent="0.2">
      <c r="A66" s="34">
        <f>+Jan!A66</f>
        <v>592200</v>
      </c>
      <c r="B66" s="35">
        <v>3655.84</v>
      </c>
      <c r="C66" s="35">
        <v>167.25</v>
      </c>
      <c r="D66" s="35"/>
      <c r="E66" s="35">
        <v>166.75</v>
      </c>
      <c r="F66" s="35"/>
      <c r="G66" s="10">
        <f t="shared" si="1"/>
        <v>3989.84</v>
      </c>
      <c r="H66" s="10"/>
      <c r="I66" s="10">
        <f>+Jun!J66</f>
        <v>0</v>
      </c>
      <c r="J66" s="10"/>
      <c r="K66" s="10">
        <f>+Jun!L66</f>
        <v>0</v>
      </c>
      <c r="L66" s="10"/>
      <c r="M66" s="10"/>
      <c r="N66" s="10">
        <f t="shared" si="2"/>
        <v>3989.84</v>
      </c>
      <c r="O66" s="10">
        <f>+'184.100'!AG66</f>
        <v>5.3259146507511099</v>
      </c>
      <c r="Q66" s="10"/>
      <c r="R66" s="10">
        <f t="shared" si="15"/>
        <v>3995.1659146507513</v>
      </c>
    </row>
    <row r="67" spans="1:18" x14ac:dyDescent="0.2">
      <c r="A67" s="34">
        <f>+Jan!A67</f>
        <v>593000</v>
      </c>
      <c r="B67" s="35">
        <v>181857.94</v>
      </c>
      <c r="C67" s="35">
        <v>7785.01</v>
      </c>
      <c r="D67" s="35"/>
      <c r="E67" s="35">
        <v>7331.87</v>
      </c>
      <c r="F67" s="35"/>
      <c r="G67" s="10">
        <f t="shared" si="1"/>
        <v>196974.82</v>
      </c>
      <c r="H67" s="10">
        <v>-747.04</v>
      </c>
      <c r="I67" s="10">
        <f>+Jun!J67</f>
        <v>0</v>
      </c>
      <c r="J67" s="10"/>
      <c r="K67" s="10">
        <f>+Jun!L67</f>
        <v>0</v>
      </c>
      <c r="L67" s="10"/>
      <c r="M67" s="10"/>
      <c r="N67" s="10">
        <f t="shared" si="2"/>
        <v>196227.78</v>
      </c>
      <c r="O67" s="10">
        <f>+'184.100'!AG67</f>
        <v>694.47300533733198</v>
      </c>
      <c r="Q67" s="10">
        <f>+'163000'!AG13+'163000'!AG36</f>
        <v>509.23056425586458</v>
      </c>
      <c r="R67" s="10">
        <f t="shared" si="15"/>
        <v>197431.4835695932</v>
      </c>
    </row>
    <row r="68" spans="1:18" hidden="1" x14ac:dyDescent="0.2">
      <c r="A68" s="50">
        <f>+Jan!A68</f>
        <v>593200</v>
      </c>
      <c r="B68" s="35"/>
      <c r="C68" s="35"/>
      <c r="D68" s="35"/>
      <c r="E68" s="35"/>
      <c r="F68" s="35"/>
      <c r="G68" s="10">
        <f t="shared" si="1"/>
        <v>0</v>
      </c>
      <c r="H68" s="10"/>
      <c r="I68" s="10">
        <f>+Jun!J68</f>
        <v>0</v>
      </c>
      <c r="J68" s="10"/>
      <c r="K68" s="10">
        <f>+Jun!L68</f>
        <v>0</v>
      </c>
      <c r="L68" s="10"/>
      <c r="M68" s="10"/>
      <c r="N68" s="10">
        <f t="shared" si="2"/>
        <v>0</v>
      </c>
      <c r="O68" s="10">
        <f>+'184.100'!AG68</f>
        <v>0</v>
      </c>
      <c r="Q68" s="10">
        <f>+'163000'!AG14+'163000'!AG37</f>
        <v>0</v>
      </c>
      <c r="R68" s="10">
        <f t="shared" si="15"/>
        <v>0</v>
      </c>
    </row>
    <row r="69" spans="1:18" x14ac:dyDescent="0.2">
      <c r="A69" s="34">
        <f>+Jan!A69</f>
        <v>593300</v>
      </c>
      <c r="B69" s="35">
        <v>12384.74</v>
      </c>
      <c r="C69" s="35">
        <v>563.57000000000005</v>
      </c>
      <c r="D69" s="35"/>
      <c r="E69" s="35">
        <v>1022.95</v>
      </c>
      <c r="F69" s="35"/>
      <c r="G69" s="10">
        <f t="shared" si="1"/>
        <v>13971.26</v>
      </c>
      <c r="H69" s="10"/>
      <c r="I69" s="10">
        <f>+Jun!J69</f>
        <v>0</v>
      </c>
      <c r="J69" s="10"/>
      <c r="K69" s="10">
        <f>+Jun!L69</f>
        <v>0</v>
      </c>
      <c r="L69" s="10"/>
      <c r="M69" s="10"/>
      <c r="N69" s="10">
        <f t="shared" si="2"/>
        <v>13971.26</v>
      </c>
      <c r="O69" s="10">
        <f>+'184.100'!AG69</f>
        <v>18.621865383927222</v>
      </c>
      <c r="Q69" s="10"/>
      <c r="R69" s="10">
        <f t="shared" si="15"/>
        <v>13989.881865383928</v>
      </c>
    </row>
    <row r="70" spans="1:18" x14ac:dyDescent="0.2">
      <c r="A70" s="34">
        <v>593800</v>
      </c>
      <c r="B70" s="35">
        <v>1087.56</v>
      </c>
      <c r="C70" s="35">
        <v>40.83</v>
      </c>
      <c r="D70" s="35"/>
      <c r="E70" s="35"/>
      <c r="F70" s="35"/>
      <c r="G70" s="10">
        <f t="shared" si="1"/>
        <v>1128.3899999999999</v>
      </c>
      <c r="H70" s="10">
        <v>-175.8</v>
      </c>
      <c r="I70" s="10"/>
      <c r="J70" s="10"/>
      <c r="K70" s="10"/>
      <c r="L70" s="10"/>
      <c r="M70" s="10"/>
      <c r="N70" s="10">
        <f t="shared" si="2"/>
        <v>952.58999999999992</v>
      </c>
      <c r="O70" s="10">
        <f>+'184.100'!AG70</f>
        <v>4.4266102375066021</v>
      </c>
      <c r="Q70" s="10"/>
      <c r="R70" s="10">
        <f t="shared" si="15"/>
        <v>957.01661023750648</v>
      </c>
    </row>
    <row r="71" spans="1:18" x14ac:dyDescent="0.2">
      <c r="A71" s="34">
        <f>+Jan!A71</f>
        <v>594000</v>
      </c>
      <c r="B71" s="35">
        <v>8217.73</v>
      </c>
      <c r="C71" s="35">
        <v>335.8</v>
      </c>
      <c r="D71" s="35"/>
      <c r="E71" s="35">
        <v>630.61</v>
      </c>
      <c r="F71" s="35"/>
      <c r="G71" s="10">
        <f t="shared" si="1"/>
        <v>9184.14</v>
      </c>
      <c r="H71" s="10"/>
      <c r="I71" s="10">
        <f>+Jun!J71</f>
        <v>0</v>
      </c>
      <c r="J71" s="10"/>
      <c r="K71" s="10">
        <f>+Jun!L71</f>
        <v>0</v>
      </c>
      <c r="L71" s="10"/>
      <c r="M71" s="10"/>
      <c r="N71" s="10">
        <f t="shared" si="2"/>
        <v>9184.14</v>
      </c>
      <c r="O71" s="10">
        <f>+'184.100'!AG71</f>
        <v>11.716714361705533</v>
      </c>
      <c r="Q71" s="10">
        <f>+'163000'!AG15+'163000'!AG38</f>
        <v>41.734851825435882</v>
      </c>
      <c r="R71" s="10">
        <f t="shared" si="15"/>
        <v>9237.5915661871422</v>
      </c>
    </row>
    <row r="72" spans="1:18" x14ac:dyDescent="0.2">
      <c r="A72" s="34">
        <f>+Jan!A72</f>
        <v>595000</v>
      </c>
      <c r="B72" s="35">
        <v>467.56</v>
      </c>
      <c r="C72" s="35">
        <v>22.88</v>
      </c>
      <c r="D72" s="35"/>
      <c r="E72" s="35">
        <v>3.56</v>
      </c>
      <c r="F72" s="35"/>
      <c r="G72" s="10">
        <f t="shared" si="1"/>
        <v>494</v>
      </c>
      <c r="H72" s="10"/>
      <c r="I72" s="10">
        <f>+Jun!J72</f>
        <v>0</v>
      </c>
      <c r="J72" s="10"/>
      <c r="K72" s="10">
        <f>+Jun!L72</f>
        <v>0</v>
      </c>
      <c r="L72" s="10"/>
      <c r="M72" s="10"/>
      <c r="N72" s="10">
        <f t="shared" si="2"/>
        <v>494</v>
      </c>
      <c r="O72" s="10">
        <f>+'184.100'!AG72</f>
        <v>0.98489821857718085</v>
      </c>
      <c r="Q72" s="10">
        <f>+'163000'!AG16+'163000'!AG39</f>
        <v>0</v>
      </c>
      <c r="R72" s="10">
        <f t="shared" si="15"/>
        <v>494.9848982185772</v>
      </c>
    </row>
    <row r="73" spans="1:18" x14ac:dyDescent="0.2">
      <c r="A73" s="34">
        <f>+Jan!A73</f>
        <v>596000</v>
      </c>
      <c r="B73" s="35">
        <v>1431.36</v>
      </c>
      <c r="C73" s="35">
        <v>75.48</v>
      </c>
      <c r="D73" s="35"/>
      <c r="E73" s="35">
        <v>156.63999999999999</v>
      </c>
      <c r="F73" s="35"/>
      <c r="G73" s="10">
        <f t="shared" si="1"/>
        <v>1663.48</v>
      </c>
      <c r="H73" s="10"/>
      <c r="I73" s="10">
        <f>+Jun!J73</f>
        <v>0</v>
      </c>
      <c r="J73" s="10"/>
      <c r="K73" s="10">
        <f>+Jun!L73</f>
        <v>0</v>
      </c>
      <c r="L73" s="10"/>
      <c r="M73" s="10"/>
      <c r="N73" s="10">
        <f t="shared" si="2"/>
        <v>1663.48</v>
      </c>
      <c r="O73" s="10">
        <f>+'184.100'!AG73</f>
        <v>7.1301304409466679</v>
      </c>
      <c r="Q73" s="10"/>
      <c r="R73" s="10">
        <f t="shared" si="15"/>
        <v>1670.6101304409467</v>
      </c>
    </row>
    <row r="74" spans="1:18" hidden="1" x14ac:dyDescent="0.2">
      <c r="A74" s="34">
        <f>+Jan!A74</f>
        <v>597000</v>
      </c>
      <c r="B74" s="35"/>
      <c r="C74" s="35"/>
      <c r="D74" s="35"/>
      <c r="E74" s="35"/>
      <c r="F74" s="35"/>
      <c r="G74" s="10">
        <f t="shared" si="1"/>
        <v>0</v>
      </c>
      <c r="H74" s="10"/>
      <c r="I74" s="10">
        <f>+Jun!J74</f>
        <v>0</v>
      </c>
      <c r="J74" s="10"/>
      <c r="K74" s="10">
        <f>+Jun!L74</f>
        <v>0</v>
      </c>
      <c r="L74" s="10"/>
      <c r="M74" s="10"/>
      <c r="N74" s="10">
        <f t="shared" si="2"/>
        <v>0</v>
      </c>
      <c r="O74" s="10">
        <f>+'184.100'!AG74</f>
        <v>0</v>
      </c>
      <c r="Q74" s="10">
        <f>+'163000'!AG17+'163000'!AG40</f>
        <v>0</v>
      </c>
      <c r="R74" s="10">
        <f t="shared" si="15"/>
        <v>0</v>
      </c>
    </row>
    <row r="75" spans="1:18" x14ac:dyDescent="0.2">
      <c r="A75" s="34">
        <f>+Jan!A75</f>
        <v>598000</v>
      </c>
      <c r="B75" s="35">
        <v>3902.22</v>
      </c>
      <c r="C75" s="35">
        <v>180.86</v>
      </c>
      <c r="D75" s="35"/>
      <c r="E75" s="35">
        <v>351.92</v>
      </c>
      <c r="F75" s="35"/>
      <c r="G75" s="10">
        <f t="shared" si="1"/>
        <v>4435</v>
      </c>
      <c r="H75" s="10"/>
      <c r="I75" s="10">
        <f>+Jun!J75</f>
        <v>0</v>
      </c>
      <c r="J75" s="10"/>
      <c r="K75" s="10">
        <f>+Jun!L75</f>
        <v>0</v>
      </c>
      <c r="L75" s="10"/>
      <c r="M75" s="10"/>
      <c r="N75" s="10">
        <f t="shared" si="2"/>
        <v>4435</v>
      </c>
      <c r="O75" s="10">
        <f>+'184.100'!AG75</f>
        <v>2.5106056084118724</v>
      </c>
      <c r="Q75" s="10">
        <f>+'163000'!AG18+'163000'!AG41</f>
        <v>0</v>
      </c>
      <c r="R75" s="10">
        <f t="shared" si="15"/>
        <v>4437.5106056084114</v>
      </c>
    </row>
    <row r="76" spans="1:18" x14ac:dyDescent="0.2">
      <c r="A76" s="34">
        <f>+Jan!A76</f>
        <v>903000</v>
      </c>
      <c r="B76" s="35">
        <v>125275.1</v>
      </c>
      <c r="C76" s="35">
        <v>6577.56</v>
      </c>
      <c r="D76" s="35"/>
      <c r="E76" s="35">
        <v>9460.7999999999993</v>
      </c>
      <c r="F76" s="35"/>
      <c r="G76" s="10">
        <f t="shared" si="1"/>
        <v>141313.46</v>
      </c>
      <c r="H76" s="10">
        <v>-306.88</v>
      </c>
      <c r="I76" s="10">
        <f>+Jun!J76</f>
        <v>0</v>
      </c>
      <c r="J76" s="10"/>
      <c r="K76" s="10">
        <f>+Jun!L76</f>
        <v>0</v>
      </c>
      <c r="L76" s="10"/>
      <c r="M76" s="10"/>
      <c r="N76" s="10">
        <f t="shared" si="2"/>
        <v>141006.57999999999</v>
      </c>
      <c r="O76" s="10">
        <f>+'184.100'!AG76</f>
        <v>83.079169719096683</v>
      </c>
      <c r="P76" s="10">
        <v>-9.1999999999999993</v>
      </c>
      <c r="Q76" s="10"/>
      <c r="R76" s="10">
        <f t="shared" si="15"/>
        <v>141080.45916971908</v>
      </c>
    </row>
    <row r="77" spans="1:18" hidden="1" x14ac:dyDescent="0.2">
      <c r="A77" s="34">
        <f>+Jan!A77</f>
        <v>903220</v>
      </c>
      <c r="B77" s="35"/>
      <c r="C77" s="35"/>
      <c r="D77" s="35"/>
      <c r="E77" s="35"/>
      <c r="F77" s="35"/>
      <c r="G77" s="10">
        <f t="shared" si="1"/>
        <v>0</v>
      </c>
      <c r="H77" s="10"/>
      <c r="I77" s="10">
        <f>+Jun!J77</f>
        <v>0</v>
      </c>
      <c r="J77" s="10"/>
      <c r="K77" s="10">
        <f>+Jun!L77</f>
        <v>0</v>
      </c>
      <c r="L77" s="10"/>
      <c r="M77" s="10"/>
      <c r="N77" s="10">
        <f t="shared" si="2"/>
        <v>0</v>
      </c>
      <c r="O77" s="10">
        <f>+'184.100'!AG77</f>
        <v>0</v>
      </c>
      <c r="Q77" s="10"/>
      <c r="R77" s="10">
        <f t="shared" si="15"/>
        <v>0</v>
      </c>
    </row>
    <row r="78" spans="1:18" hidden="1" x14ac:dyDescent="0.2">
      <c r="A78" s="34">
        <f>+Jan!A78</f>
        <v>903230</v>
      </c>
      <c r="B78" s="35"/>
      <c r="C78" s="35"/>
      <c r="D78" s="35"/>
      <c r="E78" s="35"/>
      <c r="F78" s="35"/>
      <c r="G78" s="10">
        <f t="shared" si="1"/>
        <v>0</v>
      </c>
      <c r="H78" s="10"/>
      <c r="I78" s="10">
        <f>+Jun!J78</f>
        <v>0</v>
      </c>
      <c r="J78" s="10"/>
      <c r="K78" s="10">
        <f>+Jun!L78</f>
        <v>0</v>
      </c>
      <c r="L78" s="10"/>
      <c r="M78" s="10"/>
      <c r="N78" s="10">
        <f t="shared" si="2"/>
        <v>0</v>
      </c>
      <c r="O78" s="10">
        <f>+'184.100'!AG78</f>
        <v>0</v>
      </c>
      <c r="Q78" s="10"/>
      <c r="R78" s="10">
        <f t="shared" si="15"/>
        <v>0</v>
      </c>
    </row>
    <row r="79" spans="1:18" hidden="1" x14ac:dyDescent="0.2">
      <c r="A79" s="34">
        <f>+Jan!A79</f>
        <v>903240</v>
      </c>
      <c r="B79" s="35"/>
      <c r="C79" s="35"/>
      <c r="D79" s="35"/>
      <c r="E79" s="35"/>
      <c r="F79" s="35"/>
      <c r="G79" s="10">
        <f t="shared" si="1"/>
        <v>0</v>
      </c>
      <c r="H79" s="10"/>
      <c r="I79" s="10">
        <f>+Jun!J79</f>
        <v>0</v>
      </c>
      <c r="J79" s="10"/>
      <c r="K79" s="10">
        <f>+Jun!L79</f>
        <v>0</v>
      </c>
      <c r="L79" s="10"/>
      <c r="M79" s="10"/>
      <c r="N79" s="10">
        <f t="shared" si="2"/>
        <v>0</v>
      </c>
      <c r="O79" s="10">
        <f>+'184.100'!AG79</f>
        <v>0</v>
      </c>
      <c r="Q79" s="10"/>
      <c r="R79" s="10">
        <f t="shared" si="15"/>
        <v>0</v>
      </c>
    </row>
    <row r="80" spans="1:18" x14ac:dyDescent="0.2">
      <c r="A80" s="34">
        <f>+Jan!A80</f>
        <v>908000</v>
      </c>
      <c r="B80" s="35">
        <v>13216.08</v>
      </c>
      <c r="C80" s="35">
        <v>670.45</v>
      </c>
      <c r="D80" s="35"/>
      <c r="E80" s="35">
        <v>984.34</v>
      </c>
      <c r="F80" s="35">
        <f>337.01-337.01-564.3</f>
        <v>-564.29999999999995</v>
      </c>
      <c r="G80" s="10">
        <f t="shared" si="1"/>
        <v>14306.570000000002</v>
      </c>
      <c r="H80" s="10"/>
      <c r="I80" s="10">
        <f>+Jun!J80</f>
        <v>0</v>
      </c>
      <c r="J80" s="10"/>
      <c r="K80" s="10">
        <f>+Jun!L80</f>
        <v>0</v>
      </c>
      <c r="L80" s="10"/>
      <c r="M80" s="10"/>
      <c r="N80" s="10">
        <f t="shared" si="2"/>
        <v>14306.570000000002</v>
      </c>
      <c r="O80" s="10">
        <f>+'184.100'!AG80</f>
        <v>12.191378882987435</v>
      </c>
      <c r="Q80" s="10"/>
      <c r="R80" s="10">
        <f t="shared" si="15"/>
        <v>14318.761378882989</v>
      </c>
    </row>
    <row r="81" spans="1:18" hidden="1" x14ac:dyDescent="0.2">
      <c r="A81" s="34">
        <f>+Jan!A81</f>
        <v>912000</v>
      </c>
      <c r="B81" s="35"/>
      <c r="C81" s="35"/>
      <c r="D81" s="35"/>
      <c r="E81" s="35"/>
      <c r="F81" s="35"/>
      <c r="G81" s="10">
        <f t="shared" ref="G81:G113" si="16">SUM(B81:F81)</f>
        <v>0</v>
      </c>
      <c r="H81" s="10"/>
      <c r="I81" s="10">
        <f>+Jun!J81</f>
        <v>0</v>
      </c>
      <c r="J81" s="10"/>
      <c r="K81" s="10">
        <f>+Jun!L81</f>
        <v>0</v>
      </c>
      <c r="L81" s="10"/>
      <c r="M81" s="10"/>
      <c r="N81" s="10">
        <f t="shared" si="2"/>
        <v>0</v>
      </c>
      <c r="O81" s="10">
        <f>+'184.100'!AG81</f>
        <v>0</v>
      </c>
      <c r="Q81" s="10"/>
      <c r="R81" s="10">
        <f t="shared" si="15"/>
        <v>0</v>
      </c>
    </row>
    <row r="82" spans="1:18" hidden="1" x14ac:dyDescent="0.2">
      <c r="A82" s="34">
        <f>+Jan!A82</f>
        <v>913000</v>
      </c>
      <c r="B82" s="35"/>
      <c r="C82" s="35"/>
      <c r="D82" s="35"/>
      <c r="E82" s="35"/>
      <c r="F82" s="35"/>
      <c r="G82" s="10">
        <f t="shared" si="16"/>
        <v>0</v>
      </c>
      <c r="H82" s="10"/>
      <c r="I82" s="10">
        <f>+Jun!J82</f>
        <v>0</v>
      </c>
      <c r="J82" s="10"/>
      <c r="K82" s="10">
        <f>+Jun!L82</f>
        <v>0</v>
      </c>
      <c r="L82" s="10"/>
      <c r="M82" s="10"/>
      <c r="N82" s="10">
        <f t="shared" si="2"/>
        <v>0</v>
      </c>
      <c r="O82" s="10">
        <f>+'184.100'!AG82</f>
        <v>0</v>
      </c>
      <c r="Q82" s="10"/>
      <c r="R82" s="10">
        <f t="shared" si="15"/>
        <v>0</v>
      </c>
    </row>
    <row r="83" spans="1:18" hidden="1" x14ac:dyDescent="0.2">
      <c r="A83" s="34">
        <f>+Jan!A83</f>
        <v>913220</v>
      </c>
      <c r="B83" s="35"/>
      <c r="C83" s="35"/>
      <c r="D83" s="35"/>
      <c r="E83" s="35"/>
      <c r="F83" s="35"/>
      <c r="G83" s="10">
        <f t="shared" si="16"/>
        <v>0</v>
      </c>
      <c r="H83" s="10"/>
      <c r="I83" s="10">
        <f>+Jun!J83</f>
        <v>0</v>
      </c>
      <c r="J83" s="10"/>
      <c r="K83" s="10">
        <f>+Jun!L83</f>
        <v>0</v>
      </c>
      <c r="L83" s="10"/>
      <c r="M83" s="10"/>
      <c r="N83" s="10">
        <f t="shared" si="2"/>
        <v>0</v>
      </c>
      <c r="O83" s="10">
        <f>+'184.100'!AG83</f>
        <v>0</v>
      </c>
      <c r="Q83" s="10"/>
      <c r="R83" s="10">
        <f t="shared" si="15"/>
        <v>0</v>
      </c>
    </row>
    <row r="84" spans="1:18" hidden="1" x14ac:dyDescent="0.2">
      <c r="A84" s="34">
        <f>+Jan!A84</f>
        <v>913230</v>
      </c>
      <c r="B84" s="35"/>
      <c r="C84" s="35"/>
      <c r="D84" s="35"/>
      <c r="E84" s="35"/>
      <c r="F84" s="35"/>
      <c r="G84" s="10">
        <f t="shared" si="16"/>
        <v>0</v>
      </c>
      <c r="H84" s="10"/>
      <c r="I84" s="10">
        <f>+Jun!J84</f>
        <v>0</v>
      </c>
      <c r="J84" s="10"/>
      <c r="K84" s="10">
        <f>+Jun!L84</f>
        <v>0</v>
      </c>
      <c r="L84" s="10"/>
      <c r="M84" s="10"/>
      <c r="N84" s="10">
        <f t="shared" si="2"/>
        <v>0</v>
      </c>
      <c r="O84" s="10">
        <f>+'184.100'!AG84</f>
        <v>0</v>
      </c>
      <c r="Q84" s="10"/>
      <c r="R84" s="10">
        <f t="shared" si="15"/>
        <v>0</v>
      </c>
    </row>
    <row r="85" spans="1:18" hidden="1" x14ac:dyDescent="0.2">
      <c r="A85" s="34">
        <f>+Jan!A85</f>
        <v>913240</v>
      </c>
      <c r="B85" s="35"/>
      <c r="C85" s="35"/>
      <c r="D85" s="35"/>
      <c r="E85" s="35"/>
      <c r="F85" s="35"/>
      <c r="G85" s="10">
        <f t="shared" si="16"/>
        <v>0</v>
      </c>
      <c r="H85" s="10"/>
      <c r="I85" s="10">
        <f>+Jun!J85</f>
        <v>0</v>
      </c>
      <c r="J85" s="10"/>
      <c r="K85" s="10">
        <f>+Jun!L85</f>
        <v>0</v>
      </c>
      <c r="L85" s="10"/>
      <c r="M85" s="10"/>
      <c r="N85" s="10">
        <f t="shared" si="2"/>
        <v>0</v>
      </c>
      <c r="O85" s="10">
        <f>+'184.100'!AG85</f>
        <v>0</v>
      </c>
      <c r="Q85" s="10"/>
      <c r="R85" s="10">
        <f t="shared" si="15"/>
        <v>0</v>
      </c>
    </row>
    <row r="86" spans="1:18" x14ac:dyDescent="0.2">
      <c r="A86" s="34">
        <f>+Jan!A86</f>
        <v>920000</v>
      </c>
      <c r="B86" s="35">
        <v>91655.76</v>
      </c>
      <c r="C86" s="35">
        <v>5083.34</v>
      </c>
      <c r="D86" s="35"/>
      <c r="E86" s="35">
        <v>7286.35</v>
      </c>
      <c r="F86" s="35">
        <f>269.62-269.62-451.44</f>
        <v>-451.44</v>
      </c>
      <c r="G86" s="10">
        <f t="shared" si="16"/>
        <v>103574.01</v>
      </c>
      <c r="H86" s="10"/>
      <c r="I86" s="10">
        <f>+Jun!J86</f>
        <v>0</v>
      </c>
      <c r="J86" s="10"/>
      <c r="K86" s="10">
        <f>+Jun!L86</f>
        <v>0</v>
      </c>
      <c r="L86" s="10"/>
      <c r="M86" s="10"/>
      <c r="N86" s="10">
        <f t="shared" si="2"/>
        <v>103574.01</v>
      </c>
      <c r="O86" s="10">
        <f>+'184.100'!AG86</f>
        <v>8.7396794599557399</v>
      </c>
      <c r="Q86" s="10"/>
      <c r="R86" s="10">
        <f t="shared" si="15"/>
        <v>103582.74967945996</v>
      </c>
    </row>
    <row r="87" spans="1:18" hidden="1" x14ac:dyDescent="0.2">
      <c r="A87" s="34">
        <f>+Jan!A87</f>
        <v>920220</v>
      </c>
      <c r="B87" s="35"/>
      <c r="C87" s="35"/>
      <c r="D87" s="35"/>
      <c r="E87" s="35"/>
      <c r="F87" s="35"/>
      <c r="G87" s="10">
        <f t="shared" si="16"/>
        <v>0</v>
      </c>
      <c r="H87" s="10"/>
      <c r="I87" s="10">
        <f>+Jun!J87</f>
        <v>0</v>
      </c>
      <c r="J87" s="10"/>
      <c r="K87" s="10">
        <f>+Jun!L87</f>
        <v>0</v>
      </c>
      <c r="L87" s="10"/>
      <c r="M87" s="10"/>
      <c r="N87" s="10">
        <f t="shared" si="2"/>
        <v>0</v>
      </c>
      <c r="O87" s="10">
        <f>+'184.100'!AG87</f>
        <v>0</v>
      </c>
      <c r="Q87" s="10"/>
      <c r="R87" s="10">
        <f t="shared" si="15"/>
        <v>0</v>
      </c>
    </row>
    <row r="88" spans="1:18" hidden="1" x14ac:dyDescent="0.2">
      <c r="A88" s="34">
        <f>+Jan!A88</f>
        <v>920221</v>
      </c>
      <c r="B88" s="35"/>
      <c r="C88" s="35"/>
      <c r="D88" s="35"/>
      <c r="E88" s="35"/>
      <c r="F88" s="35"/>
      <c r="G88" s="10">
        <f t="shared" si="16"/>
        <v>0</v>
      </c>
      <c r="H88" s="10"/>
      <c r="I88" s="10">
        <f>+Jun!J88</f>
        <v>0</v>
      </c>
      <c r="J88" s="10"/>
      <c r="K88" s="10">
        <f>+Jun!L88</f>
        <v>0</v>
      </c>
      <c r="L88" s="10"/>
      <c r="M88" s="10"/>
      <c r="N88" s="10">
        <f t="shared" si="2"/>
        <v>0</v>
      </c>
      <c r="O88" s="10">
        <f>+'184.100'!AG88</f>
        <v>0</v>
      </c>
      <c r="Q88" s="10"/>
      <c r="R88" s="10">
        <f t="shared" si="15"/>
        <v>0</v>
      </c>
    </row>
    <row r="89" spans="1:18" hidden="1" x14ac:dyDescent="0.2">
      <c r="A89" s="34">
        <f>+Jan!A89</f>
        <v>920230</v>
      </c>
      <c r="B89" s="35"/>
      <c r="C89" s="35"/>
      <c r="D89" s="35"/>
      <c r="E89" s="35"/>
      <c r="F89" s="35"/>
      <c r="G89" s="10">
        <f t="shared" si="16"/>
        <v>0</v>
      </c>
      <c r="H89" s="10"/>
      <c r="I89" s="10">
        <f>+Jun!J89</f>
        <v>0</v>
      </c>
      <c r="J89" s="10"/>
      <c r="K89" s="10">
        <f>+Jun!L89</f>
        <v>0</v>
      </c>
      <c r="L89" s="10"/>
      <c r="M89" s="10"/>
      <c r="N89" s="10">
        <f t="shared" si="2"/>
        <v>0</v>
      </c>
      <c r="O89" s="10">
        <f>+'184.100'!AG89</f>
        <v>0</v>
      </c>
      <c r="Q89" s="10"/>
      <c r="R89" s="10">
        <f t="shared" si="15"/>
        <v>0</v>
      </c>
    </row>
    <row r="90" spans="1:18" hidden="1" x14ac:dyDescent="0.2">
      <c r="A90" s="34">
        <f>+Jan!A90</f>
        <v>920231</v>
      </c>
      <c r="B90" s="35"/>
      <c r="C90" s="35"/>
      <c r="D90" s="35"/>
      <c r="E90" s="35"/>
      <c r="F90" s="35"/>
      <c r="G90" s="10">
        <f t="shared" si="16"/>
        <v>0</v>
      </c>
      <c r="H90" s="10"/>
      <c r="I90" s="10">
        <f>+Jun!J90</f>
        <v>0</v>
      </c>
      <c r="J90" s="10"/>
      <c r="K90" s="10">
        <f>+Jun!L90</f>
        <v>0</v>
      </c>
      <c r="L90" s="10"/>
      <c r="M90" s="10"/>
      <c r="N90" s="10">
        <f t="shared" si="2"/>
        <v>0</v>
      </c>
      <c r="O90" s="10">
        <f>+'184.100'!AG90</f>
        <v>0</v>
      </c>
      <c r="Q90" s="10"/>
      <c r="R90" s="10">
        <f t="shared" si="15"/>
        <v>0</v>
      </c>
    </row>
    <row r="91" spans="1:18" hidden="1" x14ac:dyDescent="0.2">
      <c r="A91" s="34">
        <f>+Jan!A91</f>
        <v>920240</v>
      </c>
      <c r="B91" s="35"/>
      <c r="C91" s="35"/>
      <c r="D91" s="35"/>
      <c r="E91" s="35"/>
      <c r="F91" s="35"/>
      <c r="G91" s="10">
        <f t="shared" si="16"/>
        <v>0</v>
      </c>
      <c r="H91" s="10"/>
      <c r="I91" s="10">
        <f>+Jun!J91</f>
        <v>0</v>
      </c>
      <c r="J91" s="10"/>
      <c r="K91" s="10">
        <f>+Jun!L91</f>
        <v>0</v>
      </c>
      <c r="L91" s="10"/>
      <c r="M91" s="10"/>
      <c r="N91" s="10">
        <f t="shared" si="2"/>
        <v>0</v>
      </c>
      <c r="O91" s="10">
        <f>+'184.100'!AG91</f>
        <v>0</v>
      </c>
      <c r="Q91" s="10"/>
      <c r="R91" s="10">
        <f t="shared" si="15"/>
        <v>0</v>
      </c>
    </row>
    <row r="92" spans="1:18" hidden="1" x14ac:dyDescent="0.2">
      <c r="A92" s="34">
        <f>+Jan!A92</f>
        <v>920241</v>
      </c>
      <c r="B92" s="35"/>
      <c r="C92" s="35"/>
      <c r="D92" s="35"/>
      <c r="E92" s="35"/>
      <c r="F92" s="35"/>
      <c r="G92" s="10">
        <f t="shared" si="16"/>
        <v>0</v>
      </c>
      <c r="H92" s="10"/>
      <c r="I92" s="10">
        <f>+Jun!J92</f>
        <v>0</v>
      </c>
      <c r="J92" s="10"/>
      <c r="K92" s="10">
        <f>+Jun!L92</f>
        <v>0</v>
      </c>
      <c r="L92" s="10"/>
      <c r="M92" s="10"/>
      <c r="N92" s="10">
        <f t="shared" ref="N92:N97" si="17">+G92-I92+J92-K92+L92+M92+H92</f>
        <v>0</v>
      </c>
      <c r="O92" s="10">
        <f>+'184.100'!AG92</f>
        <v>0</v>
      </c>
      <c r="Q92" s="10"/>
      <c r="R92" s="10">
        <f t="shared" si="15"/>
        <v>0</v>
      </c>
    </row>
    <row r="93" spans="1:18" x14ac:dyDescent="0.2">
      <c r="A93" s="34">
        <v>920250</v>
      </c>
      <c r="B93" s="35">
        <v>67.53</v>
      </c>
      <c r="C93" s="35">
        <v>3.4</v>
      </c>
      <c r="D93" s="35"/>
      <c r="E93" s="35">
        <v>5.95</v>
      </c>
      <c r="F93" s="35"/>
      <c r="G93" s="10">
        <f t="shared" si="16"/>
        <v>76.88000000000001</v>
      </c>
      <c r="H93" s="10"/>
      <c r="I93" s="10">
        <f>+Jun!J93</f>
        <v>0</v>
      </c>
      <c r="J93" s="10"/>
      <c r="K93" s="10">
        <f>+Jun!L93</f>
        <v>0</v>
      </c>
      <c r="L93" s="10"/>
      <c r="M93" s="10"/>
      <c r="N93" s="10">
        <f t="shared" si="17"/>
        <v>76.88000000000001</v>
      </c>
      <c r="O93" s="10">
        <f>+'184.100'!AG93</f>
        <v>0</v>
      </c>
      <c r="Q93" s="10"/>
      <c r="R93" s="10">
        <f t="shared" si="15"/>
        <v>76.88000000000001</v>
      </c>
    </row>
    <row r="94" spans="1:18" x14ac:dyDescent="0.2">
      <c r="A94" s="34">
        <v>920260</v>
      </c>
      <c r="B94" s="35">
        <v>67.53</v>
      </c>
      <c r="C94" s="35">
        <v>3.41</v>
      </c>
      <c r="D94" s="35"/>
      <c r="E94" s="35">
        <v>5.95</v>
      </c>
      <c r="F94" s="35"/>
      <c r="G94" s="10">
        <f t="shared" si="16"/>
        <v>76.89</v>
      </c>
      <c r="H94" s="10"/>
      <c r="I94" s="10">
        <f>+Jun!J94</f>
        <v>0</v>
      </c>
      <c r="J94" s="10"/>
      <c r="K94" s="10">
        <f>+Jun!L94</f>
        <v>0</v>
      </c>
      <c r="L94" s="10"/>
      <c r="M94" s="10"/>
      <c r="N94" s="10">
        <f t="shared" si="17"/>
        <v>76.89</v>
      </c>
      <c r="O94" s="10">
        <f>+'184.100'!AG94</f>
        <v>0</v>
      </c>
      <c r="Q94" s="10"/>
      <c r="R94" s="10">
        <f t="shared" si="15"/>
        <v>76.89</v>
      </c>
    </row>
    <row r="95" spans="1:18" hidden="1" x14ac:dyDescent="0.2">
      <c r="A95" s="34">
        <f>+Jan!A95</f>
        <v>921000</v>
      </c>
      <c r="B95" s="35"/>
      <c r="C95" s="35"/>
      <c r="D95" s="35"/>
      <c r="E95" s="35"/>
      <c r="F95" s="35"/>
      <c r="G95" s="10">
        <f t="shared" si="16"/>
        <v>0</v>
      </c>
      <c r="H95" s="10"/>
      <c r="I95" s="10">
        <f>+Jun!J95</f>
        <v>0</v>
      </c>
      <c r="J95" s="10"/>
      <c r="K95" s="10">
        <f>+Jun!L95</f>
        <v>0</v>
      </c>
      <c r="L95" s="10"/>
      <c r="M95" s="10"/>
      <c r="N95" s="10">
        <f t="shared" si="17"/>
        <v>0</v>
      </c>
      <c r="O95" s="10">
        <f>+'184.100'!AG95</f>
        <v>0</v>
      </c>
      <c r="Q95" s="10">
        <f>+'163000'!AG19+'163000'!AG42</f>
        <v>0</v>
      </c>
      <c r="R95" s="10">
        <f t="shared" si="15"/>
        <v>0</v>
      </c>
    </row>
    <row r="96" spans="1:18" hidden="1" x14ac:dyDescent="0.2">
      <c r="A96" s="34">
        <f>+Jan!A96</f>
        <v>928000</v>
      </c>
      <c r="B96" s="35"/>
      <c r="C96" s="35"/>
      <c r="D96" s="35"/>
      <c r="E96" s="35"/>
      <c r="F96" s="35"/>
      <c r="G96" s="10">
        <f t="shared" si="16"/>
        <v>0</v>
      </c>
      <c r="H96" s="10"/>
      <c r="I96" s="10">
        <f>+Jun!J96</f>
        <v>0</v>
      </c>
      <c r="J96" s="10"/>
      <c r="K96" s="10">
        <f>+Jun!L96</f>
        <v>0</v>
      </c>
      <c r="L96" s="10"/>
      <c r="M96" s="10"/>
      <c r="N96" s="10">
        <f t="shared" si="17"/>
        <v>0</v>
      </c>
      <c r="O96" s="10">
        <f>+'184.100'!AG96</f>
        <v>0</v>
      </c>
      <c r="Q96" s="10"/>
      <c r="R96" s="10">
        <f t="shared" si="15"/>
        <v>0</v>
      </c>
    </row>
    <row r="97" spans="1:18" hidden="1" x14ac:dyDescent="0.2">
      <c r="A97" s="34">
        <f>+Jan!A97</f>
        <v>928100</v>
      </c>
      <c r="B97" s="35"/>
      <c r="C97" s="35"/>
      <c r="D97" s="35"/>
      <c r="E97" s="35"/>
      <c r="F97" s="35"/>
      <c r="G97" s="10">
        <f t="shared" si="16"/>
        <v>0</v>
      </c>
      <c r="H97" s="10"/>
      <c r="I97" s="10">
        <f>+Jun!J97</f>
        <v>0</v>
      </c>
      <c r="J97" s="10"/>
      <c r="K97" s="10">
        <f>+Jun!L97</f>
        <v>0</v>
      </c>
      <c r="L97" s="10"/>
      <c r="M97" s="10"/>
      <c r="N97" s="10">
        <f t="shared" si="17"/>
        <v>0</v>
      </c>
      <c r="O97" s="10">
        <f>+'184.100'!AG97</f>
        <v>0</v>
      </c>
      <c r="Q97" s="10"/>
      <c r="R97" s="10">
        <f t="shared" si="15"/>
        <v>0</v>
      </c>
    </row>
    <row r="98" spans="1:18" hidden="1" x14ac:dyDescent="0.2">
      <c r="A98" s="34">
        <f>+Jan!A98</f>
        <v>928300</v>
      </c>
      <c r="B98" s="35"/>
      <c r="C98" s="35"/>
      <c r="D98" s="35"/>
      <c r="E98" s="35"/>
      <c r="F98" s="35"/>
      <c r="G98" s="10">
        <f t="shared" si="16"/>
        <v>0</v>
      </c>
      <c r="H98" s="10"/>
      <c r="I98" s="10">
        <f>+Jun!J98</f>
        <v>0</v>
      </c>
      <c r="J98" s="10"/>
      <c r="K98" s="10">
        <f>+Jun!L98</f>
        <v>0</v>
      </c>
      <c r="L98" s="10"/>
      <c r="M98" s="10"/>
      <c r="N98" s="10">
        <f t="shared" ref="N98:N99" si="18">+G98-I98+J98-K98+L98+M98+H98</f>
        <v>0</v>
      </c>
      <c r="O98" s="10">
        <f>+'184.100'!AG98</f>
        <v>0</v>
      </c>
      <c r="Q98" s="10"/>
      <c r="R98" s="10">
        <f t="shared" si="15"/>
        <v>0</v>
      </c>
    </row>
    <row r="99" spans="1:18" hidden="1" x14ac:dyDescent="0.2">
      <c r="A99" s="34">
        <v>928500</v>
      </c>
      <c r="B99" s="35"/>
      <c r="C99" s="35"/>
      <c r="D99" s="35"/>
      <c r="E99" s="35"/>
      <c r="F99" s="35"/>
      <c r="G99" s="10">
        <f t="shared" si="16"/>
        <v>0</v>
      </c>
      <c r="H99" s="10"/>
      <c r="I99" s="10">
        <f>+Jun!J99</f>
        <v>0</v>
      </c>
      <c r="J99" s="10"/>
      <c r="K99" s="10">
        <f>+Jun!L99</f>
        <v>0</v>
      </c>
      <c r="L99" s="10"/>
      <c r="M99" s="10"/>
      <c r="N99" s="10">
        <f t="shared" si="18"/>
        <v>0</v>
      </c>
      <c r="O99" s="10">
        <f>+'184.100'!AG99</f>
        <v>0</v>
      </c>
      <c r="Q99" s="10"/>
      <c r="R99" s="10">
        <f t="shared" si="15"/>
        <v>0</v>
      </c>
    </row>
    <row r="100" spans="1:18" hidden="1" x14ac:dyDescent="0.2">
      <c r="A100" s="34">
        <v>928600</v>
      </c>
      <c r="B100" s="35"/>
      <c r="C100" s="35"/>
      <c r="D100" s="35"/>
      <c r="E100" s="35"/>
      <c r="F100" s="35"/>
      <c r="G100" s="10">
        <f t="shared" si="16"/>
        <v>0</v>
      </c>
      <c r="H100" s="10"/>
      <c r="I100" s="10">
        <f>+Jun!J100</f>
        <v>0</v>
      </c>
      <c r="J100" s="10"/>
      <c r="K100" s="10">
        <f>+Jun!L100</f>
        <v>0</v>
      </c>
      <c r="L100" s="10"/>
      <c r="M100" s="10"/>
      <c r="N100" s="10">
        <f t="shared" ref="N100:N104" si="19">+G100-I100+J100-K100+L100+M100+H100</f>
        <v>0</v>
      </c>
      <c r="O100" s="10">
        <f>+'184.100'!AG100</f>
        <v>0</v>
      </c>
      <c r="Q100" s="10"/>
      <c r="R100" s="10">
        <f t="shared" si="15"/>
        <v>0</v>
      </c>
    </row>
    <row r="101" spans="1:18" hidden="1" x14ac:dyDescent="0.2">
      <c r="A101" s="34">
        <v>928610</v>
      </c>
      <c r="B101" s="35"/>
      <c r="C101" s="35"/>
      <c r="D101" s="35"/>
      <c r="E101" s="35"/>
      <c r="F101" s="35"/>
      <c r="G101" s="10">
        <f t="shared" si="16"/>
        <v>0</v>
      </c>
      <c r="H101" s="10"/>
      <c r="I101" s="10">
        <f>+Jun!J101</f>
        <v>0</v>
      </c>
      <c r="J101" s="10"/>
      <c r="K101" s="10">
        <f>+Jun!L101</f>
        <v>0</v>
      </c>
      <c r="L101" s="10"/>
      <c r="M101" s="10"/>
      <c r="N101" s="10">
        <f t="shared" si="19"/>
        <v>0</v>
      </c>
      <c r="O101" s="10">
        <f>+'184.100'!AG101</f>
        <v>0</v>
      </c>
      <c r="Q101" s="10"/>
      <c r="R101" s="10">
        <f t="shared" si="15"/>
        <v>0</v>
      </c>
    </row>
    <row r="102" spans="1:18" hidden="1" x14ac:dyDescent="0.2">
      <c r="A102" s="34">
        <f>+Jan!A102</f>
        <v>930100</v>
      </c>
      <c r="B102" s="35"/>
      <c r="C102" s="35"/>
      <c r="D102" s="35"/>
      <c r="E102" s="35"/>
      <c r="F102" s="35"/>
      <c r="G102" s="10">
        <f t="shared" si="16"/>
        <v>0</v>
      </c>
      <c r="H102" s="10"/>
      <c r="I102" s="10">
        <f>+Jun!J102</f>
        <v>0</v>
      </c>
      <c r="J102" s="10"/>
      <c r="K102" s="10">
        <f>+Jun!L102</f>
        <v>0</v>
      </c>
      <c r="L102" s="10"/>
      <c r="M102" s="10"/>
      <c r="N102" s="10">
        <f t="shared" si="19"/>
        <v>0</v>
      </c>
      <c r="O102" s="10">
        <f>+'184.100'!AG102</f>
        <v>0</v>
      </c>
      <c r="Q102" s="10"/>
      <c r="R102" s="10">
        <f t="shared" si="15"/>
        <v>0</v>
      </c>
    </row>
    <row r="103" spans="1:18" x14ac:dyDescent="0.2">
      <c r="A103" s="34">
        <f>+Jan!A103</f>
        <v>930200</v>
      </c>
      <c r="B103" s="35">
        <v>9510.1200000000008</v>
      </c>
      <c r="C103" s="35">
        <v>465.13</v>
      </c>
      <c r="D103" s="35"/>
      <c r="E103" s="35">
        <v>644.24</v>
      </c>
      <c r="F103" s="35"/>
      <c r="G103" s="10">
        <f t="shared" si="16"/>
        <v>10619.49</v>
      </c>
      <c r="H103" s="10"/>
      <c r="I103" s="10">
        <f>+Jun!J103</f>
        <v>0</v>
      </c>
      <c r="J103" s="10"/>
      <c r="K103" s="10">
        <f>+Jun!L103</f>
        <v>0</v>
      </c>
      <c r="L103" s="10"/>
      <c r="M103" s="10"/>
      <c r="N103" s="10">
        <f t="shared" si="19"/>
        <v>10619.49</v>
      </c>
      <c r="O103" s="10">
        <f>+'184.100'!AG103</f>
        <v>1.5257949986426065</v>
      </c>
      <c r="P103" s="10">
        <v>-0.27</v>
      </c>
      <c r="Q103" s="10"/>
      <c r="R103" s="10">
        <f t="shared" si="15"/>
        <v>10620.745794998642</v>
      </c>
    </row>
    <row r="104" spans="1:18" hidden="1" x14ac:dyDescent="0.2">
      <c r="A104" s="34">
        <f>+Jan!A104</f>
        <v>930220</v>
      </c>
      <c r="B104" s="35"/>
      <c r="C104" s="35"/>
      <c r="D104" s="35"/>
      <c r="E104" s="35"/>
      <c r="F104" s="35"/>
      <c r="G104" s="10">
        <f t="shared" si="16"/>
        <v>0</v>
      </c>
      <c r="H104" s="10"/>
      <c r="I104" s="10">
        <f>+Jun!J104</f>
        <v>0</v>
      </c>
      <c r="J104" s="10"/>
      <c r="K104" s="10">
        <f>+Jun!L104</f>
        <v>0</v>
      </c>
      <c r="L104" s="10"/>
      <c r="M104" s="10"/>
      <c r="N104" s="10">
        <f t="shared" si="19"/>
        <v>0</v>
      </c>
      <c r="O104" s="10">
        <f>+'184.100'!AG104</f>
        <v>0</v>
      </c>
      <c r="Q104" s="10"/>
      <c r="R104" s="10">
        <f t="shared" si="15"/>
        <v>0</v>
      </c>
    </row>
    <row r="105" spans="1:18" hidden="1" x14ac:dyDescent="0.2">
      <c r="A105" s="34">
        <f>+Jan!A105</f>
        <v>930221</v>
      </c>
      <c r="B105" s="35"/>
      <c r="C105" s="35"/>
      <c r="D105" s="35"/>
      <c r="E105" s="35"/>
      <c r="F105" s="35"/>
      <c r="G105" s="10">
        <f t="shared" si="16"/>
        <v>0</v>
      </c>
      <c r="H105" s="10"/>
      <c r="I105" s="10">
        <f>+Jun!J105</f>
        <v>0</v>
      </c>
      <c r="J105" s="10"/>
      <c r="K105" s="10">
        <f>+Jun!L105</f>
        <v>0</v>
      </c>
      <c r="L105" s="10"/>
      <c r="M105" s="10"/>
      <c r="N105" s="10">
        <f t="shared" ref="N105:N114" si="20">+G105-I105+J105-K105+L105+M105+H105</f>
        <v>0</v>
      </c>
      <c r="O105" s="10">
        <f>+'184.100'!AG105</f>
        <v>0</v>
      </c>
      <c r="Q105" s="10"/>
      <c r="R105" s="10">
        <f t="shared" ref="R105:R114" si="21">+N105++Q105+O105+P105</f>
        <v>0</v>
      </c>
    </row>
    <row r="106" spans="1:18" hidden="1" x14ac:dyDescent="0.2">
      <c r="A106" s="34">
        <f>+Jan!A106</f>
        <v>930230</v>
      </c>
      <c r="B106" s="35"/>
      <c r="C106" s="35"/>
      <c r="D106" s="35"/>
      <c r="E106" s="35"/>
      <c r="F106" s="35"/>
      <c r="G106" s="10">
        <f t="shared" si="16"/>
        <v>0</v>
      </c>
      <c r="H106" s="10"/>
      <c r="I106" s="10">
        <f>+Jun!J106</f>
        <v>0</v>
      </c>
      <c r="J106" s="10"/>
      <c r="K106" s="10">
        <f>+Jun!L106</f>
        <v>0</v>
      </c>
      <c r="L106" s="10"/>
      <c r="M106" s="10"/>
      <c r="N106" s="10">
        <f t="shared" si="20"/>
        <v>0</v>
      </c>
      <c r="O106" s="10">
        <f>+'184.100'!AG106</f>
        <v>0</v>
      </c>
      <c r="Q106" s="10"/>
      <c r="R106" s="10">
        <f t="shared" si="21"/>
        <v>0</v>
      </c>
    </row>
    <row r="107" spans="1:18" hidden="1" x14ac:dyDescent="0.2">
      <c r="A107" s="34">
        <f>+Jan!A107</f>
        <v>930231</v>
      </c>
      <c r="B107" s="35"/>
      <c r="C107" s="35"/>
      <c r="D107" s="35"/>
      <c r="E107" s="35"/>
      <c r="F107" s="35"/>
      <c r="G107" s="10">
        <f t="shared" si="16"/>
        <v>0</v>
      </c>
      <c r="H107" s="10"/>
      <c r="I107" s="10">
        <f>+Jun!J107</f>
        <v>0</v>
      </c>
      <c r="J107" s="10"/>
      <c r="K107" s="10">
        <f>+Jun!L107</f>
        <v>0</v>
      </c>
      <c r="L107" s="10"/>
      <c r="M107" s="10"/>
      <c r="N107" s="10">
        <f t="shared" si="20"/>
        <v>0</v>
      </c>
      <c r="O107" s="10">
        <f>+'184.100'!AG107</f>
        <v>0</v>
      </c>
      <c r="Q107" s="10"/>
      <c r="R107" s="10">
        <f t="shared" si="21"/>
        <v>0</v>
      </c>
    </row>
    <row r="108" spans="1:18" hidden="1" x14ac:dyDescent="0.2">
      <c r="A108" s="34">
        <f>+Jan!A108</f>
        <v>930240</v>
      </c>
      <c r="B108" s="35"/>
      <c r="C108" s="35"/>
      <c r="D108" s="35"/>
      <c r="E108" s="35"/>
      <c r="F108" s="35"/>
      <c r="G108" s="10">
        <f t="shared" si="16"/>
        <v>0</v>
      </c>
      <c r="H108" s="10"/>
      <c r="I108" s="10">
        <f>+Jun!J108</f>
        <v>0</v>
      </c>
      <c r="J108" s="10"/>
      <c r="K108" s="10">
        <f>+Jun!L108</f>
        <v>0</v>
      </c>
      <c r="L108" s="10"/>
      <c r="M108" s="10"/>
      <c r="N108" s="10">
        <f t="shared" si="20"/>
        <v>0</v>
      </c>
      <c r="O108" s="10">
        <f>+'184.100'!AG108</f>
        <v>0</v>
      </c>
      <c r="Q108" s="10"/>
      <c r="R108" s="10">
        <f t="shared" si="21"/>
        <v>0</v>
      </c>
    </row>
    <row r="109" spans="1:18" hidden="1" x14ac:dyDescent="0.2">
      <c r="A109" s="34">
        <f>+Jan!A109</f>
        <v>930241</v>
      </c>
      <c r="B109" s="35"/>
      <c r="C109" s="35"/>
      <c r="D109" s="35"/>
      <c r="E109" s="35"/>
      <c r="F109" s="35"/>
      <c r="G109" s="10">
        <f t="shared" si="16"/>
        <v>0</v>
      </c>
      <c r="H109" s="10"/>
      <c r="I109" s="10">
        <f>+Jun!J109</f>
        <v>0</v>
      </c>
      <c r="J109" s="10"/>
      <c r="K109" s="10">
        <f>+Jun!L109</f>
        <v>0</v>
      </c>
      <c r="L109" s="10"/>
      <c r="M109" s="10"/>
      <c r="N109" s="10">
        <f t="shared" si="20"/>
        <v>0</v>
      </c>
      <c r="O109" s="10">
        <f>+'184.100'!AG109</f>
        <v>0</v>
      </c>
      <c r="Q109" s="10"/>
      <c r="R109" s="10">
        <f t="shared" si="21"/>
        <v>0</v>
      </c>
    </row>
    <row r="110" spans="1:18" x14ac:dyDescent="0.2">
      <c r="A110" s="34">
        <f>+Jan!A110</f>
        <v>935000</v>
      </c>
      <c r="B110" s="35">
        <v>31525.74</v>
      </c>
      <c r="C110" s="35">
        <v>1705.87</v>
      </c>
      <c r="D110" s="35"/>
      <c r="E110" s="35">
        <v>2076.9699999999998</v>
      </c>
      <c r="F110" s="35"/>
      <c r="G110" s="10">
        <f t="shared" si="16"/>
        <v>35308.58</v>
      </c>
      <c r="H110" s="10"/>
      <c r="I110" s="10">
        <f>+Jun!J110</f>
        <v>0</v>
      </c>
      <c r="J110" s="10"/>
      <c r="K110" s="10">
        <f>+Jun!L110</f>
        <v>0</v>
      </c>
      <c r="L110" s="10"/>
      <c r="M110" s="10"/>
      <c r="N110" s="10">
        <f t="shared" si="20"/>
        <v>35308.58</v>
      </c>
      <c r="O110" s="10">
        <f>+'184.100'!AG110</f>
        <v>10.51699934612148</v>
      </c>
      <c r="Q110" s="10"/>
      <c r="R110" s="10">
        <f t="shared" si="21"/>
        <v>35319.096999346126</v>
      </c>
    </row>
    <row r="111" spans="1:18" hidden="1" x14ac:dyDescent="0.2">
      <c r="A111" s="34">
        <f>+Jan!A111</f>
        <v>935220</v>
      </c>
      <c r="B111" s="10"/>
      <c r="C111" s="10"/>
      <c r="D111" s="10"/>
      <c r="E111" s="10"/>
      <c r="F111" s="10"/>
      <c r="G111" s="10">
        <f t="shared" si="16"/>
        <v>0</v>
      </c>
      <c r="H111" s="10"/>
      <c r="I111" s="10">
        <f>+Jun!J111</f>
        <v>0</v>
      </c>
      <c r="J111" s="10"/>
      <c r="K111" s="10">
        <f>+Jun!L111</f>
        <v>0</v>
      </c>
      <c r="L111" s="10"/>
      <c r="M111" s="10"/>
      <c r="N111" s="10">
        <f t="shared" si="20"/>
        <v>0</v>
      </c>
      <c r="O111" s="10">
        <f>+'184.100'!AG111</f>
        <v>0</v>
      </c>
      <c r="Q111" s="10"/>
      <c r="R111" s="10">
        <f t="shared" si="21"/>
        <v>0</v>
      </c>
    </row>
    <row r="112" spans="1:18" hidden="1" x14ac:dyDescent="0.2">
      <c r="A112" s="34">
        <f>+Jan!A112</f>
        <v>935230</v>
      </c>
      <c r="B112" s="10"/>
      <c r="C112" s="10"/>
      <c r="D112" s="10"/>
      <c r="E112" s="10"/>
      <c r="F112" s="10"/>
      <c r="G112" s="10">
        <f t="shared" si="16"/>
        <v>0</v>
      </c>
      <c r="H112" s="10"/>
      <c r="I112" s="10">
        <f>+Jun!J112</f>
        <v>0</v>
      </c>
      <c r="J112" s="10"/>
      <c r="K112" s="10">
        <f>+Jun!L112</f>
        <v>0</v>
      </c>
      <c r="L112" s="10"/>
      <c r="M112" s="10"/>
      <c r="N112" s="10">
        <f t="shared" si="20"/>
        <v>0</v>
      </c>
      <c r="O112" s="10">
        <f>+'184.100'!AG112</f>
        <v>0</v>
      </c>
      <c r="Q112" s="10"/>
      <c r="R112" s="10">
        <f t="shared" si="21"/>
        <v>0</v>
      </c>
    </row>
    <row r="113" spans="1:19" hidden="1" x14ac:dyDescent="0.2">
      <c r="A113" s="34">
        <f>+Jan!A113</f>
        <v>935240</v>
      </c>
      <c r="B113" s="10"/>
      <c r="C113" s="10"/>
      <c r="D113" s="10"/>
      <c r="E113" s="10"/>
      <c r="F113" s="10"/>
      <c r="G113" s="10">
        <f t="shared" si="16"/>
        <v>0</v>
      </c>
      <c r="H113" s="10"/>
      <c r="I113" s="10">
        <f>+Jun!J113</f>
        <v>0</v>
      </c>
      <c r="J113" s="10"/>
      <c r="K113" s="10">
        <f>+Jun!L113</f>
        <v>0</v>
      </c>
      <c r="L113" s="10"/>
      <c r="M113" s="10"/>
      <c r="N113" s="10">
        <f t="shared" si="20"/>
        <v>0</v>
      </c>
      <c r="O113" s="10">
        <f>+'184.100'!AG113</f>
        <v>0</v>
      </c>
      <c r="Q113" s="10"/>
      <c r="R113" s="10">
        <f t="shared" si="21"/>
        <v>0</v>
      </c>
    </row>
    <row r="114" spans="1:19" x14ac:dyDescent="0.2">
      <c r="A114" s="34">
        <f>+Jan!A114</f>
        <v>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>
        <f t="shared" si="20"/>
        <v>0</v>
      </c>
      <c r="O114" s="10">
        <f>+'184.100'!AG114</f>
        <v>0</v>
      </c>
      <c r="Q114" s="10"/>
      <c r="R114" s="10">
        <f t="shared" si="21"/>
        <v>0</v>
      </c>
    </row>
    <row r="115" spans="1:19" ht="15.75" thickBot="1" x14ac:dyDescent="0.25">
      <c r="A115" s="7"/>
      <c r="B115" s="19">
        <f t="shared" ref="B115:G115" si="22">SUM(B8:B114)</f>
        <v>887010.51</v>
      </c>
      <c r="C115" s="19">
        <f t="shared" si="22"/>
        <v>44208.650000000016</v>
      </c>
      <c r="D115" s="19">
        <f t="shared" si="22"/>
        <v>0</v>
      </c>
      <c r="E115" s="19">
        <f t="shared" si="22"/>
        <v>61919.189999999988</v>
      </c>
      <c r="F115" s="19">
        <f t="shared" si="22"/>
        <v>-11286</v>
      </c>
      <c r="G115" s="19">
        <f t="shared" si="22"/>
        <v>981852.34999999986</v>
      </c>
      <c r="H115" s="19">
        <f t="shared" ref="H115:N115" si="23">SUM(H8:H114)</f>
        <v>7.3896444519050419E-13</v>
      </c>
      <c r="I115" s="19">
        <f t="shared" si="23"/>
        <v>0</v>
      </c>
      <c r="J115" s="19">
        <f t="shared" si="23"/>
        <v>0</v>
      </c>
      <c r="K115" s="19">
        <f t="shared" si="23"/>
        <v>0</v>
      </c>
      <c r="L115" s="19">
        <f t="shared" si="23"/>
        <v>0</v>
      </c>
      <c r="M115" s="19">
        <f t="shared" si="23"/>
        <v>0</v>
      </c>
      <c r="N115" s="19">
        <f t="shared" si="23"/>
        <v>981852.34999999986</v>
      </c>
      <c r="O115" s="19">
        <f>SUM(O8:O113)</f>
        <v>1.2612133559741778E-13</v>
      </c>
      <c r="P115" s="19">
        <f>SUM(P8:P113)</f>
        <v>-4.4408920985006262E-16</v>
      </c>
      <c r="Q115" s="19">
        <f>SUM(Q8:Q113)</f>
        <v>-1.8474111129762605E-13</v>
      </c>
      <c r="R115" s="19">
        <f>SUM(R8:R113)</f>
        <v>981852.35</v>
      </c>
      <c r="S115" s="8"/>
    </row>
    <row r="116" spans="1:19" ht="15.75" thickTop="1" x14ac:dyDescent="0.2">
      <c r="A116" s="7"/>
      <c r="B116" s="10"/>
      <c r="C116" s="10"/>
      <c r="D116" s="10"/>
      <c r="E116" s="10"/>
      <c r="F116" s="10"/>
      <c r="G116" s="10"/>
      <c r="H116" s="10"/>
      <c r="I116" s="10" t="s">
        <v>11</v>
      </c>
      <c r="J116" s="10"/>
      <c r="K116" s="10"/>
      <c r="L116" s="10"/>
      <c r="M116" s="10"/>
      <c r="O116" s="10"/>
      <c r="Q116" s="10"/>
    </row>
    <row r="117" spans="1:19" x14ac:dyDescent="0.2">
      <c r="A117" s="101"/>
      <c r="B117" s="102"/>
      <c r="C117" s="102"/>
      <c r="D117" s="102"/>
      <c r="E117" s="102"/>
      <c r="F117" s="102"/>
      <c r="G117" s="102"/>
      <c r="H117" s="10"/>
      <c r="N117" s="10">
        <f>SUM(N8:N34)++N43+SUM(N47:N48)+N44</f>
        <v>254092.77000000002</v>
      </c>
      <c r="O117" s="44" t="s">
        <v>38</v>
      </c>
      <c r="P117" s="43"/>
      <c r="Q117" s="44"/>
      <c r="R117" s="10">
        <f>SUM(R8:R34)++R43+SUM(R47:R48)+R44</f>
        <v>303406.20376390824</v>
      </c>
      <c r="S117" s="17"/>
    </row>
    <row r="118" spans="1:19" x14ac:dyDescent="0.2">
      <c r="A118" s="101"/>
      <c r="B118" s="102" t="s">
        <v>96</v>
      </c>
      <c r="C118" s="102"/>
      <c r="D118" s="102"/>
      <c r="E118" s="102">
        <v>132</v>
      </c>
      <c r="F118" s="102"/>
      <c r="G118" s="102"/>
      <c r="N118" s="10">
        <f>SUM(N35:N40)</f>
        <v>859.65</v>
      </c>
      <c r="O118" s="44" t="s">
        <v>39</v>
      </c>
      <c r="P118" s="43"/>
      <c r="Q118" s="44"/>
      <c r="R118" s="10">
        <f>SUM(R35:R40)</f>
        <v>859.65</v>
      </c>
      <c r="S118" s="17"/>
    </row>
    <row r="119" spans="1:19" x14ac:dyDescent="0.2">
      <c r="A119" s="9"/>
      <c r="B119" s="90" t="s">
        <v>97</v>
      </c>
      <c r="N119" s="10">
        <f>SUM(N41:N42)+N45</f>
        <v>50877.56</v>
      </c>
      <c r="O119" s="44" t="s">
        <v>42</v>
      </c>
      <c r="P119" s="43"/>
      <c r="Q119" s="44"/>
      <c r="R119" s="10">
        <f>SUM(R41:R42)+R45</f>
        <v>-2.62412314100402E-12</v>
      </c>
    </row>
    <row r="120" spans="1:19" x14ac:dyDescent="0.2">
      <c r="A120" s="9"/>
      <c r="N120" s="10">
        <f>SUM(N49:N55)</f>
        <v>0</v>
      </c>
      <c r="O120" s="44" t="s">
        <v>41</v>
      </c>
      <c r="P120" s="43"/>
      <c r="Q120" s="44"/>
      <c r="R120" s="10">
        <f>SUM(R49:R55)</f>
        <v>9.4699999999999989</v>
      </c>
      <c r="S120" s="17"/>
    </row>
    <row r="121" spans="1:19" x14ac:dyDescent="0.2">
      <c r="A121" s="9"/>
      <c r="N121" s="29">
        <f>SUM(N56:N114)</f>
        <v>676022.36999999988</v>
      </c>
      <c r="O121" s="44" t="s">
        <v>40</v>
      </c>
      <c r="P121" s="43"/>
      <c r="Q121" s="44"/>
      <c r="R121" s="29">
        <f>SUM(R56:R114)</f>
        <v>677577.02623609186</v>
      </c>
      <c r="S121" s="17"/>
    </row>
    <row r="122" spans="1:19" ht="15.75" thickBot="1" x14ac:dyDescent="0.25">
      <c r="A122" s="9"/>
      <c r="N122" s="30">
        <f>SUM(N117:N121)</f>
        <v>981852.34999999986</v>
      </c>
      <c r="O122" s="44" t="s">
        <v>4</v>
      </c>
      <c r="P122" s="43"/>
      <c r="Q122" s="44"/>
      <c r="R122" s="30">
        <f>SUM(R117:R121)</f>
        <v>981852.35000000009</v>
      </c>
      <c r="S122" s="17"/>
    </row>
    <row r="123" spans="1:19" ht="15.75" thickTop="1" x14ac:dyDescent="0.2">
      <c r="A123" s="9"/>
      <c r="O123" s="10"/>
    </row>
    <row r="124" spans="1:19" x14ac:dyDescent="0.2">
      <c r="A124" s="9"/>
      <c r="O124" s="10"/>
    </row>
    <row r="125" spans="1:19" x14ac:dyDescent="0.2">
      <c r="A125" s="9"/>
      <c r="O125" s="10"/>
    </row>
    <row r="126" spans="1:19" x14ac:dyDescent="0.2">
      <c r="A126" s="9"/>
    </row>
    <row r="127" spans="1:19" x14ac:dyDescent="0.2">
      <c r="A127" s="9"/>
    </row>
    <row r="128" spans="1:19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</sheetData>
  <phoneticPr fontId="0" type="noConversion"/>
  <printOptions gridLines="1"/>
  <pageMargins left="0.13" right="0.16" top="0.21" bottom="0.35" header="0.5" footer="0.15"/>
  <pageSetup scale="78" orientation="landscape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pageSetUpPr fitToPage="1"/>
  </sheetPr>
  <dimension ref="A1:R136"/>
  <sheetViews>
    <sheetView zoomScale="70" workbookViewId="0">
      <pane xSplit="1" ySplit="6" topLeftCell="B7" activePane="bottomRight" state="frozen"/>
      <selection activeCell="B120" sqref="B120"/>
      <selection pane="topRight" activeCell="B120" sqref="B120"/>
      <selection pane="bottomLeft" activeCell="B120" sqref="B120"/>
      <selection pane="bottomRight" activeCell="B120" sqref="B120"/>
    </sheetView>
  </sheetViews>
  <sheetFormatPr defaultColWidth="18.140625" defaultRowHeight="15" x14ac:dyDescent="0.2"/>
  <cols>
    <col min="1" max="1" width="13.140625" style="3" bestFit="1" customWidth="1"/>
    <col min="2" max="2" width="15" style="2" bestFit="1" customWidth="1"/>
    <col min="3" max="3" width="15" style="2" customWidth="1"/>
    <col min="4" max="4" width="13.140625" style="2" hidden="1" customWidth="1"/>
    <col min="5" max="5" width="18.7109375" style="2" customWidth="1"/>
    <col min="6" max="6" width="14" style="2" customWidth="1"/>
    <col min="7" max="7" width="16.42578125" style="2" customWidth="1"/>
    <col min="8" max="8" width="12.42578125" style="3" bestFit="1" customWidth="1"/>
    <col min="9" max="10" width="14.42578125" style="3" hidden="1" customWidth="1"/>
    <col min="11" max="12" width="15.28515625" style="3" hidden="1" customWidth="1"/>
    <col min="13" max="13" width="21" style="3" hidden="1" customWidth="1"/>
    <col min="14" max="14" width="16.140625" style="10" bestFit="1" customWidth="1"/>
    <col min="15" max="15" width="12.42578125" style="3" bestFit="1" customWidth="1"/>
    <col min="16" max="16" width="14.85546875" style="10" bestFit="1" customWidth="1"/>
    <col min="17" max="17" width="13.85546875" style="3" bestFit="1" customWidth="1"/>
    <col min="18" max="18" width="18.42578125" style="10" bestFit="1" customWidth="1"/>
    <col min="19" max="16384" width="18.140625" style="3"/>
  </cols>
  <sheetData>
    <row r="1" spans="1:18" ht="15.75" x14ac:dyDescent="0.25">
      <c r="A1" s="36" t="s">
        <v>37</v>
      </c>
      <c r="B1" s="37"/>
      <c r="C1" s="37"/>
      <c r="D1" s="37"/>
      <c r="E1" s="37"/>
      <c r="F1" s="37"/>
      <c r="G1" s="37"/>
      <c r="H1" s="32"/>
      <c r="I1" s="32"/>
      <c r="J1" s="32"/>
      <c r="K1" s="32"/>
    </row>
    <row r="2" spans="1:18" ht="15.75" x14ac:dyDescent="0.25">
      <c r="A2" s="36" t="s">
        <v>36</v>
      </c>
      <c r="B2" s="37"/>
      <c r="C2" s="37"/>
      <c r="D2" s="37"/>
      <c r="E2" s="37"/>
      <c r="F2" s="37"/>
      <c r="G2" s="37"/>
      <c r="H2" s="32"/>
    </row>
    <row r="3" spans="1:18" ht="15.75" x14ac:dyDescent="0.25">
      <c r="A3" s="86" t="s">
        <v>87</v>
      </c>
      <c r="B3" s="94">
        <f>+Jan!B3</f>
        <v>2019</v>
      </c>
      <c r="E3" s="93"/>
      <c r="F3" s="91"/>
      <c r="G3" s="37"/>
      <c r="H3" s="57">
        <v>701</v>
      </c>
      <c r="L3" s="4"/>
      <c r="M3" s="4"/>
      <c r="R3" s="27" t="s">
        <v>9</v>
      </c>
    </row>
    <row r="4" spans="1:18" ht="15.75" x14ac:dyDescent="0.25">
      <c r="B4" s="39"/>
      <c r="C4" s="40"/>
      <c r="D4" s="40"/>
      <c r="E4" s="40"/>
      <c r="F4" s="40"/>
      <c r="G4" s="41"/>
      <c r="H4" s="23" t="s">
        <v>53</v>
      </c>
      <c r="I4" s="4" t="s">
        <v>5</v>
      </c>
      <c r="J4" s="4" t="s">
        <v>7</v>
      </c>
      <c r="K4" s="4" t="s">
        <v>5</v>
      </c>
      <c r="L4" s="4" t="s">
        <v>7</v>
      </c>
      <c r="M4" s="4" t="s">
        <v>12</v>
      </c>
      <c r="N4" s="27" t="s">
        <v>9</v>
      </c>
      <c r="O4" s="4" t="s">
        <v>46</v>
      </c>
      <c r="P4" s="27"/>
      <c r="Q4" s="4" t="s">
        <v>46</v>
      </c>
      <c r="R4" s="27" t="s">
        <v>10</v>
      </c>
    </row>
    <row r="5" spans="1:18" s="1" customFormat="1" ht="15.75" x14ac:dyDescent="0.25">
      <c r="B5" s="14"/>
      <c r="C5" s="15" t="s">
        <v>7</v>
      </c>
      <c r="D5" s="15" t="s">
        <v>7</v>
      </c>
      <c r="E5" s="15" t="s">
        <v>7</v>
      </c>
      <c r="F5" s="15" t="s">
        <v>92</v>
      </c>
      <c r="G5" s="16" t="s">
        <v>4</v>
      </c>
      <c r="H5" s="23" t="s">
        <v>54</v>
      </c>
      <c r="I5" s="5">
        <f>+Jul!I5+32</f>
        <v>41468</v>
      </c>
      <c r="J5" s="5">
        <f>+Jul!J5+32</f>
        <v>41499</v>
      </c>
      <c r="K5" s="5">
        <f>+Jul!K5+32</f>
        <v>41468</v>
      </c>
      <c r="L5" s="5">
        <f>+Jul!L5+32</f>
        <v>41499</v>
      </c>
      <c r="M5" s="4" t="s">
        <v>13</v>
      </c>
      <c r="N5" s="27" t="s">
        <v>10</v>
      </c>
      <c r="O5" s="4" t="s">
        <v>49</v>
      </c>
      <c r="P5" s="27" t="s">
        <v>30</v>
      </c>
      <c r="Q5" s="4" t="s">
        <v>49</v>
      </c>
      <c r="R5" s="27" t="s">
        <v>32</v>
      </c>
    </row>
    <row r="6" spans="1:18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3</v>
      </c>
      <c r="F6" s="21" t="s">
        <v>93</v>
      </c>
      <c r="G6" s="22" t="s">
        <v>15</v>
      </c>
      <c r="H6" s="6" t="s">
        <v>28</v>
      </c>
      <c r="I6" s="6" t="s">
        <v>6</v>
      </c>
      <c r="J6" s="6" t="s">
        <v>6</v>
      </c>
      <c r="K6" s="6" t="s">
        <v>8</v>
      </c>
      <c r="L6" s="6" t="s">
        <v>8</v>
      </c>
      <c r="M6" s="6" t="s">
        <v>14</v>
      </c>
      <c r="N6" s="28" t="s">
        <v>29</v>
      </c>
      <c r="O6" s="6">
        <v>184.1</v>
      </c>
      <c r="P6" s="28" t="s">
        <v>31</v>
      </c>
      <c r="Q6" s="6">
        <v>163</v>
      </c>
      <c r="R6" s="31">
        <f>+Jan!R6</f>
        <v>2019</v>
      </c>
    </row>
    <row r="7" spans="1:18" x14ac:dyDescent="0.2">
      <c r="A7" s="24"/>
      <c r="B7" s="3"/>
      <c r="C7" s="3"/>
      <c r="D7" s="3"/>
      <c r="E7" s="3"/>
      <c r="F7" s="3"/>
    </row>
    <row r="8" spans="1:18" x14ac:dyDescent="0.2">
      <c r="A8" s="34">
        <f>+Jan!A8</f>
        <v>107100</v>
      </c>
      <c r="B8" s="35">
        <v>6778.41</v>
      </c>
      <c r="C8" s="35"/>
      <c r="D8" s="35"/>
      <c r="E8" s="35">
        <v>488.78</v>
      </c>
      <c r="F8" s="35"/>
      <c r="G8" s="10">
        <f>SUM(B8:F8)</f>
        <v>7267.19</v>
      </c>
      <c r="H8" s="10">
        <v>3559.87</v>
      </c>
      <c r="I8" s="10">
        <f>+Jul!J8</f>
        <v>0</v>
      </c>
      <c r="J8" s="10"/>
      <c r="K8" s="10">
        <f>+Jul!L8</f>
        <v>0</v>
      </c>
      <c r="L8" s="10"/>
      <c r="M8" s="10"/>
      <c r="N8" s="10">
        <f>+G8-I8+J8-K8+L8+M8+H8</f>
        <v>10827.06</v>
      </c>
      <c r="O8" s="10">
        <f>+'184.100'!AH8</f>
        <v>1.9107270045455733</v>
      </c>
      <c r="Q8" s="10">
        <f>+'163000'!AH7+'163000'!AH31</f>
        <v>1511.4431255930085</v>
      </c>
      <c r="R8" s="10">
        <f t="shared" ref="R8:R58" si="0">+N8++Q8+O8+P8</f>
        <v>12340.413852597554</v>
      </c>
    </row>
    <row r="9" spans="1:18" x14ac:dyDescent="0.2">
      <c r="A9" s="34">
        <f>+Jan!A9</f>
        <v>107200</v>
      </c>
      <c r="B9" s="35">
        <v>203799.53</v>
      </c>
      <c r="C9" s="35">
        <v>90.42</v>
      </c>
      <c r="D9" s="35"/>
      <c r="E9" s="35">
        <v>14181.54</v>
      </c>
      <c r="F9" s="35">
        <f>-605.33+605.33</f>
        <v>0</v>
      </c>
      <c r="G9" s="10">
        <f t="shared" ref="G9:G80" si="1">SUM(B9:F9)</f>
        <v>218071.49000000002</v>
      </c>
      <c r="H9" s="10">
        <v>-6889.41</v>
      </c>
      <c r="I9" s="10">
        <f>+Jul!J9</f>
        <v>0</v>
      </c>
      <c r="J9" s="10"/>
      <c r="K9" s="10">
        <f>+Jul!L9</f>
        <v>0</v>
      </c>
      <c r="L9" s="10"/>
      <c r="M9" s="10"/>
      <c r="N9" s="10">
        <f t="shared" ref="N9:N91" si="2">+G9-I9+J9-K9+L9+M9+H9</f>
        <v>211182.08000000002</v>
      </c>
      <c r="O9" s="10">
        <f>+'184.100'!AH9</f>
        <v>536.45382706888108</v>
      </c>
      <c r="Q9" s="10">
        <f>+'163000'!AH8+'163000'!AH32</f>
        <v>39281.925713094461</v>
      </c>
      <c r="R9" s="10">
        <f t="shared" si="0"/>
        <v>251000.45954016337</v>
      </c>
    </row>
    <row r="10" spans="1:18" hidden="1" x14ac:dyDescent="0.2">
      <c r="A10" s="34">
        <v>107210</v>
      </c>
      <c r="B10" s="35"/>
      <c r="C10" s="35"/>
      <c r="D10" s="35"/>
      <c r="E10" s="35"/>
      <c r="F10" s="35"/>
      <c r="G10" s="10">
        <f t="shared" si="1"/>
        <v>0</v>
      </c>
      <c r="H10" s="10"/>
      <c r="I10" s="10">
        <f>+Jul!J10</f>
        <v>0</v>
      </c>
      <c r="J10" s="10"/>
      <c r="K10" s="10">
        <f>+Jul!L10</f>
        <v>0</v>
      </c>
      <c r="L10" s="10"/>
      <c r="M10" s="10"/>
      <c r="N10" s="10">
        <f t="shared" si="2"/>
        <v>0</v>
      </c>
      <c r="O10" s="10">
        <f>+'184.100'!AH10</f>
        <v>0</v>
      </c>
      <c r="Q10" s="10"/>
      <c r="R10" s="10">
        <f t="shared" si="0"/>
        <v>0</v>
      </c>
    </row>
    <row r="11" spans="1:18" hidden="1" x14ac:dyDescent="0.2">
      <c r="A11" s="34">
        <v>107215</v>
      </c>
      <c r="B11" s="35"/>
      <c r="C11" s="35"/>
      <c r="D11" s="35"/>
      <c r="E11" s="35"/>
      <c r="F11" s="35"/>
      <c r="G11" s="10">
        <f t="shared" si="1"/>
        <v>0</v>
      </c>
      <c r="H11" s="10"/>
      <c r="I11" s="10">
        <f>+Jul!J11</f>
        <v>0</v>
      </c>
      <c r="J11" s="10"/>
      <c r="K11" s="10">
        <f>+Jul!L11</f>
        <v>0</v>
      </c>
      <c r="L11" s="10"/>
      <c r="M11" s="10"/>
      <c r="N11" s="10">
        <f t="shared" si="2"/>
        <v>0</v>
      </c>
      <c r="O11" s="10">
        <f>+'184.100'!AH11</f>
        <v>0</v>
      </c>
      <c r="Q11" s="10"/>
      <c r="R11" s="10">
        <f t="shared" si="0"/>
        <v>0</v>
      </c>
    </row>
    <row r="12" spans="1:18" hidden="1" x14ac:dyDescent="0.2">
      <c r="A12" s="34">
        <v>107217</v>
      </c>
      <c r="B12" s="35"/>
      <c r="C12" s="35"/>
      <c r="D12" s="35"/>
      <c r="E12" s="35"/>
      <c r="F12" s="35"/>
      <c r="G12" s="10">
        <f t="shared" si="1"/>
        <v>0</v>
      </c>
      <c r="H12" s="10"/>
      <c r="I12" s="10"/>
      <c r="J12" s="10"/>
      <c r="K12" s="10"/>
      <c r="L12" s="10"/>
      <c r="M12" s="10"/>
      <c r="N12" s="10">
        <f t="shared" si="2"/>
        <v>0</v>
      </c>
      <c r="O12" s="10">
        <f>+'184.100'!AH12</f>
        <v>0</v>
      </c>
      <c r="Q12" s="10"/>
      <c r="R12" s="10">
        <f t="shared" si="0"/>
        <v>0</v>
      </c>
    </row>
    <row r="13" spans="1:18" hidden="1" x14ac:dyDescent="0.2">
      <c r="A13" s="34">
        <v>107218</v>
      </c>
      <c r="B13" s="35"/>
      <c r="C13" s="35"/>
      <c r="D13" s="35"/>
      <c r="E13" s="35"/>
      <c r="F13" s="35"/>
      <c r="G13" s="10">
        <f t="shared" si="1"/>
        <v>0</v>
      </c>
      <c r="H13" s="10"/>
      <c r="I13" s="10">
        <f>+Jul!J13</f>
        <v>0</v>
      </c>
      <c r="J13" s="10"/>
      <c r="K13" s="10">
        <f>+Jul!L13</f>
        <v>0</v>
      </c>
      <c r="L13" s="10"/>
      <c r="M13" s="10"/>
      <c r="N13" s="10">
        <f t="shared" si="2"/>
        <v>0</v>
      </c>
      <c r="O13" s="10">
        <f>+'184.100'!AH13</f>
        <v>0</v>
      </c>
      <c r="Q13" s="10"/>
      <c r="R13" s="10">
        <f t="shared" si="0"/>
        <v>0</v>
      </c>
    </row>
    <row r="14" spans="1:18" hidden="1" x14ac:dyDescent="0.2">
      <c r="A14" s="34">
        <f>+Jan!A14</f>
        <v>107230</v>
      </c>
      <c r="B14" s="35"/>
      <c r="C14" s="35"/>
      <c r="D14" s="35"/>
      <c r="E14" s="35"/>
      <c r="F14" s="35"/>
      <c r="G14" s="10">
        <f t="shared" si="1"/>
        <v>0</v>
      </c>
      <c r="H14" s="10"/>
      <c r="I14" s="10">
        <f>+Jul!J14</f>
        <v>0</v>
      </c>
      <c r="J14" s="10"/>
      <c r="K14" s="10">
        <f>+Jul!L14</f>
        <v>0</v>
      </c>
      <c r="L14" s="10"/>
      <c r="M14" s="10"/>
      <c r="N14" s="10">
        <f t="shared" si="2"/>
        <v>0</v>
      </c>
      <c r="O14" s="10">
        <f>+'184.100'!AH14</f>
        <v>0</v>
      </c>
      <c r="Q14" s="10"/>
      <c r="R14" s="10">
        <f t="shared" si="0"/>
        <v>0</v>
      </c>
    </row>
    <row r="15" spans="1:18" hidden="1" x14ac:dyDescent="0.2">
      <c r="A15" s="34">
        <v>107235</v>
      </c>
      <c r="B15" s="35"/>
      <c r="C15" s="35"/>
      <c r="D15" s="35"/>
      <c r="E15" s="35"/>
      <c r="F15" s="35"/>
      <c r="G15" s="10">
        <f t="shared" si="1"/>
        <v>0</v>
      </c>
      <c r="H15" s="10"/>
      <c r="I15" s="10">
        <f>+Jul!J15</f>
        <v>0</v>
      </c>
      <c r="J15" s="10"/>
      <c r="K15" s="10">
        <f>+Jul!L15</f>
        <v>0</v>
      </c>
      <c r="L15" s="10"/>
      <c r="M15" s="10"/>
      <c r="N15" s="10">
        <f t="shared" si="2"/>
        <v>0</v>
      </c>
      <c r="O15" s="10">
        <f>+'184.100'!AH15</f>
        <v>0</v>
      </c>
      <c r="Q15" s="10"/>
      <c r="R15" s="10">
        <f t="shared" si="0"/>
        <v>0</v>
      </c>
    </row>
    <row r="16" spans="1:18" hidden="1" x14ac:dyDescent="0.2">
      <c r="A16" s="34">
        <f>+Jan!A16</f>
        <v>107240</v>
      </c>
      <c r="B16" s="35"/>
      <c r="C16" s="35"/>
      <c r="D16" s="35"/>
      <c r="E16" s="35"/>
      <c r="F16" s="35"/>
      <c r="G16" s="10">
        <f t="shared" si="1"/>
        <v>0</v>
      </c>
      <c r="H16" s="10"/>
      <c r="I16" s="10">
        <f>+Jul!J16</f>
        <v>0</v>
      </c>
      <c r="J16" s="10"/>
      <c r="K16" s="10">
        <f>+Jul!L16</f>
        <v>0</v>
      </c>
      <c r="L16" s="10"/>
      <c r="M16" s="10"/>
      <c r="N16" s="10">
        <f t="shared" si="2"/>
        <v>0</v>
      </c>
      <c r="O16" s="10">
        <f>+'184.100'!AH16</f>
        <v>0</v>
      </c>
      <c r="Q16" s="10"/>
      <c r="R16" s="10">
        <f t="shared" si="0"/>
        <v>0</v>
      </c>
    </row>
    <row r="17" spans="1:18" hidden="1" x14ac:dyDescent="0.2">
      <c r="A17" s="34">
        <f>+Jan!A17</f>
        <v>107245</v>
      </c>
      <c r="B17" s="35"/>
      <c r="C17" s="35"/>
      <c r="D17" s="35"/>
      <c r="E17" s="35"/>
      <c r="F17" s="35"/>
      <c r="G17" s="10">
        <f t="shared" si="1"/>
        <v>0</v>
      </c>
      <c r="H17" s="10"/>
      <c r="I17" s="10">
        <f>+Jul!J17</f>
        <v>0</v>
      </c>
      <c r="J17" s="10"/>
      <c r="K17" s="10">
        <f>+Jul!L17</f>
        <v>0</v>
      </c>
      <c r="L17" s="10"/>
      <c r="M17" s="10"/>
      <c r="N17" s="10">
        <f t="shared" si="2"/>
        <v>0</v>
      </c>
      <c r="O17" s="10">
        <f>+'184.100'!AH17</f>
        <v>0</v>
      </c>
      <c r="Q17" s="10"/>
      <c r="R17" s="10">
        <f t="shared" si="0"/>
        <v>0</v>
      </c>
    </row>
    <row r="18" spans="1:18" hidden="1" x14ac:dyDescent="0.2">
      <c r="A18" s="34">
        <f>+Jan!A18</f>
        <v>107250</v>
      </c>
      <c r="B18" s="35"/>
      <c r="C18" s="35"/>
      <c r="D18" s="35"/>
      <c r="E18" s="35"/>
      <c r="F18" s="35"/>
      <c r="G18" s="10">
        <f t="shared" si="1"/>
        <v>0</v>
      </c>
      <c r="H18" s="10"/>
      <c r="I18" s="10">
        <f>+Jul!J18</f>
        <v>0</v>
      </c>
      <c r="J18" s="10"/>
      <c r="K18" s="10">
        <f>+Jul!L18</f>
        <v>0</v>
      </c>
      <c r="L18" s="10"/>
      <c r="M18" s="10"/>
      <c r="N18" s="10">
        <f t="shared" si="2"/>
        <v>0</v>
      </c>
      <c r="O18" s="10">
        <f>+'184.100'!AH18</f>
        <v>0</v>
      </c>
      <c r="Q18" s="10"/>
      <c r="R18" s="10">
        <f t="shared" si="0"/>
        <v>0</v>
      </c>
    </row>
    <row r="19" spans="1:18" hidden="1" x14ac:dyDescent="0.2">
      <c r="A19" s="34">
        <v>107255</v>
      </c>
      <c r="B19" s="35"/>
      <c r="C19" s="35"/>
      <c r="D19" s="35"/>
      <c r="E19" s="35"/>
      <c r="F19" s="35"/>
      <c r="G19" s="10">
        <f t="shared" si="1"/>
        <v>0</v>
      </c>
      <c r="H19" s="10"/>
      <c r="I19" s="10">
        <f>+Jul!J19</f>
        <v>0</v>
      </c>
      <c r="J19" s="10"/>
      <c r="K19" s="10">
        <f>+Jul!L19</f>
        <v>0</v>
      </c>
      <c r="L19" s="10"/>
      <c r="M19" s="10"/>
      <c r="N19" s="10">
        <f t="shared" si="2"/>
        <v>0</v>
      </c>
      <c r="O19" s="10">
        <f>+'184.100'!AH19</f>
        <v>0</v>
      </c>
      <c r="Q19" s="10"/>
      <c r="R19" s="10">
        <f t="shared" si="0"/>
        <v>0</v>
      </c>
    </row>
    <row r="20" spans="1:18" hidden="1" x14ac:dyDescent="0.2">
      <c r="A20" s="34">
        <f>+Jan!A20</f>
        <v>107260</v>
      </c>
      <c r="B20" s="35"/>
      <c r="C20" s="35"/>
      <c r="D20" s="35"/>
      <c r="E20" s="35"/>
      <c r="F20" s="35"/>
      <c r="G20" s="10">
        <f t="shared" si="1"/>
        <v>0</v>
      </c>
      <c r="H20" s="10"/>
      <c r="I20" s="10">
        <f>+Jul!J20</f>
        <v>0</v>
      </c>
      <c r="J20" s="10"/>
      <c r="K20" s="10">
        <f>+Jul!L20</f>
        <v>0</v>
      </c>
      <c r="L20" s="10"/>
      <c r="M20" s="10"/>
      <c r="N20" s="10">
        <f t="shared" si="2"/>
        <v>0</v>
      </c>
      <c r="O20" s="10">
        <f>+'184.100'!AH20</f>
        <v>0</v>
      </c>
      <c r="Q20" s="10"/>
      <c r="R20" s="10">
        <f t="shared" si="0"/>
        <v>0</v>
      </c>
    </row>
    <row r="21" spans="1:18" hidden="1" x14ac:dyDescent="0.2">
      <c r="A21" s="34">
        <f>+Jan!A21</f>
        <v>107265</v>
      </c>
      <c r="B21" s="35"/>
      <c r="C21" s="35"/>
      <c r="D21" s="35"/>
      <c r="E21" s="35"/>
      <c r="F21" s="35"/>
      <c r="G21" s="10">
        <f t="shared" si="1"/>
        <v>0</v>
      </c>
      <c r="H21" s="10"/>
      <c r="I21" s="10">
        <f>+Jul!J21</f>
        <v>0</v>
      </c>
      <c r="J21" s="10"/>
      <c r="K21" s="10">
        <f>+Jul!L21</f>
        <v>0</v>
      </c>
      <c r="L21" s="10"/>
      <c r="M21" s="10"/>
      <c r="N21" s="10">
        <f t="shared" si="2"/>
        <v>0</v>
      </c>
      <c r="O21" s="10">
        <f>+'184.100'!AH21</f>
        <v>0</v>
      </c>
      <c r="Q21" s="10"/>
      <c r="R21" s="10">
        <f t="shared" si="0"/>
        <v>0</v>
      </c>
    </row>
    <row r="22" spans="1:18" hidden="1" x14ac:dyDescent="0.2">
      <c r="A22" s="34">
        <v>107267</v>
      </c>
      <c r="B22" s="35"/>
      <c r="C22" s="35"/>
      <c r="D22" s="35"/>
      <c r="E22" s="35"/>
      <c r="F22" s="35"/>
      <c r="G22" s="10">
        <f t="shared" si="1"/>
        <v>0</v>
      </c>
      <c r="H22" s="10"/>
      <c r="I22" s="10">
        <f>+Jul!J22</f>
        <v>0</v>
      </c>
      <c r="J22" s="10"/>
      <c r="K22" s="10">
        <f>+Jul!L22</f>
        <v>0</v>
      </c>
      <c r="L22" s="10"/>
      <c r="M22" s="10"/>
      <c r="N22" s="10">
        <f t="shared" si="2"/>
        <v>0</v>
      </c>
      <c r="O22" s="10">
        <f>+'184.100'!AH22</f>
        <v>0</v>
      </c>
      <c r="Q22" s="10"/>
      <c r="R22" s="10">
        <f t="shared" si="0"/>
        <v>0</v>
      </c>
    </row>
    <row r="23" spans="1:18" hidden="1" x14ac:dyDescent="0.2">
      <c r="A23" s="34">
        <f>+Jan!A23</f>
        <v>107270</v>
      </c>
      <c r="B23" s="35"/>
      <c r="C23" s="35"/>
      <c r="D23" s="35"/>
      <c r="E23" s="35"/>
      <c r="F23" s="35"/>
      <c r="G23" s="10">
        <f t="shared" si="1"/>
        <v>0</v>
      </c>
      <c r="H23" s="10"/>
      <c r="I23" s="10">
        <f>+Jul!J23</f>
        <v>0</v>
      </c>
      <c r="J23" s="10"/>
      <c r="K23" s="10">
        <f>+Jul!L23</f>
        <v>0</v>
      </c>
      <c r="L23" s="10"/>
      <c r="M23" s="10"/>
      <c r="N23" s="10">
        <f t="shared" si="2"/>
        <v>0</v>
      </c>
      <c r="O23" s="10">
        <f>+'184.100'!AH23</f>
        <v>0</v>
      </c>
      <c r="Q23" s="10"/>
      <c r="R23" s="10">
        <f t="shared" si="0"/>
        <v>0</v>
      </c>
    </row>
    <row r="24" spans="1:18" hidden="1" x14ac:dyDescent="0.2">
      <c r="A24" s="34">
        <f>+Jan!A24</f>
        <v>107275</v>
      </c>
      <c r="B24" s="35"/>
      <c r="C24" s="35"/>
      <c r="D24" s="35"/>
      <c r="E24" s="35"/>
      <c r="F24" s="35"/>
      <c r="G24" s="10">
        <f t="shared" si="1"/>
        <v>0</v>
      </c>
      <c r="H24" s="10"/>
      <c r="I24" s="10">
        <f>+Jul!J24</f>
        <v>0</v>
      </c>
      <c r="J24" s="10"/>
      <c r="K24" s="10">
        <f>+Jul!L24</f>
        <v>0</v>
      </c>
      <c r="L24" s="10"/>
      <c r="M24" s="10"/>
      <c r="N24" s="10">
        <f t="shared" si="2"/>
        <v>0</v>
      </c>
      <c r="O24" s="10">
        <f>+'184.100'!AH24</f>
        <v>0</v>
      </c>
      <c r="Q24" s="10"/>
      <c r="R24" s="10">
        <f t="shared" si="0"/>
        <v>0</v>
      </c>
    </row>
    <row r="25" spans="1:18" hidden="1" x14ac:dyDescent="0.2">
      <c r="A25" s="34">
        <v>107280</v>
      </c>
      <c r="B25" s="35"/>
      <c r="C25" s="35"/>
      <c r="D25" s="35"/>
      <c r="E25" s="35"/>
      <c r="F25" s="35"/>
      <c r="G25" s="10">
        <f t="shared" si="1"/>
        <v>0</v>
      </c>
      <c r="H25" s="10"/>
      <c r="I25" s="10">
        <f>+Jul!J25</f>
        <v>0</v>
      </c>
      <c r="J25" s="10"/>
      <c r="K25" s="10">
        <f>+Jul!L25</f>
        <v>0</v>
      </c>
      <c r="L25" s="10"/>
      <c r="M25" s="10"/>
      <c r="N25" s="10">
        <f t="shared" si="2"/>
        <v>0</v>
      </c>
      <c r="O25" s="10">
        <f>+'184.100'!AH25</f>
        <v>0</v>
      </c>
      <c r="Q25" s="10"/>
      <c r="R25" s="10">
        <f t="shared" si="0"/>
        <v>0</v>
      </c>
    </row>
    <row r="26" spans="1:18" hidden="1" x14ac:dyDescent="0.2">
      <c r="A26" s="34">
        <v>107285</v>
      </c>
      <c r="B26" s="35"/>
      <c r="C26" s="35"/>
      <c r="D26" s="35"/>
      <c r="E26" s="35"/>
      <c r="F26" s="35"/>
      <c r="G26" s="10">
        <f t="shared" si="1"/>
        <v>0</v>
      </c>
      <c r="H26" s="10"/>
      <c r="I26" s="10">
        <f>+Jul!J26</f>
        <v>0</v>
      </c>
      <c r="J26" s="10"/>
      <c r="K26" s="10">
        <f>+Jul!L26</f>
        <v>0</v>
      </c>
      <c r="L26" s="10"/>
      <c r="M26" s="10"/>
      <c r="N26" s="10">
        <f t="shared" si="2"/>
        <v>0</v>
      </c>
      <c r="O26" s="10">
        <f>+'184.100'!AH26</f>
        <v>0</v>
      </c>
      <c r="Q26" s="10"/>
      <c r="R26" s="10">
        <f t="shared" si="0"/>
        <v>0</v>
      </c>
    </row>
    <row r="27" spans="1:18" hidden="1" x14ac:dyDescent="0.2">
      <c r="A27" s="34">
        <v>107290</v>
      </c>
      <c r="B27" s="35"/>
      <c r="C27" s="35"/>
      <c r="D27" s="35"/>
      <c r="E27" s="35"/>
      <c r="F27" s="35"/>
      <c r="G27" s="10">
        <f t="shared" si="1"/>
        <v>0</v>
      </c>
      <c r="H27" s="10"/>
      <c r="I27" s="10">
        <f>+Jul!J27</f>
        <v>0</v>
      </c>
      <c r="J27" s="10"/>
      <c r="K27" s="10">
        <f>+Jul!L27</f>
        <v>0</v>
      </c>
      <c r="L27" s="10"/>
      <c r="M27" s="10"/>
      <c r="N27" s="10">
        <f t="shared" si="2"/>
        <v>0</v>
      </c>
      <c r="O27" s="10">
        <f>+'184.100'!AH27</f>
        <v>0</v>
      </c>
      <c r="Q27" s="10"/>
      <c r="R27" s="10">
        <f t="shared" si="0"/>
        <v>0</v>
      </c>
    </row>
    <row r="28" spans="1:18" hidden="1" x14ac:dyDescent="0.2">
      <c r="A28" s="34">
        <v>107295</v>
      </c>
      <c r="B28" s="35"/>
      <c r="C28" s="35"/>
      <c r="D28" s="35"/>
      <c r="E28" s="35"/>
      <c r="F28" s="35"/>
      <c r="G28" s="10">
        <f t="shared" si="1"/>
        <v>0</v>
      </c>
      <c r="H28" s="10"/>
      <c r="I28" s="10">
        <f>+Jul!J28</f>
        <v>0</v>
      </c>
      <c r="J28" s="10"/>
      <c r="K28" s="10">
        <f>+Jul!L28</f>
        <v>0</v>
      </c>
      <c r="L28" s="10"/>
      <c r="M28" s="10"/>
      <c r="N28" s="10">
        <f t="shared" si="2"/>
        <v>0</v>
      </c>
      <c r="O28" s="10">
        <f>+'184.100'!AH28</f>
        <v>0</v>
      </c>
      <c r="Q28" s="10"/>
      <c r="R28" s="10">
        <f t="shared" si="0"/>
        <v>0</v>
      </c>
    </row>
    <row r="29" spans="1:18" hidden="1" x14ac:dyDescent="0.2">
      <c r="A29" s="34">
        <v>107297</v>
      </c>
      <c r="B29" s="35"/>
      <c r="C29" s="35"/>
      <c r="D29" s="35"/>
      <c r="E29" s="35"/>
      <c r="F29" s="35"/>
      <c r="G29" s="10">
        <f t="shared" si="1"/>
        <v>0</v>
      </c>
      <c r="H29" s="10"/>
      <c r="I29" s="10"/>
      <c r="J29" s="10"/>
      <c r="K29" s="10"/>
      <c r="L29" s="10"/>
      <c r="M29" s="10"/>
      <c r="N29" s="10">
        <f t="shared" si="2"/>
        <v>0</v>
      </c>
      <c r="O29" s="10">
        <f>+'184.100'!AH29</f>
        <v>0</v>
      </c>
      <c r="Q29" s="10"/>
      <c r="R29" s="10">
        <f t="shared" si="0"/>
        <v>0</v>
      </c>
    </row>
    <row r="30" spans="1:18" x14ac:dyDescent="0.2">
      <c r="A30" s="34">
        <v>107310</v>
      </c>
      <c r="B30" s="35"/>
      <c r="C30" s="35"/>
      <c r="D30" s="35"/>
      <c r="E30" s="35"/>
      <c r="F30" s="35"/>
      <c r="G30" s="10">
        <f t="shared" ref="G30" si="3">SUM(B30:F30)</f>
        <v>0</v>
      </c>
      <c r="H30" s="10">
        <v>1885.19</v>
      </c>
      <c r="I30" s="10"/>
      <c r="J30" s="10"/>
      <c r="K30" s="10"/>
      <c r="L30" s="10"/>
      <c r="M30" s="10"/>
      <c r="N30" s="10">
        <f t="shared" ref="N30" si="4">+G30-I30+J30-K30+L30+M30+H30</f>
        <v>1885.19</v>
      </c>
      <c r="O30" s="10">
        <f>+'184.100'!AH30</f>
        <v>0</v>
      </c>
      <c r="Q30" s="10"/>
      <c r="R30" s="10">
        <f t="shared" ref="R30" si="5">+N30++Q30+O30+P30</f>
        <v>1885.19</v>
      </c>
    </row>
    <row r="31" spans="1:18" hidden="1" x14ac:dyDescent="0.2">
      <c r="A31" s="34">
        <v>10</v>
      </c>
      <c r="B31" s="35"/>
      <c r="C31" s="35"/>
      <c r="D31" s="35"/>
      <c r="E31" s="35"/>
      <c r="F31" s="35"/>
      <c r="G31" s="10">
        <f t="shared" si="1"/>
        <v>0</v>
      </c>
      <c r="H31" s="10"/>
      <c r="I31" s="10">
        <f>+Jul!J31</f>
        <v>0</v>
      </c>
      <c r="J31" s="10"/>
      <c r="K31" s="10">
        <f>+Jul!L31</f>
        <v>0</v>
      </c>
      <c r="L31" s="10"/>
      <c r="M31" s="10"/>
      <c r="N31" s="10">
        <f t="shared" si="2"/>
        <v>0</v>
      </c>
      <c r="O31" s="10">
        <f>+'184.100'!AH31</f>
        <v>0</v>
      </c>
      <c r="Q31" s="10">
        <f>+'163000'!AH10+'163000'!AH33</f>
        <v>0</v>
      </c>
      <c r="R31" s="10">
        <f t="shared" si="0"/>
        <v>0</v>
      </c>
    </row>
    <row r="32" spans="1:18" x14ac:dyDescent="0.2">
      <c r="A32" s="34">
        <f>+Jan!A32</f>
        <v>107500</v>
      </c>
      <c r="B32" s="35">
        <v>8190.03</v>
      </c>
      <c r="C32" s="35"/>
      <c r="D32" s="35"/>
      <c r="E32" s="35">
        <v>577.67999999999995</v>
      </c>
      <c r="F32" s="35">
        <f>-35.96+35.96</f>
        <v>0</v>
      </c>
      <c r="G32" s="10">
        <f t="shared" si="1"/>
        <v>8767.7099999999991</v>
      </c>
      <c r="H32" s="10"/>
      <c r="I32" s="10">
        <f>+Jul!J32</f>
        <v>0</v>
      </c>
      <c r="J32" s="10"/>
      <c r="K32" s="10">
        <f>+Jul!L32</f>
        <v>0</v>
      </c>
      <c r="L32" s="10"/>
      <c r="M32" s="10"/>
      <c r="N32" s="10">
        <f t="shared" si="2"/>
        <v>8767.7099999999991</v>
      </c>
      <c r="O32" s="10">
        <f>+'184.100'!AH32</f>
        <v>21.45757542835117</v>
      </c>
      <c r="Q32" s="10"/>
      <c r="R32" s="10">
        <f t="shared" si="0"/>
        <v>8789.1675754283497</v>
      </c>
    </row>
    <row r="33" spans="1:18" x14ac:dyDescent="0.2">
      <c r="A33" s="34">
        <f>+Jan!A33</f>
        <v>108800</v>
      </c>
      <c r="B33" s="35">
        <v>28236.22</v>
      </c>
      <c r="C33" s="35">
        <v>42.62</v>
      </c>
      <c r="D33" s="35"/>
      <c r="E33" s="35">
        <v>1880.17</v>
      </c>
      <c r="F33" s="35">
        <f>-149.84+149.84</f>
        <v>0</v>
      </c>
      <c r="G33" s="10">
        <f t="shared" si="1"/>
        <v>30159.010000000002</v>
      </c>
      <c r="H33" s="10">
        <v>2583.3200000000002</v>
      </c>
      <c r="I33" s="10">
        <f>+Jul!J33</f>
        <v>0</v>
      </c>
      <c r="J33" s="10"/>
      <c r="K33" s="10">
        <f>+Jul!L33</f>
        <v>0</v>
      </c>
      <c r="L33" s="10"/>
      <c r="M33" s="10"/>
      <c r="N33" s="10">
        <f t="shared" si="2"/>
        <v>32742.33</v>
      </c>
      <c r="O33" s="10">
        <f>+'184.100'!AH33</f>
        <v>280.93131047894269</v>
      </c>
      <c r="Q33" s="10"/>
      <c r="R33" s="10">
        <f t="shared" si="0"/>
        <v>33023.261310478942</v>
      </c>
    </row>
    <row r="34" spans="1:18" x14ac:dyDescent="0.2">
      <c r="A34" s="34">
        <f>+Jan!A34</f>
        <v>108810</v>
      </c>
      <c r="B34" s="35">
        <v>214.17</v>
      </c>
      <c r="C34" s="35"/>
      <c r="D34" s="35"/>
      <c r="E34" s="35">
        <v>20.43</v>
      </c>
      <c r="F34" s="35"/>
      <c r="G34" s="10">
        <f t="shared" si="1"/>
        <v>234.6</v>
      </c>
      <c r="H34" s="10">
        <v>372.2</v>
      </c>
      <c r="I34" s="10">
        <f>+Jul!J34</f>
        <v>0</v>
      </c>
      <c r="J34" s="10"/>
      <c r="K34" s="10">
        <f>+Jul!L34</f>
        <v>0</v>
      </c>
      <c r="L34" s="10"/>
      <c r="M34" s="10"/>
      <c r="N34" s="10">
        <f>+G34-I34+J34-K34+L34+M34+H34</f>
        <v>606.79999999999995</v>
      </c>
      <c r="O34" s="10">
        <f>+'184.100'!AH34</f>
        <v>0</v>
      </c>
      <c r="Q34" s="10"/>
      <c r="R34" s="10">
        <f t="shared" si="0"/>
        <v>606.79999999999995</v>
      </c>
    </row>
    <row r="35" spans="1:18" x14ac:dyDescent="0.2">
      <c r="A35" s="50">
        <f>+Jan!A35</f>
        <v>142200</v>
      </c>
      <c r="B35" s="35"/>
      <c r="C35" s="35"/>
      <c r="D35" s="35"/>
      <c r="E35" s="35"/>
      <c r="F35" s="35"/>
      <c r="G35" s="10">
        <f t="shared" si="1"/>
        <v>0</v>
      </c>
      <c r="H35" s="10">
        <v>262.56</v>
      </c>
      <c r="I35" s="10">
        <f>+Jul!J35</f>
        <v>0</v>
      </c>
      <c r="J35" s="10"/>
      <c r="K35" s="10">
        <f>+Jul!L35</f>
        <v>0</v>
      </c>
      <c r="L35" s="10"/>
      <c r="M35" s="10"/>
      <c r="N35" s="10">
        <f t="shared" si="2"/>
        <v>262.56</v>
      </c>
      <c r="O35" s="10">
        <f>+'184.100'!AH35</f>
        <v>0</v>
      </c>
      <c r="Q35" s="10"/>
      <c r="R35" s="10">
        <f t="shared" si="0"/>
        <v>262.56</v>
      </c>
    </row>
    <row r="36" spans="1:18" hidden="1" x14ac:dyDescent="0.2">
      <c r="A36" s="34">
        <v>143000</v>
      </c>
      <c r="B36" s="35"/>
      <c r="C36" s="35"/>
      <c r="D36" s="35"/>
      <c r="E36" s="35"/>
      <c r="F36" s="35"/>
      <c r="G36" s="10">
        <f t="shared" si="1"/>
        <v>0</v>
      </c>
      <c r="H36" s="10"/>
      <c r="I36" s="10">
        <f>+Jul!J36</f>
        <v>0</v>
      </c>
      <c r="J36" s="10"/>
      <c r="K36" s="10">
        <f>+Jul!L36</f>
        <v>0</v>
      </c>
      <c r="L36" s="10"/>
      <c r="M36" s="10"/>
      <c r="N36" s="10">
        <f t="shared" ref="N36:N37" si="6">+G36-I36+J36-K36+L36+M36+H36</f>
        <v>0</v>
      </c>
      <c r="O36" s="10">
        <f>+'184.100'!AH36</f>
        <v>0</v>
      </c>
      <c r="Q36" s="10"/>
      <c r="R36" s="10">
        <f t="shared" si="0"/>
        <v>0</v>
      </c>
    </row>
    <row r="37" spans="1:18" x14ac:dyDescent="0.2">
      <c r="A37" s="34">
        <f>+Jan!A37</f>
        <v>143100</v>
      </c>
      <c r="B37" s="35"/>
      <c r="C37" s="35"/>
      <c r="D37" s="35"/>
      <c r="E37" s="35"/>
      <c r="F37" s="35"/>
      <c r="G37" s="10">
        <f t="shared" si="1"/>
        <v>0</v>
      </c>
      <c r="H37" s="10">
        <v>79.98</v>
      </c>
      <c r="I37" s="10">
        <f>+Jul!J37</f>
        <v>0</v>
      </c>
      <c r="J37" s="10"/>
      <c r="K37" s="10">
        <f>+Jul!L37</f>
        <v>0</v>
      </c>
      <c r="L37" s="10"/>
      <c r="M37" s="10"/>
      <c r="N37" s="10">
        <f t="shared" si="6"/>
        <v>79.98</v>
      </c>
      <c r="O37" s="10">
        <f>+'184.100'!AH37</f>
        <v>0</v>
      </c>
      <c r="Q37" s="10"/>
      <c r="R37" s="10">
        <f t="shared" si="0"/>
        <v>79.98</v>
      </c>
    </row>
    <row r="38" spans="1:18" x14ac:dyDescent="0.2">
      <c r="A38" s="34">
        <f>+Jan!A38</f>
        <v>143600</v>
      </c>
      <c r="B38" s="35"/>
      <c r="C38" s="35"/>
      <c r="D38" s="35"/>
      <c r="E38" s="35"/>
      <c r="F38" s="35"/>
      <c r="G38" s="10">
        <f t="shared" si="1"/>
        <v>0</v>
      </c>
      <c r="H38" s="10">
        <v>-56.73</v>
      </c>
      <c r="I38" s="10">
        <f>+Jul!J38</f>
        <v>0</v>
      </c>
      <c r="J38" s="10"/>
      <c r="K38" s="10">
        <f>+Jul!L38</f>
        <v>0</v>
      </c>
      <c r="L38" s="10"/>
      <c r="M38" s="10"/>
      <c r="N38" s="10">
        <f t="shared" si="2"/>
        <v>-56.73</v>
      </c>
      <c r="O38" s="10">
        <f>+'184.100'!AH38</f>
        <v>0</v>
      </c>
      <c r="Q38" s="10"/>
      <c r="R38" s="10">
        <f t="shared" si="0"/>
        <v>-56.73</v>
      </c>
    </row>
    <row r="39" spans="1:18" hidden="1" x14ac:dyDescent="0.2">
      <c r="A39" s="34">
        <v>143700</v>
      </c>
      <c r="B39" s="35"/>
      <c r="C39" s="35"/>
      <c r="D39" s="35"/>
      <c r="E39" s="35"/>
      <c r="F39" s="35"/>
      <c r="G39" s="10">
        <f t="shared" si="1"/>
        <v>0</v>
      </c>
      <c r="H39" s="10"/>
      <c r="I39" s="10"/>
      <c r="J39" s="10"/>
      <c r="K39" s="10"/>
      <c r="L39" s="10"/>
      <c r="M39" s="10"/>
      <c r="N39" s="10">
        <f t="shared" ref="N39" si="7">+G39-I39+J39-K39+L39+M39+H39</f>
        <v>0</v>
      </c>
      <c r="O39" s="10">
        <f>+'184.100'!AH39</f>
        <v>0</v>
      </c>
      <c r="Q39" s="10"/>
      <c r="R39" s="10">
        <f t="shared" si="0"/>
        <v>0</v>
      </c>
    </row>
    <row r="40" spans="1:18" hidden="1" x14ac:dyDescent="0.2">
      <c r="A40" s="34">
        <f>+Jan!A40</f>
        <v>146000</v>
      </c>
      <c r="B40" s="35"/>
      <c r="C40" s="35"/>
      <c r="D40" s="35"/>
      <c r="E40" s="35"/>
      <c r="F40" s="35"/>
      <c r="G40" s="10">
        <f t="shared" si="1"/>
        <v>0</v>
      </c>
      <c r="H40" s="10"/>
      <c r="I40" s="10">
        <f>+Jul!J40</f>
        <v>0</v>
      </c>
      <c r="J40" s="10"/>
      <c r="K40" s="10">
        <f>+Jul!L40</f>
        <v>0</v>
      </c>
      <c r="L40" s="10"/>
      <c r="M40" s="10"/>
      <c r="N40" s="10">
        <f t="shared" si="2"/>
        <v>0</v>
      </c>
      <c r="O40" s="10">
        <f>+'184.100'!AH40</f>
        <v>0</v>
      </c>
      <c r="Q40" s="10"/>
      <c r="R40" s="10">
        <f t="shared" si="0"/>
        <v>0</v>
      </c>
    </row>
    <row r="41" spans="1:18" x14ac:dyDescent="0.2">
      <c r="A41" s="34">
        <f>+Jan!A41</f>
        <v>163000</v>
      </c>
      <c r="B41" s="35">
        <v>37604.519999999997</v>
      </c>
      <c r="C41" s="35">
        <v>233.28</v>
      </c>
      <c r="D41" s="35"/>
      <c r="E41" s="35">
        <v>3453.39</v>
      </c>
      <c r="F41" s="35">
        <f>-35.96+35.96</f>
        <v>0</v>
      </c>
      <c r="G41" s="10">
        <f t="shared" si="1"/>
        <v>41291.189999999995</v>
      </c>
      <c r="H41" s="10"/>
      <c r="I41" s="10">
        <f>+Jul!J41</f>
        <v>0</v>
      </c>
      <c r="J41" s="10"/>
      <c r="K41" s="10">
        <f>+Jul!L41</f>
        <v>0</v>
      </c>
      <c r="L41" s="10"/>
      <c r="M41" s="10"/>
      <c r="N41" s="10">
        <f t="shared" si="2"/>
        <v>41291.189999999995</v>
      </c>
      <c r="O41" s="10">
        <f>+'184.100'!AH41</f>
        <v>3.9161020598301506</v>
      </c>
      <c r="Q41" s="10">
        <f>-'163000'!AH21</f>
        <v>-41295.106102059828</v>
      </c>
      <c r="R41" s="10">
        <f t="shared" si="0"/>
        <v>-2.9145574842459609E-12</v>
      </c>
    </row>
    <row r="42" spans="1:18" hidden="1" x14ac:dyDescent="0.2">
      <c r="A42" s="34">
        <v>163200</v>
      </c>
      <c r="B42" s="35"/>
      <c r="C42" s="35"/>
      <c r="D42" s="35"/>
      <c r="E42" s="35"/>
      <c r="F42" s="35"/>
      <c r="G42" s="10">
        <f t="shared" si="1"/>
        <v>0</v>
      </c>
      <c r="H42" s="10"/>
      <c r="I42" s="10">
        <f>+Jul!J42</f>
        <v>0</v>
      </c>
      <c r="J42" s="10"/>
      <c r="K42" s="10">
        <f>+Jul!L42</f>
        <v>0</v>
      </c>
      <c r="L42" s="10"/>
      <c r="M42" s="10"/>
      <c r="N42" s="10">
        <f t="shared" si="2"/>
        <v>0</v>
      </c>
      <c r="O42" s="10">
        <f>+'184.100'!AH42</f>
        <v>0</v>
      </c>
      <c r="Q42" s="10">
        <f>-'163000'!AH44</f>
        <v>0</v>
      </c>
      <c r="R42" s="10">
        <f t="shared" si="0"/>
        <v>0</v>
      </c>
    </row>
    <row r="43" spans="1:18" hidden="1" x14ac:dyDescent="0.2">
      <c r="A43" s="34">
        <v>183200</v>
      </c>
      <c r="B43" s="35"/>
      <c r="C43" s="35"/>
      <c r="D43" s="35"/>
      <c r="E43" s="35"/>
      <c r="F43" s="35"/>
      <c r="G43" s="10">
        <f t="shared" si="1"/>
        <v>0</v>
      </c>
      <c r="H43" s="10"/>
      <c r="I43" s="10">
        <f>+Jul!J43</f>
        <v>0</v>
      </c>
      <c r="J43" s="10"/>
      <c r="K43" s="10">
        <f>+Jul!L43</f>
        <v>0</v>
      </c>
      <c r="L43" s="10"/>
      <c r="M43" s="10"/>
      <c r="N43" s="10">
        <f t="shared" si="2"/>
        <v>0</v>
      </c>
      <c r="O43" s="10">
        <f>+'184.100'!AH43</f>
        <v>0</v>
      </c>
      <c r="Q43" s="10"/>
      <c r="R43" s="10">
        <f t="shared" si="0"/>
        <v>0</v>
      </c>
    </row>
    <row r="44" spans="1:18" hidden="1" x14ac:dyDescent="0.2">
      <c r="A44" s="34">
        <v>183400</v>
      </c>
      <c r="B44" s="35"/>
      <c r="C44" s="35"/>
      <c r="D44" s="35"/>
      <c r="E44" s="35"/>
      <c r="F44" s="35"/>
      <c r="G44" s="10">
        <f t="shared" si="1"/>
        <v>0</v>
      </c>
      <c r="H44" s="10"/>
      <c r="I44" s="10">
        <f>+Jul!J44</f>
        <v>0</v>
      </c>
      <c r="J44" s="10"/>
      <c r="K44" s="10">
        <f>+Jul!L44</f>
        <v>0</v>
      </c>
      <c r="L44" s="10"/>
      <c r="M44" s="10"/>
      <c r="N44" s="10">
        <f t="shared" ref="N44" si="8">+G44-I44+J44-K44+L44+M44+H44</f>
        <v>0</v>
      </c>
      <c r="O44" s="10">
        <f>+'184.100'!AH44</f>
        <v>0</v>
      </c>
      <c r="Q44" s="10"/>
      <c r="R44" s="10">
        <f t="shared" si="0"/>
        <v>0</v>
      </c>
    </row>
    <row r="45" spans="1:18" x14ac:dyDescent="0.2">
      <c r="A45" s="34">
        <f>+Jan!A45</f>
        <v>184100</v>
      </c>
      <c r="B45" s="35">
        <v>1856.49</v>
      </c>
      <c r="C45" s="35"/>
      <c r="D45" s="35"/>
      <c r="E45" s="35">
        <v>191.68</v>
      </c>
      <c r="F45" s="35"/>
      <c r="G45" s="10">
        <f t="shared" si="1"/>
        <v>2048.17</v>
      </c>
      <c r="H45" s="10"/>
      <c r="I45" s="10">
        <f>+Jul!J45</f>
        <v>0</v>
      </c>
      <c r="J45" s="10"/>
      <c r="K45" s="10">
        <f>+Jul!L45</f>
        <v>0</v>
      </c>
      <c r="L45" s="10"/>
      <c r="M45" s="10"/>
      <c r="N45" s="10">
        <f t="shared" si="2"/>
        <v>2048.17</v>
      </c>
      <c r="O45" s="10">
        <f>-'184.100'!AH116</f>
        <v>-2048.170000000001</v>
      </c>
      <c r="Q45" s="10"/>
      <c r="R45" s="10">
        <f t="shared" si="0"/>
        <v>-9.0949470177292824E-13</v>
      </c>
    </row>
    <row r="46" spans="1:18" hidden="1" x14ac:dyDescent="0.2">
      <c r="A46" s="34">
        <v>242300</v>
      </c>
      <c r="B46" s="35"/>
      <c r="C46" s="35"/>
      <c r="D46" s="35"/>
      <c r="E46" s="35"/>
      <c r="F46" s="35"/>
      <c r="G46" s="10">
        <f t="shared" ref="G46" si="9">SUM(B46:F46)</f>
        <v>0</v>
      </c>
      <c r="H46" s="10"/>
      <c r="I46" s="10">
        <f>+Jul!J46</f>
        <v>0</v>
      </c>
      <c r="J46" s="10"/>
      <c r="K46" s="10">
        <f>+Jul!L46</f>
        <v>0</v>
      </c>
      <c r="L46" s="10"/>
      <c r="M46" s="10"/>
      <c r="N46" s="10">
        <f t="shared" si="2"/>
        <v>0</v>
      </c>
      <c r="O46" s="10">
        <f>+'184.100'!AH46</f>
        <v>0</v>
      </c>
      <c r="Q46" s="10"/>
      <c r="R46" s="10">
        <f t="shared" ref="R46" si="10">+N46++Q46+O46+P46</f>
        <v>0</v>
      </c>
    </row>
    <row r="47" spans="1:18" hidden="1" x14ac:dyDescent="0.2">
      <c r="A47" s="34">
        <v>253350</v>
      </c>
      <c r="B47" s="35"/>
      <c r="C47" s="35"/>
      <c r="D47" s="35"/>
      <c r="E47" s="35"/>
      <c r="F47" s="35"/>
      <c r="G47" s="10">
        <f t="shared" si="1"/>
        <v>0</v>
      </c>
      <c r="H47" s="10"/>
      <c r="I47" s="10">
        <f>+Jul!J47</f>
        <v>0</v>
      </c>
      <c r="J47" s="10"/>
      <c r="K47" s="10">
        <f>+Jul!L47</f>
        <v>0</v>
      </c>
      <c r="L47" s="10"/>
      <c r="M47" s="10"/>
      <c r="N47" s="10">
        <f t="shared" ref="N47:N49" si="11">+G47-I47+J47-K47+L47+M47+H47</f>
        <v>0</v>
      </c>
      <c r="O47" s="10">
        <f>+'184.100'!AH47</f>
        <v>0</v>
      </c>
      <c r="Q47" s="10"/>
      <c r="R47" s="10">
        <f t="shared" si="0"/>
        <v>0</v>
      </c>
    </row>
    <row r="48" spans="1:18" hidden="1" x14ac:dyDescent="0.2">
      <c r="A48" s="34">
        <v>253351</v>
      </c>
      <c r="B48" s="35"/>
      <c r="C48" s="35"/>
      <c r="D48" s="35"/>
      <c r="E48" s="35"/>
      <c r="F48" s="35"/>
      <c r="G48" s="10">
        <f t="shared" si="1"/>
        <v>0</v>
      </c>
      <c r="H48" s="10"/>
      <c r="I48" s="10">
        <f>+Jul!J48</f>
        <v>0</v>
      </c>
      <c r="J48" s="10"/>
      <c r="K48" s="10">
        <f>+Jul!L48</f>
        <v>0</v>
      </c>
      <c r="L48" s="10"/>
      <c r="M48" s="10"/>
      <c r="N48" s="10">
        <f t="shared" si="11"/>
        <v>0</v>
      </c>
      <c r="O48" s="10">
        <f>+'184.100'!AH48</f>
        <v>0</v>
      </c>
      <c r="Q48" s="10"/>
      <c r="R48" s="10">
        <f t="shared" si="0"/>
        <v>0</v>
      </c>
    </row>
    <row r="49" spans="1:18" hidden="1" x14ac:dyDescent="0.2">
      <c r="A49" s="34">
        <f>+Jan!A49</f>
        <v>416000</v>
      </c>
      <c r="B49" s="35"/>
      <c r="C49" s="35"/>
      <c r="D49" s="35"/>
      <c r="E49" s="35"/>
      <c r="F49" s="35"/>
      <c r="G49" s="10">
        <f t="shared" si="1"/>
        <v>0</v>
      </c>
      <c r="H49" s="10"/>
      <c r="I49" s="10">
        <f>+Jul!J49</f>
        <v>0</v>
      </c>
      <c r="J49" s="10"/>
      <c r="K49" s="10">
        <f>+Jul!L49</f>
        <v>0</v>
      </c>
      <c r="L49" s="10"/>
      <c r="M49" s="10"/>
      <c r="N49" s="10">
        <f t="shared" si="11"/>
        <v>0</v>
      </c>
      <c r="O49" s="10">
        <f>+'184.100'!AH49</f>
        <v>0</v>
      </c>
      <c r="Q49" s="10"/>
      <c r="R49" s="10">
        <f t="shared" si="0"/>
        <v>0</v>
      </c>
    </row>
    <row r="50" spans="1:18" hidden="1" x14ac:dyDescent="0.2">
      <c r="A50" s="34">
        <f>+Jan!A50</f>
        <v>416100</v>
      </c>
      <c r="B50" s="35"/>
      <c r="C50" s="35"/>
      <c r="D50" s="35"/>
      <c r="E50" s="35"/>
      <c r="F50" s="35"/>
      <c r="G50" s="10">
        <f t="shared" si="1"/>
        <v>0</v>
      </c>
      <c r="H50" s="10"/>
      <c r="I50" s="10">
        <f>+Jul!J50</f>
        <v>0</v>
      </c>
      <c r="J50" s="10"/>
      <c r="K50" s="10">
        <f>+Jul!L50</f>
        <v>0</v>
      </c>
      <c r="L50" s="10"/>
      <c r="M50" s="10"/>
      <c r="N50" s="10">
        <f t="shared" si="2"/>
        <v>0</v>
      </c>
      <c r="O50" s="10">
        <f>+'184.100'!AH50</f>
        <v>0</v>
      </c>
      <c r="Q50" s="10"/>
      <c r="R50" s="10">
        <f t="shared" si="0"/>
        <v>0</v>
      </c>
    </row>
    <row r="51" spans="1:18" hidden="1" x14ac:dyDescent="0.2">
      <c r="A51" s="34">
        <f>+Jan!A51</f>
        <v>416600</v>
      </c>
      <c r="B51" s="35"/>
      <c r="C51" s="35"/>
      <c r="D51" s="35"/>
      <c r="E51" s="35"/>
      <c r="F51" s="35"/>
      <c r="G51" s="10">
        <f t="shared" si="1"/>
        <v>0</v>
      </c>
      <c r="H51" s="10"/>
      <c r="I51" s="10">
        <f>+Jul!J51</f>
        <v>0</v>
      </c>
      <c r="J51" s="10"/>
      <c r="K51" s="10">
        <f>+Jul!L51</f>
        <v>0</v>
      </c>
      <c r="L51" s="10"/>
      <c r="M51" s="10"/>
      <c r="N51" s="10">
        <f t="shared" si="2"/>
        <v>0</v>
      </c>
      <c r="O51" s="10">
        <f>+'184.100'!AH51</f>
        <v>0</v>
      </c>
      <c r="Q51" s="10"/>
      <c r="R51" s="10">
        <f t="shared" si="0"/>
        <v>0</v>
      </c>
    </row>
    <row r="52" spans="1:18" hidden="1" x14ac:dyDescent="0.2">
      <c r="A52" s="34">
        <f>+Jan!A52</f>
        <v>416700</v>
      </c>
      <c r="B52" s="35"/>
      <c r="C52" s="35"/>
      <c r="D52" s="35"/>
      <c r="E52" s="35"/>
      <c r="F52" s="35"/>
      <c r="G52" s="10">
        <f t="shared" si="1"/>
        <v>0</v>
      </c>
      <c r="H52" s="10"/>
      <c r="I52" s="10">
        <f>+Jul!J52</f>
        <v>0</v>
      </c>
      <c r="J52" s="10"/>
      <c r="K52" s="10">
        <f>+Jul!L52</f>
        <v>0</v>
      </c>
      <c r="L52" s="10"/>
      <c r="M52" s="10"/>
      <c r="N52" s="10">
        <f t="shared" si="2"/>
        <v>0</v>
      </c>
      <c r="O52" s="10">
        <f>+'184.100'!AH52</f>
        <v>0</v>
      </c>
      <c r="Q52" s="10"/>
      <c r="R52" s="10">
        <f t="shared" si="0"/>
        <v>0</v>
      </c>
    </row>
    <row r="53" spans="1:18" x14ac:dyDescent="0.2">
      <c r="A53" s="34">
        <f>+Jan!A53</f>
        <v>417102</v>
      </c>
      <c r="B53" s="35"/>
      <c r="C53" s="35"/>
      <c r="D53" s="35"/>
      <c r="E53" s="35"/>
      <c r="F53" s="35"/>
      <c r="G53" s="10">
        <f t="shared" si="1"/>
        <v>0</v>
      </c>
      <c r="H53" s="10"/>
      <c r="I53" s="10">
        <f>+Jul!J53</f>
        <v>0</v>
      </c>
      <c r="J53" s="10"/>
      <c r="K53" s="10">
        <f>+Jul!L53</f>
        <v>0</v>
      </c>
      <c r="L53" s="10"/>
      <c r="M53" s="10"/>
      <c r="N53" s="10">
        <f t="shared" si="2"/>
        <v>0</v>
      </c>
      <c r="O53" s="10">
        <f>+'184.100'!AH53</f>
        <v>0</v>
      </c>
      <c r="P53" s="10">
        <v>1.03</v>
      </c>
      <c r="Q53" s="10"/>
      <c r="R53" s="10">
        <f t="shared" si="0"/>
        <v>1.03</v>
      </c>
    </row>
    <row r="54" spans="1:18" hidden="1" x14ac:dyDescent="0.2">
      <c r="A54" s="34">
        <f>+Jan!A54</f>
        <v>417106</v>
      </c>
      <c r="B54" s="35"/>
      <c r="C54" s="35"/>
      <c r="D54" s="35"/>
      <c r="E54" s="35"/>
      <c r="F54" s="35"/>
      <c r="G54" s="10">
        <f t="shared" si="1"/>
        <v>0</v>
      </c>
      <c r="H54" s="10"/>
      <c r="I54" s="10">
        <f>+Jul!J54</f>
        <v>0</v>
      </c>
      <c r="J54" s="10"/>
      <c r="K54" s="10">
        <f>+Jul!L54</f>
        <v>0</v>
      </c>
      <c r="L54" s="10"/>
      <c r="M54" s="10"/>
      <c r="N54" s="10">
        <f t="shared" si="2"/>
        <v>0</v>
      </c>
      <c r="O54" s="10">
        <f>+'184.100'!AH54</f>
        <v>0</v>
      </c>
      <c r="Q54" s="10"/>
      <c r="R54" s="10">
        <f t="shared" si="0"/>
        <v>0</v>
      </c>
    </row>
    <row r="55" spans="1:18" x14ac:dyDescent="0.2">
      <c r="A55" s="34">
        <f>+Jan!A55</f>
        <v>417107</v>
      </c>
      <c r="B55" s="35"/>
      <c r="C55" s="35"/>
      <c r="D55" s="35"/>
      <c r="E55" s="35"/>
      <c r="F55" s="35"/>
      <c r="G55" s="10">
        <f t="shared" si="1"/>
        <v>0</v>
      </c>
      <c r="H55" s="10"/>
      <c r="I55" s="10">
        <f>+Jul!J55</f>
        <v>0</v>
      </c>
      <c r="J55" s="10"/>
      <c r="K55" s="10">
        <f>+Jul!L55</f>
        <v>0</v>
      </c>
      <c r="L55" s="10"/>
      <c r="M55" s="10"/>
      <c r="N55" s="10">
        <f t="shared" si="2"/>
        <v>0</v>
      </c>
      <c r="O55" s="10">
        <f>+'184.100'!AH55</f>
        <v>0</v>
      </c>
      <c r="P55" s="10">
        <v>9.19</v>
      </c>
      <c r="Q55" s="10"/>
      <c r="R55" s="10">
        <f t="shared" si="0"/>
        <v>9.19</v>
      </c>
    </row>
    <row r="56" spans="1:18" hidden="1" x14ac:dyDescent="0.2">
      <c r="A56" s="34">
        <v>426500</v>
      </c>
      <c r="B56" s="35"/>
      <c r="C56" s="35"/>
      <c r="D56" s="35"/>
      <c r="E56" s="35"/>
      <c r="F56" s="35"/>
      <c r="G56" s="10">
        <f t="shared" ref="G56" si="12">SUM(B56:F56)</f>
        <v>0</v>
      </c>
      <c r="H56" s="10"/>
      <c r="I56" s="10">
        <f>+Jul!J56</f>
        <v>0</v>
      </c>
      <c r="J56" s="10"/>
      <c r="K56" s="10">
        <f>+Jul!L56</f>
        <v>0</v>
      </c>
      <c r="L56" s="10"/>
      <c r="M56" s="10"/>
      <c r="N56" s="10">
        <f t="shared" ref="N56" si="13">+G56-I56+J56-K56+L56+M56+H56</f>
        <v>0</v>
      </c>
      <c r="O56" s="10">
        <f>+'184.100'!AH56</f>
        <v>0</v>
      </c>
      <c r="Q56" s="10"/>
      <c r="R56" s="10">
        <f t="shared" ref="R56" si="14">+N56++Q56+O56+P56</f>
        <v>0</v>
      </c>
    </row>
    <row r="57" spans="1:18" hidden="1" x14ac:dyDescent="0.2">
      <c r="A57" s="34">
        <f>+Jan!A57</f>
        <v>582000</v>
      </c>
      <c r="B57" s="35"/>
      <c r="C57" s="35"/>
      <c r="D57" s="35"/>
      <c r="E57" s="35"/>
      <c r="F57" s="35"/>
      <c r="G57" s="10">
        <f t="shared" si="1"/>
        <v>0</v>
      </c>
      <c r="H57" s="10"/>
      <c r="I57" s="10">
        <f>+Jul!J57</f>
        <v>0</v>
      </c>
      <c r="J57" s="10"/>
      <c r="K57" s="10">
        <f>+Jul!L57</f>
        <v>0</v>
      </c>
      <c r="L57" s="10"/>
      <c r="M57" s="10"/>
      <c r="N57" s="10">
        <f t="shared" si="2"/>
        <v>0</v>
      </c>
      <c r="O57" s="10">
        <f>+'184.100'!AH57</f>
        <v>0</v>
      </c>
      <c r="Q57" s="10"/>
      <c r="R57" s="10">
        <f t="shared" si="0"/>
        <v>0</v>
      </c>
    </row>
    <row r="58" spans="1:18" x14ac:dyDescent="0.2">
      <c r="A58" s="34">
        <f>+Jan!A58</f>
        <v>582200</v>
      </c>
      <c r="B58" s="35">
        <v>996.43</v>
      </c>
      <c r="C58" s="35"/>
      <c r="D58" s="35"/>
      <c r="E58" s="35">
        <v>94.05</v>
      </c>
      <c r="F58" s="35"/>
      <c r="G58" s="10">
        <f t="shared" si="1"/>
        <v>1090.48</v>
      </c>
      <c r="H58" s="10"/>
      <c r="I58" s="10">
        <f>+Jul!J58</f>
        <v>0</v>
      </c>
      <c r="J58" s="10"/>
      <c r="K58" s="10">
        <f>+Jul!L58</f>
        <v>0</v>
      </c>
      <c r="L58" s="10"/>
      <c r="M58" s="10"/>
      <c r="N58" s="10">
        <f t="shared" si="2"/>
        <v>1090.48</v>
      </c>
      <c r="O58" s="10">
        <f>+'184.100'!AH58</f>
        <v>0.47459088449590447</v>
      </c>
      <c r="Q58" s="10"/>
      <c r="R58" s="10">
        <f t="shared" si="0"/>
        <v>1090.9545908844959</v>
      </c>
    </row>
    <row r="59" spans="1:18" x14ac:dyDescent="0.2">
      <c r="A59" s="34">
        <f>+Jan!A59</f>
        <v>583000</v>
      </c>
      <c r="B59" s="35">
        <v>15226.73</v>
      </c>
      <c r="C59" s="35">
        <v>4.9800000000000004</v>
      </c>
      <c r="D59" s="35"/>
      <c r="E59" s="35">
        <v>1147.8399999999999</v>
      </c>
      <c r="F59" s="35">
        <f>-89.9+89.9</f>
        <v>0</v>
      </c>
      <c r="G59" s="10">
        <f t="shared" si="1"/>
        <v>16379.55</v>
      </c>
      <c r="H59" s="10"/>
      <c r="I59" s="10">
        <f>+Jul!J59</f>
        <v>0</v>
      </c>
      <c r="J59" s="10"/>
      <c r="K59" s="10">
        <f>+Jul!L59</f>
        <v>0</v>
      </c>
      <c r="L59" s="10"/>
      <c r="M59" s="10"/>
      <c r="N59" s="10">
        <f t="shared" si="2"/>
        <v>16379.55</v>
      </c>
      <c r="O59" s="10">
        <f>+'184.100'!AH59</f>
        <v>101.58395548026074</v>
      </c>
      <c r="Q59" s="10"/>
      <c r="R59" s="10">
        <f t="shared" ref="R59:R104" si="15">+N59++Q59+O59+P59</f>
        <v>16481.133955480262</v>
      </c>
    </row>
    <row r="60" spans="1:18" x14ac:dyDescent="0.2">
      <c r="A60" s="34">
        <f>+Jan!A60</f>
        <v>586000</v>
      </c>
      <c r="B60" s="35">
        <v>9915.02</v>
      </c>
      <c r="C60" s="35">
        <v>30.62</v>
      </c>
      <c r="D60" s="35"/>
      <c r="E60" s="35">
        <v>981.06</v>
      </c>
      <c r="F60" s="35"/>
      <c r="G60" s="10">
        <f t="shared" si="1"/>
        <v>10926.7</v>
      </c>
      <c r="H60" s="10"/>
      <c r="I60" s="10">
        <f>+Jul!J60</f>
        <v>0</v>
      </c>
      <c r="J60" s="10"/>
      <c r="K60" s="10">
        <f>+Jul!L60</f>
        <v>0</v>
      </c>
      <c r="L60" s="10"/>
      <c r="M60" s="10"/>
      <c r="N60" s="10">
        <f t="shared" si="2"/>
        <v>10926.7</v>
      </c>
      <c r="O60" s="10">
        <f>+'184.100'!AH60</f>
        <v>43.822047492158724</v>
      </c>
      <c r="Q60" s="10"/>
      <c r="R60" s="10">
        <f t="shared" si="15"/>
        <v>10970.522047492159</v>
      </c>
    </row>
    <row r="61" spans="1:18" x14ac:dyDescent="0.2">
      <c r="A61" s="34">
        <f>+Jan!A61</f>
        <v>588000</v>
      </c>
      <c r="B61" s="35">
        <v>95841.06</v>
      </c>
      <c r="C61" s="35">
        <v>145.5</v>
      </c>
      <c r="D61" s="35"/>
      <c r="E61" s="35">
        <v>6986.77</v>
      </c>
      <c r="F61" s="35"/>
      <c r="G61" s="10">
        <f t="shared" si="1"/>
        <v>102973.33</v>
      </c>
      <c r="H61" s="10"/>
      <c r="I61" s="10">
        <f>+Jul!J61</f>
        <v>0</v>
      </c>
      <c r="J61" s="10"/>
      <c r="K61" s="10">
        <f>+Jul!L61</f>
        <v>0</v>
      </c>
      <c r="L61" s="10"/>
      <c r="M61" s="10"/>
      <c r="N61" s="10">
        <f t="shared" si="2"/>
        <v>102973.33</v>
      </c>
      <c r="O61" s="10">
        <f>+'184.100'!AH61</f>
        <v>35.909013313799242</v>
      </c>
      <c r="Q61" s="10">
        <f>+'163000'!AH11+'163000'!AH34</f>
        <v>0</v>
      </c>
      <c r="R61" s="10">
        <f t="shared" si="15"/>
        <v>103009.2390133138</v>
      </c>
    </row>
    <row r="62" spans="1:18" hidden="1" x14ac:dyDescent="0.2">
      <c r="A62" s="50">
        <v>588200</v>
      </c>
      <c r="B62" s="35"/>
      <c r="C62" s="35"/>
      <c r="D62" s="35"/>
      <c r="E62" s="35"/>
      <c r="F62" s="35"/>
      <c r="G62" s="10">
        <f t="shared" si="1"/>
        <v>0</v>
      </c>
      <c r="H62" s="10"/>
      <c r="I62" s="10">
        <f>+Jul!J62</f>
        <v>0</v>
      </c>
      <c r="J62" s="10"/>
      <c r="K62" s="10">
        <f>+Jul!L62</f>
        <v>0</v>
      </c>
      <c r="L62" s="10"/>
      <c r="M62" s="10"/>
      <c r="N62" s="10">
        <f t="shared" si="2"/>
        <v>0</v>
      </c>
      <c r="O62" s="10">
        <f>+'184.100'!AH62</f>
        <v>0</v>
      </c>
      <c r="Q62" s="10"/>
      <c r="R62" s="10">
        <f t="shared" si="15"/>
        <v>0</v>
      </c>
    </row>
    <row r="63" spans="1:18" hidden="1" x14ac:dyDescent="0.2">
      <c r="A63" s="50">
        <v>588210</v>
      </c>
      <c r="B63" s="35"/>
      <c r="C63" s="35"/>
      <c r="D63" s="35"/>
      <c r="E63" s="35"/>
      <c r="F63" s="35"/>
      <c r="G63" s="10">
        <f t="shared" si="1"/>
        <v>0</v>
      </c>
      <c r="H63" s="10"/>
      <c r="I63" s="10">
        <f>+Jul!J63</f>
        <v>0</v>
      </c>
      <c r="J63" s="10"/>
      <c r="K63" s="10">
        <f>+Jul!L63</f>
        <v>0</v>
      </c>
      <c r="L63" s="10"/>
      <c r="M63" s="10"/>
      <c r="N63" s="10">
        <f t="shared" si="2"/>
        <v>0</v>
      </c>
      <c r="O63" s="10">
        <f>+'184.100'!AH63</f>
        <v>0</v>
      </c>
      <c r="Q63" s="10"/>
      <c r="R63" s="10">
        <f t="shared" si="15"/>
        <v>0</v>
      </c>
    </row>
    <row r="64" spans="1:18" x14ac:dyDescent="0.2">
      <c r="A64" s="34">
        <f>+Jan!A64</f>
        <v>592000</v>
      </c>
      <c r="B64" s="35">
        <v>13585.47</v>
      </c>
      <c r="C64" s="35"/>
      <c r="D64" s="35"/>
      <c r="E64" s="35">
        <v>1170.45</v>
      </c>
      <c r="F64" s="35"/>
      <c r="G64" s="10">
        <f t="shared" si="1"/>
        <v>14755.92</v>
      </c>
      <c r="H64" s="10"/>
      <c r="I64" s="10">
        <f>+Jul!J64</f>
        <v>0</v>
      </c>
      <c r="J64" s="10"/>
      <c r="K64" s="10">
        <f>+Jul!L64</f>
        <v>0</v>
      </c>
      <c r="L64" s="10"/>
      <c r="M64" s="10"/>
      <c r="N64" s="10">
        <f t="shared" si="2"/>
        <v>14755.92</v>
      </c>
      <c r="O64" s="10">
        <f>+'184.100'!AH64</f>
        <v>37.2979812504949</v>
      </c>
      <c r="Q64" s="10">
        <f>+'163000'!AH12+'163000'!AH35</f>
        <v>0</v>
      </c>
      <c r="R64" s="10">
        <f t="shared" si="15"/>
        <v>14793.217981250495</v>
      </c>
    </row>
    <row r="65" spans="1:18" x14ac:dyDescent="0.2">
      <c r="A65" s="34">
        <f>+Jan!A65</f>
        <v>592100</v>
      </c>
      <c r="B65" s="35">
        <v>2278.9299999999998</v>
      </c>
      <c r="C65" s="35"/>
      <c r="D65" s="35"/>
      <c r="E65" s="35">
        <v>205.43</v>
      </c>
      <c r="F65" s="35"/>
      <c r="G65" s="10">
        <f t="shared" si="1"/>
        <v>2484.3599999999997</v>
      </c>
      <c r="H65" s="10"/>
      <c r="I65" s="10">
        <f>+Jul!J65</f>
        <v>0</v>
      </c>
      <c r="J65" s="10"/>
      <c r="K65" s="10">
        <f>+Jul!L65</f>
        <v>0</v>
      </c>
      <c r="L65" s="10"/>
      <c r="M65" s="10"/>
      <c r="N65" s="10">
        <f t="shared" si="2"/>
        <v>2484.3599999999997</v>
      </c>
      <c r="O65" s="10">
        <f>+'184.100'!AH65</f>
        <v>3.7584938348344656</v>
      </c>
      <c r="Q65" s="10"/>
      <c r="R65" s="10">
        <f t="shared" si="15"/>
        <v>2488.1184938348342</v>
      </c>
    </row>
    <row r="66" spans="1:18" x14ac:dyDescent="0.2">
      <c r="A66" s="34">
        <f>+Jan!A66</f>
        <v>592200</v>
      </c>
      <c r="B66" s="35">
        <v>2978.21</v>
      </c>
      <c r="C66" s="35"/>
      <c r="D66" s="35"/>
      <c r="E66" s="35">
        <v>119.84</v>
      </c>
      <c r="F66" s="35"/>
      <c r="G66" s="10">
        <f t="shared" si="1"/>
        <v>3098.05</v>
      </c>
      <c r="H66" s="10"/>
      <c r="I66" s="10">
        <f>+Jul!J66</f>
        <v>0</v>
      </c>
      <c r="J66" s="10"/>
      <c r="K66" s="10">
        <f>+Jul!L66</f>
        <v>0</v>
      </c>
      <c r="L66" s="10"/>
      <c r="M66" s="10"/>
      <c r="N66" s="10">
        <f t="shared" si="2"/>
        <v>3098.05</v>
      </c>
      <c r="O66" s="10">
        <f>+'184.100'!AH66</f>
        <v>4.8085573351847515</v>
      </c>
      <c r="Q66" s="10"/>
      <c r="R66" s="10">
        <f t="shared" si="15"/>
        <v>3102.8585573351847</v>
      </c>
    </row>
    <row r="67" spans="1:18" x14ac:dyDescent="0.2">
      <c r="A67" s="34">
        <f>+Jan!A67</f>
        <v>593000</v>
      </c>
      <c r="B67" s="35">
        <v>155799.32999999999</v>
      </c>
      <c r="C67" s="35">
        <v>430.79</v>
      </c>
      <c r="D67" s="35"/>
      <c r="E67" s="35">
        <v>6317.65</v>
      </c>
      <c r="F67" s="35">
        <f>-716.21+716.21</f>
        <v>0</v>
      </c>
      <c r="G67" s="10">
        <f t="shared" si="1"/>
        <v>162547.76999999999</v>
      </c>
      <c r="H67" s="10">
        <v>374.02</v>
      </c>
      <c r="I67" s="10">
        <f>+Jul!J67</f>
        <v>0</v>
      </c>
      <c r="J67" s="10"/>
      <c r="K67" s="10">
        <f>+Jul!L67</f>
        <v>0</v>
      </c>
      <c r="L67" s="10"/>
      <c r="M67" s="10"/>
      <c r="N67" s="10">
        <f t="shared" si="2"/>
        <v>162921.78999999998</v>
      </c>
      <c r="O67" s="10">
        <f>+'184.100'!AH67</f>
        <v>794.54836028241414</v>
      </c>
      <c r="Q67" s="10">
        <f>+'163000'!AH13+'163000'!AH36</f>
        <v>443.67567618910755</v>
      </c>
      <c r="R67" s="10">
        <f t="shared" si="15"/>
        <v>164160.01403647149</v>
      </c>
    </row>
    <row r="68" spans="1:18" hidden="1" x14ac:dyDescent="0.2">
      <c r="A68" s="50">
        <f>+Jan!A68</f>
        <v>593200</v>
      </c>
      <c r="B68" s="35"/>
      <c r="C68" s="35"/>
      <c r="D68" s="35"/>
      <c r="E68" s="35"/>
      <c r="F68" s="35"/>
      <c r="G68" s="10">
        <f t="shared" si="1"/>
        <v>0</v>
      </c>
      <c r="H68" s="10"/>
      <c r="I68" s="10">
        <f>+Jul!J68</f>
        <v>0</v>
      </c>
      <c r="J68" s="10"/>
      <c r="K68" s="10">
        <f>+Jul!L68</f>
        <v>0</v>
      </c>
      <c r="L68" s="10"/>
      <c r="M68" s="10"/>
      <c r="N68" s="10">
        <f t="shared" si="2"/>
        <v>0</v>
      </c>
      <c r="O68" s="10">
        <f>+'184.100'!AH68</f>
        <v>0</v>
      </c>
      <c r="Q68" s="10">
        <f>+'163000'!AH14+'163000'!AH37</f>
        <v>0</v>
      </c>
      <c r="R68" s="10">
        <f t="shared" si="15"/>
        <v>0</v>
      </c>
    </row>
    <row r="69" spans="1:18" x14ac:dyDescent="0.2">
      <c r="A69" s="34">
        <f>+Jan!A69</f>
        <v>593300</v>
      </c>
      <c r="B69" s="35">
        <v>14114.53</v>
      </c>
      <c r="C69" s="35"/>
      <c r="D69" s="35"/>
      <c r="E69" s="35">
        <v>1141.48</v>
      </c>
      <c r="F69" s="35"/>
      <c r="G69" s="10">
        <f t="shared" si="1"/>
        <v>15256.01</v>
      </c>
      <c r="H69" s="10"/>
      <c r="I69" s="10">
        <f>+Jul!J69</f>
        <v>0</v>
      </c>
      <c r="J69" s="10"/>
      <c r="K69" s="10">
        <f>+Jul!L69</f>
        <v>0</v>
      </c>
      <c r="L69" s="10"/>
      <c r="M69" s="10"/>
      <c r="N69" s="10">
        <f t="shared" si="2"/>
        <v>15256.01</v>
      </c>
      <c r="O69" s="10">
        <f>+'184.100'!AH69</f>
        <v>15.184414831621153</v>
      </c>
      <c r="Q69" s="10"/>
      <c r="R69" s="10">
        <f t="shared" si="15"/>
        <v>15271.194414831622</v>
      </c>
    </row>
    <row r="70" spans="1:18" x14ac:dyDescent="0.2">
      <c r="A70" s="34">
        <v>593800</v>
      </c>
      <c r="B70" s="35">
        <v>283.23</v>
      </c>
      <c r="C70" s="35"/>
      <c r="D70" s="35"/>
      <c r="E70" s="35">
        <v>27.75</v>
      </c>
      <c r="F70" s="35"/>
      <c r="G70" s="10">
        <f t="shared" si="1"/>
        <v>310.98</v>
      </c>
      <c r="H70" s="10">
        <v>-1965.17</v>
      </c>
      <c r="I70" s="10"/>
      <c r="J70" s="10"/>
      <c r="K70" s="10"/>
      <c r="L70" s="10"/>
      <c r="M70" s="10"/>
      <c r="N70" s="10">
        <f t="shared" si="2"/>
        <v>-1654.19</v>
      </c>
      <c r="O70" s="10">
        <f>+'184.100'!AH70</f>
        <v>0.85817003194749797</v>
      </c>
      <c r="Q70" s="10"/>
      <c r="R70" s="10">
        <f t="shared" si="15"/>
        <v>-1653.3318299680525</v>
      </c>
    </row>
    <row r="71" spans="1:18" x14ac:dyDescent="0.2">
      <c r="A71" s="34">
        <f>+Jan!A71</f>
        <v>594000</v>
      </c>
      <c r="B71" s="35">
        <v>11202.67</v>
      </c>
      <c r="C71" s="35"/>
      <c r="D71" s="35"/>
      <c r="E71" s="35">
        <v>807.45</v>
      </c>
      <c r="F71" s="35"/>
      <c r="G71" s="10">
        <f t="shared" si="1"/>
        <v>12010.12</v>
      </c>
      <c r="H71" s="10"/>
      <c r="I71" s="10">
        <f>+Jul!J71</f>
        <v>0</v>
      </c>
      <c r="J71" s="10"/>
      <c r="K71" s="10">
        <f>+Jul!L71</f>
        <v>0</v>
      </c>
      <c r="L71" s="10"/>
      <c r="M71" s="10"/>
      <c r="N71" s="10">
        <f t="shared" si="2"/>
        <v>12010.12</v>
      </c>
      <c r="O71" s="10">
        <f>+'184.100'!AH71</f>
        <v>16.40954086270165</v>
      </c>
      <c r="Q71" s="10">
        <f>+'163000'!AH15+'163000'!AH38</f>
        <v>58.061587183249443</v>
      </c>
      <c r="R71" s="10">
        <f t="shared" si="15"/>
        <v>12084.591128045951</v>
      </c>
    </row>
    <row r="72" spans="1:18" x14ac:dyDescent="0.2">
      <c r="A72" s="34">
        <f>+Jan!A72</f>
        <v>595000</v>
      </c>
      <c r="B72" s="35">
        <v>298.64999999999998</v>
      </c>
      <c r="C72" s="35">
        <v>2.4500000000000002</v>
      </c>
      <c r="D72" s="35"/>
      <c r="E72" s="35">
        <v>15.94</v>
      </c>
      <c r="F72" s="35"/>
      <c r="G72" s="10">
        <f t="shared" si="1"/>
        <v>317.03999999999996</v>
      </c>
      <c r="H72" s="10"/>
      <c r="I72" s="10">
        <f>+Jul!J72</f>
        <v>0</v>
      </c>
      <c r="J72" s="10"/>
      <c r="K72" s="10">
        <f>+Jul!L72</f>
        <v>0</v>
      </c>
      <c r="L72" s="10"/>
      <c r="M72" s="10"/>
      <c r="N72" s="10">
        <f t="shared" si="2"/>
        <v>317.03999999999996</v>
      </c>
      <c r="O72" s="10">
        <f>+'184.100'!AH72</f>
        <v>0.93432483018206425</v>
      </c>
      <c r="Q72" s="10">
        <f>+'163000'!AH16+'163000'!AH39</f>
        <v>0</v>
      </c>
      <c r="R72" s="10">
        <f t="shared" si="15"/>
        <v>317.97432483018201</v>
      </c>
    </row>
    <row r="73" spans="1:18" x14ac:dyDescent="0.2">
      <c r="A73" s="34">
        <f>+Jan!A73</f>
        <v>596000</v>
      </c>
      <c r="B73" s="35">
        <v>945.51</v>
      </c>
      <c r="C73" s="35">
        <v>6.19</v>
      </c>
      <c r="D73" s="35"/>
      <c r="E73" s="35">
        <v>118.09</v>
      </c>
      <c r="F73" s="35"/>
      <c r="G73" s="10">
        <f t="shared" si="1"/>
        <v>1069.79</v>
      </c>
      <c r="H73" s="10"/>
      <c r="I73" s="10">
        <f>+Jul!J73</f>
        <v>0</v>
      </c>
      <c r="J73" s="10"/>
      <c r="K73" s="10">
        <f>+Jul!L73</f>
        <v>0</v>
      </c>
      <c r="L73" s="10"/>
      <c r="M73" s="10"/>
      <c r="N73" s="10">
        <f t="shared" si="2"/>
        <v>1069.79</v>
      </c>
      <c r="O73" s="10">
        <f>+'184.100'!AH73</f>
        <v>6.7629201040666391</v>
      </c>
      <c r="Q73" s="10"/>
      <c r="R73" s="10">
        <f t="shared" si="15"/>
        <v>1076.5529201040665</v>
      </c>
    </row>
    <row r="74" spans="1:18" hidden="1" x14ac:dyDescent="0.2">
      <c r="A74" s="34">
        <f>+Jan!A74</f>
        <v>597000</v>
      </c>
      <c r="B74" s="35"/>
      <c r="C74" s="35"/>
      <c r="D74" s="35"/>
      <c r="E74" s="35"/>
      <c r="F74" s="35"/>
      <c r="G74" s="10">
        <f t="shared" si="1"/>
        <v>0</v>
      </c>
      <c r="H74" s="10"/>
      <c r="I74" s="10">
        <f>+Jul!J74</f>
        <v>0</v>
      </c>
      <c r="J74" s="10"/>
      <c r="K74" s="10">
        <f>+Jul!L74</f>
        <v>0</v>
      </c>
      <c r="L74" s="10"/>
      <c r="M74" s="10"/>
      <c r="N74" s="10">
        <f t="shared" si="2"/>
        <v>0</v>
      </c>
      <c r="O74" s="10">
        <f>+'184.100'!AH74</f>
        <v>0</v>
      </c>
      <c r="Q74" s="10">
        <f>+'163000'!AH17+'163000'!AH40</f>
        <v>0</v>
      </c>
      <c r="R74" s="10">
        <f t="shared" si="15"/>
        <v>0</v>
      </c>
    </row>
    <row r="75" spans="1:18" x14ac:dyDescent="0.2">
      <c r="A75" s="34">
        <f>+Jan!A75</f>
        <v>598000</v>
      </c>
      <c r="B75" s="35">
        <v>2288.52</v>
      </c>
      <c r="C75" s="35"/>
      <c r="D75" s="35"/>
      <c r="E75" s="35">
        <v>219.98</v>
      </c>
      <c r="F75" s="35"/>
      <c r="G75" s="10">
        <f t="shared" si="1"/>
        <v>2508.5</v>
      </c>
      <c r="H75" s="10"/>
      <c r="I75" s="10">
        <f>+Jul!J75</f>
        <v>0</v>
      </c>
      <c r="J75" s="10"/>
      <c r="K75" s="10">
        <f>+Jul!L75</f>
        <v>0</v>
      </c>
      <c r="L75" s="10"/>
      <c r="M75" s="10"/>
      <c r="N75" s="10">
        <f t="shared" si="2"/>
        <v>2508.5</v>
      </c>
      <c r="O75" s="10">
        <f>+'184.100'!AH75</f>
        <v>2.5565363167230126</v>
      </c>
      <c r="Q75" s="10">
        <f>+'163000'!AH18+'163000'!AH41</f>
        <v>0</v>
      </c>
      <c r="R75" s="10">
        <f t="shared" si="15"/>
        <v>2511.0565363167229</v>
      </c>
    </row>
    <row r="76" spans="1:18" x14ac:dyDescent="0.2">
      <c r="A76" s="34">
        <f>+Jan!A76</f>
        <v>903000</v>
      </c>
      <c r="B76" s="35">
        <v>130798</v>
      </c>
      <c r="C76" s="35">
        <v>123.55</v>
      </c>
      <c r="D76" s="35"/>
      <c r="E76" s="35">
        <v>9558.06</v>
      </c>
      <c r="F76" s="35"/>
      <c r="G76" s="10">
        <f t="shared" si="1"/>
        <v>140479.61000000002</v>
      </c>
      <c r="H76" s="10">
        <v>-205.83</v>
      </c>
      <c r="I76" s="10">
        <f>+Jul!J76</f>
        <v>0</v>
      </c>
      <c r="J76" s="10"/>
      <c r="K76" s="10">
        <f>+Jul!L76</f>
        <v>0</v>
      </c>
      <c r="L76" s="10"/>
      <c r="M76" s="10"/>
      <c r="N76" s="10">
        <f t="shared" si="2"/>
        <v>140273.78000000003</v>
      </c>
      <c r="O76" s="10">
        <f>+'184.100'!AH76</f>
        <v>91.587105765488303</v>
      </c>
      <c r="P76" s="10">
        <v>-9.19</v>
      </c>
      <c r="Q76" s="10"/>
      <c r="R76" s="10">
        <f t="shared" si="15"/>
        <v>140356.17710576553</v>
      </c>
    </row>
    <row r="77" spans="1:18" hidden="1" x14ac:dyDescent="0.2">
      <c r="A77" s="34">
        <f>+Jan!A77</f>
        <v>903220</v>
      </c>
      <c r="B77" s="35"/>
      <c r="C77" s="35"/>
      <c r="D77" s="35"/>
      <c r="E77" s="35"/>
      <c r="F77" s="35"/>
      <c r="G77" s="10">
        <f t="shared" si="1"/>
        <v>0</v>
      </c>
      <c r="H77" s="10"/>
      <c r="I77" s="10">
        <f>+Jul!J77</f>
        <v>0</v>
      </c>
      <c r="J77" s="10"/>
      <c r="K77" s="10">
        <f>+Jul!L77</f>
        <v>0</v>
      </c>
      <c r="L77" s="10"/>
      <c r="M77" s="10"/>
      <c r="N77" s="10">
        <f t="shared" si="2"/>
        <v>0</v>
      </c>
      <c r="O77" s="10">
        <f>+'184.100'!AH77</f>
        <v>0</v>
      </c>
      <c r="Q77" s="10"/>
      <c r="R77" s="10">
        <f t="shared" si="15"/>
        <v>0</v>
      </c>
    </row>
    <row r="78" spans="1:18" hidden="1" x14ac:dyDescent="0.2">
      <c r="A78" s="34">
        <f>+Jan!A78</f>
        <v>903230</v>
      </c>
      <c r="B78" s="35"/>
      <c r="C78" s="35"/>
      <c r="D78" s="35"/>
      <c r="E78" s="35"/>
      <c r="F78" s="35"/>
      <c r="G78" s="10">
        <f t="shared" si="1"/>
        <v>0</v>
      </c>
      <c r="H78" s="10"/>
      <c r="I78" s="10">
        <f>+Jul!J78</f>
        <v>0</v>
      </c>
      <c r="J78" s="10"/>
      <c r="K78" s="10">
        <f>+Jul!L78</f>
        <v>0</v>
      </c>
      <c r="L78" s="10"/>
      <c r="M78" s="10"/>
      <c r="N78" s="10">
        <f t="shared" si="2"/>
        <v>0</v>
      </c>
      <c r="O78" s="10">
        <f>+'184.100'!AH78</f>
        <v>0</v>
      </c>
      <c r="Q78" s="10"/>
      <c r="R78" s="10">
        <f t="shared" si="15"/>
        <v>0</v>
      </c>
    </row>
    <row r="79" spans="1:18" hidden="1" x14ac:dyDescent="0.2">
      <c r="A79" s="34">
        <f>+Jan!A79</f>
        <v>903240</v>
      </c>
      <c r="B79" s="35"/>
      <c r="C79" s="35"/>
      <c r="D79" s="35"/>
      <c r="E79" s="35"/>
      <c r="F79" s="35"/>
      <c r="G79" s="10">
        <f t="shared" si="1"/>
        <v>0</v>
      </c>
      <c r="H79" s="10"/>
      <c r="I79" s="10">
        <f>+Jul!J79</f>
        <v>0</v>
      </c>
      <c r="J79" s="10"/>
      <c r="K79" s="10">
        <f>+Jul!L79</f>
        <v>0</v>
      </c>
      <c r="L79" s="10"/>
      <c r="M79" s="10"/>
      <c r="N79" s="10">
        <f t="shared" si="2"/>
        <v>0</v>
      </c>
      <c r="O79" s="10">
        <f>+'184.100'!AH79</f>
        <v>0</v>
      </c>
      <c r="Q79" s="10"/>
      <c r="R79" s="10">
        <f t="shared" si="15"/>
        <v>0</v>
      </c>
    </row>
    <row r="80" spans="1:18" x14ac:dyDescent="0.2">
      <c r="A80" s="34">
        <f>+Jan!A80</f>
        <v>908000</v>
      </c>
      <c r="B80" s="35">
        <v>11086</v>
      </c>
      <c r="C80" s="35"/>
      <c r="D80" s="35"/>
      <c r="E80" s="35">
        <v>869.68</v>
      </c>
      <c r="F80" s="35"/>
      <c r="G80" s="10">
        <f t="shared" si="1"/>
        <v>11955.68</v>
      </c>
      <c r="H80" s="10"/>
      <c r="I80" s="10">
        <f>+Jul!J80</f>
        <v>0</v>
      </c>
      <c r="J80" s="10"/>
      <c r="K80" s="10">
        <f>+Jul!L80</f>
        <v>0</v>
      </c>
      <c r="L80" s="10"/>
      <c r="M80" s="10"/>
      <c r="N80" s="10">
        <f t="shared" si="2"/>
        <v>11955.68</v>
      </c>
      <c r="O80" s="10">
        <f>+'184.100'!AH80</f>
        <v>10.030303800763596</v>
      </c>
      <c r="Q80" s="10"/>
      <c r="R80" s="10">
        <f t="shared" si="15"/>
        <v>11965.710303800764</v>
      </c>
    </row>
    <row r="81" spans="1:18" hidden="1" x14ac:dyDescent="0.2">
      <c r="A81" s="34">
        <f>+Jan!A81</f>
        <v>912000</v>
      </c>
      <c r="B81" s="35"/>
      <c r="C81" s="35"/>
      <c r="D81" s="35"/>
      <c r="E81" s="35"/>
      <c r="F81" s="35"/>
      <c r="G81" s="10">
        <f t="shared" ref="G81:G113" si="16">SUM(B81:F81)</f>
        <v>0</v>
      </c>
      <c r="H81" s="10"/>
      <c r="I81" s="10">
        <f>+Jul!J81</f>
        <v>0</v>
      </c>
      <c r="J81" s="10"/>
      <c r="K81" s="10">
        <f>+Jul!L81</f>
        <v>0</v>
      </c>
      <c r="L81" s="10"/>
      <c r="M81" s="10"/>
      <c r="N81" s="10">
        <f t="shared" si="2"/>
        <v>0</v>
      </c>
      <c r="O81" s="10">
        <f>+'184.100'!AH81</f>
        <v>0</v>
      </c>
      <c r="Q81" s="10"/>
      <c r="R81" s="10">
        <f t="shared" si="15"/>
        <v>0</v>
      </c>
    </row>
    <row r="82" spans="1:18" hidden="1" x14ac:dyDescent="0.2">
      <c r="A82" s="34">
        <f>+Jan!A82</f>
        <v>913000</v>
      </c>
      <c r="B82" s="35"/>
      <c r="C82" s="35"/>
      <c r="D82" s="35"/>
      <c r="E82" s="35"/>
      <c r="F82" s="35"/>
      <c r="G82" s="10">
        <f t="shared" si="16"/>
        <v>0</v>
      </c>
      <c r="H82" s="10"/>
      <c r="I82" s="10">
        <f>+Jul!J82</f>
        <v>0</v>
      </c>
      <c r="J82" s="10"/>
      <c r="K82" s="10">
        <f>+Jul!L82</f>
        <v>0</v>
      </c>
      <c r="L82" s="10"/>
      <c r="M82" s="10"/>
      <c r="N82" s="10">
        <f t="shared" si="2"/>
        <v>0</v>
      </c>
      <c r="O82" s="10">
        <f>+'184.100'!AH82</f>
        <v>0</v>
      </c>
      <c r="Q82" s="10"/>
      <c r="R82" s="10">
        <f t="shared" si="15"/>
        <v>0</v>
      </c>
    </row>
    <row r="83" spans="1:18" hidden="1" x14ac:dyDescent="0.2">
      <c r="A83" s="34">
        <f>+Jan!A83</f>
        <v>913220</v>
      </c>
      <c r="B83" s="35"/>
      <c r="C83" s="35"/>
      <c r="D83" s="35"/>
      <c r="E83" s="35"/>
      <c r="F83" s="35"/>
      <c r="G83" s="10">
        <f t="shared" si="16"/>
        <v>0</v>
      </c>
      <c r="H83" s="10"/>
      <c r="I83" s="10">
        <f>+Jul!J83</f>
        <v>0</v>
      </c>
      <c r="J83" s="10"/>
      <c r="K83" s="10">
        <f>+Jul!L83</f>
        <v>0</v>
      </c>
      <c r="L83" s="10"/>
      <c r="M83" s="10"/>
      <c r="N83" s="10">
        <f t="shared" si="2"/>
        <v>0</v>
      </c>
      <c r="O83" s="10">
        <f>+'184.100'!AH83</f>
        <v>0</v>
      </c>
      <c r="Q83" s="10"/>
      <c r="R83" s="10">
        <f t="shared" si="15"/>
        <v>0</v>
      </c>
    </row>
    <row r="84" spans="1:18" hidden="1" x14ac:dyDescent="0.2">
      <c r="A84" s="34">
        <f>+Jan!A84</f>
        <v>913230</v>
      </c>
      <c r="B84" s="35"/>
      <c r="C84" s="35"/>
      <c r="D84" s="35"/>
      <c r="E84" s="35"/>
      <c r="F84" s="35"/>
      <c r="G84" s="10">
        <f t="shared" si="16"/>
        <v>0</v>
      </c>
      <c r="H84" s="10"/>
      <c r="I84" s="10">
        <f>+Jul!J84</f>
        <v>0</v>
      </c>
      <c r="J84" s="10"/>
      <c r="K84" s="10">
        <f>+Jul!L84</f>
        <v>0</v>
      </c>
      <c r="L84" s="10"/>
      <c r="M84" s="10"/>
      <c r="N84" s="10">
        <f t="shared" si="2"/>
        <v>0</v>
      </c>
      <c r="O84" s="10">
        <f>+'184.100'!AH84</f>
        <v>0</v>
      </c>
      <c r="Q84" s="10"/>
      <c r="R84" s="10">
        <f t="shared" si="15"/>
        <v>0</v>
      </c>
    </row>
    <row r="85" spans="1:18" hidden="1" x14ac:dyDescent="0.2">
      <c r="A85" s="34">
        <f>+Jan!A85</f>
        <v>913240</v>
      </c>
      <c r="B85" s="35"/>
      <c r="C85" s="35"/>
      <c r="D85" s="35"/>
      <c r="E85" s="35"/>
      <c r="F85" s="35"/>
      <c r="G85" s="10">
        <f t="shared" si="16"/>
        <v>0</v>
      </c>
      <c r="H85" s="10"/>
      <c r="I85" s="10">
        <f>+Jul!J85</f>
        <v>0</v>
      </c>
      <c r="J85" s="10"/>
      <c r="K85" s="10">
        <f>+Jul!L85</f>
        <v>0</v>
      </c>
      <c r="L85" s="10"/>
      <c r="M85" s="10"/>
      <c r="N85" s="10">
        <f t="shared" si="2"/>
        <v>0</v>
      </c>
      <c r="O85" s="10">
        <f>+'184.100'!AH85</f>
        <v>0</v>
      </c>
      <c r="Q85" s="10"/>
      <c r="R85" s="10">
        <f t="shared" si="15"/>
        <v>0</v>
      </c>
    </row>
    <row r="86" spans="1:18" x14ac:dyDescent="0.2">
      <c r="A86" s="34">
        <f>+Jan!A86</f>
        <v>920000</v>
      </c>
      <c r="B86" s="35">
        <v>101762.99</v>
      </c>
      <c r="C86" s="35"/>
      <c r="D86" s="35"/>
      <c r="E86" s="35">
        <v>7780.14</v>
      </c>
      <c r="F86" s="35"/>
      <c r="G86" s="10">
        <f t="shared" si="16"/>
        <v>109543.13</v>
      </c>
      <c r="H86" s="10"/>
      <c r="I86" s="10">
        <f>+Jul!J86</f>
        <v>0</v>
      </c>
      <c r="J86" s="10"/>
      <c r="K86" s="10">
        <f>+Jul!L86</f>
        <v>0</v>
      </c>
      <c r="L86" s="10"/>
      <c r="M86" s="10"/>
      <c r="N86" s="10">
        <f t="shared" si="2"/>
        <v>109543.13</v>
      </c>
      <c r="O86" s="10">
        <f>+'184.100'!AH86</f>
        <v>17.807339846941559</v>
      </c>
      <c r="Q86" s="10"/>
      <c r="R86" s="10">
        <f t="shared" si="15"/>
        <v>109560.93733984695</v>
      </c>
    </row>
    <row r="87" spans="1:18" hidden="1" x14ac:dyDescent="0.2">
      <c r="A87" s="34">
        <f>+Jan!A87</f>
        <v>920220</v>
      </c>
      <c r="B87" s="35"/>
      <c r="C87" s="35"/>
      <c r="D87" s="35"/>
      <c r="E87" s="35"/>
      <c r="F87" s="35"/>
      <c r="G87" s="10">
        <f t="shared" si="16"/>
        <v>0</v>
      </c>
      <c r="H87" s="10"/>
      <c r="I87" s="10">
        <f>+Jul!J87</f>
        <v>0</v>
      </c>
      <c r="J87" s="10"/>
      <c r="K87" s="10">
        <f>+Jul!L87</f>
        <v>0</v>
      </c>
      <c r="L87" s="10"/>
      <c r="M87" s="10"/>
      <c r="N87" s="10">
        <f t="shared" si="2"/>
        <v>0</v>
      </c>
      <c r="O87" s="10">
        <f>+'184.100'!AH87</f>
        <v>0</v>
      </c>
      <c r="Q87" s="10"/>
      <c r="R87" s="10">
        <f t="shared" si="15"/>
        <v>0</v>
      </c>
    </row>
    <row r="88" spans="1:18" hidden="1" x14ac:dyDescent="0.2">
      <c r="A88" s="34">
        <f>+Jan!A88</f>
        <v>920221</v>
      </c>
      <c r="B88" s="35"/>
      <c r="C88" s="35"/>
      <c r="D88" s="35"/>
      <c r="E88" s="35"/>
      <c r="F88" s="35"/>
      <c r="G88" s="10">
        <f t="shared" si="16"/>
        <v>0</v>
      </c>
      <c r="H88" s="10"/>
      <c r="I88" s="10">
        <f>+Jul!J88</f>
        <v>0</v>
      </c>
      <c r="J88" s="10"/>
      <c r="K88" s="10">
        <f>+Jul!L88</f>
        <v>0</v>
      </c>
      <c r="L88" s="10"/>
      <c r="M88" s="10"/>
      <c r="N88" s="10">
        <f t="shared" si="2"/>
        <v>0</v>
      </c>
      <c r="O88" s="10">
        <f>+'184.100'!AH88</f>
        <v>0</v>
      </c>
      <c r="Q88" s="10"/>
      <c r="R88" s="10">
        <f t="shared" si="15"/>
        <v>0</v>
      </c>
    </row>
    <row r="89" spans="1:18" hidden="1" x14ac:dyDescent="0.2">
      <c r="A89" s="34">
        <f>+Jan!A89</f>
        <v>920230</v>
      </c>
      <c r="B89" s="35"/>
      <c r="C89" s="35"/>
      <c r="D89" s="35"/>
      <c r="E89" s="35"/>
      <c r="F89" s="35"/>
      <c r="G89" s="10">
        <f t="shared" si="16"/>
        <v>0</v>
      </c>
      <c r="H89" s="10"/>
      <c r="I89" s="10">
        <f>+Jul!J89</f>
        <v>0</v>
      </c>
      <c r="J89" s="10"/>
      <c r="K89" s="10">
        <f>+Jul!L89</f>
        <v>0</v>
      </c>
      <c r="L89" s="10"/>
      <c r="M89" s="10"/>
      <c r="N89" s="10">
        <f t="shared" si="2"/>
        <v>0</v>
      </c>
      <c r="O89" s="10">
        <f>+'184.100'!AH89</f>
        <v>0</v>
      </c>
      <c r="Q89" s="10"/>
      <c r="R89" s="10">
        <f t="shared" si="15"/>
        <v>0</v>
      </c>
    </row>
    <row r="90" spans="1:18" hidden="1" x14ac:dyDescent="0.2">
      <c r="A90" s="34">
        <f>+Jan!A90</f>
        <v>920231</v>
      </c>
      <c r="B90" s="35"/>
      <c r="C90" s="35"/>
      <c r="D90" s="35"/>
      <c r="E90" s="35"/>
      <c r="F90" s="35"/>
      <c r="G90" s="10">
        <f t="shared" si="16"/>
        <v>0</v>
      </c>
      <c r="H90" s="10"/>
      <c r="I90" s="10">
        <f>+Jul!J90</f>
        <v>0</v>
      </c>
      <c r="J90" s="10"/>
      <c r="K90" s="10">
        <f>+Jul!L90</f>
        <v>0</v>
      </c>
      <c r="L90" s="10"/>
      <c r="M90" s="10"/>
      <c r="N90" s="10">
        <f t="shared" si="2"/>
        <v>0</v>
      </c>
      <c r="O90" s="10">
        <f>+'184.100'!AH90</f>
        <v>0</v>
      </c>
      <c r="Q90" s="10"/>
      <c r="R90" s="10">
        <f t="shared" si="15"/>
        <v>0</v>
      </c>
    </row>
    <row r="91" spans="1:18" hidden="1" x14ac:dyDescent="0.2">
      <c r="A91" s="34">
        <f>+Jan!A91</f>
        <v>920240</v>
      </c>
      <c r="B91" s="35"/>
      <c r="C91" s="35"/>
      <c r="D91" s="35"/>
      <c r="E91" s="35"/>
      <c r="F91" s="35"/>
      <c r="G91" s="10">
        <f t="shared" si="16"/>
        <v>0</v>
      </c>
      <c r="H91" s="10"/>
      <c r="I91" s="10">
        <f>+Jul!J91</f>
        <v>0</v>
      </c>
      <c r="J91" s="10"/>
      <c r="K91" s="10">
        <f>+Jul!L91</f>
        <v>0</v>
      </c>
      <c r="L91" s="10"/>
      <c r="M91" s="10"/>
      <c r="N91" s="10">
        <f t="shared" si="2"/>
        <v>0</v>
      </c>
      <c r="O91" s="10">
        <f>+'184.100'!AH91</f>
        <v>0</v>
      </c>
      <c r="Q91" s="10"/>
      <c r="R91" s="10">
        <f t="shared" si="15"/>
        <v>0</v>
      </c>
    </row>
    <row r="92" spans="1:18" hidden="1" x14ac:dyDescent="0.2">
      <c r="A92" s="34">
        <f>+Jan!A92</f>
        <v>920241</v>
      </c>
      <c r="B92" s="35"/>
      <c r="C92" s="35"/>
      <c r="D92" s="35"/>
      <c r="E92" s="35"/>
      <c r="F92" s="35"/>
      <c r="G92" s="10">
        <f t="shared" si="16"/>
        <v>0</v>
      </c>
      <c r="H92" s="10"/>
      <c r="I92" s="10">
        <f>+Jul!J92</f>
        <v>0</v>
      </c>
      <c r="J92" s="10"/>
      <c r="K92" s="10">
        <f>+Jul!L92</f>
        <v>0</v>
      </c>
      <c r="L92" s="10"/>
      <c r="M92" s="10"/>
      <c r="N92" s="10">
        <f t="shared" ref="N92:N97" si="17">+G92-I92+J92-K92+L92+M92+H92</f>
        <v>0</v>
      </c>
      <c r="O92" s="10">
        <f>+'184.100'!AH92</f>
        <v>0</v>
      </c>
      <c r="Q92" s="10"/>
      <c r="R92" s="10">
        <f t="shared" si="15"/>
        <v>0</v>
      </c>
    </row>
    <row r="93" spans="1:18" x14ac:dyDescent="0.2">
      <c r="A93" s="34">
        <v>920250</v>
      </c>
      <c r="B93" s="35">
        <v>57.32</v>
      </c>
      <c r="C93" s="35"/>
      <c r="D93" s="35"/>
      <c r="E93" s="35">
        <v>4.5</v>
      </c>
      <c r="F93" s="35"/>
      <c r="G93" s="10">
        <f t="shared" si="16"/>
        <v>61.82</v>
      </c>
      <c r="H93" s="10"/>
      <c r="I93" s="10">
        <f>+Jul!J93</f>
        <v>0</v>
      </c>
      <c r="J93" s="10"/>
      <c r="K93" s="10">
        <f>+Jul!L93</f>
        <v>0</v>
      </c>
      <c r="L93" s="10"/>
      <c r="M93" s="10"/>
      <c r="N93" s="10">
        <f t="shared" si="17"/>
        <v>61.82</v>
      </c>
      <c r="O93" s="10">
        <f>+'184.100'!AH93</f>
        <v>0</v>
      </c>
      <c r="Q93" s="10"/>
      <c r="R93" s="10">
        <f t="shared" si="15"/>
        <v>61.82</v>
      </c>
    </row>
    <row r="94" spans="1:18" x14ac:dyDescent="0.2">
      <c r="A94" s="34">
        <v>920260</v>
      </c>
      <c r="B94" s="35">
        <v>57.32</v>
      </c>
      <c r="C94" s="35"/>
      <c r="D94" s="35"/>
      <c r="E94" s="35">
        <v>4.5</v>
      </c>
      <c r="F94" s="35"/>
      <c r="G94" s="10">
        <f t="shared" si="16"/>
        <v>61.82</v>
      </c>
      <c r="H94" s="10"/>
      <c r="I94" s="10">
        <f>+Jul!J94</f>
        <v>0</v>
      </c>
      <c r="J94" s="10"/>
      <c r="K94" s="10">
        <f>+Jul!L94</f>
        <v>0</v>
      </c>
      <c r="L94" s="10"/>
      <c r="M94" s="10"/>
      <c r="N94" s="10">
        <f t="shared" si="17"/>
        <v>61.82</v>
      </c>
      <c r="O94" s="10">
        <f>+'184.100'!AH94</f>
        <v>0</v>
      </c>
      <c r="Q94" s="10"/>
      <c r="R94" s="10">
        <f t="shared" si="15"/>
        <v>61.82</v>
      </c>
    </row>
    <row r="95" spans="1:18" hidden="1" x14ac:dyDescent="0.2">
      <c r="A95" s="34">
        <f>+Jan!A95</f>
        <v>921000</v>
      </c>
      <c r="B95" s="35"/>
      <c r="C95" s="35"/>
      <c r="D95" s="35"/>
      <c r="E95" s="35"/>
      <c r="F95" s="35"/>
      <c r="G95" s="10">
        <f t="shared" si="16"/>
        <v>0</v>
      </c>
      <c r="H95" s="10"/>
      <c r="I95" s="10">
        <f>+Jul!J95</f>
        <v>0</v>
      </c>
      <c r="J95" s="10"/>
      <c r="K95" s="10">
        <f>+Jul!L95</f>
        <v>0</v>
      </c>
      <c r="L95" s="10"/>
      <c r="M95" s="10"/>
      <c r="N95" s="10">
        <f t="shared" si="17"/>
        <v>0</v>
      </c>
      <c r="O95" s="10">
        <f>+'184.100'!AH95</f>
        <v>0</v>
      </c>
      <c r="Q95" s="10">
        <f>+'163000'!AH19+'163000'!AH42</f>
        <v>0</v>
      </c>
      <c r="R95" s="10">
        <f t="shared" si="15"/>
        <v>0</v>
      </c>
    </row>
    <row r="96" spans="1:18" hidden="1" x14ac:dyDescent="0.2">
      <c r="A96" s="34">
        <f>+Jan!A96</f>
        <v>928000</v>
      </c>
      <c r="B96" s="35"/>
      <c r="C96" s="35"/>
      <c r="D96" s="35"/>
      <c r="E96" s="35"/>
      <c r="F96" s="35"/>
      <c r="G96" s="10">
        <f t="shared" si="16"/>
        <v>0</v>
      </c>
      <c r="H96" s="10"/>
      <c r="I96" s="10">
        <f>+Jul!J96</f>
        <v>0</v>
      </c>
      <c r="J96" s="10"/>
      <c r="K96" s="10">
        <f>+Jul!L96</f>
        <v>0</v>
      </c>
      <c r="L96" s="10"/>
      <c r="M96" s="10"/>
      <c r="N96" s="10">
        <f t="shared" si="17"/>
        <v>0</v>
      </c>
      <c r="O96" s="10">
        <f>+'184.100'!AH96</f>
        <v>0</v>
      </c>
      <c r="Q96" s="10"/>
      <c r="R96" s="10">
        <f t="shared" si="15"/>
        <v>0</v>
      </c>
    </row>
    <row r="97" spans="1:18" hidden="1" x14ac:dyDescent="0.2">
      <c r="A97" s="34">
        <f>+Jan!A97</f>
        <v>928100</v>
      </c>
      <c r="B97" s="35"/>
      <c r="C97" s="35"/>
      <c r="D97" s="35"/>
      <c r="E97" s="35"/>
      <c r="F97" s="35"/>
      <c r="G97" s="10">
        <f t="shared" si="16"/>
        <v>0</v>
      </c>
      <c r="H97" s="10"/>
      <c r="I97" s="10">
        <f>+Jul!J97</f>
        <v>0</v>
      </c>
      <c r="J97" s="10"/>
      <c r="K97" s="10">
        <f>+Jul!L97</f>
        <v>0</v>
      </c>
      <c r="L97" s="10"/>
      <c r="M97" s="10"/>
      <c r="N97" s="10">
        <f t="shared" si="17"/>
        <v>0</v>
      </c>
      <c r="O97" s="10">
        <f>+'184.100'!AH97</f>
        <v>0</v>
      </c>
      <c r="Q97" s="10"/>
      <c r="R97" s="10">
        <f t="shared" si="15"/>
        <v>0</v>
      </c>
    </row>
    <row r="98" spans="1:18" hidden="1" x14ac:dyDescent="0.2">
      <c r="A98" s="34">
        <f>+Jan!A98</f>
        <v>928300</v>
      </c>
      <c r="B98" s="35"/>
      <c r="C98" s="35"/>
      <c r="D98" s="35"/>
      <c r="E98" s="35"/>
      <c r="F98" s="35"/>
      <c r="G98" s="10">
        <f t="shared" si="16"/>
        <v>0</v>
      </c>
      <c r="H98" s="10"/>
      <c r="I98" s="10">
        <f>+Jul!J98</f>
        <v>0</v>
      </c>
      <c r="J98" s="10"/>
      <c r="K98" s="10">
        <f>+Jul!L98</f>
        <v>0</v>
      </c>
      <c r="L98" s="10"/>
      <c r="M98" s="10"/>
      <c r="N98" s="10">
        <f t="shared" ref="N98:N99" si="18">+G98-I98+J98-K98+L98+M98+H98</f>
        <v>0</v>
      </c>
      <c r="O98" s="10">
        <f>+'184.100'!AH98</f>
        <v>0</v>
      </c>
      <c r="Q98" s="10"/>
      <c r="R98" s="10">
        <f t="shared" si="15"/>
        <v>0</v>
      </c>
    </row>
    <row r="99" spans="1:18" hidden="1" x14ac:dyDescent="0.2">
      <c r="A99" s="34">
        <v>928500</v>
      </c>
      <c r="B99" s="35"/>
      <c r="C99" s="35"/>
      <c r="D99" s="35"/>
      <c r="E99" s="35"/>
      <c r="F99" s="35"/>
      <c r="G99" s="10">
        <f t="shared" si="16"/>
        <v>0</v>
      </c>
      <c r="H99" s="10"/>
      <c r="I99" s="10">
        <f>+Jul!J99</f>
        <v>0</v>
      </c>
      <c r="J99" s="10"/>
      <c r="K99" s="10">
        <f>+Jul!L99</f>
        <v>0</v>
      </c>
      <c r="L99" s="10"/>
      <c r="M99" s="10"/>
      <c r="N99" s="10">
        <f t="shared" si="18"/>
        <v>0</v>
      </c>
      <c r="O99" s="10">
        <f>+'184.100'!AH99</f>
        <v>0</v>
      </c>
      <c r="Q99" s="10"/>
      <c r="R99" s="10">
        <f t="shared" si="15"/>
        <v>0</v>
      </c>
    </row>
    <row r="100" spans="1:18" hidden="1" x14ac:dyDescent="0.2">
      <c r="A100" s="34">
        <v>928600</v>
      </c>
      <c r="B100" s="35"/>
      <c r="C100" s="35"/>
      <c r="D100" s="35"/>
      <c r="E100" s="35"/>
      <c r="F100" s="35"/>
      <c r="G100" s="10">
        <f t="shared" si="16"/>
        <v>0</v>
      </c>
      <c r="H100" s="10"/>
      <c r="I100" s="10">
        <f>+Jul!J100</f>
        <v>0</v>
      </c>
      <c r="J100" s="10"/>
      <c r="K100" s="10">
        <f>+Jul!L100</f>
        <v>0</v>
      </c>
      <c r="L100" s="10"/>
      <c r="M100" s="10"/>
      <c r="N100" s="10">
        <f t="shared" ref="N100:N104" si="19">+G100-I100+J100-K100+L100+M100+H100</f>
        <v>0</v>
      </c>
      <c r="O100" s="10">
        <f>+'184.100'!AH100</f>
        <v>0</v>
      </c>
      <c r="Q100" s="10"/>
      <c r="R100" s="10">
        <f t="shared" si="15"/>
        <v>0</v>
      </c>
    </row>
    <row r="101" spans="1:18" hidden="1" x14ac:dyDescent="0.2">
      <c r="A101" s="34">
        <v>928610</v>
      </c>
      <c r="B101" s="35"/>
      <c r="C101" s="35"/>
      <c r="D101" s="35"/>
      <c r="E101" s="35"/>
      <c r="F101" s="35"/>
      <c r="G101" s="10">
        <f t="shared" si="16"/>
        <v>0</v>
      </c>
      <c r="H101" s="10"/>
      <c r="I101" s="10">
        <f>+Jul!J101</f>
        <v>0</v>
      </c>
      <c r="J101" s="10"/>
      <c r="K101" s="10">
        <f>+Jul!L101</f>
        <v>0</v>
      </c>
      <c r="L101" s="10"/>
      <c r="M101" s="10"/>
      <c r="N101" s="10">
        <f t="shared" si="19"/>
        <v>0</v>
      </c>
      <c r="O101" s="10">
        <f>+'184.100'!AH101</f>
        <v>0</v>
      </c>
      <c r="Q101" s="10"/>
      <c r="R101" s="10">
        <f t="shared" si="15"/>
        <v>0</v>
      </c>
    </row>
    <row r="102" spans="1:18" hidden="1" x14ac:dyDescent="0.2">
      <c r="A102" s="34">
        <f>+Jan!A102</f>
        <v>930100</v>
      </c>
      <c r="B102" s="35"/>
      <c r="C102" s="35"/>
      <c r="D102" s="35"/>
      <c r="E102" s="35"/>
      <c r="F102" s="35"/>
      <c r="G102" s="10">
        <f t="shared" si="16"/>
        <v>0</v>
      </c>
      <c r="H102" s="10"/>
      <c r="I102" s="10">
        <f>+Jul!J102</f>
        <v>0</v>
      </c>
      <c r="J102" s="10"/>
      <c r="K102" s="10">
        <f>+Jul!L102</f>
        <v>0</v>
      </c>
      <c r="L102" s="10"/>
      <c r="M102" s="10"/>
      <c r="N102" s="10">
        <f t="shared" si="19"/>
        <v>0</v>
      </c>
      <c r="O102" s="10">
        <f>+'184.100'!AH102</f>
        <v>0</v>
      </c>
      <c r="Q102" s="10"/>
      <c r="R102" s="10">
        <f t="shared" si="15"/>
        <v>0</v>
      </c>
    </row>
    <row r="103" spans="1:18" x14ac:dyDescent="0.2">
      <c r="A103" s="34">
        <f>+Jan!A103</f>
        <v>930200</v>
      </c>
      <c r="B103" s="35">
        <v>9916.74</v>
      </c>
      <c r="C103" s="35"/>
      <c r="D103" s="35"/>
      <c r="E103" s="35">
        <v>608.53</v>
      </c>
      <c r="F103" s="35"/>
      <c r="G103" s="10">
        <f t="shared" si="16"/>
        <v>10525.27</v>
      </c>
      <c r="H103" s="10"/>
      <c r="I103" s="10">
        <f>+Jul!J103</f>
        <v>0</v>
      </c>
      <c r="J103" s="10"/>
      <c r="K103" s="10">
        <f>+Jul!L103</f>
        <v>0</v>
      </c>
      <c r="L103" s="10"/>
      <c r="M103" s="10"/>
      <c r="N103" s="10">
        <f t="shared" si="19"/>
        <v>10525.27</v>
      </c>
      <c r="O103" s="10">
        <f>+'184.100'!AH103</f>
        <v>3.0852563279313436</v>
      </c>
      <c r="P103" s="10">
        <v>-1.03</v>
      </c>
      <c r="Q103" s="10"/>
      <c r="R103" s="10">
        <f t="shared" si="15"/>
        <v>10527.325256327931</v>
      </c>
    </row>
    <row r="104" spans="1:18" hidden="1" x14ac:dyDescent="0.2">
      <c r="A104" s="34">
        <f>+Jan!A104</f>
        <v>930220</v>
      </c>
      <c r="B104" s="35"/>
      <c r="C104" s="35"/>
      <c r="D104" s="35"/>
      <c r="E104" s="35"/>
      <c r="F104" s="35"/>
      <c r="G104" s="10">
        <f t="shared" si="16"/>
        <v>0</v>
      </c>
      <c r="H104" s="10"/>
      <c r="I104" s="10">
        <f>+Jul!J104</f>
        <v>0</v>
      </c>
      <c r="J104" s="10"/>
      <c r="K104" s="10">
        <f>+Jul!L104</f>
        <v>0</v>
      </c>
      <c r="L104" s="10"/>
      <c r="M104" s="10"/>
      <c r="N104" s="10">
        <f t="shared" si="19"/>
        <v>0</v>
      </c>
      <c r="O104" s="10">
        <f>+'184.100'!AH104</f>
        <v>0</v>
      </c>
      <c r="Q104" s="10"/>
      <c r="R104" s="10">
        <f t="shared" si="15"/>
        <v>0</v>
      </c>
    </row>
    <row r="105" spans="1:18" hidden="1" x14ac:dyDescent="0.2">
      <c r="A105" s="34">
        <f>+Jan!A105</f>
        <v>930221</v>
      </c>
      <c r="B105" s="35"/>
      <c r="C105" s="35"/>
      <c r="D105" s="35"/>
      <c r="E105" s="35"/>
      <c r="F105" s="35"/>
      <c r="G105" s="10">
        <f t="shared" si="16"/>
        <v>0</v>
      </c>
      <c r="H105" s="10"/>
      <c r="I105" s="10">
        <f>+Jul!J105</f>
        <v>0</v>
      </c>
      <c r="J105" s="10"/>
      <c r="K105" s="10">
        <f>+Jul!L105</f>
        <v>0</v>
      </c>
      <c r="L105" s="10"/>
      <c r="M105" s="10"/>
      <c r="N105" s="10">
        <f t="shared" ref="N105:N114" si="20">+G105-I105+J105-K105+L105+M105+H105</f>
        <v>0</v>
      </c>
      <c r="O105" s="10">
        <f>+'184.100'!AH105</f>
        <v>0</v>
      </c>
      <c r="Q105" s="10"/>
      <c r="R105" s="10">
        <f t="shared" ref="R105:R114" si="21">+N105++Q105+O105+P105</f>
        <v>0</v>
      </c>
    </row>
    <row r="106" spans="1:18" hidden="1" x14ac:dyDescent="0.2">
      <c r="A106" s="34">
        <f>+Jan!A106</f>
        <v>930230</v>
      </c>
      <c r="B106" s="35"/>
      <c r="C106" s="35"/>
      <c r="D106" s="35"/>
      <c r="E106" s="35"/>
      <c r="F106" s="35"/>
      <c r="G106" s="10">
        <f t="shared" si="16"/>
        <v>0</v>
      </c>
      <c r="H106" s="10"/>
      <c r="I106" s="10">
        <f>+Jul!J106</f>
        <v>0</v>
      </c>
      <c r="J106" s="10"/>
      <c r="K106" s="10">
        <f>+Jul!L106</f>
        <v>0</v>
      </c>
      <c r="L106" s="10"/>
      <c r="M106" s="10"/>
      <c r="N106" s="10">
        <f t="shared" si="20"/>
        <v>0</v>
      </c>
      <c r="O106" s="10">
        <f>+'184.100'!AH106</f>
        <v>0</v>
      </c>
      <c r="Q106" s="10"/>
      <c r="R106" s="10">
        <f t="shared" si="21"/>
        <v>0</v>
      </c>
    </row>
    <row r="107" spans="1:18" hidden="1" x14ac:dyDescent="0.2">
      <c r="A107" s="34">
        <f>+Jan!A107</f>
        <v>930231</v>
      </c>
      <c r="B107" s="35"/>
      <c r="C107" s="35"/>
      <c r="D107" s="35"/>
      <c r="E107" s="35"/>
      <c r="F107" s="35"/>
      <c r="G107" s="10">
        <f t="shared" si="16"/>
        <v>0</v>
      </c>
      <c r="H107" s="10"/>
      <c r="I107" s="10">
        <f>+Jul!J107</f>
        <v>0</v>
      </c>
      <c r="J107" s="10"/>
      <c r="K107" s="10">
        <f>+Jul!L107</f>
        <v>0</v>
      </c>
      <c r="L107" s="10"/>
      <c r="M107" s="10"/>
      <c r="N107" s="10">
        <f t="shared" si="20"/>
        <v>0</v>
      </c>
      <c r="O107" s="10">
        <f>+'184.100'!AH107</f>
        <v>0</v>
      </c>
      <c r="Q107" s="10"/>
      <c r="R107" s="10">
        <f t="shared" si="21"/>
        <v>0</v>
      </c>
    </row>
    <row r="108" spans="1:18" hidden="1" x14ac:dyDescent="0.2">
      <c r="A108" s="34">
        <f>+Jan!A108</f>
        <v>930240</v>
      </c>
      <c r="B108" s="35"/>
      <c r="C108" s="35"/>
      <c r="D108" s="35"/>
      <c r="E108" s="35"/>
      <c r="F108" s="35"/>
      <c r="G108" s="10">
        <f t="shared" si="16"/>
        <v>0</v>
      </c>
      <c r="H108" s="10"/>
      <c r="I108" s="10">
        <f>+Jul!J108</f>
        <v>0</v>
      </c>
      <c r="J108" s="10"/>
      <c r="K108" s="10">
        <f>+Jul!L108</f>
        <v>0</v>
      </c>
      <c r="L108" s="10"/>
      <c r="M108" s="10"/>
      <c r="N108" s="10">
        <f t="shared" si="20"/>
        <v>0</v>
      </c>
      <c r="O108" s="10">
        <f>+'184.100'!AH108</f>
        <v>0</v>
      </c>
      <c r="Q108" s="10"/>
      <c r="R108" s="10">
        <f t="shared" si="21"/>
        <v>0</v>
      </c>
    </row>
    <row r="109" spans="1:18" hidden="1" x14ac:dyDescent="0.2">
      <c r="A109" s="34">
        <f>+Jan!A109</f>
        <v>930241</v>
      </c>
      <c r="B109" s="35"/>
      <c r="C109" s="35"/>
      <c r="D109" s="35"/>
      <c r="E109" s="35"/>
      <c r="F109" s="35"/>
      <c r="G109" s="10">
        <f t="shared" si="16"/>
        <v>0</v>
      </c>
      <c r="H109" s="10"/>
      <c r="I109" s="10">
        <f>+Jul!J109</f>
        <v>0</v>
      </c>
      <c r="J109" s="10"/>
      <c r="K109" s="10">
        <f>+Jul!L109</f>
        <v>0</v>
      </c>
      <c r="L109" s="10"/>
      <c r="M109" s="10"/>
      <c r="N109" s="10">
        <f t="shared" si="20"/>
        <v>0</v>
      </c>
      <c r="O109" s="10">
        <f>+'184.100'!AH109</f>
        <v>0</v>
      </c>
      <c r="Q109" s="10"/>
      <c r="R109" s="10">
        <f t="shared" si="21"/>
        <v>0</v>
      </c>
    </row>
    <row r="110" spans="1:18" x14ac:dyDescent="0.2">
      <c r="A110" s="34">
        <f>+Jan!A110</f>
        <v>935000</v>
      </c>
      <c r="B110" s="35">
        <v>31438.95</v>
      </c>
      <c r="C110" s="35"/>
      <c r="D110" s="35"/>
      <c r="E110" s="35">
        <v>2196.87</v>
      </c>
      <c r="F110" s="35"/>
      <c r="G110" s="10">
        <f t="shared" si="16"/>
        <v>33635.82</v>
      </c>
      <c r="H110" s="10"/>
      <c r="I110" s="10">
        <f>+Jul!J110</f>
        <v>0</v>
      </c>
      <c r="J110" s="10"/>
      <c r="K110" s="10">
        <f>+Jul!L110</f>
        <v>0</v>
      </c>
      <c r="L110" s="10"/>
      <c r="M110" s="10"/>
      <c r="N110" s="10">
        <f t="shared" si="20"/>
        <v>33635.82</v>
      </c>
      <c r="O110" s="10">
        <f>+'184.100'!AH110</f>
        <v>16.081545367440359</v>
      </c>
      <c r="Q110" s="10"/>
      <c r="R110" s="10">
        <f t="shared" si="21"/>
        <v>33651.901545367436</v>
      </c>
    </row>
    <row r="111" spans="1:18" hidden="1" x14ac:dyDescent="0.2">
      <c r="A111" s="34">
        <f>+Jan!A111</f>
        <v>935220</v>
      </c>
      <c r="B111" s="10"/>
      <c r="C111" s="10"/>
      <c r="D111" s="10"/>
      <c r="E111" s="10"/>
      <c r="F111" s="10"/>
      <c r="G111" s="10">
        <f t="shared" si="16"/>
        <v>0</v>
      </c>
      <c r="H111" s="10"/>
      <c r="I111" s="10">
        <f>+Jul!J111</f>
        <v>0</v>
      </c>
      <c r="J111" s="10"/>
      <c r="K111" s="10">
        <f>+Jul!L111</f>
        <v>0</v>
      </c>
      <c r="L111" s="10"/>
      <c r="M111" s="10"/>
      <c r="N111" s="10">
        <f t="shared" si="20"/>
        <v>0</v>
      </c>
      <c r="O111" s="10">
        <f>+'184.100'!AH111</f>
        <v>0</v>
      </c>
      <c r="Q111" s="10"/>
      <c r="R111" s="10">
        <f t="shared" si="21"/>
        <v>0</v>
      </c>
    </row>
    <row r="112" spans="1:18" hidden="1" x14ac:dyDescent="0.2">
      <c r="A112" s="34">
        <f>+Jan!A112</f>
        <v>935230</v>
      </c>
      <c r="B112" s="10"/>
      <c r="C112" s="10"/>
      <c r="D112" s="10"/>
      <c r="E112" s="10"/>
      <c r="F112" s="10"/>
      <c r="G112" s="10">
        <f t="shared" si="16"/>
        <v>0</v>
      </c>
      <c r="H112" s="10"/>
      <c r="I112" s="10">
        <f>+Jul!J112</f>
        <v>0</v>
      </c>
      <c r="J112" s="10"/>
      <c r="K112" s="10">
        <f>+Jul!L112</f>
        <v>0</v>
      </c>
      <c r="L112" s="10"/>
      <c r="M112" s="10"/>
      <c r="N112" s="10">
        <f t="shared" si="20"/>
        <v>0</v>
      </c>
      <c r="O112" s="10">
        <f>+'184.100'!AH112</f>
        <v>0</v>
      </c>
      <c r="Q112" s="10"/>
      <c r="R112" s="10">
        <f t="shared" si="21"/>
        <v>0</v>
      </c>
    </row>
    <row r="113" spans="1:18" hidden="1" x14ac:dyDescent="0.2">
      <c r="A113" s="34">
        <f>+Jan!A113</f>
        <v>935240</v>
      </c>
      <c r="B113" s="10"/>
      <c r="C113" s="10"/>
      <c r="D113" s="10"/>
      <c r="E113" s="10"/>
      <c r="F113" s="10"/>
      <c r="G113" s="10">
        <f t="shared" si="16"/>
        <v>0</v>
      </c>
      <c r="H113" s="10"/>
      <c r="I113" s="10">
        <f>+Jul!J113</f>
        <v>0</v>
      </c>
      <c r="J113" s="10"/>
      <c r="K113" s="10">
        <f>+Jul!L113</f>
        <v>0</v>
      </c>
      <c r="L113" s="10"/>
      <c r="M113" s="10"/>
      <c r="N113" s="10">
        <f t="shared" si="20"/>
        <v>0</v>
      </c>
      <c r="O113" s="10">
        <f>+'184.100'!AH113</f>
        <v>0</v>
      </c>
      <c r="Q113" s="10"/>
      <c r="R113" s="10">
        <f t="shared" si="21"/>
        <v>0</v>
      </c>
    </row>
    <row r="114" spans="1:18" x14ac:dyDescent="0.2">
      <c r="A114" s="34">
        <f>+Jan!A114</f>
        <v>0</v>
      </c>
      <c r="B114" s="10"/>
      <c r="C114" s="10"/>
      <c r="D114" s="10"/>
      <c r="E114" s="10"/>
      <c r="F114" s="10"/>
      <c r="G114" s="10">
        <f t="shared" ref="G114" si="22">(B114-D114)+E114</f>
        <v>0</v>
      </c>
      <c r="H114" s="10"/>
      <c r="I114" s="10">
        <f>+Jul!J114</f>
        <v>0</v>
      </c>
      <c r="J114" s="10"/>
      <c r="K114" s="10">
        <f>+Jul!L114</f>
        <v>0</v>
      </c>
      <c r="L114" s="10"/>
      <c r="M114" s="10"/>
      <c r="N114" s="10">
        <f t="shared" si="20"/>
        <v>0</v>
      </c>
      <c r="O114" s="10">
        <f>+'184.100'!AH114</f>
        <v>0</v>
      </c>
      <c r="Q114" s="10"/>
      <c r="R114" s="10">
        <f t="shared" si="21"/>
        <v>0</v>
      </c>
    </row>
    <row r="115" spans="1:18" ht="15.75" thickBot="1" x14ac:dyDescent="0.25">
      <c r="A115" s="7"/>
      <c r="B115" s="19">
        <f t="shared" ref="B115:N115" si="23">SUM(B8:B114)</f>
        <v>897550.97999999986</v>
      </c>
      <c r="C115" s="19">
        <f t="shared" si="23"/>
        <v>1110.4000000000001</v>
      </c>
      <c r="D115" s="19">
        <f t="shared" si="23"/>
        <v>0</v>
      </c>
      <c r="E115" s="19">
        <f t="shared" si="23"/>
        <v>61169.73</v>
      </c>
      <c r="F115" s="19">
        <f t="shared" si="23"/>
        <v>0</v>
      </c>
      <c r="G115" s="19">
        <f t="shared" si="23"/>
        <v>959831.10999999987</v>
      </c>
      <c r="H115" s="19">
        <f t="shared" si="23"/>
        <v>0</v>
      </c>
      <c r="I115" s="19">
        <f t="shared" si="23"/>
        <v>0</v>
      </c>
      <c r="J115" s="19">
        <f t="shared" si="23"/>
        <v>0</v>
      </c>
      <c r="K115" s="19">
        <f t="shared" si="23"/>
        <v>0</v>
      </c>
      <c r="L115" s="19">
        <f t="shared" si="23"/>
        <v>0</v>
      </c>
      <c r="M115" s="19">
        <f t="shared" si="23"/>
        <v>0</v>
      </c>
      <c r="N115" s="19">
        <f t="shared" si="23"/>
        <v>959831.11</v>
      </c>
      <c r="O115" s="19">
        <f>SUM(O8:O113)</f>
        <v>-9.2370555648813024E-14</v>
      </c>
      <c r="P115" s="19">
        <f>SUM(P8:P113)</f>
        <v>0</v>
      </c>
      <c r="Q115" s="19">
        <f>SUM(Q8:Q113)</f>
        <v>-1.2789769243681803E-13</v>
      </c>
      <c r="R115" s="19">
        <f>SUM(R8:R113)</f>
        <v>959831.11000000022</v>
      </c>
    </row>
    <row r="116" spans="1:18" ht="15.75" thickTop="1" x14ac:dyDescent="0.2">
      <c r="A116" s="7"/>
      <c r="H116" s="10"/>
      <c r="I116" s="10" t="s">
        <v>11</v>
      </c>
      <c r="J116" s="10"/>
      <c r="K116" s="10"/>
      <c r="L116" s="10"/>
      <c r="M116" s="10"/>
      <c r="O116" s="10"/>
      <c r="Q116" s="10"/>
    </row>
    <row r="117" spans="1:18" x14ac:dyDescent="0.2">
      <c r="A117" s="101"/>
      <c r="B117" s="102"/>
      <c r="C117" s="102"/>
      <c r="D117" s="102"/>
      <c r="E117" s="102"/>
      <c r="F117" s="102"/>
      <c r="G117" s="102"/>
      <c r="H117" s="10"/>
      <c r="M117" s="3" t="s">
        <v>38</v>
      </c>
      <c r="N117" s="10">
        <f>SUM(N8:N34)++N43+SUM(N47:N48)+N44</f>
        <v>266011.17</v>
      </c>
      <c r="O117" s="44" t="s">
        <v>38</v>
      </c>
      <c r="P117" s="43"/>
      <c r="Q117" s="44"/>
      <c r="R117" s="10">
        <f>SUM(R8:R34)++R43+SUM(R47:R48)+R44</f>
        <v>307645.29227866826</v>
      </c>
    </row>
    <row r="118" spans="1:18" x14ac:dyDescent="0.2">
      <c r="A118" s="101"/>
      <c r="B118" s="102" t="s">
        <v>96</v>
      </c>
      <c r="C118" s="102"/>
      <c r="D118" s="102"/>
      <c r="E118" s="102">
        <v>131</v>
      </c>
      <c r="F118" s="102"/>
      <c r="G118" s="102"/>
      <c r="M118" s="3" t="s">
        <v>39</v>
      </c>
      <c r="N118" s="10">
        <f>SUM(N35:N40)</f>
        <v>285.81</v>
      </c>
      <c r="O118" s="44" t="s">
        <v>39</v>
      </c>
      <c r="P118" s="43"/>
      <c r="Q118" s="44"/>
      <c r="R118" s="10">
        <f>SUM(R35:R40)</f>
        <v>285.81</v>
      </c>
    </row>
    <row r="119" spans="1:18" x14ac:dyDescent="0.2">
      <c r="A119" s="9"/>
      <c r="B119" s="90" t="s">
        <v>97</v>
      </c>
      <c r="M119" s="3" t="s">
        <v>42</v>
      </c>
      <c r="N119" s="10">
        <f>SUM(N41:N42)+N45</f>
        <v>43339.359999999993</v>
      </c>
      <c r="O119" s="44" t="s">
        <v>42</v>
      </c>
      <c r="P119" s="43"/>
      <c r="Q119" s="44"/>
      <c r="R119" s="10">
        <f>SUM(R41:R42)+R45</f>
        <v>-3.8240521860188892E-12</v>
      </c>
    </row>
    <row r="120" spans="1:18" x14ac:dyDescent="0.2">
      <c r="A120" s="9"/>
      <c r="M120" s="3" t="s">
        <v>41</v>
      </c>
      <c r="N120" s="10">
        <f>SUM(N49:N55)</f>
        <v>0</v>
      </c>
      <c r="O120" s="44" t="s">
        <v>41</v>
      </c>
      <c r="P120" s="43"/>
      <c r="Q120" s="44"/>
      <c r="R120" s="10">
        <f>SUM(R49:R55)</f>
        <v>10.219999999999999</v>
      </c>
    </row>
    <row r="121" spans="1:18" x14ac:dyDescent="0.2">
      <c r="A121" s="9"/>
      <c r="M121" s="3" t="s">
        <v>40</v>
      </c>
      <c r="N121" s="29">
        <f>SUM(N56:N114)</f>
        <v>650194.76999999979</v>
      </c>
      <c r="O121" s="44" t="s">
        <v>40</v>
      </c>
      <c r="P121" s="43"/>
      <c r="Q121" s="44"/>
      <c r="R121" s="29">
        <f>SUM(R56:R114)</f>
        <v>651889.78772133181</v>
      </c>
    </row>
    <row r="122" spans="1:18" ht="15.75" thickBot="1" x14ac:dyDescent="0.25">
      <c r="A122" s="9"/>
      <c r="M122" s="3" t="s">
        <v>4</v>
      </c>
      <c r="N122" s="30">
        <f>SUM(N117:N121)</f>
        <v>959831.10999999975</v>
      </c>
      <c r="O122" s="44" t="s">
        <v>4</v>
      </c>
      <c r="P122" s="43"/>
      <c r="Q122" s="44"/>
      <c r="R122" s="30">
        <f>SUM(R117:R121)</f>
        <v>959831.1100000001</v>
      </c>
    </row>
    <row r="123" spans="1:18" ht="15.75" thickTop="1" x14ac:dyDescent="0.2">
      <c r="A123" s="9"/>
      <c r="O123" s="10"/>
    </row>
    <row r="124" spans="1:18" x14ac:dyDescent="0.2">
      <c r="A124" s="9"/>
      <c r="O124" s="10"/>
    </row>
    <row r="125" spans="1:18" x14ac:dyDescent="0.2">
      <c r="A125" s="9"/>
      <c r="O125" s="10"/>
    </row>
    <row r="126" spans="1:18" x14ac:dyDescent="0.2">
      <c r="A126" s="9"/>
    </row>
    <row r="127" spans="1:18" x14ac:dyDescent="0.2">
      <c r="A127" s="9"/>
    </row>
    <row r="128" spans="1:18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</sheetData>
  <phoneticPr fontId="0" type="noConversion"/>
  <printOptions gridLines="1"/>
  <pageMargins left="0.33" right="0.49" top="0.27" bottom="0.26" header="0.5" footer="0.5"/>
  <pageSetup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>
    <pageSetUpPr fitToPage="1"/>
  </sheetPr>
  <dimension ref="A1:R123"/>
  <sheetViews>
    <sheetView zoomScale="70" workbookViewId="0">
      <pane xSplit="1" ySplit="6" topLeftCell="B7" activePane="bottomRight" state="frozen"/>
      <selection activeCell="B120" sqref="B120"/>
      <selection pane="topRight" activeCell="B120" sqref="B120"/>
      <selection pane="bottomLeft" activeCell="B120" sqref="B120"/>
      <selection pane="bottomRight" activeCell="B120" sqref="B120"/>
    </sheetView>
  </sheetViews>
  <sheetFormatPr defaultColWidth="18.140625" defaultRowHeight="15" x14ac:dyDescent="0.2"/>
  <cols>
    <col min="1" max="1" width="14.28515625" style="3" bestFit="1" customWidth="1"/>
    <col min="2" max="2" width="15" style="2" bestFit="1" customWidth="1"/>
    <col min="3" max="3" width="12.85546875" style="2" bestFit="1" customWidth="1"/>
    <col min="4" max="4" width="13.140625" style="2" hidden="1" customWidth="1"/>
    <col min="5" max="5" width="18.5703125" style="2" bestFit="1" customWidth="1"/>
    <col min="6" max="6" width="14" style="2" customWidth="1"/>
    <col min="7" max="7" width="14.28515625" style="2" bestFit="1" customWidth="1"/>
    <col min="8" max="8" width="12.42578125" style="3" bestFit="1" customWidth="1"/>
    <col min="9" max="10" width="12.7109375" style="3" hidden="1" customWidth="1"/>
    <col min="11" max="12" width="13" style="3" hidden="1" customWidth="1"/>
    <col min="13" max="13" width="21.42578125" style="3" hidden="1" customWidth="1"/>
    <col min="14" max="14" width="14.5703125" style="10" bestFit="1" customWidth="1"/>
    <col min="15" max="15" width="12.42578125" style="3" bestFit="1" customWidth="1"/>
    <col min="16" max="16" width="14.85546875" style="10" bestFit="1" customWidth="1"/>
    <col min="17" max="17" width="13.85546875" style="3" bestFit="1" customWidth="1"/>
    <col min="18" max="18" width="18.28515625" style="10" bestFit="1" customWidth="1"/>
    <col min="19" max="16384" width="18.140625" style="3"/>
  </cols>
  <sheetData>
    <row r="1" spans="1:18" ht="15.75" x14ac:dyDescent="0.25">
      <c r="A1" s="36" t="s">
        <v>37</v>
      </c>
      <c r="B1" s="37"/>
      <c r="C1" s="37"/>
      <c r="D1" s="37"/>
      <c r="E1" s="37"/>
      <c r="F1" s="37"/>
      <c r="G1" s="37"/>
      <c r="H1" s="32"/>
      <c r="I1" s="32"/>
      <c r="J1" s="32"/>
      <c r="K1" s="32"/>
    </row>
    <row r="2" spans="1:18" ht="15.75" x14ac:dyDescent="0.25">
      <c r="A2" s="36" t="s">
        <v>36</v>
      </c>
      <c r="B2" s="37"/>
      <c r="C2" s="37"/>
      <c r="D2" s="37"/>
      <c r="E2" s="37"/>
      <c r="F2" s="37"/>
      <c r="G2" s="37"/>
      <c r="H2" s="32"/>
    </row>
    <row r="3" spans="1:18" ht="15.75" x14ac:dyDescent="0.25">
      <c r="A3" s="86" t="s">
        <v>88</v>
      </c>
      <c r="B3" s="94">
        <f>+Jan!B3</f>
        <v>2019</v>
      </c>
      <c r="E3" s="93"/>
      <c r="F3" s="91"/>
      <c r="G3" s="37"/>
      <c r="H3" s="57">
        <v>701</v>
      </c>
      <c r="L3" s="4"/>
      <c r="M3" s="4"/>
      <c r="R3" s="27" t="s">
        <v>9</v>
      </c>
    </row>
    <row r="4" spans="1:18" ht="15.75" x14ac:dyDescent="0.25">
      <c r="B4" s="39"/>
      <c r="C4" s="40"/>
      <c r="D4" s="40"/>
      <c r="E4" s="40"/>
      <c r="F4" s="40"/>
      <c r="G4" s="41"/>
      <c r="H4" s="23" t="s">
        <v>53</v>
      </c>
      <c r="I4" s="4" t="s">
        <v>5</v>
      </c>
      <c r="J4" s="4" t="s">
        <v>7</v>
      </c>
      <c r="K4" s="4" t="s">
        <v>5</v>
      </c>
      <c r="L4" s="4" t="s">
        <v>7</v>
      </c>
      <c r="M4" s="4" t="s">
        <v>12</v>
      </c>
      <c r="N4" s="27" t="s">
        <v>9</v>
      </c>
      <c r="O4" s="4" t="s">
        <v>46</v>
      </c>
      <c r="P4" s="27"/>
      <c r="Q4" s="4" t="s">
        <v>46</v>
      </c>
      <c r="R4" s="27" t="s">
        <v>10</v>
      </c>
    </row>
    <row r="5" spans="1:18" s="1" customFormat="1" ht="15.75" x14ac:dyDescent="0.25">
      <c r="B5" s="14"/>
      <c r="C5" s="15" t="s">
        <v>7</v>
      </c>
      <c r="D5" s="15" t="s">
        <v>7</v>
      </c>
      <c r="E5" s="15" t="s">
        <v>7</v>
      </c>
      <c r="F5" s="15" t="s">
        <v>92</v>
      </c>
      <c r="G5" s="16" t="s">
        <v>4</v>
      </c>
      <c r="H5" s="23" t="s">
        <v>54</v>
      </c>
      <c r="I5" s="5">
        <f>+Aug!I5+32</f>
        <v>41500</v>
      </c>
      <c r="J5" s="5">
        <f>+Aug!J5+32</f>
        <v>41531</v>
      </c>
      <c r="K5" s="5">
        <f>+Aug!K5+32</f>
        <v>41500</v>
      </c>
      <c r="L5" s="5">
        <f>+Aug!L5+32</f>
        <v>41531</v>
      </c>
      <c r="M5" s="4" t="s">
        <v>13</v>
      </c>
      <c r="N5" s="27" t="s">
        <v>10</v>
      </c>
      <c r="O5" s="4" t="s">
        <v>49</v>
      </c>
      <c r="P5" s="27" t="s">
        <v>30</v>
      </c>
      <c r="Q5" s="4" t="s">
        <v>49</v>
      </c>
      <c r="R5" s="27" t="s">
        <v>32</v>
      </c>
    </row>
    <row r="6" spans="1:18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3</v>
      </c>
      <c r="F6" s="21" t="s">
        <v>93</v>
      </c>
      <c r="G6" s="22" t="s">
        <v>15</v>
      </c>
      <c r="H6" s="6" t="s">
        <v>28</v>
      </c>
      <c r="I6" s="6" t="s">
        <v>6</v>
      </c>
      <c r="J6" s="6" t="s">
        <v>6</v>
      </c>
      <c r="K6" s="6" t="s">
        <v>8</v>
      </c>
      <c r="L6" s="6" t="s">
        <v>8</v>
      </c>
      <c r="M6" s="6" t="s">
        <v>14</v>
      </c>
      <c r="N6" s="28" t="s">
        <v>29</v>
      </c>
      <c r="O6" s="6">
        <v>184.1</v>
      </c>
      <c r="P6" s="28" t="s">
        <v>31</v>
      </c>
      <c r="Q6" s="6">
        <v>163</v>
      </c>
      <c r="R6" s="31">
        <f>+Jan!R6</f>
        <v>2019</v>
      </c>
    </row>
    <row r="7" spans="1:18" x14ac:dyDescent="0.2">
      <c r="A7" s="24"/>
      <c r="B7" s="3"/>
      <c r="C7" s="3"/>
      <c r="D7" s="3"/>
      <c r="E7" s="3"/>
      <c r="F7" s="3"/>
    </row>
    <row r="8" spans="1:18" x14ac:dyDescent="0.2">
      <c r="A8" s="34">
        <f>+Jan!A8</f>
        <v>107100</v>
      </c>
      <c r="B8" s="35">
        <v>4977.13</v>
      </c>
      <c r="C8" s="35">
        <v>350.95</v>
      </c>
      <c r="D8" s="35"/>
      <c r="E8" s="35">
        <v>342.58</v>
      </c>
      <c r="F8" s="35"/>
      <c r="G8" s="10">
        <f>SUM(B8:F8)</f>
        <v>5670.66</v>
      </c>
      <c r="H8" s="10"/>
      <c r="I8" s="10">
        <f>+Aug!J8</f>
        <v>0</v>
      </c>
      <c r="J8" s="10"/>
      <c r="K8" s="10">
        <f>+Aug!L8</f>
        <v>0</v>
      </c>
      <c r="L8" s="10"/>
      <c r="M8" s="10"/>
      <c r="N8" s="10">
        <f>+G8-I8+J8-K8+L8+M8+H8</f>
        <v>5670.66</v>
      </c>
      <c r="O8" s="10">
        <f>+'184.100'!AI8</f>
        <v>13.250649082295725</v>
      </c>
      <c r="Q8" s="10">
        <f>+'163000'!AI7+'163000'!AI31</f>
        <v>4626.6010679379633</v>
      </c>
      <c r="R8" s="10">
        <f t="shared" ref="R8:R58" si="0">+N8++Q8+O8+P8</f>
        <v>10310.511717020259</v>
      </c>
    </row>
    <row r="9" spans="1:18" x14ac:dyDescent="0.2">
      <c r="A9" s="34">
        <f>+Jan!A9</f>
        <v>107200</v>
      </c>
      <c r="B9" s="35">
        <v>181147.82</v>
      </c>
      <c r="C9" s="35">
        <v>10123.74</v>
      </c>
      <c r="D9" s="35"/>
      <c r="E9" s="35">
        <v>14935.65</v>
      </c>
      <c r="F9" s="35">
        <v>2951.18</v>
      </c>
      <c r="G9" s="10">
        <f t="shared" ref="G9:G80" si="1">SUM(B9:F9)</f>
        <v>209158.38999999998</v>
      </c>
      <c r="H9" s="10">
        <v>158.91999999999999</v>
      </c>
      <c r="I9" s="10">
        <f>+Aug!J9</f>
        <v>0</v>
      </c>
      <c r="J9" s="10"/>
      <c r="K9" s="10">
        <f>+Aug!L9</f>
        <v>0</v>
      </c>
      <c r="L9" s="10"/>
      <c r="M9" s="10"/>
      <c r="N9" s="10">
        <f t="shared" ref="N9:N91" si="2">+G9-I9+J9-K9+L9+M9+H9</f>
        <v>209317.31</v>
      </c>
      <c r="O9" s="10">
        <f>+'184.100'!AI9</f>
        <v>552.79511272646096</v>
      </c>
      <c r="Q9" s="10">
        <f>+'163000'!AI8+'163000'!AI32</f>
        <v>35113.988707095865</v>
      </c>
      <c r="R9" s="10">
        <f t="shared" si="0"/>
        <v>244984.0938198223</v>
      </c>
    </row>
    <row r="10" spans="1:18" hidden="1" x14ac:dyDescent="0.2">
      <c r="A10" s="34">
        <v>107210</v>
      </c>
      <c r="B10" s="35"/>
      <c r="C10" s="35"/>
      <c r="D10" s="35"/>
      <c r="E10" s="35"/>
      <c r="F10" s="35"/>
      <c r="G10" s="10">
        <f t="shared" si="1"/>
        <v>0</v>
      </c>
      <c r="H10" s="10"/>
      <c r="I10" s="10">
        <f>+Aug!J10</f>
        <v>0</v>
      </c>
      <c r="J10" s="10"/>
      <c r="K10" s="10"/>
      <c r="L10" s="10"/>
      <c r="M10" s="10"/>
      <c r="N10" s="10">
        <f t="shared" si="2"/>
        <v>0</v>
      </c>
      <c r="O10" s="10">
        <f>+'184.100'!AI10</f>
        <v>0</v>
      </c>
      <c r="Q10" s="10"/>
      <c r="R10" s="10">
        <f t="shared" si="0"/>
        <v>0</v>
      </c>
    </row>
    <row r="11" spans="1:18" hidden="1" x14ac:dyDescent="0.2">
      <c r="A11" s="34">
        <v>107215</v>
      </c>
      <c r="B11" s="35"/>
      <c r="C11" s="35"/>
      <c r="D11" s="35"/>
      <c r="E11" s="35"/>
      <c r="F11" s="35"/>
      <c r="G11" s="10">
        <f t="shared" si="1"/>
        <v>0</v>
      </c>
      <c r="H11" s="10"/>
      <c r="I11" s="10">
        <f>+Aug!J11</f>
        <v>0</v>
      </c>
      <c r="J11" s="10"/>
      <c r="K11" s="10"/>
      <c r="L11" s="10"/>
      <c r="M11" s="10"/>
      <c r="N11" s="10">
        <f t="shared" si="2"/>
        <v>0</v>
      </c>
      <c r="O11" s="10">
        <f>+'184.100'!AI11</f>
        <v>0</v>
      </c>
      <c r="Q11" s="10"/>
      <c r="R11" s="10">
        <f t="shared" si="0"/>
        <v>0</v>
      </c>
    </row>
    <row r="12" spans="1:18" hidden="1" x14ac:dyDescent="0.2">
      <c r="A12" s="34">
        <v>107217</v>
      </c>
      <c r="B12" s="35"/>
      <c r="C12" s="35"/>
      <c r="D12" s="35"/>
      <c r="E12" s="35"/>
      <c r="F12" s="35"/>
      <c r="G12" s="10">
        <f t="shared" si="1"/>
        <v>0</v>
      </c>
      <c r="H12" s="10"/>
      <c r="I12" s="10"/>
      <c r="J12" s="10"/>
      <c r="K12" s="10"/>
      <c r="L12" s="10"/>
      <c r="M12" s="10"/>
      <c r="N12" s="10">
        <f t="shared" si="2"/>
        <v>0</v>
      </c>
      <c r="O12" s="10">
        <f>+'184.100'!AI12</f>
        <v>0</v>
      </c>
      <c r="Q12" s="10"/>
      <c r="R12" s="10">
        <f t="shared" si="0"/>
        <v>0</v>
      </c>
    </row>
    <row r="13" spans="1:18" hidden="1" x14ac:dyDescent="0.2">
      <c r="A13" s="34">
        <v>107218</v>
      </c>
      <c r="B13" s="35"/>
      <c r="C13" s="35"/>
      <c r="D13" s="35"/>
      <c r="E13" s="35"/>
      <c r="F13" s="35"/>
      <c r="G13" s="10">
        <f t="shared" si="1"/>
        <v>0</v>
      </c>
      <c r="H13" s="10"/>
      <c r="I13" s="10"/>
      <c r="J13" s="10"/>
      <c r="K13" s="10"/>
      <c r="L13" s="10"/>
      <c r="M13" s="10"/>
      <c r="N13" s="10">
        <f t="shared" si="2"/>
        <v>0</v>
      </c>
      <c r="O13" s="10">
        <f>+'184.100'!AI13</f>
        <v>0</v>
      </c>
      <c r="Q13" s="10"/>
      <c r="R13" s="10">
        <f t="shared" si="0"/>
        <v>0</v>
      </c>
    </row>
    <row r="14" spans="1:18" hidden="1" x14ac:dyDescent="0.2">
      <c r="A14" s="34">
        <f>+Jan!A14</f>
        <v>107230</v>
      </c>
      <c r="B14" s="35"/>
      <c r="C14" s="35"/>
      <c r="D14" s="35"/>
      <c r="E14" s="35"/>
      <c r="F14" s="35"/>
      <c r="G14" s="10">
        <f t="shared" si="1"/>
        <v>0</v>
      </c>
      <c r="H14" s="10"/>
      <c r="I14" s="10">
        <f>+Aug!J14</f>
        <v>0</v>
      </c>
      <c r="J14" s="10"/>
      <c r="K14" s="10">
        <f>+Aug!L14</f>
        <v>0</v>
      </c>
      <c r="L14" s="10"/>
      <c r="M14" s="10"/>
      <c r="N14" s="10">
        <f t="shared" si="2"/>
        <v>0</v>
      </c>
      <c r="O14" s="10">
        <f>+'184.100'!AI14</f>
        <v>0</v>
      </c>
      <c r="Q14" s="10"/>
      <c r="R14" s="10">
        <f t="shared" si="0"/>
        <v>0</v>
      </c>
    </row>
    <row r="15" spans="1:18" hidden="1" x14ac:dyDescent="0.2">
      <c r="A15" s="34">
        <v>107235</v>
      </c>
      <c r="B15" s="35"/>
      <c r="C15" s="35"/>
      <c r="D15" s="35"/>
      <c r="E15" s="35"/>
      <c r="F15" s="35"/>
      <c r="G15" s="10">
        <f t="shared" si="1"/>
        <v>0</v>
      </c>
      <c r="H15" s="10"/>
      <c r="I15" s="10">
        <f>+Aug!J15</f>
        <v>0</v>
      </c>
      <c r="J15" s="10"/>
      <c r="K15" s="10">
        <f>+Aug!L15</f>
        <v>0</v>
      </c>
      <c r="L15" s="10"/>
      <c r="M15" s="10"/>
      <c r="N15" s="10">
        <f t="shared" si="2"/>
        <v>0</v>
      </c>
      <c r="O15" s="10">
        <f>+'184.100'!AI15</f>
        <v>0</v>
      </c>
      <c r="Q15" s="10"/>
      <c r="R15" s="10">
        <f t="shared" si="0"/>
        <v>0</v>
      </c>
    </row>
    <row r="16" spans="1:18" hidden="1" x14ac:dyDescent="0.2">
      <c r="A16" s="34">
        <f>+Jan!A16</f>
        <v>107240</v>
      </c>
      <c r="B16" s="35"/>
      <c r="C16" s="35"/>
      <c r="D16" s="35"/>
      <c r="E16" s="35"/>
      <c r="F16" s="35"/>
      <c r="G16" s="10">
        <f t="shared" si="1"/>
        <v>0</v>
      </c>
      <c r="H16" s="10"/>
      <c r="I16" s="10">
        <f>+Aug!J16</f>
        <v>0</v>
      </c>
      <c r="J16" s="10"/>
      <c r="K16" s="10">
        <f>+Aug!L16</f>
        <v>0</v>
      </c>
      <c r="L16" s="10"/>
      <c r="M16" s="10"/>
      <c r="N16" s="10">
        <f t="shared" si="2"/>
        <v>0</v>
      </c>
      <c r="O16" s="10">
        <f>+'184.100'!AI16</f>
        <v>0</v>
      </c>
      <c r="Q16" s="10"/>
      <c r="R16" s="10">
        <f t="shared" si="0"/>
        <v>0</v>
      </c>
    </row>
    <row r="17" spans="1:18" hidden="1" x14ac:dyDescent="0.2">
      <c r="A17" s="34">
        <f>+Jan!A17</f>
        <v>107245</v>
      </c>
      <c r="B17" s="35"/>
      <c r="C17" s="35"/>
      <c r="D17" s="35"/>
      <c r="E17" s="35"/>
      <c r="F17" s="35"/>
      <c r="G17" s="10">
        <f t="shared" si="1"/>
        <v>0</v>
      </c>
      <c r="H17" s="10"/>
      <c r="I17" s="10">
        <f>+Aug!J17</f>
        <v>0</v>
      </c>
      <c r="J17" s="10"/>
      <c r="K17" s="10">
        <f>+Aug!L17</f>
        <v>0</v>
      </c>
      <c r="L17" s="10"/>
      <c r="M17" s="10"/>
      <c r="N17" s="10">
        <f t="shared" si="2"/>
        <v>0</v>
      </c>
      <c r="O17" s="10">
        <f>+'184.100'!AI17</f>
        <v>0</v>
      </c>
      <c r="Q17" s="10"/>
      <c r="R17" s="10">
        <f t="shared" si="0"/>
        <v>0</v>
      </c>
    </row>
    <row r="18" spans="1:18" hidden="1" x14ac:dyDescent="0.2">
      <c r="A18" s="34">
        <f>+Jan!A18</f>
        <v>107250</v>
      </c>
      <c r="B18" s="35"/>
      <c r="C18" s="35"/>
      <c r="D18" s="35"/>
      <c r="E18" s="35"/>
      <c r="F18" s="35"/>
      <c r="G18" s="10">
        <f t="shared" si="1"/>
        <v>0</v>
      </c>
      <c r="H18" s="10"/>
      <c r="I18" s="10">
        <f>+Aug!J18</f>
        <v>0</v>
      </c>
      <c r="J18" s="10"/>
      <c r="K18" s="10">
        <f>+Aug!L18</f>
        <v>0</v>
      </c>
      <c r="L18" s="10"/>
      <c r="M18" s="10"/>
      <c r="N18" s="10">
        <f t="shared" si="2"/>
        <v>0</v>
      </c>
      <c r="O18" s="10">
        <f>+'184.100'!AI18</f>
        <v>0</v>
      </c>
      <c r="Q18" s="10"/>
      <c r="R18" s="10">
        <f t="shared" si="0"/>
        <v>0</v>
      </c>
    </row>
    <row r="19" spans="1:18" hidden="1" x14ac:dyDescent="0.2">
      <c r="A19" s="34">
        <v>107255</v>
      </c>
      <c r="B19" s="35"/>
      <c r="C19" s="35"/>
      <c r="D19" s="35"/>
      <c r="E19" s="35"/>
      <c r="F19" s="35"/>
      <c r="G19" s="10">
        <f t="shared" si="1"/>
        <v>0</v>
      </c>
      <c r="H19" s="10"/>
      <c r="I19" s="10">
        <f>+Aug!J19</f>
        <v>0</v>
      </c>
      <c r="J19" s="10"/>
      <c r="K19" s="10"/>
      <c r="L19" s="10"/>
      <c r="M19" s="10"/>
      <c r="N19" s="10">
        <f t="shared" si="2"/>
        <v>0</v>
      </c>
      <c r="O19" s="10">
        <f>+'184.100'!AI19</f>
        <v>0</v>
      </c>
      <c r="Q19" s="10"/>
      <c r="R19" s="10">
        <f t="shared" si="0"/>
        <v>0</v>
      </c>
    </row>
    <row r="20" spans="1:18" hidden="1" x14ac:dyDescent="0.2">
      <c r="A20" s="34">
        <f>+Jan!A20</f>
        <v>107260</v>
      </c>
      <c r="B20" s="35"/>
      <c r="C20" s="35"/>
      <c r="D20" s="35"/>
      <c r="E20" s="35"/>
      <c r="F20" s="35"/>
      <c r="G20" s="10">
        <f t="shared" si="1"/>
        <v>0</v>
      </c>
      <c r="H20" s="10"/>
      <c r="I20" s="10">
        <f>+Aug!J20</f>
        <v>0</v>
      </c>
      <c r="J20" s="10"/>
      <c r="K20" s="10">
        <f>+Aug!L20</f>
        <v>0</v>
      </c>
      <c r="L20" s="10"/>
      <c r="M20" s="10"/>
      <c r="N20" s="10">
        <f t="shared" si="2"/>
        <v>0</v>
      </c>
      <c r="O20" s="10">
        <f>+'184.100'!AI20</f>
        <v>0</v>
      </c>
      <c r="Q20" s="10"/>
      <c r="R20" s="10">
        <f t="shared" si="0"/>
        <v>0</v>
      </c>
    </row>
    <row r="21" spans="1:18" hidden="1" x14ac:dyDescent="0.2">
      <c r="A21" s="34">
        <f>+Jan!A21</f>
        <v>107265</v>
      </c>
      <c r="B21" s="35"/>
      <c r="C21" s="35"/>
      <c r="D21" s="35"/>
      <c r="E21" s="35"/>
      <c r="F21" s="35"/>
      <c r="G21" s="10">
        <f t="shared" si="1"/>
        <v>0</v>
      </c>
      <c r="H21" s="10"/>
      <c r="I21" s="10">
        <f>+Aug!J21</f>
        <v>0</v>
      </c>
      <c r="J21" s="10"/>
      <c r="K21" s="10">
        <f>+Aug!L21</f>
        <v>0</v>
      </c>
      <c r="L21" s="10"/>
      <c r="M21" s="10"/>
      <c r="N21" s="10">
        <f t="shared" si="2"/>
        <v>0</v>
      </c>
      <c r="O21" s="10">
        <f>+'184.100'!AI21</f>
        <v>0</v>
      </c>
      <c r="Q21" s="10"/>
      <c r="R21" s="10">
        <f t="shared" si="0"/>
        <v>0</v>
      </c>
    </row>
    <row r="22" spans="1:18" hidden="1" x14ac:dyDescent="0.2">
      <c r="A22" s="34">
        <v>107267</v>
      </c>
      <c r="B22" s="35"/>
      <c r="C22" s="35"/>
      <c r="D22" s="35"/>
      <c r="E22" s="35"/>
      <c r="F22" s="35"/>
      <c r="G22" s="10">
        <f t="shared" si="1"/>
        <v>0</v>
      </c>
      <c r="H22" s="10"/>
      <c r="I22" s="10">
        <f>+Aug!J22</f>
        <v>0</v>
      </c>
      <c r="J22" s="10"/>
      <c r="K22" s="10">
        <f>+Aug!L22</f>
        <v>0</v>
      </c>
      <c r="L22" s="10"/>
      <c r="M22" s="10"/>
      <c r="N22" s="10">
        <f t="shared" si="2"/>
        <v>0</v>
      </c>
      <c r="O22" s="10">
        <f>+'184.100'!AI22</f>
        <v>0</v>
      </c>
      <c r="Q22" s="10"/>
      <c r="R22" s="10">
        <f t="shared" si="0"/>
        <v>0</v>
      </c>
    </row>
    <row r="23" spans="1:18" hidden="1" x14ac:dyDescent="0.2">
      <c r="A23" s="34">
        <f>+Jan!A23</f>
        <v>107270</v>
      </c>
      <c r="B23" s="35"/>
      <c r="C23" s="35"/>
      <c r="D23" s="35"/>
      <c r="E23" s="35"/>
      <c r="F23" s="35"/>
      <c r="G23" s="10">
        <f t="shared" si="1"/>
        <v>0</v>
      </c>
      <c r="H23" s="10"/>
      <c r="I23" s="10">
        <f>+Aug!J23</f>
        <v>0</v>
      </c>
      <c r="J23" s="10"/>
      <c r="K23" s="10">
        <f>+Aug!L23</f>
        <v>0</v>
      </c>
      <c r="L23" s="10"/>
      <c r="M23" s="10"/>
      <c r="N23" s="10">
        <f t="shared" si="2"/>
        <v>0</v>
      </c>
      <c r="O23" s="10">
        <f>+'184.100'!AI23</f>
        <v>0</v>
      </c>
      <c r="Q23" s="10"/>
      <c r="R23" s="10">
        <f t="shared" si="0"/>
        <v>0</v>
      </c>
    </row>
    <row r="24" spans="1:18" hidden="1" x14ac:dyDescent="0.2">
      <c r="A24" s="34">
        <f>+Jan!A24</f>
        <v>107275</v>
      </c>
      <c r="B24" s="35"/>
      <c r="C24" s="35"/>
      <c r="D24" s="35"/>
      <c r="E24" s="35"/>
      <c r="F24" s="35"/>
      <c r="G24" s="10">
        <f t="shared" si="1"/>
        <v>0</v>
      </c>
      <c r="H24" s="10"/>
      <c r="I24" s="10">
        <f>+Aug!J24</f>
        <v>0</v>
      </c>
      <c r="J24" s="10"/>
      <c r="K24" s="10">
        <f>+Aug!L24</f>
        <v>0</v>
      </c>
      <c r="L24" s="10"/>
      <c r="M24" s="10"/>
      <c r="N24" s="10">
        <f t="shared" si="2"/>
        <v>0</v>
      </c>
      <c r="O24" s="10">
        <f>+'184.100'!AI24</f>
        <v>0</v>
      </c>
      <c r="Q24" s="10"/>
      <c r="R24" s="10">
        <f t="shared" si="0"/>
        <v>0</v>
      </c>
    </row>
    <row r="25" spans="1:18" hidden="1" x14ac:dyDescent="0.2">
      <c r="A25" s="34">
        <v>107280</v>
      </c>
      <c r="B25" s="35"/>
      <c r="C25" s="35"/>
      <c r="D25" s="35"/>
      <c r="E25" s="35"/>
      <c r="F25" s="35"/>
      <c r="G25" s="10">
        <f t="shared" si="1"/>
        <v>0</v>
      </c>
      <c r="H25" s="10"/>
      <c r="I25" s="10">
        <f>+Aug!J25</f>
        <v>0</v>
      </c>
      <c r="J25" s="10"/>
      <c r="K25" s="10">
        <f>+Aug!L25</f>
        <v>0</v>
      </c>
      <c r="L25" s="10"/>
      <c r="M25" s="10"/>
      <c r="N25" s="10">
        <f t="shared" si="2"/>
        <v>0</v>
      </c>
      <c r="O25" s="10">
        <f>+'184.100'!AI25</f>
        <v>0</v>
      </c>
      <c r="Q25" s="10"/>
      <c r="R25" s="10">
        <f t="shared" si="0"/>
        <v>0</v>
      </c>
    </row>
    <row r="26" spans="1:18" hidden="1" x14ac:dyDescent="0.2">
      <c r="A26" s="34">
        <v>107285</v>
      </c>
      <c r="B26" s="35"/>
      <c r="C26" s="35"/>
      <c r="D26" s="35"/>
      <c r="E26" s="35"/>
      <c r="F26" s="35"/>
      <c r="G26" s="10">
        <f t="shared" si="1"/>
        <v>0</v>
      </c>
      <c r="H26" s="10"/>
      <c r="I26" s="10">
        <f>+Aug!J26</f>
        <v>0</v>
      </c>
      <c r="J26" s="10"/>
      <c r="K26" s="10">
        <f>+Aug!L26</f>
        <v>0</v>
      </c>
      <c r="L26" s="10"/>
      <c r="M26" s="10"/>
      <c r="N26" s="10">
        <f t="shared" si="2"/>
        <v>0</v>
      </c>
      <c r="O26" s="10">
        <f>+'184.100'!AI26</f>
        <v>0</v>
      </c>
      <c r="Q26" s="10"/>
      <c r="R26" s="10">
        <f t="shared" si="0"/>
        <v>0</v>
      </c>
    </row>
    <row r="27" spans="1:18" hidden="1" x14ac:dyDescent="0.2">
      <c r="A27" s="34">
        <v>107290</v>
      </c>
      <c r="B27" s="35"/>
      <c r="C27" s="35"/>
      <c r="D27" s="35"/>
      <c r="E27" s="35"/>
      <c r="F27" s="35"/>
      <c r="G27" s="10">
        <f t="shared" si="1"/>
        <v>0</v>
      </c>
      <c r="H27" s="10"/>
      <c r="I27" s="10"/>
      <c r="J27" s="10"/>
      <c r="K27" s="10"/>
      <c r="L27" s="10"/>
      <c r="M27" s="10"/>
      <c r="N27" s="10">
        <f t="shared" si="2"/>
        <v>0</v>
      </c>
      <c r="O27" s="10">
        <f>+'184.100'!AI27</f>
        <v>0</v>
      </c>
      <c r="Q27" s="10"/>
      <c r="R27" s="10">
        <f t="shared" si="0"/>
        <v>0</v>
      </c>
    </row>
    <row r="28" spans="1:18" hidden="1" x14ac:dyDescent="0.2">
      <c r="A28" s="34">
        <v>107295</v>
      </c>
      <c r="B28" s="35"/>
      <c r="C28" s="35"/>
      <c r="D28" s="35"/>
      <c r="E28" s="35"/>
      <c r="F28" s="35"/>
      <c r="G28" s="10">
        <f t="shared" si="1"/>
        <v>0</v>
      </c>
      <c r="H28" s="10"/>
      <c r="I28" s="10"/>
      <c r="J28" s="10"/>
      <c r="K28" s="10"/>
      <c r="L28" s="10"/>
      <c r="M28" s="10"/>
      <c r="N28" s="10">
        <f t="shared" si="2"/>
        <v>0</v>
      </c>
      <c r="O28" s="10">
        <f>+'184.100'!AI28</f>
        <v>0</v>
      </c>
      <c r="Q28" s="10"/>
      <c r="R28" s="10">
        <f t="shared" si="0"/>
        <v>0</v>
      </c>
    </row>
    <row r="29" spans="1:18" hidden="1" x14ac:dyDescent="0.2">
      <c r="A29" s="34">
        <v>107297</v>
      </c>
      <c r="B29" s="35"/>
      <c r="C29" s="35"/>
      <c r="D29" s="35"/>
      <c r="E29" s="35"/>
      <c r="F29" s="35"/>
      <c r="G29" s="10">
        <f t="shared" si="1"/>
        <v>0</v>
      </c>
      <c r="H29" s="10"/>
      <c r="I29" s="10"/>
      <c r="J29" s="10"/>
      <c r="K29" s="10"/>
      <c r="L29" s="10"/>
      <c r="M29" s="10"/>
      <c r="N29" s="10">
        <f t="shared" si="2"/>
        <v>0</v>
      </c>
      <c r="O29" s="10">
        <f>+'184.100'!AI29</f>
        <v>0</v>
      </c>
      <c r="Q29" s="10"/>
      <c r="R29" s="10">
        <f t="shared" si="0"/>
        <v>0</v>
      </c>
    </row>
    <row r="30" spans="1:18" x14ac:dyDescent="0.2">
      <c r="A30" s="34">
        <v>107310</v>
      </c>
      <c r="B30" s="35"/>
      <c r="C30" s="35"/>
      <c r="D30" s="35"/>
      <c r="E30" s="35"/>
      <c r="F30" s="35"/>
      <c r="G30" s="10">
        <f t="shared" ref="G30" si="3">SUM(B30:F30)</f>
        <v>0</v>
      </c>
      <c r="H30" s="10">
        <v>-2542.27</v>
      </c>
      <c r="I30" s="10"/>
      <c r="J30" s="10"/>
      <c r="K30" s="10"/>
      <c r="L30" s="10"/>
      <c r="M30" s="10"/>
      <c r="N30" s="10">
        <f t="shared" ref="N30" si="4">+G30-I30+J30-K30+L30+M30+H30</f>
        <v>-2542.27</v>
      </c>
      <c r="O30" s="10">
        <f>+'184.100'!AI30</f>
        <v>0</v>
      </c>
      <c r="Q30" s="10"/>
      <c r="R30" s="10">
        <f t="shared" ref="R30" si="5">+N30++Q30+O30+P30</f>
        <v>-2542.27</v>
      </c>
    </row>
    <row r="31" spans="1:18" hidden="1" x14ac:dyDescent="0.2">
      <c r="A31" s="34">
        <v>107400</v>
      </c>
      <c r="B31" s="35"/>
      <c r="C31" s="35"/>
      <c r="D31" s="35"/>
      <c r="E31" s="35"/>
      <c r="F31" s="35"/>
      <c r="G31" s="10">
        <f t="shared" si="1"/>
        <v>0</v>
      </c>
      <c r="H31" s="10"/>
      <c r="I31" s="10">
        <f>+Aug!J31</f>
        <v>0</v>
      </c>
      <c r="J31" s="10"/>
      <c r="K31" s="10">
        <f>+Aug!L31</f>
        <v>0</v>
      </c>
      <c r="L31" s="10"/>
      <c r="M31" s="10"/>
      <c r="N31" s="10">
        <f t="shared" si="2"/>
        <v>0</v>
      </c>
      <c r="O31" s="10">
        <f>+'184.100'!AI31</f>
        <v>0</v>
      </c>
      <c r="Q31" s="10">
        <f>+'163000'!AI10+'163000'!AI33</f>
        <v>0</v>
      </c>
      <c r="R31" s="10">
        <f t="shared" si="0"/>
        <v>0</v>
      </c>
    </row>
    <row r="32" spans="1:18" hidden="1" x14ac:dyDescent="0.2">
      <c r="A32" s="34">
        <f>+Jan!A32</f>
        <v>107500</v>
      </c>
      <c r="B32" s="35"/>
      <c r="C32" s="35"/>
      <c r="D32" s="35"/>
      <c r="E32" s="35"/>
      <c r="F32" s="35"/>
      <c r="G32" s="10">
        <f t="shared" si="1"/>
        <v>0</v>
      </c>
      <c r="H32" s="10"/>
      <c r="I32" s="10">
        <f>+Aug!J32</f>
        <v>0</v>
      </c>
      <c r="J32" s="10"/>
      <c r="K32" s="10">
        <f>+Aug!L32</f>
        <v>0</v>
      </c>
      <c r="L32" s="10"/>
      <c r="M32" s="10"/>
      <c r="N32" s="10">
        <f t="shared" si="2"/>
        <v>0</v>
      </c>
      <c r="O32" s="10">
        <f>+'184.100'!AI32</f>
        <v>0</v>
      </c>
      <c r="Q32" s="10"/>
      <c r="R32" s="10">
        <f t="shared" si="0"/>
        <v>0</v>
      </c>
    </row>
    <row r="33" spans="1:18" x14ac:dyDescent="0.2">
      <c r="A33" s="34">
        <f>+Jan!A33</f>
        <v>108800</v>
      </c>
      <c r="B33" s="35">
        <v>27917.93</v>
      </c>
      <c r="C33" s="35">
        <v>1327.71</v>
      </c>
      <c r="D33" s="35"/>
      <c r="E33" s="35">
        <v>2270.7600000000002</v>
      </c>
      <c r="F33" s="35">
        <v>660.71</v>
      </c>
      <c r="G33" s="10">
        <f t="shared" si="1"/>
        <v>32177.11</v>
      </c>
      <c r="H33" s="10">
        <v>-522.91</v>
      </c>
      <c r="I33" s="10">
        <f>+Aug!J33</f>
        <v>0</v>
      </c>
      <c r="J33" s="10"/>
      <c r="K33" s="10">
        <f>+Aug!L33</f>
        <v>0</v>
      </c>
      <c r="L33" s="10"/>
      <c r="M33" s="10"/>
      <c r="N33" s="10">
        <f t="shared" si="2"/>
        <v>31654.2</v>
      </c>
      <c r="O33" s="10">
        <f>+'184.100'!AI33</f>
        <v>304.71820097913019</v>
      </c>
      <c r="Q33" s="10"/>
      <c r="R33" s="10">
        <f t="shared" si="0"/>
        <v>31958.918200979129</v>
      </c>
    </row>
    <row r="34" spans="1:18" x14ac:dyDescent="0.2">
      <c r="A34" s="34">
        <f>+Jan!A34</f>
        <v>108810</v>
      </c>
      <c r="B34" s="35"/>
      <c r="C34" s="35"/>
      <c r="D34" s="35"/>
      <c r="E34" s="35"/>
      <c r="F34" s="35"/>
      <c r="G34" s="10">
        <f t="shared" si="1"/>
        <v>0</v>
      </c>
      <c r="H34" s="10">
        <v>22.06</v>
      </c>
      <c r="I34" s="10">
        <f>+Aug!J34</f>
        <v>0</v>
      </c>
      <c r="J34" s="10"/>
      <c r="K34" s="10">
        <f>+Aug!L34</f>
        <v>0</v>
      </c>
      <c r="L34" s="10"/>
      <c r="M34" s="10"/>
      <c r="N34" s="10">
        <f>+G34-I34+J34-K34+L34+M34+H34</f>
        <v>22.06</v>
      </c>
      <c r="O34" s="10">
        <f>+'184.100'!AI34</f>
        <v>0</v>
      </c>
      <c r="Q34" s="10"/>
      <c r="R34" s="10">
        <f t="shared" si="0"/>
        <v>22.06</v>
      </c>
    </row>
    <row r="35" spans="1:18" x14ac:dyDescent="0.2">
      <c r="A35" s="34">
        <f>+Jan!A35</f>
        <v>142200</v>
      </c>
      <c r="B35" s="35"/>
      <c r="C35" s="35"/>
      <c r="D35" s="35"/>
      <c r="E35" s="35"/>
      <c r="F35" s="35"/>
      <c r="G35" s="10">
        <f t="shared" si="1"/>
        <v>0</v>
      </c>
      <c r="H35" s="10">
        <v>3198.65</v>
      </c>
      <c r="I35" s="10">
        <f>+Aug!J35</f>
        <v>0</v>
      </c>
      <c r="J35" s="10"/>
      <c r="K35" s="10">
        <f>+Aug!L35</f>
        <v>0</v>
      </c>
      <c r="L35" s="10"/>
      <c r="M35" s="10"/>
      <c r="N35" s="10">
        <f t="shared" si="2"/>
        <v>3198.65</v>
      </c>
      <c r="O35" s="10">
        <f>+'184.100'!AI35</f>
        <v>0</v>
      </c>
      <c r="Q35" s="10"/>
      <c r="R35" s="10">
        <f t="shared" si="0"/>
        <v>3198.65</v>
      </c>
    </row>
    <row r="36" spans="1:18" hidden="1" x14ac:dyDescent="0.2">
      <c r="A36" s="34">
        <v>143000</v>
      </c>
      <c r="B36" s="35"/>
      <c r="C36" s="35"/>
      <c r="D36" s="35"/>
      <c r="E36" s="35"/>
      <c r="F36" s="35"/>
      <c r="G36" s="10">
        <f t="shared" si="1"/>
        <v>0</v>
      </c>
      <c r="H36" s="10"/>
      <c r="I36" s="10"/>
      <c r="J36" s="10"/>
      <c r="K36" s="10"/>
      <c r="L36" s="10"/>
      <c r="M36" s="10"/>
      <c r="N36" s="10">
        <f t="shared" ref="N36:N37" si="6">+G36-I36+J36-K36+L36+M36+H36</f>
        <v>0</v>
      </c>
      <c r="O36" s="10">
        <f>+'184.100'!AI36</f>
        <v>0</v>
      </c>
      <c r="Q36" s="10"/>
      <c r="R36" s="10">
        <f t="shared" si="0"/>
        <v>0</v>
      </c>
    </row>
    <row r="37" spans="1:18" x14ac:dyDescent="0.2">
      <c r="A37" s="34">
        <f>+Jan!A37</f>
        <v>143100</v>
      </c>
      <c r="B37" s="35"/>
      <c r="C37" s="35"/>
      <c r="D37" s="35"/>
      <c r="E37" s="35"/>
      <c r="F37" s="35"/>
      <c r="G37" s="10">
        <f t="shared" si="1"/>
        <v>0</v>
      </c>
      <c r="H37" s="10">
        <v>392.59</v>
      </c>
      <c r="I37" s="10">
        <f>+Aug!J37</f>
        <v>0</v>
      </c>
      <c r="J37" s="10"/>
      <c r="K37" s="10">
        <f>+Aug!L37</f>
        <v>0</v>
      </c>
      <c r="L37" s="10"/>
      <c r="M37" s="10"/>
      <c r="N37" s="10">
        <f t="shared" si="6"/>
        <v>392.59</v>
      </c>
      <c r="O37" s="10">
        <f>+'184.100'!AI37</f>
        <v>0</v>
      </c>
      <c r="Q37" s="10"/>
      <c r="R37" s="10">
        <f t="shared" si="0"/>
        <v>392.59</v>
      </c>
    </row>
    <row r="38" spans="1:18" x14ac:dyDescent="0.2">
      <c r="A38" s="34">
        <f>+Jan!A38</f>
        <v>143600</v>
      </c>
      <c r="B38" s="35">
        <v>22766.38</v>
      </c>
      <c r="C38" s="35">
        <v>940.99</v>
      </c>
      <c r="D38" s="35"/>
      <c r="E38" s="35"/>
      <c r="F38" s="35"/>
      <c r="G38" s="10">
        <f t="shared" si="1"/>
        <v>23707.370000000003</v>
      </c>
      <c r="H38" s="10"/>
      <c r="I38" s="10">
        <f>+Aug!J38</f>
        <v>0</v>
      </c>
      <c r="J38" s="10"/>
      <c r="K38" s="10">
        <f>+Aug!L38</f>
        <v>0</v>
      </c>
      <c r="L38" s="10"/>
      <c r="M38" s="10"/>
      <c r="N38" s="10">
        <f t="shared" si="2"/>
        <v>23707.370000000003</v>
      </c>
      <c r="O38" s="10">
        <f>+'184.100'!AI38</f>
        <v>152.8573490378148</v>
      </c>
      <c r="Q38" s="10"/>
      <c r="R38" s="10">
        <f t="shared" si="0"/>
        <v>23860.227349037817</v>
      </c>
    </row>
    <row r="39" spans="1:18" hidden="1" x14ac:dyDescent="0.2">
      <c r="A39" s="34">
        <v>143700</v>
      </c>
      <c r="B39" s="35"/>
      <c r="C39" s="35"/>
      <c r="D39" s="35"/>
      <c r="E39" s="35"/>
      <c r="F39" s="35"/>
      <c r="G39" s="10">
        <f t="shared" si="1"/>
        <v>0</v>
      </c>
      <c r="H39" s="10"/>
      <c r="I39" s="10"/>
      <c r="J39" s="10"/>
      <c r="K39" s="10"/>
      <c r="L39" s="10"/>
      <c r="M39" s="10"/>
      <c r="N39" s="10">
        <f t="shared" ref="N39" si="7">+G39-I39+J39-K39+L39+M39+H39</f>
        <v>0</v>
      </c>
      <c r="O39" s="10">
        <f>+'184.100'!AI39</f>
        <v>0</v>
      </c>
      <c r="Q39" s="10"/>
      <c r="R39" s="10">
        <f t="shared" si="0"/>
        <v>0</v>
      </c>
    </row>
    <row r="40" spans="1:18" hidden="1" x14ac:dyDescent="0.2">
      <c r="A40" s="34">
        <f>+Jan!A40</f>
        <v>146000</v>
      </c>
      <c r="B40" s="35"/>
      <c r="C40" s="35"/>
      <c r="D40" s="35"/>
      <c r="E40" s="35"/>
      <c r="F40" s="35"/>
      <c r="G40" s="10">
        <f t="shared" si="1"/>
        <v>0</v>
      </c>
      <c r="H40" s="10"/>
      <c r="I40" s="10">
        <f>+Aug!J40</f>
        <v>0</v>
      </c>
      <c r="J40" s="10"/>
      <c r="K40" s="10">
        <f>+Aug!L40</f>
        <v>0</v>
      </c>
      <c r="L40" s="10"/>
      <c r="M40" s="10"/>
      <c r="N40" s="10">
        <f t="shared" si="2"/>
        <v>0</v>
      </c>
      <c r="O40" s="10">
        <f>+'184.100'!AI40</f>
        <v>0</v>
      </c>
      <c r="Q40" s="10"/>
      <c r="R40" s="10">
        <f t="shared" si="0"/>
        <v>0</v>
      </c>
    </row>
    <row r="41" spans="1:18" x14ac:dyDescent="0.2">
      <c r="A41" s="34">
        <f>+Jan!A41</f>
        <v>163000</v>
      </c>
      <c r="B41" s="35">
        <v>35519.31</v>
      </c>
      <c r="C41" s="35">
        <v>1811.4</v>
      </c>
      <c r="D41" s="35"/>
      <c r="E41" s="35">
        <v>3440.62</v>
      </c>
      <c r="F41" s="35"/>
      <c r="G41" s="10">
        <f t="shared" si="1"/>
        <v>40771.33</v>
      </c>
      <c r="H41" s="10"/>
      <c r="I41" s="10">
        <f>+Aug!J41</f>
        <v>0</v>
      </c>
      <c r="J41" s="10"/>
      <c r="K41" s="10">
        <f>+Aug!L41</f>
        <v>0</v>
      </c>
      <c r="L41" s="10"/>
      <c r="M41" s="10"/>
      <c r="N41" s="10">
        <f t="shared" si="2"/>
        <v>40771.33</v>
      </c>
      <c r="O41" s="10">
        <f>+'184.100'!AI41</f>
        <v>4.9812686097453005</v>
      </c>
      <c r="Q41" s="10">
        <f>-'163000'!AI21</f>
        <v>-40776.311268609745</v>
      </c>
      <c r="R41" s="10">
        <f t="shared" si="0"/>
        <v>2.3172574969976267E-12</v>
      </c>
    </row>
    <row r="42" spans="1:18" hidden="1" x14ac:dyDescent="0.2">
      <c r="A42" s="34">
        <v>163200</v>
      </c>
      <c r="B42" s="35"/>
      <c r="C42" s="35"/>
      <c r="D42" s="35"/>
      <c r="E42" s="35"/>
      <c r="F42" s="35"/>
      <c r="G42" s="10">
        <f t="shared" si="1"/>
        <v>0</v>
      </c>
      <c r="H42" s="10"/>
      <c r="I42" s="10">
        <f>+Aug!J42</f>
        <v>0</v>
      </c>
      <c r="J42" s="10"/>
      <c r="K42" s="10">
        <f>+Aug!L42</f>
        <v>0</v>
      </c>
      <c r="L42" s="10"/>
      <c r="M42" s="10"/>
      <c r="N42" s="10">
        <f t="shared" si="2"/>
        <v>0</v>
      </c>
      <c r="O42" s="10">
        <f>+'184.100'!AI42</f>
        <v>0</v>
      </c>
      <c r="Q42" s="10">
        <f>-'163000'!AI44</f>
        <v>0</v>
      </c>
      <c r="R42" s="10">
        <f t="shared" si="0"/>
        <v>0</v>
      </c>
    </row>
    <row r="43" spans="1:18" hidden="1" x14ac:dyDescent="0.2">
      <c r="A43" s="34">
        <v>183200</v>
      </c>
      <c r="B43" s="35"/>
      <c r="C43" s="35"/>
      <c r="D43" s="35"/>
      <c r="E43" s="35"/>
      <c r="F43" s="35"/>
      <c r="G43" s="10">
        <f t="shared" si="1"/>
        <v>0</v>
      </c>
      <c r="H43" s="10"/>
      <c r="I43" s="10">
        <f>+Aug!J43</f>
        <v>0</v>
      </c>
      <c r="J43" s="10"/>
      <c r="K43" s="10">
        <f>+Aug!L43</f>
        <v>0</v>
      </c>
      <c r="L43" s="10"/>
      <c r="M43" s="10"/>
      <c r="N43" s="10">
        <f t="shared" si="2"/>
        <v>0</v>
      </c>
      <c r="O43" s="10">
        <f>+'184.100'!AI43</f>
        <v>0</v>
      </c>
      <c r="Q43" s="10"/>
      <c r="R43" s="10">
        <f t="shared" si="0"/>
        <v>0</v>
      </c>
    </row>
    <row r="44" spans="1:18" hidden="1" x14ac:dyDescent="0.2">
      <c r="A44" s="34">
        <v>183400</v>
      </c>
      <c r="B44" s="35"/>
      <c r="C44" s="35"/>
      <c r="D44" s="35"/>
      <c r="E44" s="35"/>
      <c r="F44" s="35"/>
      <c r="G44" s="10">
        <f t="shared" si="1"/>
        <v>0</v>
      </c>
      <c r="H44" s="10"/>
      <c r="I44" s="10"/>
      <c r="J44" s="10"/>
      <c r="K44" s="10"/>
      <c r="L44" s="10"/>
      <c r="M44" s="10"/>
      <c r="N44" s="10">
        <f t="shared" ref="N44" si="8">+G44-I44+J44-K44+L44+M44+H44</f>
        <v>0</v>
      </c>
      <c r="O44" s="10">
        <f>+'184.100'!AI44</f>
        <v>0</v>
      </c>
      <c r="Q44" s="10"/>
      <c r="R44" s="10">
        <f t="shared" si="0"/>
        <v>0</v>
      </c>
    </row>
    <row r="45" spans="1:18" x14ac:dyDescent="0.2">
      <c r="A45" s="34">
        <f>+Jan!A45</f>
        <v>184100</v>
      </c>
      <c r="B45" s="35">
        <v>1856.49</v>
      </c>
      <c r="C45" s="35">
        <v>92.83</v>
      </c>
      <c r="D45" s="35"/>
      <c r="E45" s="35">
        <v>178.52</v>
      </c>
      <c r="F45" s="35"/>
      <c r="G45" s="10">
        <f t="shared" si="1"/>
        <v>2127.84</v>
      </c>
      <c r="H45" s="10"/>
      <c r="I45" s="10">
        <f>+Aug!J45</f>
        <v>0</v>
      </c>
      <c r="J45" s="10"/>
      <c r="K45" s="10">
        <f>+Aug!L45</f>
        <v>0</v>
      </c>
      <c r="L45" s="10"/>
      <c r="M45" s="10"/>
      <c r="N45" s="10">
        <f t="shared" si="2"/>
        <v>2127.84</v>
      </c>
      <c r="O45" s="10">
        <f>-'184.100'!AI116</f>
        <v>-2127.8400000000006</v>
      </c>
      <c r="Q45" s="10"/>
      <c r="R45" s="10">
        <f t="shared" si="0"/>
        <v>-4.5474735088646412E-13</v>
      </c>
    </row>
    <row r="46" spans="1:18" hidden="1" x14ac:dyDescent="0.2">
      <c r="A46" s="34">
        <v>242300</v>
      </c>
      <c r="B46" s="35"/>
      <c r="C46" s="35"/>
      <c r="D46" s="35"/>
      <c r="E46" s="35"/>
      <c r="F46" s="35"/>
      <c r="G46" s="10">
        <f t="shared" ref="G46" si="9">SUM(B46:F46)</f>
        <v>0</v>
      </c>
      <c r="H46" s="10"/>
      <c r="I46" s="10"/>
      <c r="J46" s="10"/>
      <c r="K46" s="10"/>
      <c r="L46" s="10"/>
      <c r="M46" s="10"/>
      <c r="N46" s="10">
        <f t="shared" si="2"/>
        <v>0</v>
      </c>
      <c r="O46" s="10">
        <f>+'184.100'!AI46</f>
        <v>0</v>
      </c>
      <c r="Q46" s="10"/>
      <c r="R46" s="10">
        <f t="shared" ref="R46" si="10">+N46++Q46+O46+P46</f>
        <v>0</v>
      </c>
    </row>
    <row r="47" spans="1:18" hidden="1" x14ac:dyDescent="0.2">
      <c r="A47" s="34">
        <v>253350</v>
      </c>
      <c r="B47" s="35"/>
      <c r="C47" s="35"/>
      <c r="D47" s="35"/>
      <c r="E47" s="35"/>
      <c r="F47" s="35"/>
      <c r="G47" s="10">
        <f t="shared" si="1"/>
        <v>0</v>
      </c>
      <c r="H47" s="10"/>
      <c r="I47" s="10"/>
      <c r="J47" s="10"/>
      <c r="K47" s="10"/>
      <c r="L47" s="10"/>
      <c r="M47" s="10"/>
      <c r="N47" s="10">
        <f t="shared" ref="N47:N49" si="11">+G47-I47+J47-K47+L47+M47+H47</f>
        <v>0</v>
      </c>
      <c r="O47" s="10">
        <f>+'184.100'!AI47</f>
        <v>0</v>
      </c>
      <c r="Q47" s="10"/>
      <c r="R47" s="10">
        <f t="shared" si="0"/>
        <v>0</v>
      </c>
    </row>
    <row r="48" spans="1:18" hidden="1" x14ac:dyDescent="0.2">
      <c r="A48" s="34">
        <v>253351</v>
      </c>
      <c r="B48" s="35"/>
      <c r="C48" s="35"/>
      <c r="D48" s="35"/>
      <c r="E48" s="35"/>
      <c r="F48" s="35"/>
      <c r="G48" s="10">
        <f t="shared" si="1"/>
        <v>0</v>
      </c>
      <c r="H48" s="10"/>
      <c r="I48" s="10"/>
      <c r="J48" s="10"/>
      <c r="K48" s="10"/>
      <c r="L48" s="10"/>
      <c r="M48" s="10"/>
      <c r="N48" s="10">
        <f t="shared" si="11"/>
        <v>0</v>
      </c>
      <c r="O48" s="10">
        <f>+'184.100'!AI48</f>
        <v>0</v>
      </c>
      <c r="Q48" s="10"/>
      <c r="R48" s="10">
        <f t="shared" si="0"/>
        <v>0</v>
      </c>
    </row>
    <row r="49" spans="1:18" hidden="1" x14ac:dyDescent="0.2">
      <c r="A49" s="34">
        <f>+Jan!A49</f>
        <v>416000</v>
      </c>
      <c r="B49" s="35"/>
      <c r="C49" s="35"/>
      <c r="D49" s="35"/>
      <c r="E49" s="35"/>
      <c r="F49" s="35"/>
      <c r="G49" s="10">
        <f t="shared" si="1"/>
        <v>0</v>
      </c>
      <c r="H49" s="10"/>
      <c r="I49" s="10">
        <f>+Aug!J49</f>
        <v>0</v>
      </c>
      <c r="J49" s="10"/>
      <c r="K49" s="10">
        <f>+Aug!L49</f>
        <v>0</v>
      </c>
      <c r="L49" s="10"/>
      <c r="M49" s="10"/>
      <c r="N49" s="10">
        <f t="shared" si="11"/>
        <v>0</v>
      </c>
      <c r="O49" s="10">
        <f>+'184.100'!AI49</f>
        <v>0</v>
      </c>
      <c r="Q49" s="10"/>
      <c r="R49" s="10">
        <f t="shared" si="0"/>
        <v>0</v>
      </c>
    </row>
    <row r="50" spans="1:18" hidden="1" x14ac:dyDescent="0.2">
      <c r="A50" s="34">
        <f>+Jan!A50</f>
        <v>416100</v>
      </c>
      <c r="B50" s="35"/>
      <c r="C50" s="35"/>
      <c r="D50" s="35"/>
      <c r="E50" s="35"/>
      <c r="F50" s="35"/>
      <c r="G50" s="10">
        <f t="shared" si="1"/>
        <v>0</v>
      </c>
      <c r="H50" s="10"/>
      <c r="I50" s="10">
        <f>+Aug!J50</f>
        <v>0</v>
      </c>
      <c r="J50" s="10"/>
      <c r="K50" s="10">
        <f>+Aug!L50</f>
        <v>0</v>
      </c>
      <c r="L50" s="10"/>
      <c r="M50" s="10"/>
      <c r="N50" s="10">
        <f t="shared" si="2"/>
        <v>0</v>
      </c>
      <c r="O50" s="10">
        <f>+'184.100'!AI50</f>
        <v>0</v>
      </c>
      <c r="Q50" s="10"/>
      <c r="R50" s="10">
        <f t="shared" si="0"/>
        <v>0</v>
      </c>
    </row>
    <row r="51" spans="1:18" hidden="1" x14ac:dyDescent="0.2">
      <c r="A51" s="34">
        <f>+Jan!A51</f>
        <v>416600</v>
      </c>
      <c r="B51" s="35"/>
      <c r="C51" s="35"/>
      <c r="D51" s="35"/>
      <c r="E51" s="35"/>
      <c r="F51" s="35"/>
      <c r="G51" s="10">
        <f t="shared" si="1"/>
        <v>0</v>
      </c>
      <c r="H51" s="10"/>
      <c r="I51" s="10">
        <f>+Aug!J51</f>
        <v>0</v>
      </c>
      <c r="J51" s="10"/>
      <c r="K51" s="10">
        <f>+Aug!L51</f>
        <v>0</v>
      </c>
      <c r="L51" s="10"/>
      <c r="M51" s="10"/>
      <c r="N51" s="10">
        <f t="shared" si="2"/>
        <v>0</v>
      </c>
      <c r="O51" s="10">
        <f>+'184.100'!AI51</f>
        <v>0</v>
      </c>
      <c r="Q51" s="10"/>
      <c r="R51" s="10">
        <f t="shared" si="0"/>
        <v>0</v>
      </c>
    </row>
    <row r="52" spans="1:18" hidden="1" x14ac:dyDescent="0.2">
      <c r="A52" s="34">
        <f>+Jan!A52</f>
        <v>416700</v>
      </c>
      <c r="B52" s="35"/>
      <c r="C52" s="35"/>
      <c r="D52" s="35"/>
      <c r="E52" s="35"/>
      <c r="F52" s="35"/>
      <c r="G52" s="10">
        <f t="shared" si="1"/>
        <v>0</v>
      </c>
      <c r="H52" s="10"/>
      <c r="I52" s="10">
        <f>+Aug!J52</f>
        <v>0</v>
      </c>
      <c r="J52" s="10"/>
      <c r="K52" s="10">
        <f>+Aug!L52</f>
        <v>0</v>
      </c>
      <c r="L52" s="10"/>
      <c r="M52" s="10"/>
      <c r="N52" s="10">
        <f t="shared" si="2"/>
        <v>0</v>
      </c>
      <c r="O52" s="10">
        <f>+'184.100'!AI52</f>
        <v>0</v>
      </c>
      <c r="Q52" s="10"/>
      <c r="R52" s="10">
        <f t="shared" si="0"/>
        <v>0</v>
      </c>
    </row>
    <row r="53" spans="1:18" x14ac:dyDescent="0.2">
      <c r="A53" s="34">
        <f>+Jan!A53</f>
        <v>417102</v>
      </c>
      <c r="B53" s="35"/>
      <c r="C53" s="35"/>
      <c r="D53" s="35"/>
      <c r="E53" s="35"/>
      <c r="F53" s="35"/>
      <c r="G53" s="10">
        <f t="shared" si="1"/>
        <v>0</v>
      </c>
      <c r="H53" s="10"/>
      <c r="I53" s="10">
        <f>+Aug!J53</f>
        <v>0</v>
      </c>
      <c r="J53" s="10"/>
      <c r="K53" s="10">
        <f>+Aug!L53</f>
        <v>0</v>
      </c>
      <c r="L53" s="10"/>
      <c r="M53" s="10"/>
      <c r="N53" s="10">
        <f t="shared" si="2"/>
        <v>0</v>
      </c>
      <c r="O53" s="10">
        <f>+'184.100'!AI53</f>
        <v>0</v>
      </c>
      <c r="P53" s="10">
        <v>0.73</v>
      </c>
      <c r="Q53" s="10"/>
      <c r="R53" s="10">
        <f t="shared" si="0"/>
        <v>0.73</v>
      </c>
    </row>
    <row r="54" spans="1:18" hidden="1" x14ac:dyDescent="0.2">
      <c r="A54" s="34">
        <f>+Jan!A54</f>
        <v>417106</v>
      </c>
      <c r="B54" s="35"/>
      <c r="C54" s="35"/>
      <c r="D54" s="35"/>
      <c r="E54" s="35"/>
      <c r="F54" s="35"/>
      <c r="G54" s="10">
        <f t="shared" si="1"/>
        <v>0</v>
      </c>
      <c r="H54" s="10"/>
      <c r="I54" s="10">
        <f>+Aug!J54</f>
        <v>0</v>
      </c>
      <c r="J54" s="10"/>
      <c r="K54" s="10">
        <f>+Aug!L54</f>
        <v>0</v>
      </c>
      <c r="L54" s="10"/>
      <c r="M54" s="10"/>
      <c r="N54" s="10">
        <f t="shared" si="2"/>
        <v>0</v>
      </c>
      <c r="O54" s="10">
        <f>+'184.100'!AI54</f>
        <v>0</v>
      </c>
      <c r="Q54" s="10"/>
      <c r="R54" s="10">
        <f t="shared" si="0"/>
        <v>0</v>
      </c>
    </row>
    <row r="55" spans="1:18" x14ac:dyDescent="0.2">
      <c r="A55" s="34">
        <f>+Jan!A55</f>
        <v>417107</v>
      </c>
      <c r="B55" s="35"/>
      <c r="C55" s="35"/>
      <c r="D55" s="35"/>
      <c r="E55" s="35"/>
      <c r="F55" s="35"/>
      <c r="G55" s="10">
        <f t="shared" si="1"/>
        <v>0</v>
      </c>
      <c r="H55" s="10"/>
      <c r="I55" s="10">
        <f>+Aug!J55</f>
        <v>0</v>
      </c>
      <c r="J55" s="10"/>
      <c r="K55" s="10">
        <f>+Aug!L55</f>
        <v>0</v>
      </c>
      <c r="L55" s="10"/>
      <c r="M55" s="10"/>
      <c r="N55" s="10">
        <f t="shared" si="2"/>
        <v>0</v>
      </c>
      <c r="O55" s="10">
        <f>+'184.100'!AI55</f>
        <v>0</v>
      </c>
      <c r="P55" s="10">
        <v>9.3699999999999992</v>
      </c>
      <c r="Q55" s="10"/>
      <c r="R55" s="10">
        <f t="shared" si="0"/>
        <v>9.3699999999999992</v>
      </c>
    </row>
    <row r="56" spans="1:18" hidden="1" x14ac:dyDescent="0.2">
      <c r="A56" s="34">
        <v>426500</v>
      </c>
      <c r="B56" s="35"/>
      <c r="C56" s="35"/>
      <c r="D56" s="35"/>
      <c r="E56" s="35"/>
      <c r="F56" s="35"/>
      <c r="G56" s="10">
        <f t="shared" ref="G56" si="12">SUM(B56:F56)</f>
        <v>0</v>
      </c>
      <c r="H56" s="10"/>
      <c r="I56" s="10">
        <f>+Aug!J56</f>
        <v>0</v>
      </c>
      <c r="J56" s="10"/>
      <c r="K56" s="10">
        <f>+Aug!L56</f>
        <v>0</v>
      </c>
      <c r="L56" s="10"/>
      <c r="M56" s="10"/>
      <c r="N56" s="10">
        <f t="shared" ref="N56" si="13">+G56-I56+J56-K56+L56+M56+H56</f>
        <v>0</v>
      </c>
      <c r="O56" s="10">
        <f>+'184.100'!AI56</f>
        <v>0</v>
      </c>
      <c r="Q56" s="10"/>
      <c r="R56" s="10">
        <f t="shared" ref="R56" si="14">+N56++Q56+O56+P56</f>
        <v>0</v>
      </c>
    </row>
    <row r="57" spans="1:18" hidden="1" x14ac:dyDescent="0.2">
      <c r="A57" s="34">
        <f>+Jan!A57</f>
        <v>582000</v>
      </c>
      <c r="B57" s="35"/>
      <c r="C57" s="35"/>
      <c r="D57" s="35"/>
      <c r="E57" s="35"/>
      <c r="F57" s="35"/>
      <c r="G57" s="10">
        <f t="shared" si="1"/>
        <v>0</v>
      </c>
      <c r="H57" s="10"/>
      <c r="I57" s="10">
        <f>+Aug!J57</f>
        <v>0</v>
      </c>
      <c r="J57" s="10"/>
      <c r="K57" s="10">
        <f>+Aug!L57</f>
        <v>0</v>
      </c>
      <c r="L57" s="10"/>
      <c r="M57" s="10"/>
      <c r="N57" s="10">
        <f t="shared" si="2"/>
        <v>0</v>
      </c>
      <c r="O57" s="10">
        <f>+'184.100'!AI57</f>
        <v>0</v>
      </c>
      <c r="Q57" s="10"/>
      <c r="R57" s="10">
        <f t="shared" si="0"/>
        <v>0</v>
      </c>
    </row>
    <row r="58" spans="1:18" x14ac:dyDescent="0.2">
      <c r="A58" s="34">
        <f>+Jan!A58</f>
        <v>582200</v>
      </c>
      <c r="B58" s="35">
        <v>281.82</v>
      </c>
      <c r="C58" s="35">
        <v>15.44</v>
      </c>
      <c r="D58" s="35"/>
      <c r="E58" s="35">
        <v>33.54</v>
      </c>
      <c r="F58" s="35"/>
      <c r="G58" s="10">
        <f t="shared" si="1"/>
        <v>330.8</v>
      </c>
      <c r="H58" s="10"/>
      <c r="I58" s="10">
        <f>+Aug!J58</f>
        <v>0</v>
      </c>
      <c r="J58" s="10"/>
      <c r="K58" s="10">
        <f>+Aug!L58</f>
        <v>0</v>
      </c>
      <c r="L58" s="10"/>
      <c r="M58" s="10"/>
      <c r="N58" s="10">
        <f t="shared" si="2"/>
        <v>330.8</v>
      </c>
      <c r="O58" s="10">
        <f>+'184.100'!AI58</f>
        <v>0</v>
      </c>
      <c r="Q58" s="10"/>
      <c r="R58" s="10">
        <f t="shared" si="0"/>
        <v>330.8</v>
      </c>
    </row>
    <row r="59" spans="1:18" x14ac:dyDescent="0.2">
      <c r="A59" s="34">
        <f>+Jan!A59</f>
        <v>583000</v>
      </c>
      <c r="B59" s="35">
        <v>8171.75</v>
      </c>
      <c r="C59" s="35">
        <v>508.61</v>
      </c>
      <c r="D59" s="35"/>
      <c r="E59" s="35">
        <v>793.1</v>
      </c>
      <c r="F59" s="35">
        <v>1096.29</v>
      </c>
      <c r="G59" s="10">
        <f t="shared" si="1"/>
        <v>10569.75</v>
      </c>
      <c r="H59" s="10"/>
      <c r="I59" s="10">
        <f>+Aug!J59</f>
        <v>0</v>
      </c>
      <c r="J59" s="10"/>
      <c r="K59" s="10">
        <f>+Aug!L59</f>
        <v>0</v>
      </c>
      <c r="L59" s="10"/>
      <c r="M59" s="10"/>
      <c r="N59" s="10">
        <f t="shared" si="2"/>
        <v>10569.75</v>
      </c>
      <c r="O59" s="10">
        <f>+'184.100'!AI59</f>
        <v>63.425719885253095</v>
      </c>
      <c r="Q59" s="10"/>
      <c r="R59" s="10">
        <f t="shared" ref="R59:R104" si="15">+N59++Q59+O59+P59</f>
        <v>10633.175719885254</v>
      </c>
    </row>
    <row r="60" spans="1:18" x14ac:dyDescent="0.2">
      <c r="A60" s="34">
        <f>+Jan!A60</f>
        <v>586000</v>
      </c>
      <c r="B60" s="35">
        <v>9869.84</v>
      </c>
      <c r="C60" s="35">
        <v>454.42</v>
      </c>
      <c r="D60" s="35"/>
      <c r="E60" s="35">
        <v>924.72</v>
      </c>
      <c r="F60" s="35"/>
      <c r="G60" s="10">
        <f t="shared" si="1"/>
        <v>11248.98</v>
      </c>
      <c r="H60" s="10"/>
      <c r="I60" s="10">
        <f>+Aug!J60</f>
        <v>0</v>
      </c>
      <c r="J60" s="10"/>
      <c r="K60" s="10">
        <f>+Aug!L60</f>
        <v>0</v>
      </c>
      <c r="L60" s="10"/>
      <c r="M60" s="10"/>
      <c r="N60" s="10">
        <f t="shared" si="2"/>
        <v>11248.98</v>
      </c>
      <c r="O60" s="10">
        <f>+'184.100'!AI60</f>
        <v>52.688034722826679</v>
      </c>
      <c r="Q60" s="10"/>
      <c r="R60" s="10">
        <f t="shared" si="15"/>
        <v>11301.668034722827</v>
      </c>
    </row>
    <row r="61" spans="1:18" x14ac:dyDescent="0.2">
      <c r="A61" s="34">
        <f>+Jan!A61</f>
        <v>588000</v>
      </c>
      <c r="B61" s="35">
        <v>98522.94</v>
      </c>
      <c r="C61" s="35">
        <v>5305.8</v>
      </c>
      <c r="D61" s="35"/>
      <c r="E61" s="35">
        <v>7645.15</v>
      </c>
      <c r="F61" s="35"/>
      <c r="G61" s="10">
        <f t="shared" si="1"/>
        <v>111473.89</v>
      </c>
      <c r="H61" s="10"/>
      <c r="I61" s="10">
        <f>+Aug!J61</f>
        <v>0</v>
      </c>
      <c r="J61" s="10"/>
      <c r="K61" s="10">
        <f>+Aug!L61</f>
        <v>0</v>
      </c>
      <c r="L61" s="10"/>
      <c r="M61" s="10"/>
      <c r="N61" s="10">
        <f t="shared" si="2"/>
        <v>111473.89</v>
      </c>
      <c r="O61" s="10">
        <f>+'184.100'!AI61</f>
        <v>58.804402235508448</v>
      </c>
      <c r="Q61" s="10">
        <f>+'163000'!AI11+'163000'!AI34</f>
        <v>0</v>
      </c>
      <c r="R61" s="10">
        <f t="shared" si="15"/>
        <v>111532.6944022355</v>
      </c>
    </row>
    <row r="62" spans="1:18" hidden="1" x14ac:dyDescent="0.2">
      <c r="A62" s="34">
        <v>588200</v>
      </c>
      <c r="B62" s="35"/>
      <c r="C62" s="35"/>
      <c r="D62" s="35"/>
      <c r="E62" s="35"/>
      <c r="F62" s="35"/>
      <c r="G62" s="10">
        <f t="shared" si="1"/>
        <v>0</v>
      </c>
      <c r="H62" s="10"/>
      <c r="I62" s="10">
        <f>+Aug!J62</f>
        <v>0</v>
      </c>
      <c r="J62" s="10"/>
      <c r="K62" s="10">
        <f>+Aug!L62</f>
        <v>0</v>
      </c>
      <c r="L62" s="10"/>
      <c r="M62" s="10"/>
      <c r="N62" s="10">
        <f t="shared" si="2"/>
        <v>0</v>
      </c>
      <c r="O62" s="10">
        <f>+'184.100'!AI62</f>
        <v>0</v>
      </c>
      <c r="Q62" s="10"/>
      <c r="R62" s="10">
        <f t="shared" si="15"/>
        <v>0</v>
      </c>
    </row>
    <row r="63" spans="1:18" hidden="1" x14ac:dyDescent="0.2">
      <c r="A63" s="34">
        <v>588210</v>
      </c>
      <c r="B63" s="35"/>
      <c r="C63" s="35"/>
      <c r="D63" s="35"/>
      <c r="E63" s="35"/>
      <c r="F63" s="35"/>
      <c r="G63" s="10">
        <f t="shared" si="1"/>
        <v>0</v>
      </c>
      <c r="H63" s="10"/>
      <c r="I63" s="10">
        <f>+Aug!J63</f>
        <v>0</v>
      </c>
      <c r="J63" s="10"/>
      <c r="K63" s="10">
        <f>+Aug!L63</f>
        <v>0</v>
      </c>
      <c r="L63" s="10"/>
      <c r="M63" s="10"/>
      <c r="N63" s="10">
        <f t="shared" si="2"/>
        <v>0</v>
      </c>
      <c r="O63" s="10">
        <f>+'184.100'!AI63</f>
        <v>0</v>
      </c>
      <c r="Q63" s="10"/>
      <c r="R63" s="10">
        <f t="shared" si="15"/>
        <v>0</v>
      </c>
    </row>
    <row r="64" spans="1:18" x14ac:dyDescent="0.2">
      <c r="A64" s="34">
        <f>+Jan!A64</f>
        <v>592000</v>
      </c>
      <c r="B64" s="35">
        <v>7479.44</v>
      </c>
      <c r="C64" s="35">
        <v>621.22</v>
      </c>
      <c r="D64" s="35"/>
      <c r="E64" s="35">
        <v>1064.1099999999999</v>
      </c>
      <c r="F64" s="35">
        <v>197.16</v>
      </c>
      <c r="G64" s="10">
        <f t="shared" si="1"/>
        <v>9361.93</v>
      </c>
      <c r="H64" s="10"/>
      <c r="I64" s="10">
        <f>+Aug!J64</f>
        <v>0</v>
      </c>
      <c r="J64" s="10"/>
      <c r="K64" s="10">
        <f>+Aug!L64</f>
        <v>0</v>
      </c>
      <c r="L64" s="10"/>
      <c r="M64" s="10"/>
      <c r="N64" s="10">
        <f t="shared" si="2"/>
        <v>9361.93</v>
      </c>
      <c r="O64" s="10">
        <f>+'184.100'!AI64</f>
        <v>25.043727982411671</v>
      </c>
      <c r="Q64" s="10">
        <f>+'163000'!AI12+'163000'!AI35</f>
        <v>0</v>
      </c>
      <c r="R64" s="10">
        <f t="shared" si="15"/>
        <v>9386.9737279824112</v>
      </c>
    </row>
    <row r="65" spans="1:18" x14ac:dyDescent="0.2">
      <c r="A65" s="34">
        <f>+Jan!A65</f>
        <v>592100</v>
      </c>
      <c r="B65" s="35">
        <v>3320.7</v>
      </c>
      <c r="C65" s="35">
        <v>171.02</v>
      </c>
      <c r="D65" s="35"/>
      <c r="E65" s="35">
        <v>292</v>
      </c>
      <c r="F65" s="35"/>
      <c r="G65" s="10">
        <f t="shared" si="1"/>
        <v>3783.72</v>
      </c>
      <c r="H65" s="10"/>
      <c r="I65" s="10">
        <f>+Aug!J65</f>
        <v>0</v>
      </c>
      <c r="J65" s="10"/>
      <c r="K65" s="10">
        <f>+Aug!L65</f>
        <v>0</v>
      </c>
      <c r="L65" s="10"/>
      <c r="M65" s="10"/>
      <c r="N65" s="10">
        <f t="shared" si="2"/>
        <v>3783.72</v>
      </c>
      <c r="O65" s="10">
        <f>+'184.100'!AI65</f>
        <v>4.2592980060658352</v>
      </c>
      <c r="Q65" s="10"/>
      <c r="R65" s="10">
        <f t="shared" si="15"/>
        <v>3787.9792980060656</v>
      </c>
    </row>
    <row r="66" spans="1:18" x14ac:dyDescent="0.2">
      <c r="A66" s="34">
        <f>+Jan!A66</f>
        <v>592200</v>
      </c>
      <c r="B66" s="35">
        <v>885.72</v>
      </c>
      <c r="C66" s="35">
        <v>48.51</v>
      </c>
      <c r="D66" s="35"/>
      <c r="E66" s="35">
        <v>105.42</v>
      </c>
      <c r="F66" s="35"/>
      <c r="G66" s="10">
        <f t="shared" si="1"/>
        <v>1039.6500000000001</v>
      </c>
      <c r="H66" s="10"/>
      <c r="I66" s="10">
        <f>+Aug!J66</f>
        <v>0</v>
      </c>
      <c r="J66" s="10"/>
      <c r="K66" s="10">
        <f>+Aug!L66</f>
        <v>0</v>
      </c>
      <c r="L66" s="10"/>
      <c r="M66" s="10"/>
      <c r="N66" s="10">
        <f t="shared" si="2"/>
        <v>1039.6500000000001</v>
      </c>
      <c r="O66" s="10">
        <f>+'184.100'!AI66</f>
        <v>2.5893835286862159</v>
      </c>
      <c r="Q66" s="10"/>
      <c r="R66" s="10">
        <f t="shared" si="15"/>
        <v>1042.2393835286864</v>
      </c>
    </row>
    <row r="67" spans="1:18" x14ac:dyDescent="0.2">
      <c r="A67" s="34">
        <f>+Jan!A67</f>
        <v>593000</v>
      </c>
      <c r="B67" s="35">
        <v>133335.54</v>
      </c>
      <c r="C67" s="35">
        <v>5613.9</v>
      </c>
      <c r="D67" s="35"/>
      <c r="E67" s="35">
        <v>5903.05</v>
      </c>
      <c r="F67" s="35">
        <v>440.47</v>
      </c>
      <c r="G67" s="10">
        <f t="shared" si="1"/>
        <v>145292.96</v>
      </c>
      <c r="H67" s="10">
        <v>53.29</v>
      </c>
      <c r="I67" s="10">
        <f>+Aug!J67</f>
        <v>0</v>
      </c>
      <c r="J67" s="10"/>
      <c r="K67" s="10">
        <f>+Aug!L67</f>
        <v>0</v>
      </c>
      <c r="L67" s="10"/>
      <c r="M67" s="10"/>
      <c r="N67" s="10">
        <f t="shared" si="2"/>
        <v>145346.25</v>
      </c>
      <c r="O67" s="10">
        <f>+'184.100'!AI67</f>
        <v>694.43131305753479</v>
      </c>
      <c r="Q67" s="10">
        <f>+'163000'!AI13+'163000'!AI36</f>
        <v>978.47449388055918</v>
      </c>
      <c r="R67" s="10">
        <f t="shared" si="15"/>
        <v>147019.1558069381</v>
      </c>
    </row>
    <row r="68" spans="1:18" hidden="1" x14ac:dyDescent="0.2">
      <c r="A68" s="34">
        <f>+Jan!A68</f>
        <v>593200</v>
      </c>
      <c r="B68" s="35"/>
      <c r="C68" s="35"/>
      <c r="D68" s="35"/>
      <c r="E68" s="35"/>
      <c r="F68" s="35"/>
      <c r="G68" s="10">
        <f t="shared" si="1"/>
        <v>0</v>
      </c>
      <c r="H68" s="10"/>
      <c r="I68" s="10">
        <f>+Aug!J68</f>
        <v>0</v>
      </c>
      <c r="J68" s="10"/>
      <c r="K68" s="10">
        <f>+Aug!L68</f>
        <v>0</v>
      </c>
      <c r="L68" s="10"/>
      <c r="M68" s="10"/>
      <c r="N68" s="10">
        <f t="shared" si="2"/>
        <v>0</v>
      </c>
      <c r="O68" s="10">
        <f>+'184.100'!AI68</f>
        <v>0</v>
      </c>
      <c r="Q68" s="10">
        <f>+'163000'!AI14+'163000'!AI37</f>
        <v>0</v>
      </c>
      <c r="R68" s="10">
        <f t="shared" si="15"/>
        <v>0</v>
      </c>
    </row>
    <row r="69" spans="1:18" x14ac:dyDescent="0.2">
      <c r="A69" s="34">
        <f>+Jan!A69</f>
        <v>593300</v>
      </c>
      <c r="B69" s="35">
        <v>15031.65</v>
      </c>
      <c r="C69" s="35">
        <v>769.69</v>
      </c>
      <c r="D69" s="35"/>
      <c r="E69" s="35">
        <v>1382.56</v>
      </c>
      <c r="F69" s="35"/>
      <c r="G69" s="10">
        <f t="shared" si="1"/>
        <v>17183.900000000001</v>
      </c>
      <c r="H69" s="10"/>
      <c r="I69" s="10">
        <f>+Aug!J69</f>
        <v>0</v>
      </c>
      <c r="J69" s="10"/>
      <c r="K69" s="10">
        <f>+Aug!L69</f>
        <v>0</v>
      </c>
      <c r="L69" s="10"/>
      <c r="M69" s="10"/>
      <c r="N69" s="10">
        <f t="shared" si="2"/>
        <v>17183.900000000001</v>
      </c>
      <c r="O69" s="10">
        <f>+'184.100'!AI69</f>
        <v>21.761457108815481</v>
      </c>
      <c r="Q69" s="10"/>
      <c r="R69" s="10">
        <f t="shared" si="15"/>
        <v>17205.661457108818</v>
      </c>
    </row>
    <row r="70" spans="1:18" x14ac:dyDescent="0.2">
      <c r="A70" s="34">
        <v>593800</v>
      </c>
      <c r="B70" s="35">
        <v>201.42</v>
      </c>
      <c r="C70" s="35">
        <v>8.0500000000000007</v>
      </c>
      <c r="D70" s="35"/>
      <c r="E70" s="35">
        <v>5.93</v>
      </c>
      <c r="F70" s="35"/>
      <c r="G70" s="10">
        <f t="shared" si="1"/>
        <v>215.4</v>
      </c>
      <c r="H70" s="10">
        <v>-414.93</v>
      </c>
      <c r="I70" s="10"/>
      <c r="J70" s="10"/>
      <c r="K70" s="10"/>
      <c r="L70" s="10"/>
      <c r="M70" s="10"/>
      <c r="N70" s="10">
        <f t="shared" si="2"/>
        <v>-199.53</v>
      </c>
      <c r="O70" s="10">
        <f>+'184.100'!AI70</f>
        <v>0.41471023383442002</v>
      </c>
      <c r="Q70" s="10"/>
      <c r="R70" s="10">
        <f t="shared" si="15"/>
        <v>-199.11528976616557</v>
      </c>
    </row>
    <row r="71" spans="1:18" x14ac:dyDescent="0.2">
      <c r="A71" s="34">
        <f>+Jan!A71</f>
        <v>594000</v>
      </c>
      <c r="B71" s="35">
        <v>6213.7</v>
      </c>
      <c r="C71" s="35">
        <v>400.55</v>
      </c>
      <c r="D71" s="35"/>
      <c r="E71" s="35">
        <v>542.17999999999995</v>
      </c>
      <c r="F71" s="35">
        <v>176.19</v>
      </c>
      <c r="G71" s="10">
        <f t="shared" si="1"/>
        <v>7332.62</v>
      </c>
      <c r="H71" s="10"/>
      <c r="I71" s="10">
        <f>+Aug!J71</f>
        <v>0</v>
      </c>
      <c r="J71" s="10"/>
      <c r="K71" s="10">
        <f>+Aug!L71</f>
        <v>0</v>
      </c>
      <c r="L71" s="10"/>
      <c r="M71" s="10"/>
      <c r="N71" s="10">
        <f t="shared" si="2"/>
        <v>7332.62</v>
      </c>
      <c r="O71" s="10">
        <f>+'184.100'!AI71</f>
        <v>17.807472476191712</v>
      </c>
      <c r="Q71" s="10">
        <f>+'163000'!AI15+'163000'!AI38</f>
        <v>57.246999695355413</v>
      </c>
      <c r="R71" s="10">
        <f t="shared" si="15"/>
        <v>7407.6744721715468</v>
      </c>
    </row>
    <row r="72" spans="1:18" x14ac:dyDescent="0.2">
      <c r="A72" s="34">
        <f>+Jan!A72</f>
        <v>595000</v>
      </c>
      <c r="B72" s="35">
        <v>36.07</v>
      </c>
      <c r="C72" s="35">
        <v>15.14</v>
      </c>
      <c r="D72" s="35"/>
      <c r="E72" s="35">
        <v>10.42</v>
      </c>
      <c r="F72" s="35">
        <v>197.16</v>
      </c>
      <c r="G72" s="10">
        <f t="shared" si="1"/>
        <v>258.79000000000002</v>
      </c>
      <c r="H72" s="10"/>
      <c r="I72" s="10">
        <f>+Aug!J72</f>
        <v>0</v>
      </c>
      <c r="J72" s="10"/>
      <c r="K72" s="10">
        <f>+Aug!L72</f>
        <v>0</v>
      </c>
      <c r="L72" s="10"/>
      <c r="M72" s="10"/>
      <c r="N72" s="10">
        <f t="shared" si="2"/>
        <v>258.79000000000002</v>
      </c>
      <c r="O72" s="10">
        <f>+'184.100'!AI72</f>
        <v>0.17218749438841088</v>
      </c>
      <c r="Q72" s="10">
        <f>+'163000'!AI16+'163000'!AI39</f>
        <v>0</v>
      </c>
      <c r="R72" s="10">
        <f t="shared" si="15"/>
        <v>258.96218749438844</v>
      </c>
    </row>
    <row r="73" spans="1:18" x14ac:dyDescent="0.2">
      <c r="A73" s="34">
        <f>+Jan!A73</f>
        <v>596000</v>
      </c>
      <c r="B73" s="35">
        <v>928.47</v>
      </c>
      <c r="C73" s="35">
        <v>57.3</v>
      </c>
      <c r="D73" s="35"/>
      <c r="E73" s="35">
        <v>131.6</v>
      </c>
      <c r="F73" s="35"/>
      <c r="G73" s="10">
        <f t="shared" si="1"/>
        <v>1117.3699999999999</v>
      </c>
      <c r="H73" s="10"/>
      <c r="I73" s="10">
        <f>+Aug!J73</f>
        <v>0</v>
      </c>
      <c r="J73" s="10"/>
      <c r="K73" s="10">
        <f>+Aug!L73</f>
        <v>0</v>
      </c>
      <c r="L73" s="10"/>
      <c r="M73" s="10"/>
      <c r="N73" s="10">
        <f t="shared" si="2"/>
        <v>1117.3699999999999</v>
      </c>
      <c r="O73" s="10">
        <f>+'184.100'!AI73</f>
        <v>8.0711519012721755</v>
      </c>
      <c r="Q73" s="10"/>
      <c r="R73" s="10">
        <f t="shared" si="15"/>
        <v>1125.4411519012722</v>
      </c>
    </row>
    <row r="74" spans="1:18" hidden="1" x14ac:dyDescent="0.2">
      <c r="A74" s="34">
        <f>+Jan!A74</f>
        <v>597000</v>
      </c>
      <c r="B74" s="35"/>
      <c r="C74" s="35"/>
      <c r="D74" s="35"/>
      <c r="E74" s="35"/>
      <c r="F74" s="35"/>
      <c r="G74" s="10">
        <f t="shared" si="1"/>
        <v>0</v>
      </c>
      <c r="H74" s="10"/>
      <c r="I74" s="10">
        <f>+Aug!J74</f>
        <v>0</v>
      </c>
      <c r="J74" s="10"/>
      <c r="K74" s="10">
        <f>+Aug!L74</f>
        <v>0</v>
      </c>
      <c r="L74" s="10"/>
      <c r="M74" s="10"/>
      <c r="N74" s="10">
        <f t="shared" si="2"/>
        <v>0</v>
      </c>
      <c r="O74" s="10">
        <f>+'184.100'!AI74</f>
        <v>0</v>
      </c>
      <c r="Q74" s="10">
        <f>+'163000'!AI17+'163000'!AI40</f>
        <v>0</v>
      </c>
      <c r="R74" s="10">
        <f t="shared" si="15"/>
        <v>0</v>
      </c>
    </row>
    <row r="75" spans="1:18" x14ac:dyDescent="0.2">
      <c r="A75" s="34">
        <f>+Jan!A75</f>
        <v>598000</v>
      </c>
      <c r="B75" s="35">
        <v>2200.5</v>
      </c>
      <c r="C75" s="35">
        <v>106.37</v>
      </c>
      <c r="D75" s="35"/>
      <c r="E75" s="35">
        <v>214.25</v>
      </c>
      <c r="F75" s="35"/>
      <c r="G75" s="10">
        <f t="shared" si="1"/>
        <v>2521.12</v>
      </c>
      <c r="H75" s="10"/>
      <c r="I75" s="10">
        <f>+Aug!J75</f>
        <v>0</v>
      </c>
      <c r="J75" s="10"/>
      <c r="K75" s="10">
        <f>+Aug!L75</f>
        <v>0</v>
      </c>
      <c r="L75" s="10"/>
      <c r="M75" s="10"/>
      <c r="N75" s="10">
        <f t="shared" si="2"/>
        <v>2521.12</v>
      </c>
      <c r="O75" s="10">
        <f>+'184.100'!AI75</f>
        <v>1.2778380767298252</v>
      </c>
      <c r="Q75" s="10">
        <f>+'163000'!AI18+'163000'!AI41</f>
        <v>0</v>
      </c>
      <c r="R75" s="10">
        <f t="shared" si="15"/>
        <v>2522.3978380767298</v>
      </c>
    </row>
    <row r="76" spans="1:18" x14ac:dyDescent="0.2">
      <c r="A76" s="34">
        <f>+Jan!A76</f>
        <v>903000</v>
      </c>
      <c r="B76" s="35">
        <v>120951.34</v>
      </c>
      <c r="C76" s="35">
        <v>6616.38</v>
      </c>
      <c r="D76" s="35"/>
      <c r="E76" s="35">
        <v>9762.0300000000007</v>
      </c>
      <c r="F76" s="35"/>
      <c r="G76" s="10">
        <f t="shared" si="1"/>
        <v>137329.75</v>
      </c>
      <c r="H76" s="10">
        <v>-345.4</v>
      </c>
      <c r="I76" s="10">
        <f>+Aug!J76</f>
        <v>0</v>
      </c>
      <c r="J76" s="10"/>
      <c r="K76" s="10">
        <f>+Aug!L76</f>
        <v>0</v>
      </c>
      <c r="L76" s="10"/>
      <c r="M76" s="10"/>
      <c r="N76" s="10">
        <f t="shared" si="2"/>
        <v>136984.35</v>
      </c>
      <c r="O76" s="10">
        <f>+'184.100'!AI76</f>
        <v>96.544980510843644</v>
      </c>
      <c r="P76" s="10">
        <v>-9.3699999999999992</v>
      </c>
      <c r="Q76" s="10"/>
      <c r="R76" s="10">
        <f t="shared" si="15"/>
        <v>137071.52498051085</v>
      </c>
    </row>
    <row r="77" spans="1:18" hidden="1" x14ac:dyDescent="0.2">
      <c r="A77" s="34">
        <f>+Jan!A77</f>
        <v>903220</v>
      </c>
      <c r="B77" s="35"/>
      <c r="C77" s="35"/>
      <c r="D77" s="35"/>
      <c r="E77" s="35"/>
      <c r="F77" s="35"/>
      <c r="G77" s="10">
        <f t="shared" si="1"/>
        <v>0</v>
      </c>
      <c r="H77" s="10"/>
      <c r="I77" s="10">
        <f>+Aug!J77</f>
        <v>0</v>
      </c>
      <c r="J77" s="10"/>
      <c r="K77" s="10">
        <f>+Aug!L77</f>
        <v>0</v>
      </c>
      <c r="L77" s="10"/>
      <c r="M77" s="10"/>
      <c r="N77" s="10">
        <f t="shared" si="2"/>
        <v>0</v>
      </c>
      <c r="O77" s="10">
        <f>+'184.100'!AI77</f>
        <v>0</v>
      </c>
      <c r="Q77" s="10"/>
      <c r="R77" s="10">
        <f t="shared" si="15"/>
        <v>0</v>
      </c>
    </row>
    <row r="78" spans="1:18" hidden="1" x14ac:dyDescent="0.2">
      <c r="A78" s="34">
        <f>+Jan!A78</f>
        <v>903230</v>
      </c>
      <c r="B78" s="35"/>
      <c r="C78" s="35"/>
      <c r="D78" s="35"/>
      <c r="E78" s="35"/>
      <c r="F78" s="35"/>
      <c r="G78" s="10">
        <f t="shared" si="1"/>
        <v>0</v>
      </c>
      <c r="H78" s="10"/>
      <c r="I78" s="10">
        <f>+Aug!J78</f>
        <v>0</v>
      </c>
      <c r="J78" s="10"/>
      <c r="K78" s="10">
        <f>+Aug!L78</f>
        <v>0</v>
      </c>
      <c r="L78" s="10"/>
      <c r="M78" s="10"/>
      <c r="N78" s="10">
        <f t="shared" si="2"/>
        <v>0</v>
      </c>
      <c r="O78" s="10">
        <f>+'184.100'!AI78</f>
        <v>0</v>
      </c>
      <c r="Q78" s="10"/>
      <c r="R78" s="10">
        <f t="shared" si="15"/>
        <v>0</v>
      </c>
    </row>
    <row r="79" spans="1:18" hidden="1" x14ac:dyDescent="0.2">
      <c r="A79" s="34">
        <f>+Jan!A79</f>
        <v>903240</v>
      </c>
      <c r="B79" s="35"/>
      <c r="C79" s="35"/>
      <c r="D79" s="35"/>
      <c r="E79" s="35"/>
      <c r="F79" s="35"/>
      <c r="G79" s="10">
        <f t="shared" si="1"/>
        <v>0</v>
      </c>
      <c r="H79" s="10"/>
      <c r="I79" s="10">
        <f>+Aug!J79</f>
        <v>0</v>
      </c>
      <c r="J79" s="10"/>
      <c r="K79" s="10">
        <f>+Aug!L79</f>
        <v>0</v>
      </c>
      <c r="L79" s="10"/>
      <c r="M79" s="10"/>
      <c r="N79" s="10">
        <f t="shared" si="2"/>
        <v>0</v>
      </c>
      <c r="O79" s="10">
        <f>+'184.100'!AI79</f>
        <v>0</v>
      </c>
      <c r="Q79" s="10"/>
      <c r="R79" s="10">
        <f t="shared" si="15"/>
        <v>0</v>
      </c>
    </row>
    <row r="80" spans="1:18" x14ac:dyDescent="0.2">
      <c r="A80" s="34">
        <f>+Jan!A80</f>
        <v>908000</v>
      </c>
      <c r="B80" s="35">
        <v>11189.57</v>
      </c>
      <c r="C80" s="35">
        <v>588.82000000000005</v>
      </c>
      <c r="D80" s="35"/>
      <c r="E80" s="35">
        <v>940.7</v>
      </c>
      <c r="F80" s="35"/>
      <c r="G80" s="10">
        <f t="shared" si="1"/>
        <v>12719.09</v>
      </c>
      <c r="H80" s="10"/>
      <c r="I80" s="10">
        <f>+Aug!J80</f>
        <v>0</v>
      </c>
      <c r="J80" s="10"/>
      <c r="K80" s="10">
        <f>+Aug!L80</f>
        <v>0</v>
      </c>
      <c r="L80" s="10"/>
      <c r="M80" s="10"/>
      <c r="N80" s="10">
        <f t="shared" si="2"/>
        <v>12719.09</v>
      </c>
      <c r="O80" s="10">
        <f>+'184.100'!AI80</f>
        <v>12.207302384849621</v>
      </c>
      <c r="Q80" s="10"/>
      <c r="R80" s="10">
        <f t="shared" si="15"/>
        <v>12731.29730238485</v>
      </c>
    </row>
    <row r="81" spans="1:18" hidden="1" x14ac:dyDescent="0.2">
      <c r="A81" s="34">
        <f>+Jan!A81</f>
        <v>912000</v>
      </c>
      <c r="B81" s="35"/>
      <c r="C81" s="35"/>
      <c r="D81" s="35"/>
      <c r="E81" s="35"/>
      <c r="F81" s="35"/>
      <c r="G81" s="10">
        <f t="shared" ref="G81:G113" si="16">SUM(B81:F81)</f>
        <v>0</v>
      </c>
      <c r="H81" s="10"/>
      <c r="I81" s="10">
        <f>+Aug!J81</f>
        <v>0</v>
      </c>
      <c r="J81" s="10"/>
      <c r="K81" s="10">
        <f>+Aug!L81</f>
        <v>0</v>
      </c>
      <c r="L81" s="10"/>
      <c r="M81" s="10"/>
      <c r="N81" s="10">
        <f t="shared" si="2"/>
        <v>0</v>
      </c>
      <c r="O81" s="10">
        <f>+'184.100'!AI81</f>
        <v>0</v>
      </c>
      <c r="Q81" s="10"/>
      <c r="R81" s="10">
        <f t="shared" si="15"/>
        <v>0</v>
      </c>
    </row>
    <row r="82" spans="1:18" hidden="1" x14ac:dyDescent="0.2">
      <c r="A82" s="34">
        <f>+Jan!A82</f>
        <v>913000</v>
      </c>
      <c r="B82" s="35"/>
      <c r="C82" s="35"/>
      <c r="D82" s="35"/>
      <c r="E82" s="35"/>
      <c r="F82" s="35"/>
      <c r="G82" s="10">
        <f t="shared" si="16"/>
        <v>0</v>
      </c>
      <c r="H82" s="10"/>
      <c r="I82" s="10">
        <f>+Aug!J82</f>
        <v>0</v>
      </c>
      <c r="J82" s="10"/>
      <c r="K82" s="10">
        <f>+Aug!L82</f>
        <v>0</v>
      </c>
      <c r="L82" s="10"/>
      <c r="M82" s="10"/>
      <c r="N82" s="10">
        <f t="shared" si="2"/>
        <v>0</v>
      </c>
      <c r="O82" s="10">
        <f>+'184.100'!AI82</f>
        <v>0</v>
      </c>
      <c r="Q82" s="10"/>
      <c r="R82" s="10">
        <f t="shared" si="15"/>
        <v>0</v>
      </c>
    </row>
    <row r="83" spans="1:18" hidden="1" x14ac:dyDescent="0.2">
      <c r="A83" s="34">
        <f>+Jan!A83</f>
        <v>913220</v>
      </c>
      <c r="B83" s="35"/>
      <c r="C83" s="35"/>
      <c r="D83" s="35"/>
      <c r="E83" s="35"/>
      <c r="F83" s="35"/>
      <c r="G83" s="10">
        <f t="shared" si="16"/>
        <v>0</v>
      </c>
      <c r="H83" s="10"/>
      <c r="I83" s="10">
        <f>+Aug!J83</f>
        <v>0</v>
      </c>
      <c r="J83" s="10"/>
      <c r="K83" s="10">
        <f>+Aug!L83</f>
        <v>0</v>
      </c>
      <c r="L83" s="10"/>
      <c r="M83" s="10"/>
      <c r="N83" s="10">
        <f t="shared" si="2"/>
        <v>0</v>
      </c>
      <c r="O83" s="10">
        <f>+'184.100'!AI83</f>
        <v>0</v>
      </c>
      <c r="Q83" s="10"/>
      <c r="R83" s="10">
        <f t="shared" si="15"/>
        <v>0</v>
      </c>
    </row>
    <row r="84" spans="1:18" hidden="1" x14ac:dyDescent="0.2">
      <c r="A84" s="34">
        <f>+Jan!A84</f>
        <v>913230</v>
      </c>
      <c r="B84" s="35"/>
      <c r="C84" s="35"/>
      <c r="D84" s="35"/>
      <c r="E84" s="35"/>
      <c r="F84" s="35"/>
      <c r="G84" s="10">
        <f t="shared" si="16"/>
        <v>0</v>
      </c>
      <c r="H84" s="10"/>
      <c r="I84" s="10">
        <f>+Aug!J84</f>
        <v>0</v>
      </c>
      <c r="J84" s="10"/>
      <c r="K84" s="10">
        <f>+Aug!L84</f>
        <v>0</v>
      </c>
      <c r="L84" s="10"/>
      <c r="M84" s="10"/>
      <c r="N84" s="10">
        <f t="shared" si="2"/>
        <v>0</v>
      </c>
      <c r="O84" s="10">
        <f>+'184.100'!AI84</f>
        <v>0</v>
      </c>
      <c r="Q84" s="10"/>
      <c r="R84" s="10">
        <f t="shared" si="15"/>
        <v>0</v>
      </c>
    </row>
    <row r="85" spans="1:18" hidden="1" x14ac:dyDescent="0.2">
      <c r="A85" s="34">
        <f>+Jan!A85</f>
        <v>913240</v>
      </c>
      <c r="B85" s="35"/>
      <c r="C85" s="35"/>
      <c r="D85" s="35"/>
      <c r="E85" s="35"/>
      <c r="F85" s="35"/>
      <c r="G85" s="10">
        <f t="shared" si="16"/>
        <v>0</v>
      </c>
      <c r="H85" s="10"/>
      <c r="I85" s="10">
        <f>+Aug!J85</f>
        <v>0</v>
      </c>
      <c r="J85" s="10"/>
      <c r="K85" s="10">
        <f>+Aug!L85</f>
        <v>0</v>
      </c>
      <c r="L85" s="10"/>
      <c r="M85" s="10"/>
      <c r="N85" s="10">
        <f t="shared" si="2"/>
        <v>0</v>
      </c>
      <c r="O85" s="10">
        <f>+'184.100'!AI85</f>
        <v>0</v>
      </c>
      <c r="Q85" s="10"/>
      <c r="R85" s="10">
        <f t="shared" si="15"/>
        <v>0</v>
      </c>
    </row>
    <row r="86" spans="1:18" x14ac:dyDescent="0.2">
      <c r="A86" s="34">
        <f>+Jan!A86</f>
        <v>920000</v>
      </c>
      <c r="B86" s="35">
        <v>89144.94</v>
      </c>
      <c r="C86" s="35">
        <v>4646.75</v>
      </c>
      <c r="D86" s="35"/>
      <c r="E86" s="35">
        <v>7362.71</v>
      </c>
      <c r="F86" s="35">
        <v>854.38</v>
      </c>
      <c r="G86" s="10">
        <f t="shared" si="16"/>
        <v>102008.78000000001</v>
      </c>
      <c r="H86" s="10"/>
      <c r="I86" s="10">
        <f>+Aug!J86</f>
        <v>0</v>
      </c>
      <c r="J86" s="10"/>
      <c r="K86" s="10">
        <f>+Aug!L86</f>
        <v>0</v>
      </c>
      <c r="L86" s="10"/>
      <c r="M86" s="10"/>
      <c r="N86" s="10">
        <f t="shared" si="2"/>
        <v>102008.78000000001</v>
      </c>
      <c r="O86" s="10">
        <f>+'184.100'!AI86</f>
        <v>17.55874368571121</v>
      </c>
      <c r="Q86" s="10"/>
      <c r="R86" s="10">
        <f t="shared" si="15"/>
        <v>102026.33874368573</v>
      </c>
    </row>
    <row r="87" spans="1:18" hidden="1" x14ac:dyDescent="0.2">
      <c r="A87" s="34">
        <f>+Jan!A87</f>
        <v>920220</v>
      </c>
      <c r="B87" s="35"/>
      <c r="C87" s="35"/>
      <c r="D87" s="35"/>
      <c r="E87" s="35"/>
      <c r="F87" s="35"/>
      <c r="G87" s="10">
        <f t="shared" si="16"/>
        <v>0</v>
      </c>
      <c r="H87" s="10"/>
      <c r="I87" s="10">
        <f>+Aug!J87</f>
        <v>0</v>
      </c>
      <c r="J87" s="10"/>
      <c r="K87" s="10">
        <f>+Aug!L87</f>
        <v>0</v>
      </c>
      <c r="L87" s="10"/>
      <c r="M87" s="10"/>
      <c r="N87" s="10">
        <f t="shared" si="2"/>
        <v>0</v>
      </c>
      <c r="O87" s="10">
        <f>+'184.100'!AI87</f>
        <v>0</v>
      </c>
      <c r="Q87" s="10"/>
      <c r="R87" s="10">
        <f t="shared" si="15"/>
        <v>0</v>
      </c>
    </row>
    <row r="88" spans="1:18" hidden="1" x14ac:dyDescent="0.2">
      <c r="A88" s="34">
        <f>+Jan!A88</f>
        <v>920221</v>
      </c>
      <c r="B88" s="35"/>
      <c r="C88" s="35"/>
      <c r="D88" s="35"/>
      <c r="E88" s="35"/>
      <c r="F88" s="35"/>
      <c r="G88" s="10">
        <f t="shared" si="16"/>
        <v>0</v>
      </c>
      <c r="H88" s="10"/>
      <c r="I88" s="10">
        <f>+Aug!J88</f>
        <v>0</v>
      </c>
      <c r="J88" s="10"/>
      <c r="K88" s="10">
        <f>+Aug!L88</f>
        <v>0</v>
      </c>
      <c r="L88" s="10"/>
      <c r="M88" s="10"/>
      <c r="N88" s="10">
        <f t="shared" si="2"/>
        <v>0</v>
      </c>
      <c r="O88" s="10">
        <f>+'184.100'!AI88</f>
        <v>0</v>
      </c>
      <c r="Q88" s="10"/>
      <c r="R88" s="10">
        <f t="shared" si="15"/>
        <v>0</v>
      </c>
    </row>
    <row r="89" spans="1:18" hidden="1" x14ac:dyDescent="0.2">
      <c r="A89" s="34">
        <f>+Jan!A89</f>
        <v>920230</v>
      </c>
      <c r="B89" s="35"/>
      <c r="C89" s="35"/>
      <c r="D89" s="35"/>
      <c r="E89" s="35"/>
      <c r="F89" s="35"/>
      <c r="G89" s="10">
        <f t="shared" si="16"/>
        <v>0</v>
      </c>
      <c r="H89" s="10"/>
      <c r="I89" s="10">
        <f>+Aug!J89</f>
        <v>0</v>
      </c>
      <c r="J89" s="10"/>
      <c r="K89" s="10">
        <f>+Aug!L89</f>
        <v>0</v>
      </c>
      <c r="L89" s="10"/>
      <c r="M89" s="10"/>
      <c r="N89" s="10">
        <f t="shared" si="2"/>
        <v>0</v>
      </c>
      <c r="O89" s="10">
        <f>+'184.100'!AI89</f>
        <v>0</v>
      </c>
      <c r="Q89" s="10"/>
      <c r="R89" s="10">
        <f t="shared" si="15"/>
        <v>0</v>
      </c>
    </row>
    <row r="90" spans="1:18" hidden="1" x14ac:dyDescent="0.2">
      <c r="A90" s="34">
        <f>+Jan!A90</f>
        <v>920231</v>
      </c>
      <c r="B90" s="35"/>
      <c r="C90" s="35"/>
      <c r="D90" s="35"/>
      <c r="E90" s="35"/>
      <c r="F90" s="35"/>
      <c r="G90" s="10">
        <f t="shared" si="16"/>
        <v>0</v>
      </c>
      <c r="H90" s="10"/>
      <c r="I90" s="10">
        <f>+Aug!J90</f>
        <v>0</v>
      </c>
      <c r="J90" s="10"/>
      <c r="K90" s="10">
        <f>+Aug!L90</f>
        <v>0</v>
      </c>
      <c r="L90" s="10"/>
      <c r="M90" s="10"/>
      <c r="N90" s="10">
        <f t="shared" si="2"/>
        <v>0</v>
      </c>
      <c r="O90" s="10">
        <f>+'184.100'!AI90</f>
        <v>0</v>
      </c>
      <c r="Q90" s="10"/>
      <c r="R90" s="10">
        <f t="shared" si="15"/>
        <v>0</v>
      </c>
    </row>
    <row r="91" spans="1:18" hidden="1" x14ac:dyDescent="0.2">
      <c r="A91" s="34">
        <f>+Jan!A91</f>
        <v>920240</v>
      </c>
      <c r="B91" s="35"/>
      <c r="C91" s="35"/>
      <c r="D91" s="35"/>
      <c r="E91" s="35"/>
      <c r="F91" s="35"/>
      <c r="G91" s="10">
        <f t="shared" si="16"/>
        <v>0</v>
      </c>
      <c r="H91" s="10"/>
      <c r="I91" s="10">
        <f>+Aug!J91</f>
        <v>0</v>
      </c>
      <c r="J91" s="10"/>
      <c r="K91" s="10">
        <f>+Aug!L91</f>
        <v>0</v>
      </c>
      <c r="L91" s="10"/>
      <c r="M91" s="10"/>
      <c r="N91" s="10">
        <f t="shared" si="2"/>
        <v>0</v>
      </c>
      <c r="O91" s="10">
        <f>+'184.100'!AI91</f>
        <v>0</v>
      </c>
      <c r="Q91" s="10"/>
      <c r="R91" s="10">
        <f t="shared" si="15"/>
        <v>0</v>
      </c>
    </row>
    <row r="92" spans="1:18" hidden="1" x14ac:dyDescent="0.2">
      <c r="A92" s="34">
        <f>+Jan!A92</f>
        <v>920241</v>
      </c>
      <c r="B92" s="35"/>
      <c r="C92" s="35"/>
      <c r="D92" s="35"/>
      <c r="E92" s="35"/>
      <c r="F92" s="35"/>
      <c r="G92" s="10">
        <f t="shared" si="16"/>
        <v>0</v>
      </c>
      <c r="H92" s="10"/>
      <c r="I92" s="10">
        <f>+Aug!J92</f>
        <v>0</v>
      </c>
      <c r="J92" s="10"/>
      <c r="K92" s="10">
        <f>+Aug!L92</f>
        <v>0</v>
      </c>
      <c r="L92" s="10"/>
      <c r="M92" s="10"/>
      <c r="N92" s="10">
        <f t="shared" ref="N92:N97" si="17">+G92-I92+J92-K92+L92+M92+H92</f>
        <v>0</v>
      </c>
      <c r="O92" s="10">
        <f>+'184.100'!AI92</f>
        <v>0</v>
      </c>
      <c r="Q92" s="10"/>
      <c r="R92" s="10">
        <f t="shared" si="15"/>
        <v>0</v>
      </c>
    </row>
    <row r="93" spans="1:18" x14ac:dyDescent="0.2">
      <c r="A93" s="34">
        <v>920250</v>
      </c>
      <c r="B93" s="35">
        <v>47.09</v>
      </c>
      <c r="C93" s="35">
        <v>2.64</v>
      </c>
      <c r="D93" s="35"/>
      <c r="E93" s="35">
        <v>4.43</v>
      </c>
      <c r="F93" s="35"/>
      <c r="G93" s="10">
        <f t="shared" si="16"/>
        <v>54.160000000000004</v>
      </c>
      <c r="H93" s="10"/>
      <c r="I93" s="10">
        <f>+Aug!J93</f>
        <v>0</v>
      </c>
      <c r="J93" s="10"/>
      <c r="K93" s="10"/>
      <c r="L93" s="10"/>
      <c r="M93" s="10"/>
      <c r="N93" s="10">
        <f t="shared" si="17"/>
        <v>54.160000000000004</v>
      </c>
      <c r="O93" s="10">
        <f>+'184.100'!AI93</f>
        <v>0</v>
      </c>
      <c r="Q93" s="10"/>
      <c r="R93" s="10">
        <f t="shared" si="15"/>
        <v>54.160000000000004</v>
      </c>
    </row>
    <row r="94" spans="1:18" x14ac:dyDescent="0.2">
      <c r="A94" s="34">
        <v>920260</v>
      </c>
      <c r="B94" s="35">
        <v>47.09</v>
      </c>
      <c r="C94" s="35">
        <v>2.63</v>
      </c>
      <c r="D94" s="35"/>
      <c r="E94" s="35">
        <v>4.43</v>
      </c>
      <c r="F94" s="35"/>
      <c r="G94" s="10">
        <f t="shared" si="16"/>
        <v>54.150000000000006</v>
      </c>
      <c r="H94" s="10"/>
      <c r="I94" s="10">
        <f>+Aug!J94</f>
        <v>0</v>
      </c>
      <c r="J94" s="10"/>
      <c r="K94" s="10"/>
      <c r="L94" s="10"/>
      <c r="M94" s="10"/>
      <c r="N94" s="10">
        <f t="shared" si="17"/>
        <v>54.150000000000006</v>
      </c>
      <c r="O94" s="10">
        <f>+'184.100'!AI94</f>
        <v>0</v>
      </c>
      <c r="Q94" s="10"/>
      <c r="R94" s="10">
        <f t="shared" si="15"/>
        <v>54.150000000000006</v>
      </c>
    </row>
    <row r="95" spans="1:18" hidden="1" x14ac:dyDescent="0.2">
      <c r="A95" s="34">
        <f>+Jan!A95</f>
        <v>921000</v>
      </c>
      <c r="B95" s="35"/>
      <c r="C95" s="35"/>
      <c r="D95" s="35"/>
      <c r="E95" s="35"/>
      <c r="F95" s="35"/>
      <c r="G95" s="10">
        <f t="shared" si="16"/>
        <v>0</v>
      </c>
      <c r="H95" s="10"/>
      <c r="I95" s="10">
        <f>+Aug!J95</f>
        <v>0</v>
      </c>
      <c r="J95" s="10"/>
      <c r="K95" s="10">
        <f>+Aug!L95</f>
        <v>0</v>
      </c>
      <c r="L95" s="10"/>
      <c r="M95" s="10"/>
      <c r="N95" s="10">
        <f t="shared" si="17"/>
        <v>0</v>
      </c>
      <c r="O95" s="10">
        <f>+'184.100'!AI95</f>
        <v>0</v>
      </c>
      <c r="Q95" s="10">
        <f>+'163000'!AI19+'163000'!AI42</f>
        <v>0</v>
      </c>
      <c r="R95" s="10">
        <f t="shared" si="15"/>
        <v>0</v>
      </c>
    </row>
    <row r="96" spans="1:18" hidden="1" x14ac:dyDescent="0.2">
      <c r="A96" s="34">
        <f>+Jan!A96</f>
        <v>928000</v>
      </c>
      <c r="B96" s="35"/>
      <c r="C96" s="35"/>
      <c r="D96" s="35"/>
      <c r="E96" s="35"/>
      <c r="F96" s="35"/>
      <c r="G96" s="10">
        <f t="shared" si="16"/>
        <v>0</v>
      </c>
      <c r="H96" s="10"/>
      <c r="I96" s="10">
        <f>+Aug!J96</f>
        <v>0</v>
      </c>
      <c r="J96" s="10"/>
      <c r="K96" s="10">
        <f>+Aug!L96</f>
        <v>0</v>
      </c>
      <c r="L96" s="10"/>
      <c r="M96" s="10"/>
      <c r="N96" s="10">
        <f t="shared" si="17"/>
        <v>0</v>
      </c>
      <c r="O96" s="10">
        <f>+'184.100'!AI96</f>
        <v>0</v>
      </c>
      <c r="Q96" s="10"/>
      <c r="R96" s="10">
        <f t="shared" si="15"/>
        <v>0</v>
      </c>
    </row>
    <row r="97" spans="1:18" hidden="1" x14ac:dyDescent="0.2">
      <c r="A97" s="34">
        <f>+Jan!A97</f>
        <v>928100</v>
      </c>
      <c r="B97" s="35"/>
      <c r="C97" s="35"/>
      <c r="D97" s="35"/>
      <c r="E97" s="35"/>
      <c r="F97" s="35"/>
      <c r="G97" s="10">
        <f t="shared" si="16"/>
        <v>0</v>
      </c>
      <c r="H97" s="10"/>
      <c r="I97" s="10">
        <f>+Aug!J97</f>
        <v>0</v>
      </c>
      <c r="J97" s="10"/>
      <c r="K97" s="10">
        <f>+Aug!L97</f>
        <v>0</v>
      </c>
      <c r="L97" s="10"/>
      <c r="M97" s="10"/>
      <c r="N97" s="10">
        <f t="shared" si="17"/>
        <v>0</v>
      </c>
      <c r="O97" s="10">
        <f>+'184.100'!AI97</f>
        <v>0</v>
      </c>
      <c r="Q97" s="10"/>
      <c r="R97" s="10">
        <f t="shared" si="15"/>
        <v>0</v>
      </c>
    </row>
    <row r="98" spans="1:18" hidden="1" x14ac:dyDescent="0.2">
      <c r="A98" s="34">
        <f>+Jan!A98</f>
        <v>928300</v>
      </c>
      <c r="B98" s="35"/>
      <c r="C98" s="35"/>
      <c r="D98" s="35"/>
      <c r="E98" s="35"/>
      <c r="F98" s="35"/>
      <c r="G98" s="10">
        <f t="shared" si="16"/>
        <v>0</v>
      </c>
      <c r="H98" s="10"/>
      <c r="I98" s="10">
        <f>+Aug!J98</f>
        <v>0</v>
      </c>
      <c r="J98" s="10"/>
      <c r="K98" s="10">
        <f>+Aug!L98</f>
        <v>0</v>
      </c>
      <c r="L98" s="10"/>
      <c r="M98" s="10"/>
      <c r="N98" s="10">
        <f t="shared" ref="N98:N99" si="18">+G98-I98+J98-K98+L98+M98+H98</f>
        <v>0</v>
      </c>
      <c r="O98" s="10">
        <f>+'184.100'!AI98</f>
        <v>0</v>
      </c>
      <c r="Q98" s="10"/>
      <c r="R98" s="10">
        <f t="shared" si="15"/>
        <v>0</v>
      </c>
    </row>
    <row r="99" spans="1:18" hidden="1" x14ac:dyDescent="0.2">
      <c r="A99" s="34">
        <v>928500</v>
      </c>
      <c r="B99" s="35"/>
      <c r="C99" s="35"/>
      <c r="D99" s="35"/>
      <c r="E99" s="35"/>
      <c r="F99" s="35"/>
      <c r="G99" s="10">
        <f t="shared" si="16"/>
        <v>0</v>
      </c>
      <c r="H99" s="10"/>
      <c r="I99" s="10">
        <f>+Aug!J99</f>
        <v>0</v>
      </c>
      <c r="J99" s="10"/>
      <c r="K99" s="10"/>
      <c r="L99" s="10"/>
      <c r="M99" s="10"/>
      <c r="N99" s="10">
        <f t="shared" si="18"/>
        <v>0</v>
      </c>
      <c r="O99" s="10">
        <f>+'184.100'!AI99</f>
        <v>0</v>
      </c>
      <c r="Q99" s="10"/>
      <c r="R99" s="10">
        <f t="shared" si="15"/>
        <v>0</v>
      </c>
    </row>
    <row r="100" spans="1:18" hidden="1" x14ac:dyDescent="0.2">
      <c r="A100" s="34">
        <v>928600</v>
      </c>
      <c r="B100" s="35"/>
      <c r="C100" s="35"/>
      <c r="D100" s="35"/>
      <c r="E100" s="35"/>
      <c r="F100" s="35"/>
      <c r="G100" s="10">
        <f t="shared" si="16"/>
        <v>0</v>
      </c>
      <c r="H100" s="10"/>
      <c r="I100" s="10">
        <f>+Aug!J100</f>
        <v>0</v>
      </c>
      <c r="J100" s="10"/>
      <c r="K100" s="10"/>
      <c r="L100" s="10"/>
      <c r="M100" s="10"/>
      <c r="N100" s="10">
        <f t="shared" ref="N100:N104" si="19">+G100-I100+J100-K100+L100+M100+H100</f>
        <v>0</v>
      </c>
      <c r="O100" s="10">
        <f>+'184.100'!AI100</f>
        <v>0</v>
      </c>
      <c r="Q100" s="10"/>
      <c r="R100" s="10">
        <f t="shared" si="15"/>
        <v>0</v>
      </c>
    </row>
    <row r="101" spans="1:18" hidden="1" x14ac:dyDescent="0.2">
      <c r="A101" s="34">
        <v>928610</v>
      </c>
      <c r="B101" s="35"/>
      <c r="C101" s="35"/>
      <c r="D101" s="35"/>
      <c r="E101" s="35"/>
      <c r="F101" s="35"/>
      <c r="G101" s="10">
        <f t="shared" si="16"/>
        <v>0</v>
      </c>
      <c r="H101" s="10"/>
      <c r="I101" s="10">
        <f>+Aug!J101</f>
        <v>0</v>
      </c>
      <c r="J101" s="10"/>
      <c r="K101" s="10"/>
      <c r="L101" s="10"/>
      <c r="M101" s="10"/>
      <c r="N101" s="10">
        <f t="shared" si="19"/>
        <v>0</v>
      </c>
      <c r="O101" s="10">
        <f>+'184.100'!AI101</f>
        <v>0</v>
      </c>
      <c r="Q101" s="10"/>
      <c r="R101" s="10">
        <f t="shared" si="15"/>
        <v>0</v>
      </c>
    </row>
    <row r="102" spans="1:18" hidden="1" x14ac:dyDescent="0.2">
      <c r="A102" s="34">
        <f>+Jan!A102</f>
        <v>930100</v>
      </c>
      <c r="B102" s="35"/>
      <c r="C102" s="35"/>
      <c r="D102" s="35"/>
      <c r="E102" s="35"/>
      <c r="F102" s="35"/>
      <c r="G102" s="10">
        <f t="shared" si="16"/>
        <v>0</v>
      </c>
      <c r="H102" s="10"/>
      <c r="I102" s="10">
        <f>+Aug!J102</f>
        <v>0</v>
      </c>
      <c r="J102" s="10"/>
      <c r="K102" s="10">
        <f>+Aug!L102</f>
        <v>0</v>
      </c>
      <c r="L102" s="10"/>
      <c r="M102" s="10"/>
      <c r="N102" s="10">
        <f t="shared" si="19"/>
        <v>0</v>
      </c>
      <c r="O102" s="10">
        <f>+'184.100'!AI102</f>
        <v>0</v>
      </c>
      <c r="Q102" s="10"/>
      <c r="R102" s="10">
        <f t="shared" si="15"/>
        <v>0</v>
      </c>
    </row>
    <row r="103" spans="1:18" x14ac:dyDescent="0.2">
      <c r="A103" s="34">
        <f>+Jan!A103</f>
        <v>930200</v>
      </c>
      <c r="B103" s="35">
        <v>9978.5400000000009</v>
      </c>
      <c r="C103" s="35">
        <v>539.21</v>
      </c>
      <c r="D103" s="35"/>
      <c r="E103" s="35">
        <v>705.45</v>
      </c>
      <c r="F103" s="35"/>
      <c r="G103" s="10">
        <f t="shared" si="16"/>
        <v>11223.2</v>
      </c>
      <c r="H103" s="10"/>
      <c r="I103" s="10">
        <f>+Aug!J103</f>
        <v>0</v>
      </c>
      <c r="J103" s="10"/>
      <c r="K103" s="10">
        <f>+Aug!L103</f>
        <v>0</v>
      </c>
      <c r="L103" s="10"/>
      <c r="M103" s="10"/>
      <c r="N103" s="10">
        <f t="shared" si="19"/>
        <v>11223.2</v>
      </c>
      <c r="O103" s="10">
        <f>+'184.100'!AI103</f>
        <v>7.579900371345663</v>
      </c>
      <c r="P103" s="10">
        <v>-0.73</v>
      </c>
      <c r="Q103" s="10"/>
      <c r="R103" s="10">
        <f t="shared" si="15"/>
        <v>11230.049900371347</v>
      </c>
    </row>
    <row r="104" spans="1:18" hidden="1" x14ac:dyDescent="0.2">
      <c r="A104" s="34">
        <f>+Jan!A104</f>
        <v>930220</v>
      </c>
      <c r="B104" s="35"/>
      <c r="C104" s="35"/>
      <c r="D104" s="35"/>
      <c r="E104" s="35"/>
      <c r="F104" s="35"/>
      <c r="G104" s="10">
        <f t="shared" si="16"/>
        <v>0</v>
      </c>
      <c r="H104" s="10"/>
      <c r="I104" s="10">
        <f>+Aug!J104</f>
        <v>0</v>
      </c>
      <c r="J104" s="10"/>
      <c r="K104" s="10">
        <f>+Aug!L104</f>
        <v>0</v>
      </c>
      <c r="L104" s="10"/>
      <c r="M104" s="10"/>
      <c r="N104" s="10">
        <f t="shared" si="19"/>
        <v>0</v>
      </c>
      <c r="O104" s="10">
        <f>+'184.100'!AI104</f>
        <v>0</v>
      </c>
      <c r="Q104" s="10"/>
      <c r="R104" s="10">
        <f t="shared" si="15"/>
        <v>0</v>
      </c>
    </row>
    <row r="105" spans="1:18" hidden="1" x14ac:dyDescent="0.2">
      <c r="A105" s="34">
        <f>+Jan!A105</f>
        <v>930221</v>
      </c>
      <c r="B105" s="35"/>
      <c r="C105" s="35"/>
      <c r="D105" s="35"/>
      <c r="E105" s="35"/>
      <c r="F105" s="35"/>
      <c r="G105" s="10">
        <f t="shared" si="16"/>
        <v>0</v>
      </c>
      <c r="H105" s="10"/>
      <c r="I105" s="10">
        <f>+Aug!J105</f>
        <v>0</v>
      </c>
      <c r="J105" s="10"/>
      <c r="K105" s="10">
        <f>+Aug!L105</f>
        <v>0</v>
      </c>
      <c r="L105" s="10"/>
      <c r="M105" s="10"/>
      <c r="N105" s="10">
        <f t="shared" ref="N105:N114" si="20">+G105-I105+J105-K105+L105+M105+H105</f>
        <v>0</v>
      </c>
      <c r="O105" s="10">
        <f>+'184.100'!AI105</f>
        <v>0</v>
      </c>
      <c r="Q105" s="10"/>
      <c r="R105" s="10">
        <f t="shared" ref="R105:R114" si="21">+N105++Q105+O105+P105</f>
        <v>0</v>
      </c>
    </row>
    <row r="106" spans="1:18" hidden="1" x14ac:dyDescent="0.2">
      <c r="A106" s="34">
        <f>+Jan!A106</f>
        <v>930230</v>
      </c>
      <c r="B106" s="35"/>
      <c r="C106" s="35"/>
      <c r="D106" s="35"/>
      <c r="E106" s="35"/>
      <c r="F106" s="35"/>
      <c r="G106" s="10">
        <f t="shared" si="16"/>
        <v>0</v>
      </c>
      <c r="H106" s="10"/>
      <c r="I106" s="10">
        <f>+Aug!J106</f>
        <v>0</v>
      </c>
      <c r="J106" s="10"/>
      <c r="K106" s="10">
        <f>+Aug!L106</f>
        <v>0</v>
      </c>
      <c r="L106" s="10"/>
      <c r="M106" s="10"/>
      <c r="N106" s="10">
        <f t="shared" si="20"/>
        <v>0</v>
      </c>
      <c r="O106" s="10">
        <f>+'184.100'!AI106</f>
        <v>0</v>
      </c>
      <c r="Q106" s="10"/>
      <c r="R106" s="10">
        <f t="shared" si="21"/>
        <v>0</v>
      </c>
    </row>
    <row r="107" spans="1:18" hidden="1" x14ac:dyDescent="0.2">
      <c r="A107" s="34">
        <f>+Jan!A107</f>
        <v>930231</v>
      </c>
      <c r="B107" s="35"/>
      <c r="C107" s="35"/>
      <c r="D107" s="35"/>
      <c r="E107" s="35"/>
      <c r="F107" s="35"/>
      <c r="G107" s="10">
        <f t="shared" si="16"/>
        <v>0</v>
      </c>
      <c r="H107" s="10"/>
      <c r="I107" s="10">
        <f>+Aug!J107</f>
        <v>0</v>
      </c>
      <c r="J107" s="10"/>
      <c r="K107" s="10">
        <f>+Aug!L107</f>
        <v>0</v>
      </c>
      <c r="L107" s="10"/>
      <c r="M107" s="10"/>
      <c r="N107" s="10">
        <f t="shared" si="20"/>
        <v>0</v>
      </c>
      <c r="O107" s="10">
        <f>+'184.100'!AI107</f>
        <v>0</v>
      </c>
      <c r="Q107" s="10"/>
      <c r="R107" s="10">
        <f t="shared" si="21"/>
        <v>0</v>
      </c>
    </row>
    <row r="108" spans="1:18" hidden="1" x14ac:dyDescent="0.2">
      <c r="A108" s="34">
        <f>+Jan!A108</f>
        <v>930240</v>
      </c>
      <c r="B108" s="35"/>
      <c r="C108" s="35"/>
      <c r="D108" s="35"/>
      <c r="E108" s="35"/>
      <c r="F108" s="35"/>
      <c r="G108" s="10">
        <f t="shared" si="16"/>
        <v>0</v>
      </c>
      <c r="H108" s="10"/>
      <c r="I108" s="10">
        <f>+Aug!J108</f>
        <v>0</v>
      </c>
      <c r="J108" s="10"/>
      <c r="K108" s="10">
        <f>+Aug!L108</f>
        <v>0</v>
      </c>
      <c r="L108" s="10"/>
      <c r="M108" s="10"/>
      <c r="N108" s="10">
        <f t="shared" si="20"/>
        <v>0</v>
      </c>
      <c r="O108" s="10">
        <f>+'184.100'!AI108</f>
        <v>0</v>
      </c>
      <c r="Q108" s="10"/>
      <c r="R108" s="10">
        <f t="shared" si="21"/>
        <v>0</v>
      </c>
    </row>
    <row r="109" spans="1:18" hidden="1" x14ac:dyDescent="0.2">
      <c r="A109" s="34">
        <f>+Jan!A109</f>
        <v>930241</v>
      </c>
      <c r="B109" s="35"/>
      <c r="C109" s="35"/>
      <c r="D109" s="35"/>
      <c r="E109" s="35"/>
      <c r="F109" s="35"/>
      <c r="G109" s="10">
        <f t="shared" si="16"/>
        <v>0</v>
      </c>
      <c r="H109" s="10"/>
      <c r="I109" s="10">
        <f>+Aug!J109</f>
        <v>0</v>
      </c>
      <c r="J109" s="10"/>
      <c r="K109" s="10">
        <f>+Aug!L109</f>
        <v>0</v>
      </c>
      <c r="L109" s="10"/>
      <c r="M109" s="10"/>
      <c r="N109" s="10">
        <f t="shared" si="20"/>
        <v>0</v>
      </c>
      <c r="O109" s="10">
        <f>+'184.100'!AI109</f>
        <v>0</v>
      </c>
      <c r="Q109" s="10"/>
      <c r="R109" s="10">
        <f t="shared" si="21"/>
        <v>0</v>
      </c>
    </row>
    <row r="110" spans="1:18" x14ac:dyDescent="0.2">
      <c r="A110" s="34">
        <f>+Jan!A110</f>
        <v>935000</v>
      </c>
      <c r="B110" s="35">
        <v>26670</v>
      </c>
      <c r="C110" s="35">
        <v>1657.22</v>
      </c>
      <c r="D110" s="35"/>
      <c r="E110" s="35">
        <v>2015.92</v>
      </c>
      <c r="F110" s="35">
        <v>4403.33</v>
      </c>
      <c r="G110" s="10">
        <f t="shared" si="16"/>
        <v>34746.47</v>
      </c>
      <c r="H110" s="10"/>
      <c r="I110" s="10">
        <f>+Aug!J110</f>
        <v>0</v>
      </c>
      <c r="J110" s="10"/>
      <c r="K110" s="10">
        <f>+Aug!L110</f>
        <v>0</v>
      </c>
      <c r="L110" s="10"/>
      <c r="M110" s="10"/>
      <c r="N110" s="10">
        <f t="shared" si="20"/>
        <v>34746.47</v>
      </c>
      <c r="O110" s="10">
        <f>+'184.100'!AI110</f>
        <v>14.599795902284635</v>
      </c>
      <c r="Q110" s="10"/>
      <c r="R110" s="10">
        <f t="shared" si="21"/>
        <v>34761.069795902287</v>
      </c>
    </row>
    <row r="111" spans="1:18" hidden="1" x14ac:dyDescent="0.2">
      <c r="A111" s="34">
        <f>+Jan!A111</f>
        <v>935220</v>
      </c>
      <c r="B111" s="10"/>
      <c r="C111" s="10"/>
      <c r="D111" s="10"/>
      <c r="E111" s="10"/>
      <c r="F111" s="10"/>
      <c r="G111" s="10">
        <f t="shared" si="16"/>
        <v>0</v>
      </c>
      <c r="H111" s="10"/>
      <c r="I111" s="10">
        <f>+Aug!J111</f>
        <v>0</v>
      </c>
      <c r="J111" s="10"/>
      <c r="K111" s="10">
        <f>+Aug!L111</f>
        <v>0</v>
      </c>
      <c r="L111" s="10"/>
      <c r="M111" s="10"/>
      <c r="N111" s="10">
        <f t="shared" si="20"/>
        <v>0</v>
      </c>
      <c r="O111" s="10">
        <f>+'184.100'!AI111</f>
        <v>0</v>
      </c>
      <c r="Q111" s="10"/>
      <c r="R111" s="10">
        <f t="shared" si="21"/>
        <v>0</v>
      </c>
    </row>
    <row r="112" spans="1:18" hidden="1" x14ac:dyDescent="0.2">
      <c r="A112" s="34">
        <f>+Jan!A112</f>
        <v>935230</v>
      </c>
      <c r="B112" s="10"/>
      <c r="C112" s="10"/>
      <c r="D112" s="10"/>
      <c r="E112" s="10"/>
      <c r="F112" s="10"/>
      <c r="G112" s="10">
        <f t="shared" si="16"/>
        <v>0</v>
      </c>
      <c r="H112" s="10"/>
      <c r="I112" s="10">
        <f>+Aug!J112</f>
        <v>0</v>
      </c>
      <c r="J112" s="10"/>
      <c r="K112" s="10">
        <f>+Aug!L112</f>
        <v>0</v>
      </c>
      <c r="L112" s="10"/>
      <c r="M112" s="10"/>
      <c r="N112" s="10">
        <f t="shared" si="20"/>
        <v>0</v>
      </c>
      <c r="O112" s="10">
        <f>+'184.100'!AI112</f>
        <v>0</v>
      </c>
      <c r="Q112" s="10"/>
      <c r="R112" s="10">
        <f t="shared" si="21"/>
        <v>0</v>
      </c>
    </row>
    <row r="113" spans="1:18" hidden="1" x14ac:dyDescent="0.2">
      <c r="A113" s="34">
        <f>+Jan!A113</f>
        <v>935240</v>
      </c>
      <c r="B113" s="10"/>
      <c r="C113" s="10"/>
      <c r="D113" s="10"/>
      <c r="E113" s="10"/>
      <c r="F113" s="10"/>
      <c r="G113" s="10">
        <f t="shared" si="16"/>
        <v>0</v>
      </c>
      <c r="H113" s="10"/>
      <c r="I113" s="10">
        <f>+Aug!J113</f>
        <v>0</v>
      </c>
      <c r="J113" s="10"/>
      <c r="K113" s="10">
        <f>+Aug!L113</f>
        <v>0</v>
      </c>
      <c r="L113" s="10"/>
      <c r="M113" s="10"/>
      <c r="N113" s="10">
        <f t="shared" si="20"/>
        <v>0</v>
      </c>
      <c r="O113" s="10">
        <f>+'184.100'!AI113</f>
        <v>0</v>
      </c>
      <c r="Q113" s="10"/>
      <c r="R113" s="10">
        <f t="shared" si="21"/>
        <v>0</v>
      </c>
    </row>
    <row r="114" spans="1:18" x14ac:dyDescent="0.2">
      <c r="A114" s="34">
        <f>+Jan!A114</f>
        <v>0</v>
      </c>
      <c r="B114" s="10"/>
      <c r="C114" s="10"/>
      <c r="D114" s="10"/>
      <c r="E114" s="10"/>
      <c r="F114" s="10"/>
      <c r="G114" s="10">
        <f>(B114-D114)+E114</f>
        <v>0</v>
      </c>
      <c r="H114" s="10"/>
      <c r="I114" s="10">
        <f>+Aug!J114</f>
        <v>0</v>
      </c>
      <c r="J114" s="10"/>
      <c r="K114" s="10">
        <f>+Aug!L114</f>
        <v>0</v>
      </c>
      <c r="L114" s="10"/>
      <c r="M114" s="10"/>
      <c r="N114" s="10">
        <f t="shared" si="20"/>
        <v>0</v>
      </c>
      <c r="O114" s="10">
        <f>+'184.100'!AI114</f>
        <v>0</v>
      </c>
      <c r="Q114" s="10"/>
      <c r="R114" s="10">
        <f t="shared" si="21"/>
        <v>0</v>
      </c>
    </row>
    <row r="115" spans="1:18" ht="15.75" thickBot="1" x14ac:dyDescent="0.25">
      <c r="A115" s="7"/>
      <c r="B115" s="19">
        <f t="shared" ref="B115:N115" si="22">SUM(B8:B114)</f>
        <v>818693.19</v>
      </c>
      <c r="C115" s="19">
        <f t="shared" si="22"/>
        <v>42797.289999999994</v>
      </c>
      <c r="D115" s="19">
        <f t="shared" si="22"/>
        <v>0</v>
      </c>
      <c r="E115" s="19">
        <f t="shared" si="22"/>
        <v>61011.829999999987</v>
      </c>
      <c r="F115" s="19">
        <f t="shared" si="22"/>
        <v>10976.869999999999</v>
      </c>
      <c r="G115" s="19">
        <f t="shared" si="22"/>
        <v>933479.18</v>
      </c>
      <c r="H115" s="19">
        <f t="shared" si="22"/>
        <v>0</v>
      </c>
      <c r="I115" s="19">
        <f t="shared" si="22"/>
        <v>0</v>
      </c>
      <c r="J115" s="19">
        <f t="shared" si="22"/>
        <v>0</v>
      </c>
      <c r="K115" s="19">
        <f t="shared" si="22"/>
        <v>0</v>
      </c>
      <c r="L115" s="19">
        <f t="shared" si="22"/>
        <v>0</v>
      </c>
      <c r="M115" s="19">
        <f t="shared" si="22"/>
        <v>0</v>
      </c>
      <c r="N115" s="19">
        <f t="shared" si="22"/>
        <v>933479.17999999993</v>
      </c>
      <c r="O115" s="19">
        <f>SUM(O8:O113)</f>
        <v>-4.7961634663806763E-14</v>
      </c>
      <c r="P115" s="19">
        <f>SUM(P8:P113)</f>
        <v>0</v>
      </c>
      <c r="Q115" s="19">
        <f>SUM(Q8:Q113)</f>
        <v>-3.836930773104541E-12</v>
      </c>
      <c r="R115" s="19">
        <f>SUM(R8:R113)</f>
        <v>933479.18000000017</v>
      </c>
    </row>
    <row r="116" spans="1:18" ht="15.75" thickTop="1" x14ac:dyDescent="0.2">
      <c r="A116" s="7"/>
      <c r="H116" s="10"/>
      <c r="I116" s="10" t="s">
        <v>11</v>
      </c>
      <c r="J116" s="10"/>
      <c r="K116" s="10"/>
      <c r="L116" s="10"/>
      <c r="M116" s="10"/>
      <c r="O116" s="10"/>
      <c r="Q116" s="10"/>
    </row>
    <row r="117" spans="1:18" x14ac:dyDescent="0.2">
      <c r="A117" s="101"/>
      <c r="B117" s="102"/>
      <c r="C117" s="102"/>
      <c r="D117" s="102"/>
      <c r="E117" s="102"/>
      <c r="F117" s="102"/>
      <c r="G117" s="102"/>
      <c r="H117" s="10"/>
      <c r="M117" s="3" t="s">
        <v>38</v>
      </c>
      <c r="N117" s="10">
        <f>SUM(N8:N34)++N43+SUM(N47:N48)+N44</f>
        <v>244121.96000000002</v>
      </c>
      <c r="O117" s="44" t="s">
        <v>38</v>
      </c>
      <c r="P117" s="43"/>
      <c r="Q117" s="44"/>
      <c r="R117" s="10">
        <f>SUM(R8:R34)++R43+SUM(R47:R48)+R44</f>
        <v>284733.31373782171</v>
      </c>
    </row>
    <row r="118" spans="1:18" x14ac:dyDescent="0.2">
      <c r="A118" s="101"/>
      <c r="B118" s="102" t="s">
        <v>96</v>
      </c>
      <c r="C118" s="102"/>
      <c r="D118" s="102"/>
      <c r="E118" s="102">
        <v>133</v>
      </c>
      <c r="F118" s="102"/>
      <c r="G118" s="102"/>
      <c r="M118" s="3" t="s">
        <v>39</v>
      </c>
      <c r="N118" s="10">
        <f>SUM(N35:N40)</f>
        <v>27298.610000000004</v>
      </c>
      <c r="O118" s="44" t="s">
        <v>39</v>
      </c>
      <c r="P118" s="43"/>
      <c r="Q118" s="44"/>
      <c r="R118" s="10">
        <f>SUM(R35:R40)</f>
        <v>27451.467349037819</v>
      </c>
    </row>
    <row r="119" spans="1:18" x14ac:dyDescent="0.2">
      <c r="A119" s="9"/>
      <c r="B119" s="90" t="s">
        <v>97</v>
      </c>
      <c r="M119" s="3" t="s">
        <v>42</v>
      </c>
      <c r="N119" s="10">
        <f>SUM(N41:N42)+N45</f>
        <v>42899.17</v>
      </c>
      <c r="O119" s="44" t="s">
        <v>42</v>
      </c>
      <c r="P119" s="43"/>
      <c r="Q119" s="44"/>
      <c r="R119" s="10">
        <f>SUM(R41:R42)+R45</f>
        <v>1.8625101461111626E-12</v>
      </c>
    </row>
    <row r="120" spans="1:18" x14ac:dyDescent="0.2">
      <c r="A120" s="9"/>
      <c r="M120" s="3" t="s">
        <v>41</v>
      </c>
      <c r="N120" s="10">
        <f>SUM(N49:N55)</f>
        <v>0</v>
      </c>
      <c r="O120" s="44" t="s">
        <v>41</v>
      </c>
      <c r="P120" s="43"/>
      <c r="Q120" s="44"/>
      <c r="R120" s="10">
        <f>SUM(R49:R55)</f>
        <v>10.1</v>
      </c>
    </row>
    <row r="121" spans="1:18" x14ac:dyDescent="0.2">
      <c r="A121" s="9"/>
      <c r="M121" s="3" t="s">
        <v>40</v>
      </c>
      <c r="N121" s="29">
        <f>SUM(N56:N114)</f>
        <v>619159.43999999994</v>
      </c>
      <c r="O121" s="44" t="s">
        <v>40</v>
      </c>
      <c r="P121" s="43"/>
      <c r="Q121" s="44"/>
      <c r="R121" s="29">
        <f>SUM(R56:R114)</f>
        <v>621284.29891314055</v>
      </c>
    </row>
    <row r="122" spans="1:18" ht="15.75" thickBot="1" x14ac:dyDescent="0.25">
      <c r="A122" s="9"/>
      <c r="M122" s="3" t="s">
        <v>4</v>
      </c>
      <c r="N122" s="30">
        <f>SUM(N117:N121)</f>
        <v>933479.17999999993</v>
      </c>
      <c r="O122" s="44" t="s">
        <v>4</v>
      </c>
      <c r="P122" s="43"/>
      <c r="Q122" s="44"/>
      <c r="R122" s="30">
        <f>SUM(R117:R121)</f>
        <v>933479.18</v>
      </c>
    </row>
    <row r="123" spans="1:18" ht="15.75" thickTop="1" x14ac:dyDescent="0.2"/>
  </sheetData>
  <phoneticPr fontId="0" type="noConversion"/>
  <printOptions gridLines="1"/>
  <pageMargins left="0.41" right="0.16" top="0.53" bottom="0.17" header="0.5" footer="0.38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184.100</vt:lpstr>
      <vt:lpstr>163000</vt:lpstr>
      <vt:lpstr>YTD TOTALS</vt:lpstr>
      <vt:lpstr>Jul!Print_Area</vt:lpstr>
      <vt:lpstr>Jun!Print_Area</vt:lpstr>
      <vt:lpstr>Mar!Print_Area</vt:lpstr>
      <vt:lpstr>May!Print_Area</vt:lpstr>
      <vt:lpstr>Apr!Print_Titles</vt:lpstr>
      <vt:lpstr>May!Print_Titles</vt:lpstr>
      <vt:lpstr>Nov!Print_Titles</vt:lpstr>
      <vt:lpstr>Sep!Print_Titles</vt:lpstr>
    </vt:vector>
  </TitlesOfParts>
  <Company>Green River Electric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PHELPS</dc:creator>
  <cp:lastModifiedBy>Annette Wilkerson</cp:lastModifiedBy>
  <cp:lastPrinted>2020-01-21T18:05:24Z</cp:lastPrinted>
  <dcterms:created xsi:type="dcterms:W3CDTF">2003-01-31T16:48:08Z</dcterms:created>
  <dcterms:modified xsi:type="dcterms:W3CDTF">2023-11-02T20:45:13Z</dcterms:modified>
</cp:coreProperties>
</file>