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Data Requests\PSC data request no. 1\Files for Upload\"/>
    </mc:Choice>
  </mc:AlternateContent>
  <xr:revisionPtr revIDLastSave="0" documentId="13_ncr:1_{D8678DC6-4A5A-4EC7-9D22-8F9AE986DA36}" xr6:coauthVersionLast="47" xr6:coauthVersionMax="47" xr10:uidLastSave="{00000000-0000-0000-0000-000000000000}"/>
  <bookViews>
    <workbookView xWindow="-120" yWindow="-120" windowWidth="25440" windowHeight="15390" xr2:uid="{5146AB50-C82F-46B9-81C3-394904F5B034}"/>
  </bookViews>
  <sheets>
    <sheet name="Item 18- Schedule 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25" i="1"/>
  <c r="I27" i="1"/>
  <c r="J27" i="1" s="1"/>
  <c r="G27" i="1"/>
  <c r="H27" i="1" s="1"/>
  <c r="E27" i="1"/>
  <c r="C27" i="1"/>
  <c r="I25" i="1"/>
  <c r="J25" i="1" s="1"/>
  <c r="G25" i="1"/>
  <c r="E25" i="1"/>
  <c r="C25" i="1"/>
  <c r="F25" i="1" l="1"/>
  <c r="F27" i="1"/>
  <c r="C31" i="1"/>
  <c r="C30" i="1"/>
  <c r="C29" i="1"/>
  <c r="C21" i="1"/>
  <c r="C19" i="1"/>
  <c r="C18" i="1"/>
  <c r="C16" i="1"/>
  <c r="F16" i="1" s="1"/>
  <c r="C14" i="1"/>
  <c r="C13" i="1"/>
  <c r="E31" i="1"/>
  <c r="F31" i="1" s="1"/>
  <c r="E30" i="1"/>
  <c r="E29" i="1"/>
  <c r="E21" i="1"/>
  <c r="E19" i="1"/>
  <c r="E18" i="1"/>
  <c r="E14" i="1"/>
  <c r="F29" i="1" l="1"/>
  <c r="F30" i="1"/>
  <c r="F14" i="1"/>
  <c r="F18" i="1"/>
  <c r="F19" i="1"/>
  <c r="F21" i="1"/>
  <c r="E13" i="1"/>
  <c r="F13" i="1" s="1"/>
  <c r="G31" i="1"/>
  <c r="H31" i="1" s="1"/>
  <c r="G30" i="1"/>
  <c r="H30" i="1" s="1"/>
  <c r="G29" i="1"/>
  <c r="H29" i="1" s="1"/>
  <c r="G21" i="1"/>
  <c r="H21" i="1" s="1"/>
  <c r="G19" i="1"/>
  <c r="H19" i="1" s="1"/>
  <c r="I19" i="1"/>
  <c r="G18" i="1"/>
  <c r="H18" i="1" s="1"/>
  <c r="G16" i="1"/>
  <c r="H16" i="1" s="1"/>
  <c r="G14" i="1"/>
  <c r="H14" i="1" s="1"/>
  <c r="G13" i="1"/>
  <c r="I29" i="1"/>
  <c r="I31" i="1"/>
  <c r="I30" i="1"/>
  <c r="I21" i="1"/>
  <c r="I18" i="1"/>
  <c r="I16" i="1"/>
  <c r="J16" i="1" s="1"/>
  <c r="I14" i="1"/>
  <c r="J14" i="1" s="1"/>
  <c r="I13" i="1"/>
  <c r="J21" i="1" l="1"/>
  <c r="J13" i="1"/>
  <c r="J19" i="1"/>
  <c r="J18" i="1"/>
  <c r="J30" i="1"/>
  <c r="J31" i="1"/>
  <c r="H13" i="1"/>
  <c r="J29" i="1"/>
</calcChain>
</file>

<file path=xl/sharedStrings.xml><?xml version="1.0" encoding="utf-8"?>
<sst xmlns="http://schemas.openxmlformats.org/spreadsheetml/2006/main" count="43" uniqueCount="38">
  <si>
    <t>Three Most Recent Calendar Years</t>
  </si>
  <si>
    <t xml:space="preserve">Item   </t>
  </si>
  <si>
    <t>Cost</t>
  </si>
  <si>
    <t>% Inc.</t>
  </si>
  <si>
    <t>Line No.</t>
  </si>
  <si>
    <t>(a)</t>
  </si>
  <si>
    <t>(b)</t>
  </si>
  <si>
    <t>(d)</t>
  </si>
  <si>
    <t>(f)</t>
  </si>
  <si>
    <t>(g)</t>
  </si>
  <si>
    <t>Cost per kWh of Electricity Purchased</t>
  </si>
  <si>
    <t>Cost per kWh of Electricity Sold</t>
  </si>
  <si>
    <t>Maintenance Cost per Transmission Mile</t>
  </si>
  <si>
    <t>Maintenance Cost per Distribution Mile</t>
  </si>
  <si>
    <t>Sales Promotion Expense per Customer</t>
  </si>
  <si>
    <t>Wages and Salaries - Charged Expense - per Average Employee</t>
  </si>
  <si>
    <t>Depreciation Expense:</t>
  </si>
  <si>
    <t xml:space="preserve">     Per $100 of Average Gross Depreciable Plant in Service</t>
  </si>
  <si>
    <t>Rents:</t>
  </si>
  <si>
    <t xml:space="preserve">     Per $100 of Average Gross Plant in Service</t>
  </si>
  <si>
    <t>Property Taxes:</t>
  </si>
  <si>
    <t xml:space="preserve">     Per $100 of Average Net Plant in Service</t>
  </si>
  <si>
    <t>Payroll Taxes:</t>
  </si>
  <si>
    <t xml:space="preserve">     Per Average Employee whose Salary is Charged to Expense</t>
  </si>
  <si>
    <t>Interest on LTD Expense:</t>
  </si>
  <si>
    <t xml:space="preserve">     Per $100 of Average Debt Outstanding</t>
  </si>
  <si>
    <t xml:space="preserve">     Per $100 of Average Plant Investment</t>
  </si>
  <si>
    <t xml:space="preserve">     Per kWh Sold</t>
  </si>
  <si>
    <t>Meter Reading Expense per Meter</t>
  </si>
  <si>
    <t>Kenergy Corp.</t>
  </si>
  <si>
    <t>Administration and General Expense per Customer</t>
  </si>
  <si>
    <t>(c)</t>
  </si>
  <si>
    <t>(e)</t>
  </si>
  <si>
    <t>Case No. 2023-00276</t>
  </si>
  <si>
    <t>PSC informaton request No. 1</t>
  </si>
  <si>
    <t>Item 18 - Schedule G</t>
  </si>
  <si>
    <t>Request 18, Page 2 of 2</t>
  </si>
  <si>
    <t>Cost per kWh of Electrity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</si>
</sst>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&quot;$&quot;* #,##0.00000_);_(&quot;$&quot;* \(#,##0.00000\);_(&quot;$&quot;* &quot;-&quot;??_);_(@_)"/>
    <numFmt numFmtId="169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3" fontId="2" fillId="0" borderId="0" xfId="1" applyFont="1" applyBorder="1" applyAlignment="1">
      <alignment horizontal="center"/>
    </xf>
    <xf numFmtId="164" fontId="0" fillId="0" borderId="0" xfId="2" applyNumberFormat="1" applyFont="1" applyBorder="1"/>
    <xf numFmtId="165" fontId="0" fillId="0" borderId="0" xfId="3" applyNumberFormat="1" applyFont="1" applyBorder="1"/>
    <xf numFmtId="164" fontId="0" fillId="0" borderId="0" xfId="2" applyNumberFormat="1" applyFont="1"/>
    <xf numFmtId="44" fontId="0" fillId="0" borderId="0" xfId="2" applyFont="1" applyBorder="1"/>
    <xf numFmtId="44" fontId="0" fillId="0" borderId="0" xfId="2" applyFont="1"/>
    <xf numFmtId="165" fontId="0" fillId="0" borderId="0" xfId="3" applyNumberFormat="1" applyFont="1" applyBorder="1" applyAlignment="1">
      <alignment horizontal="right"/>
    </xf>
    <xf numFmtId="165" fontId="0" fillId="0" borderId="0" xfId="3" applyNumberFormat="1" applyFont="1" applyFill="1" applyBorder="1"/>
    <xf numFmtId="166" fontId="0" fillId="0" borderId="0" xfId="2" applyNumberFormat="1" applyFont="1"/>
    <xf numFmtId="167" fontId="0" fillId="0" borderId="0" xfId="1" applyNumberFormat="1" applyFont="1"/>
    <xf numFmtId="166" fontId="1" fillId="0" borderId="0" xfId="2" applyNumberFormat="1" applyFont="1" applyAlignment="1">
      <alignment horizontal="center"/>
    </xf>
    <xf numFmtId="44" fontId="0" fillId="0" borderId="0" xfId="2" applyFont="1" applyFill="1"/>
    <xf numFmtId="44" fontId="0" fillId="0" borderId="0" xfId="0" applyNumberFormat="1"/>
    <xf numFmtId="44" fontId="0" fillId="0" borderId="0" xfId="2" applyFont="1" applyFill="1" applyBorder="1"/>
    <xf numFmtId="167" fontId="0" fillId="0" borderId="0" xfId="1" applyNumberFormat="1" applyFont="1" applyFill="1" applyBorder="1"/>
    <xf numFmtId="44" fontId="2" fillId="0" borderId="0" xfId="2" applyFont="1" applyFill="1" applyBorder="1"/>
    <xf numFmtId="166" fontId="2" fillId="0" borderId="0" xfId="2" applyNumberFormat="1" applyFont="1" applyFill="1" applyBorder="1"/>
    <xf numFmtId="168" fontId="0" fillId="0" borderId="0" xfId="2" applyNumberFormat="1" applyFont="1"/>
    <xf numFmtId="167" fontId="0" fillId="0" borderId="0" xfId="1" applyNumberFormat="1" applyFont="1" applyBorder="1"/>
    <xf numFmtId="0" fontId="3" fillId="0" borderId="0" xfId="0" applyFont="1"/>
    <xf numFmtId="166" fontId="2" fillId="0" borderId="0" xfId="2" applyNumberFormat="1" applyFont="1"/>
    <xf numFmtId="169" fontId="0" fillId="0" borderId="0" xfId="0" applyNumberFormat="1"/>
    <xf numFmtId="0" fontId="0" fillId="0" borderId="0" xfId="0" applyAlignment="1">
      <alignment horizontal="left" wrapText="1"/>
    </xf>
    <xf numFmtId="43" fontId="0" fillId="0" borderId="0" xfId="0" applyNumberFormat="1"/>
    <xf numFmtId="167" fontId="2" fillId="0" borderId="0" xfId="1" applyNumberFormat="1" applyFont="1"/>
    <xf numFmtId="167" fontId="0" fillId="0" borderId="0" xfId="0" applyNumberFormat="1"/>
    <xf numFmtId="0" fontId="0" fillId="0" borderId="8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87EA-4AA7-4D04-9233-A7683DB57AF4}">
  <sheetPr>
    <pageSetUpPr fitToPage="1"/>
  </sheetPr>
  <dimension ref="A1:R87"/>
  <sheetViews>
    <sheetView tabSelected="1" workbookViewId="0">
      <selection activeCell="B7" sqref="B7"/>
    </sheetView>
  </sheetViews>
  <sheetFormatPr defaultRowHeight="15" x14ac:dyDescent="0.25"/>
  <cols>
    <col min="2" max="2" width="58.42578125" customWidth="1"/>
    <col min="3" max="3" width="10.5703125" bestFit="1" customWidth="1"/>
    <col min="4" max="4" width="7.5703125" customWidth="1"/>
    <col min="5" max="5" width="10.5703125" bestFit="1" customWidth="1"/>
    <col min="6" max="6" width="9.28515625" customWidth="1"/>
    <col min="7" max="7" width="12.28515625" customWidth="1"/>
    <col min="8" max="8" width="8.7109375" customWidth="1"/>
    <col min="9" max="9" width="11.5703125" customWidth="1"/>
    <col min="10" max="10" width="8.28515625" customWidth="1"/>
    <col min="12" max="12" width="3.5703125" customWidth="1"/>
    <col min="13" max="13" width="15.28515625" customWidth="1"/>
    <col min="14" max="17" width="16.85546875" customWidth="1"/>
  </cols>
  <sheetData>
    <row r="1" spans="1:17" x14ac:dyDescent="0.25">
      <c r="A1" s="1" t="s">
        <v>29</v>
      </c>
    </row>
    <row r="2" spans="1:17" x14ac:dyDescent="0.25">
      <c r="A2" s="1" t="s">
        <v>33</v>
      </c>
    </row>
    <row r="3" spans="1:17" x14ac:dyDescent="0.25">
      <c r="A3" s="1" t="s">
        <v>34</v>
      </c>
    </row>
    <row r="4" spans="1:17" x14ac:dyDescent="0.25">
      <c r="A4" s="1" t="s">
        <v>35</v>
      </c>
    </row>
    <row r="5" spans="1:17" x14ac:dyDescent="0.25">
      <c r="A5" s="1"/>
    </row>
    <row r="8" spans="1:17" x14ac:dyDescent="0.25">
      <c r="A8" s="2"/>
      <c r="B8" s="3"/>
      <c r="C8" s="41"/>
      <c r="D8" s="41"/>
      <c r="E8" s="42" t="s">
        <v>0</v>
      </c>
      <c r="F8" s="43"/>
      <c r="G8" s="43"/>
      <c r="H8" s="43"/>
      <c r="I8" s="43"/>
      <c r="J8" s="44"/>
    </row>
    <row r="9" spans="1:17" x14ac:dyDescent="0.25">
      <c r="A9" s="4"/>
      <c r="B9" s="5"/>
      <c r="C9" s="45">
        <v>2019</v>
      </c>
      <c r="D9" s="46"/>
      <c r="E9" s="45">
        <v>2020</v>
      </c>
      <c r="F9" s="46"/>
      <c r="G9" s="45">
        <v>2021</v>
      </c>
      <c r="H9" s="46"/>
      <c r="I9" s="45">
        <v>2022</v>
      </c>
      <c r="J9" s="46"/>
      <c r="L9" s="8"/>
      <c r="M9" s="8"/>
      <c r="N9" s="8"/>
      <c r="O9" s="8"/>
      <c r="P9" s="8"/>
      <c r="Q9" s="8"/>
    </row>
    <row r="10" spans="1:17" x14ac:dyDescent="0.25">
      <c r="A10" s="4"/>
      <c r="B10" s="8" t="s">
        <v>1</v>
      </c>
      <c r="C10" s="6" t="s">
        <v>2</v>
      </c>
      <c r="D10" s="7"/>
      <c r="E10" s="6" t="s">
        <v>2</v>
      </c>
      <c r="F10" s="7" t="s">
        <v>3</v>
      </c>
      <c r="G10" s="9" t="s">
        <v>2</v>
      </c>
      <c r="H10" s="7" t="s">
        <v>3</v>
      </c>
      <c r="I10" s="9" t="s">
        <v>2</v>
      </c>
      <c r="J10" s="7" t="s">
        <v>3</v>
      </c>
    </row>
    <row r="11" spans="1:17" x14ac:dyDescent="0.25">
      <c r="A11" s="10" t="s">
        <v>4</v>
      </c>
      <c r="B11" s="11" t="s">
        <v>5</v>
      </c>
      <c r="C11" s="12"/>
      <c r="D11" s="13"/>
      <c r="E11" s="12" t="s">
        <v>6</v>
      </c>
      <c r="F11" s="13" t="s">
        <v>31</v>
      </c>
      <c r="G11" s="11" t="s">
        <v>7</v>
      </c>
      <c r="H11" s="13" t="s">
        <v>32</v>
      </c>
      <c r="I11" s="11" t="s">
        <v>8</v>
      </c>
      <c r="J11" s="13" t="s">
        <v>9</v>
      </c>
    </row>
    <row r="12" spans="1:17" x14ac:dyDescent="0.25">
      <c r="A12" s="14">
        <v>1</v>
      </c>
      <c r="B12" t="s">
        <v>37</v>
      </c>
      <c r="E12" s="15"/>
      <c r="F12" s="15"/>
      <c r="G12" s="15"/>
      <c r="H12" s="15"/>
    </row>
    <row r="13" spans="1:17" x14ac:dyDescent="0.25">
      <c r="A13" s="14">
        <v>2</v>
      </c>
      <c r="B13" t="s">
        <v>10</v>
      </c>
      <c r="C13" s="16">
        <f>352421358/8350776535</f>
        <v>4.2202225927483759E-2</v>
      </c>
      <c r="E13" s="16">
        <f>316981619/8303489444</f>
        <v>3.8174507372806629E-2</v>
      </c>
      <c r="F13" s="17">
        <f>(E13-C13)/C13</f>
        <v>-9.5438533540813081E-2</v>
      </c>
      <c r="G13" s="16">
        <f>426847399/8314319653</f>
        <v>5.1338824680138867E-2</v>
      </c>
      <c r="H13" s="17">
        <f>(G13-E13)/E13</f>
        <v>0.34484576785160448</v>
      </c>
      <c r="I13" s="18">
        <f>578498247/6963190363</f>
        <v>8.3079481795290386E-2</v>
      </c>
      <c r="J13" s="17">
        <f>(I13-G13)/G13</f>
        <v>0.61825835150898634</v>
      </c>
      <c r="L13" s="18"/>
    </row>
    <row r="14" spans="1:17" x14ac:dyDescent="0.25">
      <c r="A14" s="14">
        <v>3</v>
      </c>
      <c r="B14" t="s">
        <v>11</v>
      </c>
      <c r="C14" s="16">
        <f>391163368/8300880258</f>
        <v>4.7123118975606837E-2</v>
      </c>
      <c r="E14" s="16">
        <f>356794832/8254577425</f>
        <v>4.3223876115015054E-2</v>
      </c>
      <c r="F14" s="17">
        <f>(E14-C14)/C14</f>
        <v>-8.2745856924500594E-2</v>
      </c>
      <c r="G14" s="16">
        <f>468157821/8264026452</f>
        <v>5.6650087426414253E-2</v>
      </c>
      <c r="H14" s="17">
        <f>(G14-E14)/E14</f>
        <v>0.31062025246586383</v>
      </c>
      <c r="I14" s="16">
        <f>621395635/6912128871</f>
        <v>8.9899312729408168E-2</v>
      </c>
      <c r="J14" s="17">
        <f>(I14-G14)/G14</f>
        <v>0.58692275358238533</v>
      </c>
      <c r="L14" s="18"/>
    </row>
    <row r="15" spans="1:17" x14ac:dyDescent="0.25">
      <c r="A15" s="14">
        <v>4</v>
      </c>
      <c r="B15" t="s">
        <v>12</v>
      </c>
      <c r="C15" s="19"/>
      <c r="E15" s="19"/>
      <c r="F15" s="17"/>
      <c r="G15" s="19"/>
      <c r="H15" s="17"/>
      <c r="I15" s="20"/>
      <c r="J15" s="17"/>
      <c r="L15" s="20"/>
    </row>
    <row r="16" spans="1:17" x14ac:dyDescent="0.25">
      <c r="A16" s="14">
        <v>5</v>
      </c>
      <c r="B16" t="s">
        <v>13</v>
      </c>
      <c r="C16" s="19">
        <f>8591985/7178</f>
        <v>1196.9887155196434</v>
      </c>
      <c r="E16" s="19">
        <f>9579601/7183</f>
        <v>1333.6490324377</v>
      </c>
      <c r="F16" s="17">
        <f>(E16-C16)/C16</f>
        <v>0.11417009629763211</v>
      </c>
      <c r="G16" s="19">
        <f>11440695/7204</f>
        <v>1588.1031371460299</v>
      </c>
      <c r="H16" s="17">
        <f>(G16-E16)/E16</f>
        <v>0.19079540307784568</v>
      </c>
      <c r="I16" s="20">
        <f>13462670/7217</f>
        <v>1865.4108355272274</v>
      </c>
      <c r="J16" s="17">
        <f>(I16-G16)/G16</f>
        <v>0.17461567318577648</v>
      </c>
      <c r="L16" s="20"/>
    </row>
    <row r="17" spans="1:18" x14ac:dyDescent="0.25">
      <c r="A17" s="14">
        <v>6</v>
      </c>
      <c r="B17" t="s">
        <v>14</v>
      </c>
      <c r="C17" s="19"/>
      <c r="E17" s="19"/>
      <c r="F17" s="21"/>
      <c r="G17" s="19"/>
      <c r="H17" s="21"/>
      <c r="I17" s="20"/>
      <c r="J17" s="21"/>
      <c r="L17" s="20"/>
    </row>
    <row r="18" spans="1:18" x14ac:dyDescent="0.25">
      <c r="A18" s="14">
        <v>7</v>
      </c>
      <c r="B18" t="s">
        <v>30</v>
      </c>
      <c r="C18" s="19">
        <f>3959547/57927</f>
        <v>68.354083587964155</v>
      </c>
      <c r="E18" s="19">
        <f>3931357/58309</f>
        <v>67.422816374830646</v>
      </c>
      <c r="F18" s="17">
        <f>(E18-C18)/C18</f>
        <v>-1.3624163535673346E-2</v>
      </c>
      <c r="G18" s="19">
        <f>4094730/58690</f>
        <v>69.768785142272961</v>
      </c>
      <c r="H18" s="17">
        <f>(G18-E18)/E18</f>
        <v>3.4794879442592963E-2</v>
      </c>
      <c r="I18" s="20">
        <f>4334701/59064</f>
        <v>73.389899092509822</v>
      </c>
      <c r="J18" s="17">
        <f>(I18-G18)/G18</f>
        <v>5.1901633987931163E-2</v>
      </c>
      <c r="L18" s="20"/>
      <c r="N18" s="23"/>
      <c r="O18" s="23"/>
      <c r="P18" s="23"/>
      <c r="Q18" s="23"/>
    </row>
    <row r="19" spans="1:18" x14ac:dyDescent="0.25">
      <c r="A19" s="14">
        <v>8</v>
      </c>
      <c r="B19" t="s">
        <v>15</v>
      </c>
      <c r="C19" s="23">
        <f>7898845/((131+134)/2)</f>
        <v>59613.92452830189</v>
      </c>
      <c r="E19" s="23">
        <f>8265830/((129+131)/2)</f>
        <v>63583.307692307695</v>
      </c>
      <c r="F19" s="17">
        <f>(E19-C19)/C19</f>
        <v>6.6584832242026423E-2</v>
      </c>
      <c r="G19" s="23">
        <f>8516524/((133+129)/2)</f>
        <v>65011.633587786258</v>
      </c>
      <c r="H19" s="17">
        <f>(G19-E19)/E19</f>
        <v>2.2463850141148951E-2</v>
      </c>
      <c r="I19" s="23">
        <f>8631943/((133+123)/2)</f>
        <v>67437.0546875</v>
      </c>
      <c r="J19" s="17">
        <f>(I19-G19)/G19</f>
        <v>3.7307493534040434E-2</v>
      </c>
      <c r="L19" s="23"/>
    </row>
    <row r="20" spans="1:18" x14ac:dyDescent="0.25">
      <c r="A20" s="14">
        <v>9</v>
      </c>
      <c r="B20" t="s">
        <v>16</v>
      </c>
      <c r="C20" s="20"/>
      <c r="E20" s="20"/>
      <c r="F20" s="24"/>
      <c r="G20" s="20"/>
      <c r="H20" s="24"/>
      <c r="I20" s="20"/>
      <c r="J20" s="24"/>
      <c r="L20" s="20"/>
      <c r="M20" s="14"/>
      <c r="N20" s="25"/>
      <c r="O20" s="25"/>
      <c r="P20" s="25"/>
      <c r="Q20" s="25"/>
    </row>
    <row r="21" spans="1:18" x14ac:dyDescent="0.25">
      <c r="A21" s="14">
        <v>10</v>
      </c>
      <c r="B21" t="s">
        <v>17</v>
      </c>
      <c r="C21" s="26">
        <f>13441792/((331412088+341273036)/2/100)</f>
        <v>3.9964588246194066</v>
      </c>
      <c r="E21" s="26">
        <f>13751032/((341273036+351261043)/2/100)</f>
        <v>3.9712217541282904</v>
      </c>
      <c r="F21" s="17">
        <f>(E21-C21)/C21</f>
        <v>-6.3148581278125952E-3</v>
      </c>
      <c r="G21" s="26">
        <f>14106396/((351261043+360238288)/2/100)</f>
        <v>3.9652591043687155</v>
      </c>
      <c r="H21" s="17">
        <f>(G21-E21)/E21</f>
        <v>-1.5014648208391665E-3</v>
      </c>
      <c r="I21" s="26">
        <f>14456228/((370910216+360238288)/2/100)</f>
        <v>3.954388997833469</v>
      </c>
      <c r="J21" s="17">
        <f>(I21-G21)/G21</f>
        <v>-2.7413357485946994E-3</v>
      </c>
      <c r="L21" s="20"/>
      <c r="N21" s="27"/>
      <c r="O21" s="27"/>
      <c r="P21" s="27"/>
      <c r="Q21" s="27"/>
    </row>
    <row r="22" spans="1:18" x14ac:dyDescent="0.25">
      <c r="A22" s="14">
        <v>11</v>
      </c>
      <c r="B22" t="s">
        <v>18</v>
      </c>
      <c r="C22" s="20"/>
      <c r="E22" s="20"/>
      <c r="F22" s="24"/>
      <c r="G22" s="20"/>
      <c r="H22" s="24"/>
      <c r="I22" s="20"/>
      <c r="J22" s="24"/>
      <c r="L22" s="20"/>
    </row>
    <row r="23" spans="1:18" x14ac:dyDescent="0.25">
      <c r="A23" s="14">
        <v>12</v>
      </c>
      <c r="B23" t="s">
        <v>19</v>
      </c>
      <c r="C23" s="28"/>
      <c r="E23" s="28"/>
      <c r="F23" s="29"/>
      <c r="G23" s="28"/>
      <c r="H23" s="29"/>
      <c r="I23" s="26"/>
      <c r="J23" s="29"/>
      <c r="L23" s="20"/>
      <c r="M23" s="23"/>
      <c r="N23" s="23"/>
      <c r="O23" s="23"/>
      <c r="P23" s="23"/>
      <c r="Q23" s="23"/>
    </row>
    <row r="24" spans="1:18" x14ac:dyDescent="0.25">
      <c r="A24" s="14">
        <v>13</v>
      </c>
      <c r="B24" t="s">
        <v>20</v>
      </c>
      <c r="C24" s="30"/>
      <c r="E24" s="30"/>
      <c r="F24" s="31"/>
      <c r="G24" s="30"/>
      <c r="H24" s="31"/>
      <c r="I24" s="26"/>
      <c r="J24" s="31"/>
      <c r="L24" s="20"/>
      <c r="M24" s="23"/>
      <c r="N24" s="23"/>
      <c r="O24" s="23"/>
      <c r="P24" s="23"/>
      <c r="Q24" s="23"/>
    </row>
    <row r="25" spans="1:18" x14ac:dyDescent="0.25">
      <c r="A25" s="14">
        <v>14</v>
      </c>
      <c r="B25" t="s">
        <v>21</v>
      </c>
      <c r="C25" s="28">
        <f>2124504.42/((203886001+204881907)/2/100)</f>
        <v>1.0394673253067606</v>
      </c>
      <c r="E25" s="28">
        <f>2138270.27/((204881907+204270679)/2/100)</f>
        <v>1.045218993189988</v>
      </c>
      <c r="F25" s="17">
        <f>(E25-C25)/C25</f>
        <v>5.5332839649674011E-3</v>
      </c>
      <c r="G25" s="28">
        <f>2148480.82/((204270679+202322912)/2/100)</f>
        <v>1.0568198159326125</v>
      </c>
      <c r="H25" s="17">
        <f>(G25-E25)/E25</f>
        <v>1.1098939856822773E-2</v>
      </c>
      <c r="I25" s="26">
        <f>2110702.43/((202322912+204790872)/2/100)</f>
        <v>1.0369103248049201</v>
      </c>
      <c r="J25" s="17">
        <f>(I25-G25)/G25</f>
        <v>-1.8839059248830347E-2</v>
      </c>
      <c r="L25" s="20"/>
      <c r="M25" s="23"/>
      <c r="N25" s="23"/>
      <c r="O25" s="23"/>
      <c r="P25" s="23"/>
      <c r="Q25" s="23"/>
    </row>
    <row r="26" spans="1:18" x14ac:dyDescent="0.25">
      <c r="A26" s="14">
        <v>15</v>
      </c>
      <c r="B26" t="s">
        <v>22</v>
      </c>
      <c r="C26" s="28"/>
      <c r="E26" s="28"/>
      <c r="F26" s="22"/>
      <c r="G26" s="28"/>
      <c r="H26" s="22"/>
      <c r="I26" s="26"/>
      <c r="J26" s="22"/>
      <c r="L26" s="20"/>
      <c r="N26" s="23"/>
      <c r="O26" s="23"/>
      <c r="P26" s="23"/>
      <c r="Q26" s="23"/>
    </row>
    <row r="27" spans="1:18" x14ac:dyDescent="0.25">
      <c r="A27" s="14">
        <v>16</v>
      </c>
      <c r="B27" t="s">
        <v>23</v>
      </c>
      <c r="C27" s="23">
        <f>862442.77/((131+134)/2)</f>
        <v>6509.0020377358496</v>
      </c>
      <c r="E27" s="23">
        <f>888396.17/((129+131)/2)</f>
        <v>6833.8166923076924</v>
      </c>
      <c r="F27" s="17">
        <f>(E27-C27)/C27</f>
        <v>4.9902374079579988E-2</v>
      </c>
      <c r="G27" s="23">
        <f>880444.01/((133+129)/2)</f>
        <v>6720.9466412213742</v>
      </c>
      <c r="H27" s="17">
        <f>(G27-E27)/E27</f>
        <v>-1.6516400156499286E-2</v>
      </c>
      <c r="I27" s="23">
        <f>892512.38/((133+123)/2)</f>
        <v>6972.75296875</v>
      </c>
      <c r="J27" s="17">
        <f>(I27-G27)/G27</f>
        <v>3.7465901899031588E-2</v>
      </c>
      <c r="L27" s="20"/>
    </row>
    <row r="28" spans="1:18" x14ac:dyDescent="0.25">
      <c r="A28" s="14">
        <v>17</v>
      </c>
      <c r="B28" t="s">
        <v>24</v>
      </c>
      <c r="C28" s="26"/>
      <c r="D28" s="26"/>
      <c r="E28" s="26"/>
      <c r="F28" s="26"/>
      <c r="G28" s="26"/>
      <c r="H28" s="26"/>
      <c r="I28" s="26"/>
      <c r="J28" s="26"/>
      <c r="L28" s="20"/>
    </row>
    <row r="29" spans="1:18" x14ac:dyDescent="0.25">
      <c r="A29" s="14">
        <v>18</v>
      </c>
      <c r="B29" t="s">
        <v>25</v>
      </c>
      <c r="C29" s="26">
        <f>5168629/((25398149+128933216+7375231+41298127+128214922+8051733)/2/100)</f>
        <v>3.0468995236020175</v>
      </c>
      <c r="E29" s="26">
        <f>4340462/((7568116+133355552+6609540+25398149+128933216+7375231)/2/100)</f>
        <v>2.8071819629015158</v>
      </c>
      <c r="F29" s="17">
        <f>(E29-C29)/C29</f>
        <v>-7.8675899498356211E-2</v>
      </c>
      <c r="G29" s="26">
        <f>3700867/((126521096+5891421+6325362+133355552+7568116+6609540)/2/100)</f>
        <v>2.5855681331869884</v>
      </c>
      <c r="H29" s="17">
        <f>(G29-E29)/E29</f>
        <v>-7.8945302671247691E-2</v>
      </c>
      <c r="I29" s="26">
        <f>3505100/((134378862+6375473+126521096+6325362+5891421)/2/100)</f>
        <v>2.5081915162044548</v>
      </c>
      <c r="J29" s="17">
        <f>(I29-G29)/G29</f>
        <v>-2.9926350030915136E-2</v>
      </c>
      <c r="L29" s="20"/>
      <c r="M29" s="23"/>
      <c r="N29" s="23"/>
      <c r="O29" s="23"/>
      <c r="P29" s="23"/>
      <c r="Q29" s="23"/>
      <c r="R29" s="20"/>
    </row>
    <row r="30" spans="1:18" x14ac:dyDescent="0.25">
      <c r="A30" s="14">
        <v>19</v>
      </c>
      <c r="B30" t="s">
        <v>26</v>
      </c>
      <c r="C30" s="26">
        <f>5168629/((331412088+341273036)/2/100)</f>
        <v>1.5367157130711278</v>
      </c>
      <c r="E30" s="26">
        <f>4340462/((341273036+351261043)/2/100)</f>
        <v>1.2535013457438822</v>
      </c>
      <c r="F30" s="17">
        <f>(E30-C30)/C30</f>
        <v>-0.18429847818842265</v>
      </c>
      <c r="G30" s="26">
        <f>3700867/((351261043+360238288)/2/100)</f>
        <v>1.0403009078865881</v>
      </c>
      <c r="H30" s="17">
        <f>(G30-E30)/E30</f>
        <v>-0.17008393216424642</v>
      </c>
      <c r="I30" s="26">
        <f>3505100/((370910216+360238288)/2/100)</f>
        <v>0.9587929075486421</v>
      </c>
      <c r="J30" s="17">
        <f>(I30-G30)/G30</f>
        <v>-7.8350407771471342E-2</v>
      </c>
      <c r="L30" s="20"/>
      <c r="M30" s="23"/>
      <c r="N30" s="20"/>
      <c r="O30" s="20"/>
      <c r="P30" s="20"/>
      <c r="Q30" s="20"/>
      <c r="R30" s="20"/>
    </row>
    <row r="31" spans="1:18" x14ac:dyDescent="0.25">
      <c r="A31" s="14">
        <v>20</v>
      </c>
      <c r="B31" t="s">
        <v>27</v>
      </c>
      <c r="C31" s="32">
        <f>5168629/8300880258</f>
        <v>6.2266034918630675E-4</v>
      </c>
      <c r="E31" s="32">
        <f>4340462/8254577425</f>
        <v>5.2582485771523308E-4</v>
      </c>
      <c r="F31" s="17">
        <f>(E31-C31)/C31</f>
        <v>-0.15551896246102453</v>
      </c>
      <c r="G31" s="32">
        <f>3700867/8264026452</f>
        <v>4.4782855203765023E-4</v>
      </c>
      <c r="H31" s="17">
        <f>(G31-E31)/E31</f>
        <v>-0.14833133986187982</v>
      </c>
      <c r="I31" s="32">
        <f>3505100/6912128871</f>
        <v>5.0709413343054551E-4</v>
      </c>
      <c r="J31" s="17">
        <f>(I31-G31)/G31</f>
        <v>0.13233989017277453</v>
      </c>
      <c r="L31" s="20"/>
      <c r="M31" s="23"/>
      <c r="N31" s="23"/>
      <c r="O31" s="23"/>
      <c r="P31" s="23"/>
      <c r="Q31" s="23"/>
      <c r="R31" s="20"/>
    </row>
    <row r="32" spans="1:18" x14ac:dyDescent="0.25">
      <c r="A32" s="14">
        <v>21</v>
      </c>
      <c r="B32" t="s">
        <v>28</v>
      </c>
      <c r="E32" s="19"/>
      <c r="F32" s="17"/>
      <c r="G32" s="19"/>
      <c r="H32" s="17"/>
      <c r="I32" s="20"/>
      <c r="J32" s="17"/>
      <c r="K32" s="27"/>
      <c r="L32" s="20"/>
      <c r="R32" s="20"/>
    </row>
    <row r="33" spans="1:18" x14ac:dyDescent="0.25">
      <c r="A33" s="14"/>
      <c r="E33" s="19"/>
      <c r="F33" s="33"/>
      <c r="G33" s="19"/>
      <c r="H33" s="33"/>
      <c r="I33" s="20"/>
      <c r="L33" s="20"/>
      <c r="M33" s="23"/>
      <c r="N33" s="23"/>
      <c r="O33" s="23"/>
      <c r="P33" s="23"/>
      <c r="Q33" s="23"/>
      <c r="R33" s="20"/>
    </row>
    <row r="34" spans="1:18" x14ac:dyDescent="0.25">
      <c r="A34" s="14"/>
      <c r="E34" s="24"/>
      <c r="F34" s="24"/>
      <c r="G34" s="24"/>
      <c r="H34" s="24"/>
      <c r="I34" s="20"/>
      <c r="L34" s="20"/>
      <c r="M34" s="23"/>
      <c r="N34" s="23"/>
      <c r="O34" s="23"/>
      <c r="P34" s="23"/>
      <c r="Q34" s="23"/>
      <c r="R34" s="20"/>
    </row>
    <row r="35" spans="1:18" x14ac:dyDescent="0.25">
      <c r="A35" s="14"/>
      <c r="B35" s="34"/>
      <c r="C35" s="34" t="s">
        <v>36</v>
      </c>
      <c r="D35" s="34"/>
      <c r="E35" s="24"/>
      <c r="F35" s="24"/>
      <c r="G35" s="24"/>
      <c r="H35" s="24"/>
      <c r="M35" s="23"/>
      <c r="N35" s="23"/>
      <c r="O35" s="23"/>
      <c r="P35" s="23"/>
      <c r="Q35" s="23"/>
    </row>
    <row r="36" spans="1:18" x14ac:dyDescent="0.25">
      <c r="A36" s="14"/>
      <c r="E36" s="24"/>
      <c r="F36" s="24"/>
      <c r="G36" s="24"/>
      <c r="H36" s="24"/>
      <c r="M36" s="23"/>
      <c r="N36" s="23"/>
      <c r="O36" s="23"/>
      <c r="P36" s="23"/>
      <c r="Q36" s="23"/>
    </row>
    <row r="37" spans="1:18" x14ac:dyDescent="0.25">
      <c r="A37" s="14"/>
      <c r="E37" s="24"/>
      <c r="F37" s="24"/>
      <c r="G37" s="24"/>
      <c r="H37" s="24"/>
      <c r="M37" s="20"/>
      <c r="N37" s="20"/>
      <c r="O37" s="20"/>
      <c r="P37" s="20"/>
      <c r="Q37" s="20"/>
    </row>
    <row r="38" spans="1:18" x14ac:dyDescent="0.25">
      <c r="A38" s="14"/>
      <c r="E38" s="24"/>
      <c r="F38" s="24"/>
      <c r="G38" s="24"/>
      <c r="H38" s="24"/>
      <c r="M38" s="20"/>
      <c r="N38" s="20"/>
      <c r="O38" s="20"/>
      <c r="P38" s="20"/>
      <c r="Q38" s="20"/>
    </row>
    <row r="39" spans="1:18" x14ac:dyDescent="0.25">
      <c r="A39" s="14"/>
      <c r="E39" s="24"/>
      <c r="F39" s="24"/>
      <c r="G39" s="24"/>
      <c r="H39" s="24"/>
      <c r="N39" s="27"/>
      <c r="O39" s="27"/>
      <c r="P39" s="27"/>
      <c r="Q39" s="27"/>
    </row>
    <row r="40" spans="1:18" x14ac:dyDescent="0.25">
      <c r="A40" s="14"/>
      <c r="E40" s="24"/>
      <c r="F40" s="24"/>
      <c r="G40" s="24"/>
      <c r="H40" s="24"/>
    </row>
    <row r="41" spans="1:18" x14ac:dyDescent="0.25">
      <c r="A41" s="14"/>
      <c r="E41" s="24"/>
      <c r="F41" s="24"/>
      <c r="G41" s="24"/>
      <c r="H41" s="24"/>
    </row>
    <row r="42" spans="1:18" x14ac:dyDescent="0.25">
      <c r="A42" s="14"/>
      <c r="B42" s="1"/>
      <c r="C42" s="1"/>
      <c r="D42" s="1"/>
      <c r="E42" s="35"/>
      <c r="F42" s="35"/>
      <c r="G42" s="35"/>
      <c r="H42" s="35"/>
      <c r="N42" s="27"/>
      <c r="O42" s="27"/>
      <c r="P42" s="27"/>
      <c r="Q42" s="27"/>
    </row>
    <row r="43" spans="1:18" x14ac:dyDescent="0.25">
      <c r="A43" s="14"/>
      <c r="B43" s="34"/>
      <c r="C43" s="34"/>
      <c r="D43" s="34"/>
      <c r="E43" s="24"/>
      <c r="F43" s="24"/>
      <c r="G43" s="24"/>
      <c r="H43" s="24"/>
    </row>
    <row r="44" spans="1:18" x14ac:dyDescent="0.25">
      <c r="A44" s="14"/>
      <c r="E44" s="24"/>
      <c r="F44" s="24"/>
      <c r="G44" s="24"/>
      <c r="H44" s="24"/>
    </row>
    <row r="45" spans="1:18" x14ac:dyDescent="0.25">
      <c r="A45" s="14"/>
      <c r="E45" s="24"/>
      <c r="F45" s="24"/>
      <c r="G45" s="24"/>
      <c r="H45" s="24"/>
      <c r="N45" s="24"/>
      <c r="O45" s="24"/>
      <c r="P45" s="24"/>
      <c r="Q45" s="24"/>
    </row>
    <row r="46" spans="1:18" x14ac:dyDescent="0.25">
      <c r="A46" s="14"/>
      <c r="E46" s="24"/>
      <c r="F46" s="24"/>
      <c r="G46" s="24"/>
      <c r="H46" s="24"/>
      <c r="N46" s="36"/>
      <c r="O46" s="36"/>
      <c r="P46" s="36"/>
      <c r="Q46" s="36"/>
    </row>
    <row r="47" spans="1:18" x14ac:dyDescent="0.25">
      <c r="A47" s="14"/>
      <c r="E47" s="24"/>
      <c r="F47" s="24"/>
      <c r="G47" s="24"/>
      <c r="H47" s="24"/>
    </row>
    <row r="48" spans="1:18" x14ac:dyDescent="0.25">
      <c r="A48" s="14"/>
      <c r="E48" s="24"/>
      <c r="F48" s="24"/>
      <c r="G48" s="24"/>
      <c r="H48" s="24"/>
    </row>
    <row r="49" spans="1:17" x14ac:dyDescent="0.25">
      <c r="A49" s="14"/>
      <c r="E49" s="24"/>
      <c r="F49" s="24"/>
      <c r="G49" s="24"/>
      <c r="H49" s="24"/>
      <c r="N49" s="24"/>
      <c r="O49" s="24"/>
      <c r="P49" s="24"/>
      <c r="Q49" s="24"/>
    </row>
    <row r="50" spans="1:17" x14ac:dyDescent="0.25">
      <c r="A50" s="14"/>
      <c r="B50" s="1"/>
      <c r="C50" s="1"/>
      <c r="D50" s="1"/>
      <c r="E50" s="24"/>
      <c r="F50" s="24"/>
      <c r="G50" s="24"/>
      <c r="H50" s="24"/>
      <c r="M50" s="37"/>
      <c r="N50" s="23"/>
      <c r="O50" s="23"/>
      <c r="P50" s="23"/>
      <c r="Q50" s="23"/>
    </row>
    <row r="51" spans="1:17" x14ac:dyDescent="0.25">
      <c r="A51" s="14"/>
      <c r="E51" s="24"/>
      <c r="F51" s="24"/>
      <c r="G51" s="24"/>
      <c r="H51" s="24"/>
      <c r="N51" s="38"/>
      <c r="O51" s="38"/>
      <c r="P51" s="38"/>
      <c r="Q51" s="38"/>
    </row>
    <row r="52" spans="1:17" x14ac:dyDescent="0.25">
      <c r="A52" s="14"/>
      <c r="E52" s="24"/>
      <c r="F52" s="24"/>
      <c r="G52" s="24"/>
      <c r="H52" s="24"/>
    </row>
    <row r="53" spans="1:17" x14ac:dyDescent="0.25">
      <c r="A53" s="14"/>
      <c r="E53" s="24"/>
      <c r="F53" s="24"/>
      <c r="G53" s="24"/>
      <c r="H53" s="24"/>
    </row>
    <row r="54" spans="1:17" x14ac:dyDescent="0.25">
      <c r="A54" s="14"/>
      <c r="E54" s="24"/>
      <c r="F54" s="24"/>
      <c r="G54" s="24"/>
      <c r="H54" s="24"/>
    </row>
    <row r="55" spans="1:17" x14ac:dyDescent="0.25">
      <c r="A55" s="14"/>
      <c r="E55" s="24"/>
      <c r="F55" s="24"/>
      <c r="G55" s="24"/>
      <c r="H55" s="24"/>
    </row>
    <row r="56" spans="1:17" x14ac:dyDescent="0.25">
      <c r="A56" s="14"/>
      <c r="E56" s="24"/>
      <c r="F56" s="24"/>
      <c r="G56" s="24"/>
      <c r="H56" s="24"/>
    </row>
    <row r="57" spans="1:17" x14ac:dyDescent="0.25">
      <c r="A57" s="14"/>
      <c r="E57" s="35"/>
      <c r="F57" s="35"/>
      <c r="G57" s="35"/>
      <c r="H57" s="35"/>
    </row>
    <row r="58" spans="1:17" x14ac:dyDescent="0.25">
      <c r="A58" s="14"/>
      <c r="E58" s="39"/>
      <c r="F58" s="39"/>
      <c r="G58" s="39"/>
      <c r="H58" s="39"/>
      <c r="N58" s="24"/>
      <c r="O58" s="24"/>
      <c r="P58" s="24"/>
      <c r="Q58" s="24"/>
    </row>
    <row r="59" spans="1:17" x14ac:dyDescent="0.25">
      <c r="E59" s="24"/>
      <c r="F59" s="24"/>
      <c r="G59" s="24"/>
      <c r="H59" s="24"/>
      <c r="N59" s="24"/>
      <c r="O59" s="24"/>
      <c r="P59" s="24"/>
      <c r="Q59" s="24"/>
    </row>
    <row r="60" spans="1:17" x14ac:dyDescent="0.25">
      <c r="E60" s="24"/>
      <c r="F60" s="24"/>
      <c r="G60" s="24"/>
      <c r="H60" s="24"/>
      <c r="N60" s="24"/>
      <c r="O60" s="24"/>
      <c r="P60" s="24"/>
      <c r="Q60" s="24"/>
    </row>
    <row r="61" spans="1:17" x14ac:dyDescent="0.25">
      <c r="E61" s="24"/>
      <c r="F61" s="24"/>
      <c r="G61" s="24"/>
      <c r="H61" s="24"/>
      <c r="N61" s="24"/>
      <c r="O61" s="24"/>
      <c r="P61" s="24"/>
      <c r="Q61" s="24"/>
    </row>
    <row r="62" spans="1:17" x14ac:dyDescent="0.25">
      <c r="E62" s="24"/>
      <c r="F62" s="24"/>
      <c r="G62" s="24"/>
      <c r="H62" s="24"/>
      <c r="N62" s="24"/>
      <c r="O62" s="24"/>
      <c r="P62" s="24"/>
      <c r="Q62" s="24"/>
    </row>
    <row r="63" spans="1:17" x14ac:dyDescent="0.25">
      <c r="E63" s="24"/>
      <c r="F63" s="24"/>
      <c r="G63" s="24"/>
      <c r="H63" s="24"/>
    </row>
    <row r="64" spans="1:17" x14ac:dyDescent="0.25">
      <c r="E64" s="24"/>
      <c r="F64" s="24"/>
      <c r="G64" s="24"/>
      <c r="H64" s="24"/>
    </row>
    <row r="65" spans="5:8" x14ac:dyDescent="0.25">
      <c r="E65" s="24"/>
      <c r="F65" s="24"/>
      <c r="G65" s="24"/>
      <c r="H65" s="24"/>
    </row>
    <row r="66" spans="5:8" x14ac:dyDescent="0.25">
      <c r="E66" s="40"/>
      <c r="F66" s="40"/>
      <c r="G66" s="40"/>
      <c r="H66" s="40"/>
    </row>
    <row r="67" spans="5:8" x14ac:dyDescent="0.25">
      <c r="E67" s="40"/>
      <c r="F67" s="40"/>
      <c r="G67" s="40"/>
      <c r="H67" s="40"/>
    </row>
    <row r="68" spans="5:8" x14ac:dyDescent="0.25">
      <c r="E68" s="40"/>
      <c r="F68" s="40"/>
      <c r="G68" s="40"/>
      <c r="H68" s="40"/>
    </row>
    <row r="69" spans="5:8" x14ac:dyDescent="0.25">
      <c r="E69" s="40"/>
      <c r="F69" s="40"/>
      <c r="G69" s="40"/>
      <c r="H69" s="40"/>
    </row>
    <row r="70" spans="5:8" x14ac:dyDescent="0.25">
      <c r="E70" s="40"/>
      <c r="F70" s="40"/>
      <c r="G70" s="40"/>
      <c r="H70" s="40"/>
    </row>
    <row r="71" spans="5:8" x14ac:dyDescent="0.25">
      <c r="E71" s="40"/>
      <c r="F71" s="40"/>
      <c r="G71" s="40"/>
      <c r="H71" s="40"/>
    </row>
    <row r="72" spans="5:8" x14ac:dyDescent="0.25">
      <c r="E72" s="40"/>
      <c r="F72" s="40"/>
      <c r="G72" s="40"/>
      <c r="H72" s="40"/>
    </row>
    <row r="73" spans="5:8" x14ac:dyDescent="0.25">
      <c r="E73" s="40"/>
      <c r="F73" s="40"/>
      <c r="G73" s="40"/>
      <c r="H73" s="40"/>
    </row>
    <row r="74" spans="5:8" x14ac:dyDescent="0.25">
      <c r="E74" s="40"/>
      <c r="F74" s="40"/>
      <c r="G74" s="40"/>
      <c r="H74" s="40"/>
    </row>
    <row r="75" spans="5:8" x14ac:dyDescent="0.25">
      <c r="E75" s="40"/>
      <c r="F75" s="40"/>
      <c r="G75" s="40"/>
      <c r="H75" s="40"/>
    </row>
    <row r="76" spans="5:8" x14ac:dyDescent="0.25">
      <c r="E76" s="40"/>
      <c r="F76" s="40"/>
      <c r="G76" s="40"/>
      <c r="H76" s="40"/>
    </row>
    <row r="77" spans="5:8" x14ac:dyDescent="0.25">
      <c r="E77" s="40"/>
      <c r="F77" s="40"/>
      <c r="G77" s="40"/>
      <c r="H77" s="40"/>
    </row>
    <row r="78" spans="5:8" x14ac:dyDescent="0.25">
      <c r="E78" s="40"/>
      <c r="F78" s="40"/>
      <c r="G78" s="40"/>
      <c r="H78" s="40"/>
    </row>
    <row r="79" spans="5:8" x14ac:dyDescent="0.25">
      <c r="E79" s="40"/>
      <c r="F79" s="40"/>
      <c r="G79" s="40"/>
      <c r="H79" s="40"/>
    </row>
    <row r="80" spans="5:8" x14ac:dyDescent="0.25">
      <c r="E80" s="40"/>
      <c r="F80" s="40"/>
      <c r="G80" s="40"/>
      <c r="H80" s="40"/>
    </row>
    <row r="81" spans="5:8" x14ac:dyDescent="0.25">
      <c r="E81" s="40"/>
      <c r="F81" s="40"/>
      <c r="G81" s="40"/>
      <c r="H81" s="40"/>
    </row>
    <row r="82" spans="5:8" x14ac:dyDescent="0.25">
      <c r="E82" s="40"/>
      <c r="F82" s="40"/>
      <c r="G82" s="40"/>
      <c r="H82" s="40"/>
    </row>
    <row r="83" spans="5:8" x14ac:dyDescent="0.25">
      <c r="E83" s="40"/>
      <c r="F83" s="40"/>
      <c r="G83" s="40"/>
      <c r="H83" s="40"/>
    </row>
    <row r="84" spans="5:8" x14ac:dyDescent="0.25">
      <c r="E84" s="40"/>
      <c r="F84" s="40"/>
      <c r="G84" s="40"/>
      <c r="H84" s="40"/>
    </row>
    <row r="85" spans="5:8" x14ac:dyDescent="0.25">
      <c r="E85" s="40"/>
      <c r="F85" s="40"/>
      <c r="G85" s="40"/>
      <c r="H85" s="40"/>
    </row>
    <row r="86" spans="5:8" x14ac:dyDescent="0.25">
      <c r="E86" s="40"/>
      <c r="F86" s="40"/>
      <c r="G86" s="40"/>
      <c r="H86" s="40"/>
    </row>
    <row r="87" spans="5:8" x14ac:dyDescent="0.25">
      <c r="E87" s="40"/>
      <c r="F87" s="40"/>
      <c r="G87" s="40"/>
      <c r="H87" s="40"/>
    </row>
  </sheetData>
  <mergeCells count="5">
    <mergeCell ref="E8:J8"/>
    <mergeCell ref="E9:F9"/>
    <mergeCell ref="G9:H9"/>
    <mergeCell ref="I9:J9"/>
    <mergeCell ref="C9:D9"/>
  </mergeCells>
  <pageMargins left="0.7" right="0.7" top="0.75" bottom="0.75" header="0.3" footer="0.3"/>
  <pageSetup scale="83" orientation="landscape" r:id="rId1"/>
  <ignoredErrors>
    <ignoredError sqref="G13:G31 I13:I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18- Schedule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Travis Siewert</cp:lastModifiedBy>
  <cp:lastPrinted>2023-04-19T19:35:26Z</cp:lastPrinted>
  <dcterms:created xsi:type="dcterms:W3CDTF">2023-03-31T19:19:05Z</dcterms:created>
  <dcterms:modified xsi:type="dcterms:W3CDTF">2023-09-28T20:30:14Z</dcterms:modified>
</cp:coreProperties>
</file>