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1\accounting\Travis\Rate Applications\2023 rate application\Data Requests\PSC data request no. 4\"/>
    </mc:Choice>
  </mc:AlternateContent>
  <xr:revisionPtr revIDLastSave="0" documentId="13_ncr:1_{6843EA4D-F200-4B0E-9FC5-0CD9EC09E543}" xr6:coauthVersionLast="47" xr6:coauthVersionMax="47" xr10:uidLastSave="{00000000-0000-0000-0000-000000000000}"/>
  <bookViews>
    <workbookView xWindow="28680" yWindow="-120" windowWidth="29040" windowHeight="15720" xr2:uid="{9D3F38DE-698A-443F-BC17-493D5352FB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9" i="1" l="1"/>
  <c r="C135" i="1"/>
  <c r="F139" i="1" s="1"/>
  <c r="K133" i="1"/>
  <c r="I133" i="1"/>
  <c r="F133" i="1"/>
  <c r="K132" i="1"/>
  <c r="I132" i="1"/>
  <c r="F132" i="1"/>
  <c r="K131" i="1"/>
  <c r="I131" i="1"/>
  <c r="F131" i="1"/>
  <c r="K130" i="1"/>
  <c r="I130" i="1"/>
  <c r="F130" i="1"/>
  <c r="K129" i="1"/>
  <c r="I129" i="1"/>
  <c r="F129" i="1"/>
  <c r="K128" i="1"/>
  <c r="I128" i="1"/>
  <c r="F128" i="1"/>
  <c r="K127" i="1"/>
  <c r="I127" i="1"/>
  <c r="F127" i="1"/>
  <c r="K126" i="1"/>
  <c r="I126" i="1"/>
  <c r="F126" i="1"/>
  <c r="K125" i="1"/>
  <c r="I125" i="1"/>
  <c r="E125" i="1"/>
  <c r="K124" i="1"/>
  <c r="I124" i="1"/>
  <c r="F124" i="1"/>
  <c r="K123" i="1"/>
  <c r="I123" i="1"/>
  <c r="F123" i="1"/>
  <c r="K122" i="1"/>
  <c r="I122" i="1"/>
  <c r="F122" i="1"/>
  <c r="K121" i="1"/>
  <c r="I121" i="1"/>
  <c r="F121" i="1"/>
  <c r="K120" i="1"/>
  <c r="I120" i="1"/>
  <c r="F120" i="1"/>
  <c r="K119" i="1"/>
  <c r="I119" i="1"/>
  <c r="F119" i="1"/>
  <c r="K118" i="1"/>
  <c r="I118" i="1"/>
  <c r="F118" i="1"/>
  <c r="K117" i="1"/>
  <c r="I117" i="1"/>
  <c r="F117" i="1"/>
  <c r="K116" i="1"/>
  <c r="I116" i="1"/>
  <c r="F116" i="1"/>
  <c r="K115" i="1"/>
  <c r="I115" i="1"/>
  <c r="F115" i="1"/>
  <c r="K114" i="1"/>
  <c r="I114" i="1"/>
  <c r="F114" i="1"/>
  <c r="K113" i="1"/>
  <c r="I113" i="1"/>
  <c r="F113" i="1"/>
  <c r="K112" i="1"/>
  <c r="I112" i="1"/>
  <c r="F112" i="1"/>
  <c r="K111" i="1"/>
  <c r="I111" i="1"/>
  <c r="F111" i="1"/>
  <c r="K110" i="1"/>
  <c r="I110" i="1"/>
  <c r="F110" i="1"/>
  <c r="K109" i="1"/>
  <c r="I109" i="1"/>
  <c r="F109" i="1"/>
  <c r="K108" i="1"/>
  <c r="I108" i="1"/>
  <c r="F108" i="1"/>
  <c r="K107" i="1"/>
  <c r="I107" i="1"/>
  <c r="F107" i="1"/>
  <c r="K106" i="1"/>
  <c r="I106" i="1"/>
  <c r="F106" i="1"/>
  <c r="K105" i="1"/>
  <c r="I105" i="1"/>
  <c r="F105" i="1"/>
  <c r="K104" i="1"/>
  <c r="I104" i="1"/>
  <c r="F104" i="1"/>
  <c r="K103" i="1"/>
  <c r="I103" i="1"/>
  <c r="F103" i="1"/>
  <c r="K102" i="1"/>
  <c r="I102" i="1"/>
  <c r="F102" i="1"/>
  <c r="K101" i="1"/>
  <c r="I101" i="1"/>
  <c r="F101" i="1"/>
  <c r="K100" i="1"/>
  <c r="I100" i="1"/>
  <c r="F100" i="1"/>
  <c r="K99" i="1"/>
  <c r="I99" i="1"/>
  <c r="F99" i="1"/>
  <c r="K98" i="1"/>
  <c r="I98" i="1"/>
  <c r="F98" i="1"/>
  <c r="K97" i="1"/>
  <c r="I97" i="1"/>
  <c r="F97" i="1"/>
  <c r="K96" i="1"/>
  <c r="I96" i="1"/>
  <c r="F96" i="1"/>
  <c r="K95" i="1"/>
  <c r="I95" i="1"/>
  <c r="E95" i="1"/>
  <c r="F95" i="1" s="1"/>
  <c r="K94" i="1"/>
  <c r="I94" i="1"/>
  <c r="F94" i="1"/>
  <c r="K93" i="1"/>
  <c r="I93" i="1"/>
  <c r="F93" i="1"/>
  <c r="K92" i="1"/>
  <c r="I92" i="1"/>
  <c r="F92" i="1"/>
  <c r="K91" i="1"/>
  <c r="I91" i="1"/>
  <c r="F91" i="1"/>
  <c r="K90" i="1"/>
  <c r="I90" i="1"/>
  <c r="F90" i="1"/>
  <c r="J89" i="1"/>
  <c r="H89" i="1"/>
  <c r="I89" i="1" s="1"/>
  <c r="F89" i="1"/>
  <c r="K88" i="1"/>
  <c r="I88" i="1"/>
  <c r="F88" i="1"/>
  <c r="K87" i="1"/>
  <c r="E87" i="1"/>
  <c r="K86" i="1"/>
  <c r="I86" i="1"/>
  <c r="F86" i="1"/>
  <c r="K85" i="1"/>
  <c r="I85" i="1"/>
  <c r="F85" i="1"/>
  <c r="K84" i="1"/>
  <c r="I84" i="1"/>
  <c r="F84" i="1"/>
  <c r="K83" i="1"/>
  <c r="I83" i="1"/>
  <c r="F83" i="1"/>
  <c r="K82" i="1"/>
  <c r="I82" i="1"/>
  <c r="F82" i="1"/>
  <c r="K81" i="1"/>
  <c r="I81" i="1"/>
  <c r="F81" i="1"/>
  <c r="K80" i="1"/>
  <c r="I80" i="1"/>
  <c r="F80" i="1"/>
  <c r="K79" i="1"/>
  <c r="I79" i="1"/>
  <c r="F79" i="1"/>
  <c r="K78" i="1"/>
  <c r="I78" i="1"/>
  <c r="F78" i="1"/>
  <c r="J77" i="1"/>
  <c r="K77" i="1" s="1"/>
  <c r="H77" i="1"/>
  <c r="F77" i="1"/>
  <c r="K76" i="1"/>
  <c r="I76" i="1"/>
  <c r="F76" i="1"/>
  <c r="K75" i="1"/>
  <c r="I75" i="1"/>
  <c r="F75" i="1"/>
  <c r="K74" i="1"/>
  <c r="H74" i="1"/>
  <c r="F74" i="1"/>
  <c r="K73" i="1"/>
  <c r="I73" i="1"/>
  <c r="F73" i="1"/>
  <c r="K72" i="1"/>
  <c r="I72" i="1"/>
  <c r="F72" i="1"/>
  <c r="K71" i="1"/>
  <c r="I71" i="1"/>
  <c r="F71" i="1"/>
  <c r="K70" i="1"/>
  <c r="I70" i="1"/>
  <c r="F70" i="1"/>
  <c r="K69" i="1"/>
  <c r="I69" i="1"/>
  <c r="F69" i="1"/>
  <c r="K68" i="1"/>
  <c r="I68" i="1"/>
  <c r="F68" i="1"/>
  <c r="K67" i="1"/>
  <c r="I67" i="1"/>
  <c r="F67" i="1"/>
  <c r="K66" i="1"/>
  <c r="I66" i="1"/>
  <c r="F66" i="1"/>
  <c r="K65" i="1"/>
  <c r="I65" i="1"/>
  <c r="F65" i="1"/>
  <c r="K64" i="1"/>
  <c r="I64" i="1"/>
  <c r="E64" i="1"/>
  <c r="K63" i="1"/>
  <c r="I63" i="1"/>
  <c r="F63" i="1"/>
  <c r="K62" i="1"/>
  <c r="I62" i="1"/>
  <c r="F62" i="1"/>
  <c r="K61" i="1"/>
  <c r="I61" i="1"/>
  <c r="F61" i="1"/>
  <c r="K60" i="1"/>
  <c r="I60" i="1"/>
  <c r="F60" i="1"/>
  <c r="J59" i="1"/>
  <c r="I59" i="1"/>
  <c r="F59" i="1"/>
  <c r="K58" i="1"/>
  <c r="I58" i="1"/>
  <c r="F58" i="1"/>
  <c r="K57" i="1"/>
  <c r="I57" i="1"/>
  <c r="F57" i="1"/>
  <c r="K56" i="1"/>
  <c r="I56" i="1"/>
  <c r="F56" i="1"/>
  <c r="K55" i="1"/>
  <c r="I55" i="1"/>
  <c r="F55" i="1"/>
  <c r="K54" i="1"/>
  <c r="I54" i="1"/>
  <c r="F54" i="1"/>
  <c r="K53" i="1"/>
  <c r="I53" i="1"/>
  <c r="F53" i="1"/>
  <c r="K52" i="1"/>
  <c r="I52" i="1"/>
  <c r="F52" i="1"/>
  <c r="K51" i="1"/>
  <c r="I51" i="1"/>
  <c r="E51" i="1"/>
  <c r="F51" i="1" s="1"/>
  <c r="K50" i="1"/>
  <c r="I50" i="1"/>
  <c r="F50" i="1"/>
  <c r="K49" i="1"/>
  <c r="I49" i="1"/>
  <c r="E49" i="1"/>
  <c r="J48" i="1"/>
  <c r="I48" i="1"/>
  <c r="F48" i="1"/>
  <c r="K47" i="1"/>
  <c r="I47" i="1"/>
  <c r="F47" i="1"/>
  <c r="K46" i="1"/>
  <c r="I46" i="1"/>
  <c r="E46" i="1"/>
  <c r="F46" i="1" s="1"/>
  <c r="K45" i="1"/>
  <c r="I45" i="1"/>
  <c r="F45" i="1"/>
  <c r="K44" i="1"/>
  <c r="I44" i="1"/>
  <c r="F44" i="1"/>
  <c r="K43" i="1"/>
  <c r="I43" i="1"/>
  <c r="F43" i="1"/>
  <c r="K42" i="1"/>
  <c r="I42" i="1"/>
  <c r="E42" i="1"/>
  <c r="F42" i="1" s="1"/>
  <c r="K41" i="1"/>
  <c r="I41" i="1"/>
  <c r="F41" i="1"/>
  <c r="K40" i="1"/>
  <c r="I40" i="1"/>
  <c r="E40" i="1"/>
  <c r="F40" i="1" s="1"/>
  <c r="K39" i="1"/>
  <c r="I39" i="1"/>
  <c r="F39" i="1"/>
  <c r="K38" i="1"/>
  <c r="I38" i="1"/>
  <c r="F38" i="1"/>
  <c r="K37" i="1"/>
  <c r="I37" i="1"/>
  <c r="E37" i="1"/>
  <c r="K36" i="1"/>
  <c r="I36" i="1"/>
  <c r="F36" i="1"/>
  <c r="K35" i="1"/>
  <c r="I35" i="1"/>
  <c r="F35" i="1"/>
  <c r="K34" i="1"/>
  <c r="I34" i="1"/>
  <c r="F34" i="1"/>
  <c r="K33" i="1"/>
  <c r="I33" i="1"/>
  <c r="F33" i="1"/>
  <c r="K32" i="1"/>
  <c r="I32" i="1"/>
  <c r="F32" i="1"/>
  <c r="K31" i="1"/>
  <c r="I31" i="1"/>
  <c r="F31" i="1"/>
  <c r="K30" i="1"/>
  <c r="I30" i="1"/>
  <c r="F30" i="1"/>
  <c r="K29" i="1"/>
  <c r="I29" i="1"/>
  <c r="E29" i="1"/>
  <c r="K28" i="1"/>
  <c r="H28" i="1"/>
  <c r="F28" i="1"/>
  <c r="K27" i="1"/>
  <c r="I27" i="1"/>
  <c r="F27" i="1"/>
  <c r="K26" i="1"/>
  <c r="I26" i="1"/>
  <c r="F26" i="1"/>
  <c r="K25" i="1"/>
  <c r="H25" i="1"/>
  <c r="I25" i="1" s="1"/>
  <c r="F25" i="1"/>
  <c r="K24" i="1"/>
  <c r="I24" i="1"/>
  <c r="F24" i="1"/>
  <c r="K23" i="1"/>
  <c r="I23" i="1"/>
  <c r="F23" i="1"/>
  <c r="K22" i="1"/>
  <c r="I22" i="1"/>
  <c r="F22" i="1"/>
  <c r="K21" i="1"/>
  <c r="I21" i="1"/>
  <c r="F21" i="1"/>
  <c r="K20" i="1"/>
  <c r="I20" i="1"/>
  <c r="E20" i="1"/>
  <c r="K19" i="1"/>
  <c r="I19" i="1"/>
  <c r="F19" i="1"/>
  <c r="K18" i="1"/>
  <c r="I18" i="1"/>
  <c r="F18" i="1"/>
  <c r="K17" i="1"/>
  <c r="I17" i="1"/>
  <c r="F17" i="1"/>
  <c r="K16" i="1"/>
  <c r="I16" i="1"/>
  <c r="F16" i="1"/>
  <c r="K15" i="1"/>
  <c r="I15" i="1"/>
  <c r="F15" i="1"/>
  <c r="K14" i="1"/>
  <c r="I14" i="1"/>
  <c r="E14" i="1"/>
  <c r="K13" i="1"/>
  <c r="I13" i="1"/>
  <c r="F13" i="1"/>
  <c r="K12" i="1"/>
  <c r="I12" i="1"/>
  <c r="F12" i="1"/>
  <c r="K11" i="1"/>
  <c r="I11" i="1"/>
  <c r="F11" i="1"/>
  <c r="K10" i="1"/>
  <c r="I10" i="1"/>
  <c r="F10" i="1"/>
  <c r="K9" i="1"/>
  <c r="I9" i="1"/>
  <c r="F9" i="1"/>
  <c r="K8" i="1"/>
  <c r="I8" i="1"/>
  <c r="E8" i="1"/>
  <c r="K7" i="1"/>
  <c r="I7" i="1"/>
  <c r="E7" i="1"/>
  <c r="K6" i="1"/>
  <c r="I6" i="1"/>
  <c r="E6" i="1"/>
  <c r="F20" i="1" l="1"/>
  <c r="F49" i="1"/>
  <c r="K59" i="1"/>
  <c r="K89" i="1"/>
  <c r="F125" i="1"/>
  <c r="I74" i="1"/>
  <c r="J135" i="1"/>
  <c r="J161" i="1" s="1"/>
  <c r="E135" i="1"/>
  <c r="F64" i="1"/>
  <c r="I28" i="1"/>
  <c r="F7" i="1"/>
  <c r="F8" i="1"/>
  <c r="F37" i="1"/>
  <c r="K48" i="1"/>
  <c r="F87" i="1"/>
  <c r="F29" i="1"/>
  <c r="I77" i="1"/>
  <c r="F14" i="1"/>
  <c r="I87" i="1"/>
  <c r="H135" i="1"/>
  <c r="F6" i="1"/>
  <c r="K135" i="1" l="1"/>
  <c r="K138" i="1" s="1"/>
  <c r="K139" i="1"/>
  <c r="I135" i="1"/>
  <c r="I138" i="1" s="1"/>
  <c r="H161" i="1"/>
  <c r="I139" i="1"/>
  <c r="F135" i="1"/>
  <c r="F138" i="1" s="1"/>
  <c r="F164" i="1" s="1"/>
  <c r="F165" i="1" s="1"/>
  <c r="F142" i="1" l="1"/>
  <c r="K142" i="1"/>
  <c r="K164" i="1" s="1"/>
  <c r="K165" i="1" s="1"/>
  <c r="I142" i="1"/>
  <c r="I164" i="1" s="1"/>
  <c r="I165" i="1" s="1"/>
  <c r="L164" i="1" l="1"/>
</calcChain>
</file>

<file path=xl/sharedStrings.xml><?xml version="1.0" encoding="utf-8"?>
<sst xmlns="http://schemas.openxmlformats.org/spreadsheetml/2006/main" count="34" uniqueCount="29">
  <si>
    <t>FIRST NAME</t>
  </si>
  <si>
    <t>LAST NAME</t>
  </si>
  <si>
    <t>NO.</t>
  </si>
  <si>
    <t>TIMES 2,080 HRS</t>
  </si>
  <si>
    <t>Twelve mo ending 2/28/23 OT Hrs</t>
  </si>
  <si>
    <t>Proforma OT wages</t>
  </si>
  <si>
    <t>Twelve mo ending 2/28/2023 DT Hrs</t>
  </si>
  <si>
    <t>Proforma DT wages</t>
  </si>
  <si>
    <t>wages</t>
  </si>
  <si>
    <t>hours</t>
  </si>
  <si>
    <t>Regular</t>
  </si>
  <si>
    <t>OT</t>
  </si>
  <si>
    <t>DT</t>
  </si>
  <si>
    <t>Average hourly rate for proforma:</t>
  </si>
  <si>
    <t>Employees Terminated</t>
  </si>
  <si>
    <t>Hire Date</t>
  </si>
  <si>
    <t>OT and DT hours for proforma:</t>
  </si>
  <si>
    <t>Kenergy Corp.</t>
  </si>
  <si>
    <t>Case No: 2023-00276</t>
  </si>
  <si>
    <t>Proforma Labor Rates and Hours</t>
  </si>
  <si>
    <t xml:space="preserve">2/28/23 Hourly Rate </t>
  </si>
  <si>
    <t>Last Pay
Date</t>
  </si>
  <si>
    <t>Overtime</t>
  </si>
  <si>
    <t>Double Time</t>
  </si>
  <si>
    <t>Proforma</t>
  </si>
  <si>
    <t xml:space="preserve">Final Hourly Rate </t>
  </si>
  <si>
    <t>Dollars</t>
  </si>
  <si>
    <t>Rate</t>
  </si>
  <si>
    <t xml:space="preserve">PSC No.4 Item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</si>
</sst>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6" formatCode="_(&quot;$&quot;* #,##0_);_(&quot;$&quot;* \(#,##0\);_(&quot;$&quot;* &quot;-&quot;??_);_(@_)"/>
    <numFmt numFmtId="167" formatCode="&quot;$&quot;#,##0.00"/>
    <numFmt numFmtId="168" formatCode="0.0%"/>
    <numFmt numFmtId="169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 wrapText="1"/>
    </xf>
    <xf numFmtId="43" fontId="0" fillId="0" borderId="0" xfId="1" applyFont="1"/>
    <xf numFmtId="164" fontId="0" fillId="0" borderId="0" xfId="0" applyNumberFormat="1"/>
    <xf numFmtId="165" fontId="0" fillId="0" borderId="0" xfId="0" applyNumberFormat="1"/>
    <xf numFmtId="43" fontId="0" fillId="0" borderId="0" xfId="1" applyFont="1" applyFill="1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/>
    <xf numFmtId="167" fontId="0" fillId="0" borderId="2" xfId="0" applyNumberFormat="1" applyBorder="1" applyAlignment="1">
      <alignment horizontal="center"/>
    </xf>
    <xf numFmtId="165" fontId="0" fillId="0" borderId="2" xfId="0" applyNumberFormat="1" applyBorder="1"/>
    <xf numFmtId="43" fontId="0" fillId="0" borderId="2" xfId="1" applyFont="1" applyBorder="1"/>
    <xf numFmtId="3" fontId="0" fillId="0" borderId="0" xfId="0" applyNumberFormat="1"/>
    <xf numFmtId="167" fontId="0" fillId="0" borderId="0" xfId="0" applyNumberFormat="1" applyAlignment="1">
      <alignment horizontal="left"/>
    </xf>
    <xf numFmtId="166" fontId="0" fillId="0" borderId="0" xfId="2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169" fontId="0" fillId="0" borderId="0" xfId="1" applyNumberFormat="1" applyFont="1" applyFill="1" applyAlignment="1">
      <alignment horizontal="center"/>
    </xf>
    <xf numFmtId="169" fontId="0" fillId="0" borderId="0" xfId="1" applyNumberFormat="1" applyFont="1"/>
    <xf numFmtId="9" fontId="0" fillId="0" borderId="0" xfId="0" applyNumberFormat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4" xfId="0" applyBorder="1" applyAlignment="1">
      <alignment horizontal="centerContinuous"/>
    </xf>
    <xf numFmtId="167" fontId="0" fillId="0" borderId="4" xfId="0" applyNumberFormat="1" applyBorder="1" applyAlignment="1">
      <alignment horizontal="right"/>
    </xf>
    <xf numFmtId="167" fontId="3" fillId="0" borderId="4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/>
    <xf numFmtId="3" fontId="0" fillId="0" borderId="4" xfId="0" applyNumberFormat="1" applyBorder="1"/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14" fontId="0" fillId="0" borderId="0" xfId="0" applyNumberFormat="1"/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166" fontId="2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2" fontId="0" fillId="0" borderId="0" xfId="0" applyNumberFormat="1"/>
    <xf numFmtId="167" fontId="3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558F4-4AC8-4489-BB9A-C9A8D36C26CF}">
  <dimension ref="A1:O165"/>
  <sheetViews>
    <sheetView tabSelected="1" workbookViewId="0">
      <pane xSplit="4" ySplit="5" topLeftCell="E114" activePane="bottomRight" state="frozen"/>
      <selection pane="topRight" activeCell="E1" sqref="E1"/>
      <selection pane="bottomLeft" activeCell="A6" sqref="A6"/>
      <selection pane="bottomRight" activeCell="A4" sqref="A4"/>
    </sheetView>
  </sheetViews>
  <sheetFormatPr defaultRowHeight="15" x14ac:dyDescent="0.25"/>
  <cols>
    <col min="1" max="1" width="11.85546875" customWidth="1"/>
    <col min="2" max="2" width="13.42578125" customWidth="1"/>
    <col min="3" max="3" width="19.28515625" customWidth="1"/>
    <col min="4" max="4" width="4.28515625" bestFit="1" customWidth="1"/>
    <col min="5" max="5" width="11.5703125" bestFit="1" customWidth="1"/>
    <col min="6" max="6" width="12.5703125" bestFit="1" customWidth="1"/>
    <col min="7" max="7" width="1.5703125" customWidth="1"/>
    <col min="8" max="8" width="13.28515625" bestFit="1" customWidth="1"/>
    <col min="9" max="9" width="12.85546875" bestFit="1" customWidth="1"/>
    <col min="10" max="10" width="12.28515625" bestFit="1" customWidth="1"/>
    <col min="11" max="11" width="11.85546875" customWidth="1"/>
    <col min="12" max="12" width="15.85546875" customWidth="1"/>
    <col min="13" max="21" width="12.28515625" customWidth="1"/>
  </cols>
  <sheetData>
    <row r="1" spans="1:11" x14ac:dyDescent="0.25">
      <c r="A1" s="37" t="s">
        <v>17</v>
      </c>
    </row>
    <row r="2" spans="1:11" x14ac:dyDescent="0.25">
      <c r="A2" s="37" t="s">
        <v>18</v>
      </c>
    </row>
    <row r="3" spans="1:11" x14ac:dyDescent="0.25">
      <c r="A3" s="37" t="s">
        <v>19</v>
      </c>
    </row>
    <row r="4" spans="1:11" x14ac:dyDescent="0.25">
      <c r="A4" s="37" t="s">
        <v>28</v>
      </c>
    </row>
    <row r="5" spans="1:11" ht="51.75" x14ac:dyDescent="0.25">
      <c r="A5" s="35" t="s">
        <v>15</v>
      </c>
      <c r="B5" s="30" t="s">
        <v>0</v>
      </c>
      <c r="C5" s="1" t="s">
        <v>1</v>
      </c>
      <c r="D5" s="1" t="s">
        <v>2</v>
      </c>
      <c r="E5" s="2" t="s">
        <v>20</v>
      </c>
      <c r="F5" s="3" t="s">
        <v>3</v>
      </c>
      <c r="H5" s="3" t="s">
        <v>4</v>
      </c>
      <c r="I5" s="3" t="s">
        <v>5</v>
      </c>
      <c r="J5" s="3" t="s">
        <v>6</v>
      </c>
      <c r="K5" s="3" t="s">
        <v>7</v>
      </c>
    </row>
    <row r="6" spans="1:11" x14ac:dyDescent="0.25">
      <c r="D6">
        <v>129</v>
      </c>
      <c r="E6" s="4">
        <f>4458.4/80</f>
        <v>55.73</v>
      </c>
      <c r="F6" s="4">
        <f>ROUND(E6*2080,2)</f>
        <v>115918.39999999999</v>
      </c>
      <c r="H6" s="5"/>
      <c r="I6" s="4">
        <f>+IF(H6&gt;0,ROUND(H6*(E6*1.5),2),0)</f>
        <v>0</v>
      </c>
      <c r="J6" s="5"/>
      <c r="K6" s="4">
        <f>+IF(J6&gt;0,ROUND(J6*(E6*2),2),0)</f>
        <v>0</v>
      </c>
    </row>
    <row r="7" spans="1:11" x14ac:dyDescent="0.25">
      <c r="D7">
        <v>178</v>
      </c>
      <c r="E7" s="4">
        <f>7108/80</f>
        <v>88.85</v>
      </c>
      <c r="F7" s="4">
        <f t="shared" ref="F7:F70" si="0">ROUND(E7*2080,2)</f>
        <v>184808</v>
      </c>
      <c r="H7" s="5"/>
      <c r="I7" s="4">
        <f t="shared" ref="I7:I70" si="1">+IF(H7&gt;0,ROUND(H7*(E7*1.5),2),0)</f>
        <v>0</v>
      </c>
      <c r="J7" s="5"/>
      <c r="K7" s="4">
        <f t="shared" ref="K7:K70" si="2">+IF(J7&gt;0,ROUND(J7*(E7*2),2),0)</f>
        <v>0</v>
      </c>
    </row>
    <row r="8" spans="1:11" x14ac:dyDescent="0.25">
      <c r="D8">
        <v>189</v>
      </c>
      <c r="E8" s="7">
        <f>3910.4/80</f>
        <v>48.88</v>
      </c>
      <c r="F8" s="4">
        <f t="shared" si="0"/>
        <v>101670.39999999999</v>
      </c>
      <c r="H8" s="5"/>
      <c r="I8" s="4">
        <f t="shared" si="1"/>
        <v>0</v>
      </c>
      <c r="J8" s="5"/>
      <c r="K8" s="4">
        <f t="shared" si="2"/>
        <v>0</v>
      </c>
    </row>
    <row r="9" spans="1:11" x14ac:dyDescent="0.25">
      <c r="D9">
        <v>205</v>
      </c>
      <c r="E9" s="7">
        <v>41.06</v>
      </c>
      <c r="F9" s="4">
        <f t="shared" si="0"/>
        <v>85404.800000000003</v>
      </c>
      <c r="H9" s="5">
        <v>463.5</v>
      </c>
      <c r="I9" s="4">
        <f t="shared" si="1"/>
        <v>28546.97</v>
      </c>
      <c r="J9" s="5">
        <v>162</v>
      </c>
      <c r="K9" s="4">
        <f t="shared" si="2"/>
        <v>13303.44</v>
      </c>
    </row>
    <row r="10" spans="1:11" x14ac:dyDescent="0.25">
      <c r="D10">
        <v>213</v>
      </c>
      <c r="E10" s="7">
        <v>46.44</v>
      </c>
      <c r="F10" s="4">
        <f t="shared" si="0"/>
        <v>96595.199999999997</v>
      </c>
      <c r="H10" s="5">
        <v>373.5</v>
      </c>
      <c r="I10" s="4">
        <f t="shared" si="1"/>
        <v>26018.01</v>
      </c>
      <c r="J10" s="5">
        <v>6</v>
      </c>
      <c r="K10" s="4">
        <f t="shared" si="2"/>
        <v>557.28</v>
      </c>
    </row>
    <row r="11" spans="1:11" x14ac:dyDescent="0.25">
      <c r="D11">
        <v>214</v>
      </c>
      <c r="E11" s="7">
        <v>40.85</v>
      </c>
      <c r="F11" s="4">
        <f t="shared" si="0"/>
        <v>84968</v>
      </c>
      <c r="H11" s="5">
        <v>484</v>
      </c>
      <c r="I11" s="4">
        <f t="shared" si="1"/>
        <v>29657.1</v>
      </c>
      <c r="J11" s="5">
        <v>1</v>
      </c>
      <c r="K11" s="4">
        <f t="shared" si="2"/>
        <v>81.7</v>
      </c>
    </row>
    <row r="12" spans="1:11" x14ac:dyDescent="0.25">
      <c r="D12">
        <v>215</v>
      </c>
      <c r="E12" s="7">
        <v>41.25</v>
      </c>
      <c r="F12" s="4">
        <f t="shared" si="0"/>
        <v>85800</v>
      </c>
      <c r="H12" s="5">
        <v>589.5</v>
      </c>
      <c r="I12" s="4">
        <f t="shared" si="1"/>
        <v>36475.31</v>
      </c>
      <c r="J12" s="5">
        <v>3.5</v>
      </c>
      <c r="K12" s="4">
        <f t="shared" si="2"/>
        <v>288.75</v>
      </c>
    </row>
    <row r="13" spans="1:11" x14ac:dyDescent="0.25">
      <c r="D13">
        <v>219</v>
      </c>
      <c r="E13" s="7">
        <v>41.42</v>
      </c>
      <c r="F13" s="4">
        <f t="shared" si="0"/>
        <v>86153.600000000006</v>
      </c>
      <c r="H13" s="5">
        <v>430.02</v>
      </c>
      <c r="I13" s="4">
        <f t="shared" si="1"/>
        <v>26717.14</v>
      </c>
      <c r="J13" s="5"/>
      <c r="K13" s="4">
        <f t="shared" si="2"/>
        <v>0</v>
      </c>
    </row>
    <row r="14" spans="1:11" x14ac:dyDescent="0.25">
      <c r="D14">
        <v>228</v>
      </c>
      <c r="E14" s="7">
        <f>5422.4/80</f>
        <v>67.78</v>
      </c>
      <c r="F14" s="4">
        <f t="shared" si="0"/>
        <v>140982.39999999999</v>
      </c>
      <c r="H14" s="5"/>
      <c r="I14" s="4">
        <f t="shared" si="1"/>
        <v>0</v>
      </c>
      <c r="J14" s="5"/>
      <c r="K14" s="4">
        <f t="shared" si="2"/>
        <v>0</v>
      </c>
    </row>
    <row r="15" spans="1:11" x14ac:dyDescent="0.25">
      <c r="D15">
        <v>259</v>
      </c>
      <c r="E15" s="7">
        <v>46.81</v>
      </c>
      <c r="F15" s="4">
        <f t="shared" si="0"/>
        <v>97364.800000000003</v>
      </c>
      <c r="H15" s="5">
        <v>4.5</v>
      </c>
      <c r="I15" s="4">
        <f t="shared" si="1"/>
        <v>315.97000000000003</v>
      </c>
      <c r="J15" s="5"/>
      <c r="K15" s="4">
        <f t="shared" si="2"/>
        <v>0</v>
      </c>
    </row>
    <row r="16" spans="1:11" x14ac:dyDescent="0.25">
      <c r="D16">
        <v>281</v>
      </c>
      <c r="E16" s="7">
        <v>45.79</v>
      </c>
      <c r="F16" s="4">
        <f t="shared" si="0"/>
        <v>95243.199999999997</v>
      </c>
      <c r="H16" s="5">
        <v>341.83</v>
      </c>
      <c r="I16" s="4">
        <f t="shared" si="1"/>
        <v>23478.59</v>
      </c>
      <c r="J16" s="5">
        <v>5.92</v>
      </c>
      <c r="K16" s="4">
        <f t="shared" si="2"/>
        <v>542.15</v>
      </c>
    </row>
    <row r="17" spans="4:11" x14ac:dyDescent="0.25">
      <c r="D17">
        <v>316</v>
      </c>
      <c r="E17" s="7">
        <v>45.72</v>
      </c>
      <c r="F17" s="4">
        <f t="shared" si="0"/>
        <v>95097.600000000006</v>
      </c>
      <c r="H17" s="5">
        <v>221.5</v>
      </c>
      <c r="I17" s="4">
        <f t="shared" si="1"/>
        <v>15190.47</v>
      </c>
      <c r="J17" s="5"/>
      <c r="K17" s="4">
        <f t="shared" si="2"/>
        <v>0</v>
      </c>
    </row>
    <row r="18" spans="4:11" x14ac:dyDescent="0.25">
      <c r="D18">
        <v>328</v>
      </c>
      <c r="E18" s="7">
        <v>33.659999999999997</v>
      </c>
      <c r="F18" s="4">
        <f t="shared" si="0"/>
        <v>70012.800000000003</v>
      </c>
      <c r="H18" s="5">
        <v>21</v>
      </c>
      <c r="I18" s="4">
        <f t="shared" si="1"/>
        <v>1060.29</v>
      </c>
      <c r="J18" s="5"/>
      <c r="K18" s="4">
        <f t="shared" si="2"/>
        <v>0</v>
      </c>
    </row>
    <row r="19" spans="4:11" x14ac:dyDescent="0.25">
      <c r="D19">
        <v>330</v>
      </c>
      <c r="E19" s="7">
        <v>44.57</v>
      </c>
      <c r="F19" s="4">
        <f t="shared" si="0"/>
        <v>92705.600000000006</v>
      </c>
      <c r="H19" s="5">
        <v>252</v>
      </c>
      <c r="I19" s="4">
        <f t="shared" si="1"/>
        <v>16847.46</v>
      </c>
      <c r="J19" s="5"/>
      <c r="K19" s="4">
        <f t="shared" si="2"/>
        <v>0</v>
      </c>
    </row>
    <row r="20" spans="4:11" x14ac:dyDescent="0.25">
      <c r="D20">
        <v>335</v>
      </c>
      <c r="E20" s="7">
        <f>5524.8/80</f>
        <v>69.06</v>
      </c>
      <c r="F20" s="4">
        <f t="shared" si="0"/>
        <v>143644.79999999999</v>
      </c>
      <c r="H20" s="5"/>
      <c r="I20" s="4">
        <f t="shared" si="1"/>
        <v>0</v>
      </c>
      <c r="J20" s="5"/>
      <c r="K20" s="4">
        <f t="shared" si="2"/>
        <v>0</v>
      </c>
    </row>
    <row r="21" spans="4:11" x14ac:dyDescent="0.25">
      <c r="D21">
        <v>337</v>
      </c>
      <c r="E21" s="7">
        <v>40.97</v>
      </c>
      <c r="F21" s="4">
        <f t="shared" si="0"/>
        <v>85217.600000000006</v>
      </c>
      <c r="H21" s="5">
        <v>229.75</v>
      </c>
      <c r="I21" s="4">
        <f t="shared" si="1"/>
        <v>14119.29</v>
      </c>
      <c r="J21" s="5">
        <v>7</v>
      </c>
      <c r="K21" s="4">
        <f t="shared" si="2"/>
        <v>573.58000000000004</v>
      </c>
    </row>
    <row r="22" spans="4:11" x14ac:dyDescent="0.25">
      <c r="D22">
        <v>352</v>
      </c>
      <c r="E22" s="7">
        <v>32.700000000000003</v>
      </c>
      <c r="F22" s="4">
        <f t="shared" si="0"/>
        <v>68016</v>
      </c>
      <c r="H22" s="5"/>
      <c r="I22" s="4">
        <f t="shared" si="1"/>
        <v>0</v>
      </c>
      <c r="J22" s="5"/>
      <c r="K22" s="4">
        <f t="shared" si="2"/>
        <v>0</v>
      </c>
    </row>
    <row r="23" spans="4:11" x14ac:dyDescent="0.25">
      <c r="D23">
        <v>370</v>
      </c>
      <c r="E23" s="7">
        <v>32.07</v>
      </c>
      <c r="F23" s="4">
        <f t="shared" si="0"/>
        <v>66705.600000000006</v>
      </c>
      <c r="H23" s="5">
        <v>25.16</v>
      </c>
      <c r="I23" s="4">
        <f t="shared" si="1"/>
        <v>1210.32</v>
      </c>
      <c r="J23" s="5"/>
      <c r="K23" s="4">
        <f t="shared" si="2"/>
        <v>0</v>
      </c>
    </row>
    <row r="24" spans="4:11" x14ac:dyDescent="0.25">
      <c r="D24">
        <v>379</v>
      </c>
      <c r="E24" s="7">
        <v>35.29</v>
      </c>
      <c r="F24" s="4">
        <f t="shared" si="0"/>
        <v>73403.199999999997</v>
      </c>
      <c r="H24" s="5">
        <v>2</v>
      </c>
      <c r="I24" s="4">
        <f t="shared" si="1"/>
        <v>105.87</v>
      </c>
      <c r="J24" s="5"/>
      <c r="K24" s="4">
        <f t="shared" si="2"/>
        <v>0</v>
      </c>
    </row>
    <row r="25" spans="4:11" x14ac:dyDescent="0.25">
      <c r="D25">
        <v>382</v>
      </c>
      <c r="E25" s="7">
        <v>46.55</v>
      </c>
      <c r="F25" s="4">
        <f t="shared" si="0"/>
        <v>96824</v>
      </c>
      <c r="H25" s="5">
        <f>204+4.5</f>
        <v>208.5</v>
      </c>
      <c r="I25" s="4">
        <f t="shared" si="1"/>
        <v>14558.51</v>
      </c>
      <c r="J25" s="5">
        <v>3.75</v>
      </c>
      <c r="K25" s="4">
        <f t="shared" si="2"/>
        <v>349.13</v>
      </c>
    </row>
    <row r="26" spans="4:11" x14ac:dyDescent="0.25">
      <c r="D26">
        <v>395</v>
      </c>
      <c r="E26" s="7">
        <v>59.95</v>
      </c>
      <c r="F26" s="4">
        <f t="shared" si="0"/>
        <v>124696</v>
      </c>
      <c r="H26" s="5">
        <v>134.5</v>
      </c>
      <c r="I26" s="4">
        <f t="shared" si="1"/>
        <v>12094.91</v>
      </c>
      <c r="J26" s="5"/>
      <c r="K26" s="4">
        <f t="shared" si="2"/>
        <v>0</v>
      </c>
    </row>
    <row r="27" spans="4:11" x14ac:dyDescent="0.25">
      <c r="D27">
        <v>397</v>
      </c>
      <c r="E27" s="7">
        <v>42.18</v>
      </c>
      <c r="F27" s="4">
        <f t="shared" si="0"/>
        <v>87734.399999999994</v>
      </c>
      <c r="H27" s="5">
        <v>375</v>
      </c>
      <c r="I27" s="4">
        <f t="shared" si="1"/>
        <v>23726.25</v>
      </c>
      <c r="J27" s="5">
        <v>3.5</v>
      </c>
      <c r="K27" s="4">
        <f t="shared" si="2"/>
        <v>295.26</v>
      </c>
    </row>
    <row r="28" spans="4:11" x14ac:dyDescent="0.25">
      <c r="D28">
        <v>422</v>
      </c>
      <c r="E28" s="7">
        <v>33.130000000000003</v>
      </c>
      <c r="F28" s="4">
        <f t="shared" si="0"/>
        <v>68910.399999999994</v>
      </c>
      <c r="H28" s="5">
        <f>15+17</f>
        <v>32</v>
      </c>
      <c r="I28" s="4">
        <f t="shared" si="1"/>
        <v>1590.24</v>
      </c>
      <c r="J28" s="5"/>
      <c r="K28" s="4">
        <f t="shared" si="2"/>
        <v>0</v>
      </c>
    </row>
    <row r="29" spans="4:11" x14ac:dyDescent="0.25">
      <c r="D29">
        <v>427</v>
      </c>
      <c r="E29" s="7">
        <f>3498.4/80</f>
        <v>43.730000000000004</v>
      </c>
      <c r="F29" s="4">
        <f t="shared" si="0"/>
        <v>90958.399999999994</v>
      </c>
      <c r="H29" s="5"/>
      <c r="I29" s="4">
        <f t="shared" si="1"/>
        <v>0</v>
      </c>
      <c r="J29" s="5"/>
      <c r="K29" s="4">
        <f t="shared" si="2"/>
        <v>0</v>
      </c>
    </row>
    <row r="30" spans="4:11" x14ac:dyDescent="0.25">
      <c r="D30">
        <v>428</v>
      </c>
      <c r="E30" s="7">
        <v>40.86</v>
      </c>
      <c r="F30" s="4">
        <f t="shared" si="0"/>
        <v>84988.800000000003</v>
      </c>
      <c r="H30" s="5">
        <v>6.5</v>
      </c>
      <c r="I30" s="4">
        <f t="shared" si="1"/>
        <v>398.39</v>
      </c>
      <c r="J30" s="5"/>
      <c r="K30" s="4">
        <f t="shared" si="2"/>
        <v>0</v>
      </c>
    </row>
    <row r="31" spans="4:11" x14ac:dyDescent="0.25">
      <c r="D31">
        <v>431</v>
      </c>
      <c r="E31" s="7">
        <v>41.06</v>
      </c>
      <c r="F31" s="4">
        <f t="shared" si="0"/>
        <v>85404.800000000003</v>
      </c>
      <c r="H31" s="5">
        <v>376.5</v>
      </c>
      <c r="I31" s="4">
        <f t="shared" si="1"/>
        <v>23188.639999999999</v>
      </c>
      <c r="J31" s="5">
        <v>6</v>
      </c>
      <c r="K31" s="4">
        <f t="shared" si="2"/>
        <v>492.72</v>
      </c>
    </row>
    <row r="32" spans="4:11" x14ac:dyDescent="0.25">
      <c r="D32">
        <v>432</v>
      </c>
      <c r="E32" s="7">
        <v>33.409999999999997</v>
      </c>
      <c r="F32" s="4">
        <f t="shared" si="0"/>
        <v>69492.800000000003</v>
      </c>
      <c r="H32" s="5">
        <v>40.24</v>
      </c>
      <c r="I32" s="4">
        <f t="shared" si="1"/>
        <v>2016.63</v>
      </c>
      <c r="J32" s="5"/>
      <c r="K32" s="4">
        <f t="shared" si="2"/>
        <v>0</v>
      </c>
    </row>
    <row r="33" spans="4:11" x14ac:dyDescent="0.25">
      <c r="D33">
        <v>433</v>
      </c>
      <c r="E33" s="7">
        <v>44.57</v>
      </c>
      <c r="F33" s="4">
        <f t="shared" si="0"/>
        <v>92705.600000000006</v>
      </c>
      <c r="H33" s="5">
        <v>325.51</v>
      </c>
      <c r="I33" s="4">
        <f t="shared" si="1"/>
        <v>21761.97</v>
      </c>
      <c r="J33" s="5">
        <v>1.5</v>
      </c>
      <c r="K33" s="4">
        <f t="shared" si="2"/>
        <v>133.71</v>
      </c>
    </row>
    <row r="34" spans="4:11" x14ac:dyDescent="0.25">
      <c r="D34">
        <v>445</v>
      </c>
      <c r="E34" s="7">
        <v>47.33</v>
      </c>
      <c r="F34" s="4">
        <f t="shared" si="0"/>
        <v>98446.399999999994</v>
      </c>
      <c r="H34" s="5">
        <v>4</v>
      </c>
      <c r="I34" s="4">
        <f t="shared" si="1"/>
        <v>283.98</v>
      </c>
      <c r="J34" s="5"/>
      <c r="K34" s="4">
        <f t="shared" si="2"/>
        <v>0</v>
      </c>
    </row>
    <row r="35" spans="4:11" x14ac:dyDescent="0.25">
      <c r="D35">
        <v>447</v>
      </c>
      <c r="E35" s="7">
        <v>33.74</v>
      </c>
      <c r="F35" s="4">
        <f t="shared" si="0"/>
        <v>70179.199999999997</v>
      </c>
      <c r="H35" s="5">
        <v>90.75</v>
      </c>
      <c r="I35" s="4">
        <f t="shared" si="1"/>
        <v>4592.8599999999997</v>
      </c>
      <c r="J35" s="5">
        <v>2</v>
      </c>
      <c r="K35" s="4">
        <f t="shared" si="2"/>
        <v>134.96</v>
      </c>
    </row>
    <row r="36" spans="4:11" x14ac:dyDescent="0.25">
      <c r="D36">
        <v>448</v>
      </c>
      <c r="E36" s="7">
        <v>32.07</v>
      </c>
      <c r="F36" s="4">
        <f t="shared" si="0"/>
        <v>66705.600000000006</v>
      </c>
      <c r="H36" s="5">
        <v>57.87</v>
      </c>
      <c r="I36" s="4">
        <f t="shared" si="1"/>
        <v>2783.84</v>
      </c>
      <c r="J36" s="5"/>
      <c r="K36" s="4">
        <f t="shared" si="2"/>
        <v>0</v>
      </c>
    </row>
    <row r="37" spans="4:11" x14ac:dyDescent="0.25">
      <c r="D37">
        <v>449</v>
      </c>
      <c r="E37" s="7">
        <f>3341.6/80</f>
        <v>41.769999999999996</v>
      </c>
      <c r="F37" s="4">
        <f t="shared" si="0"/>
        <v>86881.600000000006</v>
      </c>
      <c r="H37" s="5"/>
      <c r="I37" s="4">
        <f t="shared" si="1"/>
        <v>0</v>
      </c>
      <c r="J37" s="5"/>
      <c r="K37" s="4">
        <f t="shared" si="2"/>
        <v>0</v>
      </c>
    </row>
    <row r="38" spans="4:11" x14ac:dyDescent="0.25">
      <c r="D38">
        <v>455</v>
      </c>
      <c r="E38" s="7">
        <v>35.18</v>
      </c>
      <c r="F38" s="4">
        <f t="shared" si="0"/>
        <v>73174.399999999994</v>
      </c>
      <c r="H38" s="5">
        <v>56</v>
      </c>
      <c r="I38" s="4">
        <f t="shared" si="1"/>
        <v>2955.12</v>
      </c>
      <c r="J38" s="5"/>
      <c r="K38" s="4">
        <f t="shared" si="2"/>
        <v>0</v>
      </c>
    </row>
    <row r="39" spans="4:11" x14ac:dyDescent="0.25">
      <c r="D39">
        <v>473</v>
      </c>
      <c r="E39" s="7">
        <v>37.6</v>
      </c>
      <c r="F39" s="4">
        <f t="shared" si="0"/>
        <v>78208</v>
      </c>
      <c r="H39" s="5">
        <v>19</v>
      </c>
      <c r="I39" s="4">
        <f t="shared" si="1"/>
        <v>1071.5999999999999</v>
      </c>
      <c r="J39" s="5"/>
      <c r="K39" s="4">
        <f t="shared" si="2"/>
        <v>0</v>
      </c>
    </row>
    <row r="40" spans="4:11" x14ac:dyDescent="0.25">
      <c r="D40">
        <v>475</v>
      </c>
      <c r="E40" s="7">
        <f>5029.6/80</f>
        <v>62.870000000000005</v>
      </c>
      <c r="F40" s="4">
        <f t="shared" si="0"/>
        <v>130769.60000000001</v>
      </c>
      <c r="H40" s="5"/>
      <c r="I40" s="4">
        <f t="shared" si="1"/>
        <v>0</v>
      </c>
      <c r="J40" s="5"/>
      <c r="K40" s="4">
        <f t="shared" si="2"/>
        <v>0</v>
      </c>
    </row>
    <row r="41" spans="4:11" x14ac:dyDescent="0.25">
      <c r="D41">
        <v>476</v>
      </c>
      <c r="E41" s="7">
        <v>44.1</v>
      </c>
      <c r="F41" s="4">
        <f t="shared" si="0"/>
        <v>91728</v>
      </c>
      <c r="H41" s="5">
        <v>447.78</v>
      </c>
      <c r="I41" s="4">
        <f t="shared" si="1"/>
        <v>29620.65</v>
      </c>
      <c r="J41" s="5">
        <v>4</v>
      </c>
      <c r="K41" s="4">
        <f t="shared" si="2"/>
        <v>352.8</v>
      </c>
    </row>
    <row r="42" spans="4:11" x14ac:dyDescent="0.25">
      <c r="D42">
        <v>478</v>
      </c>
      <c r="E42" s="7">
        <f>3740.8/80</f>
        <v>46.760000000000005</v>
      </c>
      <c r="F42" s="4">
        <f t="shared" si="0"/>
        <v>97260.800000000003</v>
      </c>
      <c r="H42" s="5"/>
      <c r="I42" s="4">
        <f t="shared" si="1"/>
        <v>0</v>
      </c>
      <c r="J42" s="5"/>
      <c r="K42" s="4">
        <f t="shared" si="2"/>
        <v>0</v>
      </c>
    </row>
    <row r="43" spans="4:11" x14ac:dyDescent="0.25">
      <c r="D43">
        <v>497</v>
      </c>
      <c r="E43" s="7">
        <v>33.58</v>
      </c>
      <c r="F43" s="4">
        <f t="shared" si="0"/>
        <v>69846.399999999994</v>
      </c>
      <c r="H43" s="5">
        <v>13</v>
      </c>
      <c r="I43" s="4">
        <f t="shared" si="1"/>
        <v>654.80999999999995</v>
      </c>
      <c r="J43" s="5"/>
      <c r="K43" s="4">
        <f t="shared" si="2"/>
        <v>0</v>
      </c>
    </row>
    <row r="44" spans="4:11" x14ac:dyDescent="0.25">
      <c r="D44">
        <v>512</v>
      </c>
      <c r="E44" s="7">
        <v>45.86</v>
      </c>
      <c r="F44" s="4">
        <f t="shared" si="0"/>
        <v>95388.800000000003</v>
      </c>
      <c r="H44" s="5">
        <v>41.5</v>
      </c>
      <c r="I44" s="4">
        <f t="shared" si="1"/>
        <v>2854.79</v>
      </c>
      <c r="J44" s="5"/>
      <c r="K44" s="4">
        <f t="shared" si="2"/>
        <v>0</v>
      </c>
    </row>
    <row r="45" spans="4:11" x14ac:dyDescent="0.25">
      <c r="D45">
        <v>518</v>
      </c>
      <c r="E45" s="7">
        <v>32.07</v>
      </c>
      <c r="F45" s="4">
        <f t="shared" si="0"/>
        <v>66705.600000000006</v>
      </c>
      <c r="H45" s="5">
        <v>45.74</v>
      </c>
      <c r="I45" s="4">
        <f t="shared" si="1"/>
        <v>2200.3200000000002</v>
      </c>
      <c r="J45" s="5"/>
      <c r="K45" s="4">
        <f t="shared" si="2"/>
        <v>0</v>
      </c>
    </row>
    <row r="46" spans="4:11" x14ac:dyDescent="0.25">
      <c r="D46">
        <v>519</v>
      </c>
      <c r="E46" s="7">
        <f>7071.2/80</f>
        <v>88.39</v>
      </c>
      <c r="F46" s="4">
        <f t="shared" si="0"/>
        <v>183851.2</v>
      </c>
      <c r="H46" s="5"/>
      <c r="I46" s="4">
        <f t="shared" si="1"/>
        <v>0</v>
      </c>
      <c r="J46" s="5"/>
      <c r="K46" s="4">
        <f t="shared" si="2"/>
        <v>0</v>
      </c>
    </row>
    <row r="47" spans="4:11" x14ac:dyDescent="0.25">
      <c r="D47">
        <v>534</v>
      </c>
      <c r="E47" s="7">
        <v>46.35</v>
      </c>
      <c r="F47" s="4">
        <f t="shared" si="0"/>
        <v>96408</v>
      </c>
      <c r="H47" s="5">
        <v>294</v>
      </c>
      <c r="I47" s="4">
        <f t="shared" si="1"/>
        <v>20440.349999999999</v>
      </c>
      <c r="J47" s="5">
        <v>161.5</v>
      </c>
      <c r="K47" s="4">
        <f t="shared" si="2"/>
        <v>14971.05</v>
      </c>
    </row>
    <row r="48" spans="4:11" x14ac:dyDescent="0.25">
      <c r="D48">
        <v>535</v>
      </c>
      <c r="E48" s="7">
        <v>43.7</v>
      </c>
      <c r="F48" s="4">
        <f t="shared" si="0"/>
        <v>90896</v>
      </c>
      <c r="H48" s="5">
        <v>437</v>
      </c>
      <c r="I48" s="4">
        <f t="shared" si="1"/>
        <v>28645.35</v>
      </c>
      <c r="J48" s="5">
        <f>1+155</f>
        <v>156</v>
      </c>
      <c r="K48" s="4">
        <f t="shared" si="2"/>
        <v>13634.4</v>
      </c>
    </row>
    <row r="49" spans="4:11" x14ac:dyDescent="0.25">
      <c r="D49">
        <v>536</v>
      </c>
      <c r="E49" s="7">
        <f>4983.2/80</f>
        <v>62.29</v>
      </c>
      <c r="F49" s="4">
        <f t="shared" si="0"/>
        <v>129563.2</v>
      </c>
      <c r="H49" s="5"/>
      <c r="I49" s="4">
        <f t="shared" si="1"/>
        <v>0</v>
      </c>
      <c r="J49" s="5"/>
      <c r="K49" s="4">
        <f t="shared" si="2"/>
        <v>0</v>
      </c>
    </row>
    <row r="50" spans="4:11" x14ac:dyDescent="0.25">
      <c r="D50">
        <v>541</v>
      </c>
      <c r="E50" s="7">
        <v>40.69</v>
      </c>
      <c r="F50" s="4">
        <f t="shared" si="0"/>
        <v>84635.199999999997</v>
      </c>
      <c r="H50" s="5">
        <v>2</v>
      </c>
      <c r="I50" s="4">
        <f t="shared" si="1"/>
        <v>122.07</v>
      </c>
      <c r="J50" s="5"/>
      <c r="K50" s="4">
        <f t="shared" si="2"/>
        <v>0</v>
      </c>
    </row>
    <row r="51" spans="4:11" x14ac:dyDescent="0.25">
      <c r="D51">
        <v>578</v>
      </c>
      <c r="E51" s="7">
        <f>4983.2/80</f>
        <v>62.29</v>
      </c>
      <c r="F51" s="4">
        <f t="shared" si="0"/>
        <v>129563.2</v>
      </c>
      <c r="H51" s="5"/>
      <c r="I51" s="4">
        <f t="shared" si="1"/>
        <v>0</v>
      </c>
      <c r="J51" s="5"/>
      <c r="K51" s="4">
        <f t="shared" si="2"/>
        <v>0</v>
      </c>
    </row>
    <row r="52" spans="4:11" x14ac:dyDescent="0.25">
      <c r="D52">
        <v>580</v>
      </c>
      <c r="E52" s="7">
        <v>33.42</v>
      </c>
      <c r="F52" s="4">
        <f t="shared" si="0"/>
        <v>69513.600000000006</v>
      </c>
      <c r="H52" s="5"/>
      <c r="I52" s="4">
        <f t="shared" si="1"/>
        <v>0</v>
      </c>
      <c r="J52" s="5"/>
      <c r="K52" s="4">
        <f t="shared" si="2"/>
        <v>0</v>
      </c>
    </row>
    <row r="53" spans="4:11" x14ac:dyDescent="0.25">
      <c r="D53">
        <v>581</v>
      </c>
      <c r="E53" s="7">
        <v>57.14</v>
      </c>
      <c r="F53" s="4">
        <f t="shared" si="0"/>
        <v>118851.2</v>
      </c>
      <c r="H53" s="5">
        <v>7</v>
      </c>
      <c r="I53" s="4">
        <f t="shared" si="1"/>
        <v>599.97</v>
      </c>
      <c r="J53" s="5"/>
      <c r="K53" s="4">
        <f t="shared" si="2"/>
        <v>0</v>
      </c>
    </row>
    <row r="54" spans="4:11" x14ac:dyDescent="0.25">
      <c r="D54">
        <v>598</v>
      </c>
      <c r="E54" s="7">
        <v>45.15</v>
      </c>
      <c r="F54" s="4">
        <f t="shared" si="0"/>
        <v>93912</v>
      </c>
      <c r="H54" s="5">
        <v>168</v>
      </c>
      <c r="I54" s="4">
        <f t="shared" si="1"/>
        <v>11377.8</v>
      </c>
      <c r="J54" s="5"/>
      <c r="K54" s="4">
        <f t="shared" si="2"/>
        <v>0</v>
      </c>
    </row>
    <row r="55" spans="4:11" x14ac:dyDescent="0.25">
      <c r="D55">
        <v>616</v>
      </c>
      <c r="E55" s="7">
        <v>32.07</v>
      </c>
      <c r="F55" s="4">
        <f t="shared" si="0"/>
        <v>66705.600000000006</v>
      </c>
      <c r="H55" s="5">
        <v>38.81</v>
      </c>
      <c r="I55" s="4">
        <f t="shared" si="1"/>
        <v>1866.96</v>
      </c>
      <c r="J55" s="5"/>
      <c r="K55" s="4">
        <f t="shared" si="2"/>
        <v>0</v>
      </c>
    </row>
    <row r="56" spans="4:11" x14ac:dyDescent="0.25">
      <c r="D56">
        <v>618</v>
      </c>
      <c r="E56" s="7">
        <v>103.7</v>
      </c>
      <c r="F56" s="4">
        <f t="shared" si="0"/>
        <v>215696</v>
      </c>
      <c r="H56" s="5"/>
      <c r="I56" s="4">
        <f t="shared" si="1"/>
        <v>0</v>
      </c>
      <c r="J56" s="5"/>
      <c r="K56" s="4">
        <f t="shared" si="2"/>
        <v>0</v>
      </c>
    </row>
    <row r="57" spans="4:11" x14ac:dyDescent="0.25">
      <c r="D57">
        <v>634</v>
      </c>
      <c r="E57" s="7">
        <v>25.66</v>
      </c>
      <c r="F57" s="4">
        <f t="shared" si="0"/>
        <v>53372.800000000003</v>
      </c>
      <c r="H57" s="5">
        <v>28.1</v>
      </c>
      <c r="I57" s="4">
        <f t="shared" si="1"/>
        <v>1081.57</v>
      </c>
      <c r="J57" s="5"/>
      <c r="K57" s="4">
        <f t="shared" si="2"/>
        <v>0</v>
      </c>
    </row>
    <row r="58" spans="4:11" x14ac:dyDescent="0.25">
      <c r="D58">
        <v>635</v>
      </c>
      <c r="E58" s="7">
        <v>40.93</v>
      </c>
      <c r="F58" s="4">
        <f t="shared" si="0"/>
        <v>85134.399999999994</v>
      </c>
      <c r="H58" s="5">
        <v>236.25</v>
      </c>
      <c r="I58" s="4">
        <f t="shared" si="1"/>
        <v>14504.57</v>
      </c>
      <c r="J58" s="5"/>
      <c r="K58" s="4">
        <f t="shared" si="2"/>
        <v>0</v>
      </c>
    </row>
    <row r="59" spans="4:11" x14ac:dyDescent="0.25">
      <c r="D59">
        <v>638</v>
      </c>
      <c r="E59" s="7">
        <v>42.08</v>
      </c>
      <c r="F59" s="4">
        <f t="shared" si="0"/>
        <v>87526.399999999994</v>
      </c>
      <c r="H59" s="5">
        <v>523</v>
      </c>
      <c r="I59" s="4">
        <f t="shared" si="1"/>
        <v>33011.760000000002</v>
      </c>
      <c r="J59" s="5">
        <f>2+157.5</f>
        <v>159.5</v>
      </c>
      <c r="K59" s="4">
        <f t="shared" si="2"/>
        <v>13423.52</v>
      </c>
    </row>
    <row r="60" spans="4:11" x14ac:dyDescent="0.25">
      <c r="D60">
        <v>640</v>
      </c>
      <c r="E60" s="7">
        <v>46.35</v>
      </c>
      <c r="F60" s="4">
        <f t="shared" si="0"/>
        <v>96408</v>
      </c>
      <c r="H60" s="5">
        <v>436</v>
      </c>
      <c r="I60" s="4">
        <f t="shared" si="1"/>
        <v>30312.9</v>
      </c>
      <c r="J60" s="5">
        <v>2</v>
      </c>
      <c r="K60" s="4">
        <f t="shared" si="2"/>
        <v>185.4</v>
      </c>
    </row>
    <row r="61" spans="4:11" x14ac:dyDescent="0.25">
      <c r="D61">
        <v>642</v>
      </c>
      <c r="E61" s="7">
        <v>39.33</v>
      </c>
      <c r="F61" s="4">
        <f t="shared" si="0"/>
        <v>81806.399999999994</v>
      </c>
      <c r="H61" s="5">
        <v>106</v>
      </c>
      <c r="I61" s="4">
        <f t="shared" si="1"/>
        <v>6253.47</v>
      </c>
      <c r="J61" s="5"/>
      <c r="K61" s="4">
        <f t="shared" si="2"/>
        <v>0</v>
      </c>
    </row>
    <row r="62" spans="4:11" x14ac:dyDescent="0.25">
      <c r="D62">
        <v>646</v>
      </c>
      <c r="E62" s="7">
        <v>33.89</v>
      </c>
      <c r="F62" s="4">
        <f t="shared" si="0"/>
        <v>70491.199999999997</v>
      </c>
      <c r="H62" s="5">
        <v>144.57</v>
      </c>
      <c r="I62" s="4">
        <f t="shared" si="1"/>
        <v>7349.22</v>
      </c>
      <c r="J62" s="5"/>
      <c r="K62" s="4">
        <f t="shared" si="2"/>
        <v>0</v>
      </c>
    </row>
    <row r="63" spans="4:11" x14ac:dyDescent="0.25">
      <c r="D63">
        <v>647</v>
      </c>
      <c r="E63" s="7">
        <v>33.409999999999997</v>
      </c>
      <c r="F63" s="4">
        <f t="shared" si="0"/>
        <v>69492.800000000003</v>
      </c>
      <c r="H63" s="5">
        <v>26.58</v>
      </c>
      <c r="I63" s="4">
        <f t="shared" si="1"/>
        <v>1332.06</v>
      </c>
      <c r="J63" s="5"/>
      <c r="K63" s="4">
        <f t="shared" si="2"/>
        <v>0</v>
      </c>
    </row>
    <row r="64" spans="4:11" x14ac:dyDescent="0.25">
      <c r="D64">
        <v>648</v>
      </c>
      <c r="E64" s="7">
        <f>3818.4/80</f>
        <v>47.730000000000004</v>
      </c>
      <c r="F64" s="4">
        <f t="shared" si="0"/>
        <v>99278.399999999994</v>
      </c>
      <c r="H64" s="5"/>
      <c r="I64" s="4">
        <f t="shared" si="1"/>
        <v>0</v>
      </c>
      <c r="J64" s="5"/>
      <c r="K64" s="4">
        <f t="shared" si="2"/>
        <v>0</v>
      </c>
    </row>
    <row r="65" spans="4:11" x14ac:dyDescent="0.25">
      <c r="D65">
        <v>650</v>
      </c>
      <c r="E65" s="7">
        <v>30.1</v>
      </c>
      <c r="F65" s="4">
        <f t="shared" si="0"/>
        <v>62608</v>
      </c>
      <c r="H65" s="5">
        <v>43.68</v>
      </c>
      <c r="I65" s="4">
        <f t="shared" si="1"/>
        <v>1972.15</v>
      </c>
      <c r="J65" s="5"/>
      <c r="K65" s="4">
        <f t="shared" si="2"/>
        <v>0</v>
      </c>
    </row>
    <row r="66" spans="4:11" x14ac:dyDescent="0.25">
      <c r="D66">
        <v>651</v>
      </c>
      <c r="E66" s="7">
        <v>33.409999999999997</v>
      </c>
      <c r="F66" s="4">
        <f t="shared" si="0"/>
        <v>69492.800000000003</v>
      </c>
      <c r="H66" s="5">
        <v>50.19</v>
      </c>
      <c r="I66" s="4">
        <f t="shared" si="1"/>
        <v>2515.27</v>
      </c>
      <c r="J66" s="5"/>
      <c r="K66" s="4">
        <f t="shared" si="2"/>
        <v>0</v>
      </c>
    </row>
    <row r="67" spans="4:11" x14ac:dyDescent="0.25">
      <c r="D67">
        <v>653</v>
      </c>
      <c r="E67" s="7">
        <v>30.24</v>
      </c>
      <c r="F67" s="4">
        <f t="shared" si="0"/>
        <v>62899.199999999997</v>
      </c>
      <c r="H67" s="5"/>
      <c r="I67" s="4">
        <f t="shared" si="1"/>
        <v>0</v>
      </c>
      <c r="J67" s="5"/>
      <c r="K67" s="4">
        <f t="shared" si="2"/>
        <v>0</v>
      </c>
    </row>
    <row r="68" spans="4:11" x14ac:dyDescent="0.25">
      <c r="D68">
        <v>654</v>
      </c>
      <c r="E68" s="7">
        <v>41.06</v>
      </c>
      <c r="F68" s="4">
        <f t="shared" si="0"/>
        <v>85404.800000000003</v>
      </c>
      <c r="H68" s="5">
        <v>475.5</v>
      </c>
      <c r="I68" s="4">
        <f t="shared" si="1"/>
        <v>29286.05</v>
      </c>
      <c r="J68" s="5">
        <v>4.5</v>
      </c>
      <c r="K68" s="4">
        <f t="shared" si="2"/>
        <v>369.54</v>
      </c>
    </row>
    <row r="69" spans="4:11" x14ac:dyDescent="0.25">
      <c r="D69">
        <v>655</v>
      </c>
      <c r="E69" s="7">
        <v>41.15</v>
      </c>
      <c r="F69" s="4">
        <f t="shared" si="0"/>
        <v>85592</v>
      </c>
      <c r="H69" s="5">
        <v>602</v>
      </c>
      <c r="I69" s="4">
        <f t="shared" si="1"/>
        <v>37158.449999999997</v>
      </c>
      <c r="J69" s="5">
        <v>161.5</v>
      </c>
      <c r="K69" s="4">
        <f t="shared" si="2"/>
        <v>13291.45</v>
      </c>
    </row>
    <row r="70" spans="4:11" x14ac:dyDescent="0.25">
      <c r="D70">
        <v>657</v>
      </c>
      <c r="E70" s="7">
        <v>83.3</v>
      </c>
      <c r="F70" s="4">
        <f t="shared" si="0"/>
        <v>173264</v>
      </c>
      <c r="H70" s="5"/>
      <c r="I70" s="4">
        <f t="shared" si="1"/>
        <v>0</v>
      </c>
      <c r="J70" s="5"/>
      <c r="K70" s="4">
        <f t="shared" si="2"/>
        <v>0</v>
      </c>
    </row>
    <row r="71" spans="4:11" x14ac:dyDescent="0.25">
      <c r="D71">
        <v>659</v>
      </c>
      <c r="E71" s="7">
        <v>40.659999999999997</v>
      </c>
      <c r="F71" s="4">
        <f t="shared" ref="F71:F133" si="3">ROUND(E71*2080,2)</f>
        <v>84572.800000000003</v>
      </c>
      <c r="H71" s="5">
        <v>556</v>
      </c>
      <c r="I71" s="4">
        <f t="shared" ref="I71:I133" si="4">+IF(H71&gt;0,ROUND(H71*(E71*1.5),2),0)</f>
        <v>33910.44</v>
      </c>
      <c r="J71" s="5">
        <v>7</v>
      </c>
      <c r="K71" s="4">
        <f t="shared" ref="K71:K131" si="5">+IF(J71&gt;0,ROUND(J71*(E71*2),2),0)</f>
        <v>569.24</v>
      </c>
    </row>
    <row r="72" spans="4:11" x14ac:dyDescent="0.25">
      <c r="D72">
        <v>661</v>
      </c>
      <c r="E72" s="7">
        <v>46.23</v>
      </c>
      <c r="F72" s="4">
        <f t="shared" si="3"/>
        <v>96158.399999999994</v>
      </c>
      <c r="H72" s="5">
        <v>419.5</v>
      </c>
      <c r="I72" s="4">
        <f t="shared" si="4"/>
        <v>29090.23</v>
      </c>
      <c r="J72" s="5">
        <v>10.5</v>
      </c>
      <c r="K72" s="4">
        <f t="shared" si="5"/>
        <v>970.83</v>
      </c>
    </row>
    <row r="73" spans="4:11" x14ac:dyDescent="0.25">
      <c r="D73">
        <v>662</v>
      </c>
      <c r="E73" s="7">
        <v>44.64</v>
      </c>
      <c r="F73" s="4">
        <f t="shared" si="3"/>
        <v>92851.199999999997</v>
      </c>
      <c r="H73" s="5">
        <v>275</v>
      </c>
      <c r="I73" s="4">
        <f t="shared" si="4"/>
        <v>18414</v>
      </c>
      <c r="J73" s="5">
        <v>4</v>
      </c>
      <c r="K73" s="4">
        <f t="shared" si="5"/>
        <v>357.12</v>
      </c>
    </row>
    <row r="74" spans="4:11" x14ac:dyDescent="0.25">
      <c r="D74">
        <v>663</v>
      </c>
      <c r="E74" s="7">
        <v>44.1</v>
      </c>
      <c r="F74" s="4">
        <f t="shared" si="3"/>
        <v>91728</v>
      </c>
      <c r="H74" s="5">
        <f>643.95+8.5</f>
        <v>652.45000000000005</v>
      </c>
      <c r="I74" s="4">
        <f t="shared" si="4"/>
        <v>43159.57</v>
      </c>
      <c r="J74" s="5">
        <v>4</v>
      </c>
      <c r="K74" s="4">
        <f t="shared" si="5"/>
        <v>352.8</v>
      </c>
    </row>
    <row r="75" spans="4:11" x14ac:dyDescent="0.25">
      <c r="D75">
        <v>664</v>
      </c>
      <c r="E75" s="7">
        <v>41.34</v>
      </c>
      <c r="F75" s="4">
        <f t="shared" si="3"/>
        <v>85987.199999999997</v>
      </c>
      <c r="H75" s="5">
        <v>430.75</v>
      </c>
      <c r="I75" s="4">
        <f t="shared" si="4"/>
        <v>26710.81</v>
      </c>
      <c r="J75" s="5"/>
      <c r="K75" s="4">
        <f t="shared" si="5"/>
        <v>0</v>
      </c>
    </row>
    <row r="76" spans="4:11" x14ac:dyDescent="0.25">
      <c r="D76">
        <v>665</v>
      </c>
      <c r="E76" s="7">
        <v>39.89</v>
      </c>
      <c r="F76" s="4">
        <f t="shared" si="3"/>
        <v>82971.199999999997</v>
      </c>
      <c r="H76" s="5">
        <v>139.5</v>
      </c>
      <c r="I76" s="4">
        <f t="shared" si="4"/>
        <v>8346.98</v>
      </c>
      <c r="J76" s="5"/>
      <c r="K76" s="4">
        <f t="shared" si="5"/>
        <v>0</v>
      </c>
    </row>
    <row r="77" spans="4:11" x14ac:dyDescent="0.25">
      <c r="D77">
        <v>668</v>
      </c>
      <c r="E77" s="7">
        <v>44.1</v>
      </c>
      <c r="F77" s="4">
        <f t="shared" si="3"/>
        <v>91728</v>
      </c>
      <c r="H77" s="5">
        <f>494.5+16.5</f>
        <v>511</v>
      </c>
      <c r="I77" s="4">
        <f t="shared" si="4"/>
        <v>33802.65</v>
      </c>
      <c r="J77" s="5">
        <f>157.5+1</f>
        <v>158.5</v>
      </c>
      <c r="K77" s="4">
        <f t="shared" si="5"/>
        <v>13979.7</v>
      </c>
    </row>
    <row r="78" spans="4:11" x14ac:dyDescent="0.25">
      <c r="D78">
        <v>669</v>
      </c>
      <c r="E78" s="7">
        <v>41.31</v>
      </c>
      <c r="F78" s="4">
        <f t="shared" si="3"/>
        <v>85924.800000000003</v>
      </c>
      <c r="H78" s="5">
        <v>60.25</v>
      </c>
      <c r="I78" s="4">
        <f t="shared" si="4"/>
        <v>3733.39</v>
      </c>
      <c r="J78" s="5"/>
      <c r="K78" s="4">
        <f t="shared" si="5"/>
        <v>0</v>
      </c>
    </row>
    <row r="79" spans="4:11" x14ac:dyDescent="0.25">
      <c r="D79">
        <v>672</v>
      </c>
      <c r="E79" s="7">
        <v>41.01</v>
      </c>
      <c r="F79" s="4">
        <f t="shared" si="3"/>
        <v>85300.800000000003</v>
      </c>
      <c r="H79" s="5">
        <v>3.75</v>
      </c>
      <c r="I79" s="4">
        <f t="shared" si="4"/>
        <v>230.68</v>
      </c>
      <c r="J79" s="5"/>
      <c r="K79" s="4">
        <f t="shared" si="5"/>
        <v>0</v>
      </c>
    </row>
    <row r="80" spans="4:11" x14ac:dyDescent="0.25">
      <c r="D80">
        <v>676</v>
      </c>
      <c r="E80" s="7">
        <v>30.1</v>
      </c>
      <c r="F80" s="4">
        <f t="shared" si="3"/>
        <v>62608</v>
      </c>
      <c r="H80" s="5">
        <v>9.59</v>
      </c>
      <c r="I80" s="4">
        <f t="shared" si="4"/>
        <v>432.99</v>
      </c>
      <c r="J80" s="5"/>
      <c r="K80" s="4">
        <f t="shared" si="5"/>
        <v>0</v>
      </c>
    </row>
    <row r="81" spans="4:11" x14ac:dyDescent="0.25">
      <c r="D81">
        <v>677</v>
      </c>
      <c r="E81" s="7">
        <v>40.65</v>
      </c>
      <c r="F81" s="4">
        <f t="shared" si="3"/>
        <v>84552</v>
      </c>
      <c r="H81" s="5">
        <v>310.05</v>
      </c>
      <c r="I81" s="4">
        <f t="shared" si="4"/>
        <v>18905.3</v>
      </c>
      <c r="J81" s="5">
        <v>5.66</v>
      </c>
      <c r="K81" s="4">
        <f t="shared" si="5"/>
        <v>460.16</v>
      </c>
    </row>
    <row r="82" spans="4:11" x14ac:dyDescent="0.25">
      <c r="D82">
        <v>678</v>
      </c>
      <c r="E82" s="7">
        <v>33.409999999999997</v>
      </c>
      <c r="F82" s="4">
        <f t="shared" si="3"/>
        <v>69492.800000000003</v>
      </c>
      <c r="H82" s="5">
        <v>24.93</v>
      </c>
      <c r="I82" s="4">
        <f t="shared" si="4"/>
        <v>1249.3699999999999</v>
      </c>
      <c r="J82" s="5"/>
      <c r="K82" s="4">
        <f t="shared" si="5"/>
        <v>0</v>
      </c>
    </row>
    <row r="83" spans="4:11" x14ac:dyDescent="0.25">
      <c r="D83">
        <v>683</v>
      </c>
      <c r="E83" s="7">
        <v>30.1</v>
      </c>
      <c r="F83" s="4">
        <f t="shared" si="3"/>
        <v>62608</v>
      </c>
      <c r="H83" s="5">
        <v>13.28</v>
      </c>
      <c r="I83" s="4">
        <f t="shared" si="4"/>
        <v>599.59</v>
      </c>
      <c r="J83" s="5"/>
      <c r="K83" s="4">
        <f t="shared" si="5"/>
        <v>0</v>
      </c>
    </row>
    <row r="84" spans="4:11" x14ac:dyDescent="0.25">
      <c r="D84">
        <v>685</v>
      </c>
      <c r="E84" s="7">
        <v>24.1</v>
      </c>
      <c r="F84" s="4">
        <f t="shared" si="3"/>
        <v>50128</v>
      </c>
      <c r="H84" s="5">
        <v>13.75</v>
      </c>
      <c r="I84" s="4">
        <f t="shared" si="4"/>
        <v>497.06</v>
      </c>
      <c r="J84" s="5"/>
      <c r="K84" s="4">
        <f t="shared" si="5"/>
        <v>0</v>
      </c>
    </row>
    <row r="85" spans="4:11" x14ac:dyDescent="0.25">
      <c r="D85">
        <v>688</v>
      </c>
      <c r="E85" s="7">
        <v>40.65</v>
      </c>
      <c r="F85" s="4">
        <f t="shared" si="3"/>
        <v>84552</v>
      </c>
      <c r="H85" s="5">
        <v>22.5</v>
      </c>
      <c r="I85" s="4">
        <f t="shared" si="4"/>
        <v>1371.94</v>
      </c>
      <c r="J85" s="5"/>
      <c r="K85" s="4">
        <f t="shared" si="5"/>
        <v>0</v>
      </c>
    </row>
    <row r="86" spans="4:11" x14ac:dyDescent="0.25">
      <c r="D86">
        <v>689</v>
      </c>
      <c r="E86" s="7">
        <v>40.65</v>
      </c>
      <c r="F86" s="4">
        <f t="shared" si="3"/>
        <v>84552</v>
      </c>
      <c r="H86" s="5">
        <v>325.25</v>
      </c>
      <c r="I86" s="4">
        <f t="shared" si="4"/>
        <v>19832.12</v>
      </c>
      <c r="J86" s="5"/>
      <c r="K86" s="4">
        <f t="shared" si="5"/>
        <v>0</v>
      </c>
    </row>
    <row r="87" spans="4:11" x14ac:dyDescent="0.25">
      <c r="D87">
        <v>690</v>
      </c>
      <c r="E87" s="7">
        <f>3124.8/80</f>
        <v>39.06</v>
      </c>
      <c r="F87" s="4">
        <f t="shared" si="3"/>
        <v>81244.800000000003</v>
      </c>
      <c r="H87" s="5">
        <v>1</v>
      </c>
      <c r="I87" s="4">
        <f t="shared" si="4"/>
        <v>58.59</v>
      </c>
      <c r="J87" s="5"/>
      <c r="K87" s="4">
        <f t="shared" si="5"/>
        <v>0</v>
      </c>
    </row>
    <row r="88" spans="4:11" x14ac:dyDescent="0.25">
      <c r="D88">
        <v>692</v>
      </c>
      <c r="E88" s="7">
        <v>38.64</v>
      </c>
      <c r="F88" s="4">
        <f t="shared" si="3"/>
        <v>80371.199999999997</v>
      </c>
      <c r="H88" s="5">
        <v>576.45000000000005</v>
      </c>
      <c r="I88" s="4">
        <f t="shared" si="4"/>
        <v>33411.040000000001</v>
      </c>
      <c r="J88" s="5">
        <v>163.5</v>
      </c>
      <c r="K88" s="4">
        <f t="shared" si="5"/>
        <v>12635.28</v>
      </c>
    </row>
    <row r="89" spans="4:11" x14ac:dyDescent="0.25">
      <c r="D89">
        <v>693</v>
      </c>
      <c r="E89" s="7">
        <v>40.65</v>
      </c>
      <c r="F89" s="4">
        <f t="shared" si="3"/>
        <v>84552</v>
      </c>
      <c r="H89" s="5">
        <f>233.34+155</f>
        <v>388.34000000000003</v>
      </c>
      <c r="I89" s="4">
        <f t="shared" si="4"/>
        <v>23679.03</v>
      </c>
      <c r="J89" s="5">
        <f>3.75+0.5</f>
        <v>4.25</v>
      </c>
      <c r="K89" s="4">
        <f t="shared" si="5"/>
        <v>345.53</v>
      </c>
    </row>
    <row r="90" spans="4:11" x14ac:dyDescent="0.25">
      <c r="D90">
        <v>694</v>
      </c>
      <c r="E90" s="7">
        <v>24.1</v>
      </c>
      <c r="F90" s="4">
        <f t="shared" si="3"/>
        <v>50128</v>
      </c>
      <c r="H90" s="5">
        <v>31.69</v>
      </c>
      <c r="I90" s="4">
        <f t="shared" si="4"/>
        <v>1145.5899999999999</v>
      </c>
      <c r="J90" s="5"/>
      <c r="K90" s="4">
        <f t="shared" si="5"/>
        <v>0</v>
      </c>
    </row>
    <row r="91" spans="4:11" x14ac:dyDescent="0.25">
      <c r="D91">
        <v>695</v>
      </c>
      <c r="E91" s="7">
        <v>38.1</v>
      </c>
      <c r="F91" s="4">
        <f t="shared" si="3"/>
        <v>79248</v>
      </c>
      <c r="H91" s="5">
        <v>183</v>
      </c>
      <c r="I91" s="4">
        <f t="shared" si="4"/>
        <v>10458.450000000001</v>
      </c>
      <c r="J91" s="5">
        <v>3</v>
      </c>
      <c r="K91" s="4">
        <f t="shared" si="5"/>
        <v>228.6</v>
      </c>
    </row>
    <row r="92" spans="4:11" x14ac:dyDescent="0.25">
      <c r="D92">
        <v>696</v>
      </c>
      <c r="E92" s="7">
        <v>40.65</v>
      </c>
      <c r="F92" s="4">
        <f t="shared" si="3"/>
        <v>84552</v>
      </c>
      <c r="H92" s="5">
        <v>77.75</v>
      </c>
      <c r="I92" s="4">
        <f t="shared" si="4"/>
        <v>4740.8100000000004</v>
      </c>
      <c r="J92" s="5"/>
      <c r="K92" s="4">
        <f t="shared" si="5"/>
        <v>0</v>
      </c>
    </row>
    <row r="93" spans="4:11" x14ac:dyDescent="0.25">
      <c r="D93">
        <v>697</v>
      </c>
      <c r="E93" s="7">
        <v>36.64</v>
      </c>
      <c r="F93" s="4">
        <f t="shared" si="3"/>
        <v>76211.199999999997</v>
      </c>
      <c r="H93" s="5">
        <v>591</v>
      </c>
      <c r="I93" s="4">
        <f t="shared" si="4"/>
        <v>32481.360000000001</v>
      </c>
      <c r="J93" s="5">
        <v>6.5</v>
      </c>
      <c r="K93" s="4">
        <f t="shared" si="5"/>
        <v>476.32</v>
      </c>
    </row>
    <row r="94" spans="4:11" x14ac:dyDescent="0.25">
      <c r="D94">
        <v>698</v>
      </c>
      <c r="E94" s="7">
        <v>36.64</v>
      </c>
      <c r="F94" s="4">
        <f t="shared" si="3"/>
        <v>76211.199999999997</v>
      </c>
      <c r="H94" s="5">
        <v>341.28</v>
      </c>
      <c r="I94" s="4">
        <f t="shared" si="4"/>
        <v>18756.75</v>
      </c>
      <c r="J94" s="5">
        <v>3.5</v>
      </c>
      <c r="K94" s="4">
        <f t="shared" si="5"/>
        <v>256.48</v>
      </c>
    </row>
    <row r="95" spans="4:11" x14ac:dyDescent="0.25">
      <c r="D95">
        <v>700</v>
      </c>
      <c r="E95" s="7">
        <f>3648.8/80</f>
        <v>45.61</v>
      </c>
      <c r="F95" s="4">
        <f t="shared" si="3"/>
        <v>94868.800000000003</v>
      </c>
      <c r="H95" s="5"/>
      <c r="I95" s="4">
        <f t="shared" si="4"/>
        <v>0</v>
      </c>
      <c r="J95" s="5"/>
      <c r="K95" s="4">
        <f t="shared" si="5"/>
        <v>0</v>
      </c>
    </row>
    <row r="96" spans="4:11" x14ac:dyDescent="0.25">
      <c r="D96">
        <v>702</v>
      </c>
      <c r="E96" s="7">
        <v>30.1</v>
      </c>
      <c r="F96" s="4">
        <f t="shared" si="3"/>
        <v>62608</v>
      </c>
      <c r="H96" s="5">
        <v>39.159999999999997</v>
      </c>
      <c r="I96" s="4">
        <f t="shared" si="4"/>
        <v>1768.07</v>
      </c>
      <c r="J96" s="5"/>
      <c r="K96" s="4">
        <f t="shared" si="5"/>
        <v>0</v>
      </c>
    </row>
    <row r="97" spans="4:11" x14ac:dyDescent="0.25">
      <c r="D97">
        <v>703</v>
      </c>
      <c r="E97" s="7">
        <v>38.93</v>
      </c>
      <c r="F97" s="4">
        <f t="shared" si="3"/>
        <v>80974.399999999994</v>
      </c>
      <c r="H97" s="5">
        <v>239.75</v>
      </c>
      <c r="I97" s="4">
        <f t="shared" si="4"/>
        <v>14000.2</v>
      </c>
      <c r="J97" s="5"/>
      <c r="K97" s="4">
        <f t="shared" si="5"/>
        <v>0</v>
      </c>
    </row>
    <row r="98" spans="4:11" x14ac:dyDescent="0.25">
      <c r="D98">
        <v>704</v>
      </c>
      <c r="E98" s="7">
        <v>40.65</v>
      </c>
      <c r="F98" s="4">
        <f t="shared" si="3"/>
        <v>84552</v>
      </c>
      <c r="H98" s="5">
        <v>227.5</v>
      </c>
      <c r="I98" s="4">
        <f t="shared" si="4"/>
        <v>13871.81</v>
      </c>
      <c r="J98" s="5"/>
      <c r="K98" s="4">
        <f t="shared" si="5"/>
        <v>0</v>
      </c>
    </row>
    <row r="99" spans="4:11" x14ac:dyDescent="0.25">
      <c r="D99">
        <v>705</v>
      </c>
      <c r="E99" s="7">
        <v>33</v>
      </c>
      <c r="F99" s="4">
        <f t="shared" si="3"/>
        <v>68640</v>
      </c>
      <c r="H99" s="5">
        <v>863.79</v>
      </c>
      <c r="I99" s="4">
        <f t="shared" si="4"/>
        <v>42757.61</v>
      </c>
      <c r="J99" s="5">
        <v>8.5</v>
      </c>
      <c r="K99" s="4">
        <f t="shared" si="5"/>
        <v>561</v>
      </c>
    </row>
    <row r="100" spans="4:11" x14ac:dyDescent="0.25">
      <c r="D100">
        <v>706</v>
      </c>
      <c r="E100" s="7">
        <v>30.1</v>
      </c>
      <c r="F100" s="4">
        <f t="shared" si="3"/>
        <v>62608</v>
      </c>
      <c r="H100" s="5">
        <v>24.29</v>
      </c>
      <c r="I100" s="4">
        <f t="shared" si="4"/>
        <v>1096.69</v>
      </c>
      <c r="J100" s="5"/>
      <c r="K100" s="4">
        <f t="shared" si="5"/>
        <v>0</v>
      </c>
    </row>
    <row r="101" spans="4:11" x14ac:dyDescent="0.25">
      <c r="D101">
        <v>707</v>
      </c>
      <c r="E101" s="7">
        <v>33</v>
      </c>
      <c r="F101" s="4">
        <f t="shared" si="3"/>
        <v>68640</v>
      </c>
      <c r="H101" s="5">
        <v>280.54000000000002</v>
      </c>
      <c r="I101" s="4">
        <f t="shared" si="4"/>
        <v>13886.73</v>
      </c>
      <c r="J101" s="5">
        <v>3.75</v>
      </c>
      <c r="K101" s="4">
        <f t="shared" si="5"/>
        <v>247.5</v>
      </c>
    </row>
    <row r="102" spans="4:11" x14ac:dyDescent="0.25">
      <c r="D102">
        <v>708</v>
      </c>
      <c r="E102" s="7">
        <v>33</v>
      </c>
      <c r="F102" s="4">
        <f t="shared" si="3"/>
        <v>68640</v>
      </c>
      <c r="H102" s="5">
        <v>562.75</v>
      </c>
      <c r="I102" s="4">
        <f t="shared" si="4"/>
        <v>27856.13</v>
      </c>
      <c r="J102" s="5">
        <v>1.5</v>
      </c>
      <c r="K102" s="4">
        <f t="shared" si="5"/>
        <v>99</v>
      </c>
    </row>
    <row r="103" spans="4:11" x14ac:dyDescent="0.25">
      <c r="D103">
        <v>709</v>
      </c>
      <c r="E103" s="7">
        <v>40.65</v>
      </c>
      <c r="F103" s="4">
        <f t="shared" si="3"/>
        <v>84552</v>
      </c>
      <c r="H103" s="5">
        <v>313.58</v>
      </c>
      <c r="I103" s="4">
        <f t="shared" si="4"/>
        <v>19120.54</v>
      </c>
      <c r="J103" s="5">
        <v>0.67</v>
      </c>
      <c r="K103" s="4">
        <f t="shared" si="5"/>
        <v>54.47</v>
      </c>
    </row>
    <row r="104" spans="4:11" x14ac:dyDescent="0.25">
      <c r="D104">
        <v>712</v>
      </c>
      <c r="E104" s="7">
        <v>36.93</v>
      </c>
      <c r="F104" s="4">
        <f t="shared" si="3"/>
        <v>76814.399999999994</v>
      </c>
      <c r="H104" s="5">
        <v>371.75</v>
      </c>
      <c r="I104" s="4">
        <f t="shared" si="4"/>
        <v>20593.09</v>
      </c>
      <c r="J104" s="5"/>
      <c r="K104" s="4">
        <f t="shared" si="5"/>
        <v>0</v>
      </c>
    </row>
    <row r="105" spans="4:11" x14ac:dyDescent="0.25">
      <c r="D105">
        <v>713</v>
      </c>
      <c r="E105" s="7">
        <v>36.93</v>
      </c>
      <c r="F105" s="4">
        <f t="shared" si="3"/>
        <v>76814.399999999994</v>
      </c>
      <c r="H105" s="5">
        <v>489</v>
      </c>
      <c r="I105" s="4">
        <f t="shared" si="4"/>
        <v>27088.16</v>
      </c>
      <c r="J105" s="5"/>
      <c r="K105" s="4">
        <f t="shared" si="5"/>
        <v>0</v>
      </c>
    </row>
    <row r="106" spans="4:11" x14ac:dyDescent="0.25">
      <c r="D106">
        <v>714</v>
      </c>
      <c r="E106" s="7">
        <v>36.64</v>
      </c>
      <c r="F106" s="4">
        <f t="shared" si="3"/>
        <v>76211.199999999997</v>
      </c>
      <c r="H106" s="5">
        <v>452.9</v>
      </c>
      <c r="I106" s="4">
        <f t="shared" si="4"/>
        <v>24891.38</v>
      </c>
      <c r="J106" s="5">
        <v>9</v>
      </c>
      <c r="K106" s="4">
        <f t="shared" si="5"/>
        <v>659.52</v>
      </c>
    </row>
    <row r="107" spans="4:11" x14ac:dyDescent="0.25">
      <c r="D107">
        <v>715</v>
      </c>
      <c r="E107" s="7">
        <v>32.479999999999997</v>
      </c>
      <c r="F107" s="4">
        <f t="shared" si="3"/>
        <v>67558.399999999994</v>
      </c>
      <c r="H107" s="5">
        <v>257.60000000000002</v>
      </c>
      <c r="I107" s="4">
        <f t="shared" si="4"/>
        <v>12550.27</v>
      </c>
      <c r="J107" s="5"/>
      <c r="K107" s="4">
        <f t="shared" si="5"/>
        <v>0</v>
      </c>
    </row>
    <row r="108" spans="4:11" x14ac:dyDescent="0.25">
      <c r="D108">
        <v>716</v>
      </c>
      <c r="E108" s="7">
        <v>36.93</v>
      </c>
      <c r="F108" s="4">
        <f t="shared" si="3"/>
        <v>76814.399999999994</v>
      </c>
      <c r="H108" s="5">
        <v>416</v>
      </c>
      <c r="I108" s="4">
        <f t="shared" si="4"/>
        <v>23044.32</v>
      </c>
      <c r="J108" s="5">
        <v>0.5</v>
      </c>
      <c r="K108" s="4">
        <f t="shared" si="5"/>
        <v>36.93</v>
      </c>
    </row>
    <row r="109" spans="4:11" x14ac:dyDescent="0.25">
      <c r="D109">
        <v>717</v>
      </c>
      <c r="E109" s="7">
        <v>36.93</v>
      </c>
      <c r="F109" s="4">
        <f t="shared" si="3"/>
        <v>76814.399999999994</v>
      </c>
      <c r="H109" s="5">
        <v>349.5</v>
      </c>
      <c r="I109" s="4">
        <f t="shared" si="4"/>
        <v>19360.55</v>
      </c>
      <c r="J109" s="5"/>
      <c r="K109" s="4">
        <f t="shared" si="5"/>
        <v>0</v>
      </c>
    </row>
    <row r="110" spans="4:11" x14ac:dyDescent="0.25">
      <c r="D110">
        <v>718</v>
      </c>
      <c r="E110" s="7">
        <v>34.659999999999997</v>
      </c>
      <c r="F110" s="4">
        <f t="shared" si="3"/>
        <v>72092.800000000003</v>
      </c>
      <c r="H110" s="5">
        <v>474.5</v>
      </c>
      <c r="I110" s="4">
        <f t="shared" si="4"/>
        <v>24669.26</v>
      </c>
      <c r="J110" s="5">
        <v>160</v>
      </c>
      <c r="K110" s="4">
        <f t="shared" si="5"/>
        <v>11091.2</v>
      </c>
    </row>
    <row r="111" spans="4:11" x14ac:dyDescent="0.25">
      <c r="D111">
        <v>719</v>
      </c>
      <c r="E111" s="7">
        <v>38.799999999999997</v>
      </c>
      <c r="F111" s="4">
        <f t="shared" si="3"/>
        <v>80704</v>
      </c>
      <c r="H111" s="5">
        <v>24</v>
      </c>
      <c r="I111" s="4">
        <f t="shared" si="4"/>
        <v>1396.8</v>
      </c>
      <c r="J111" s="5"/>
      <c r="K111" s="4">
        <f t="shared" si="5"/>
        <v>0</v>
      </c>
    </row>
    <row r="112" spans="4:11" x14ac:dyDescent="0.25">
      <c r="D112">
        <v>720</v>
      </c>
      <c r="E112" s="7">
        <v>29.8</v>
      </c>
      <c r="F112" s="4">
        <f t="shared" si="3"/>
        <v>61984</v>
      </c>
      <c r="H112" s="5">
        <v>117.27</v>
      </c>
      <c r="I112" s="4">
        <f t="shared" si="4"/>
        <v>5241.97</v>
      </c>
      <c r="J112" s="5"/>
      <c r="K112" s="4">
        <f t="shared" si="5"/>
        <v>0</v>
      </c>
    </row>
    <row r="113" spans="1:11" x14ac:dyDescent="0.25">
      <c r="D113">
        <v>721</v>
      </c>
      <c r="E113" s="7">
        <v>28.88</v>
      </c>
      <c r="F113" s="4">
        <f t="shared" si="3"/>
        <v>60070.400000000001</v>
      </c>
      <c r="H113" s="5">
        <v>324.11</v>
      </c>
      <c r="I113" s="4">
        <f t="shared" si="4"/>
        <v>14040.45</v>
      </c>
      <c r="J113" s="5">
        <v>157</v>
      </c>
      <c r="K113" s="4">
        <f t="shared" si="5"/>
        <v>9068.32</v>
      </c>
    </row>
    <row r="114" spans="1:11" x14ac:dyDescent="0.25">
      <c r="D114">
        <v>722</v>
      </c>
      <c r="E114" s="7">
        <v>28.88</v>
      </c>
      <c r="F114" s="4">
        <f t="shared" si="3"/>
        <v>60070.400000000001</v>
      </c>
      <c r="H114" s="5">
        <v>411.1</v>
      </c>
      <c r="I114" s="4">
        <f t="shared" si="4"/>
        <v>17808.849999999999</v>
      </c>
      <c r="J114" s="5">
        <v>5.67</v>
      </c>
      <c r="K114" s="4">
        <f t="shared" si="5"/>
        <v>327.5</v>
      </c>
    </row>
    <row r="115" spans="1:11" x14ac:dyDescent="0.25">
      <c r="D115">
        <v>724</v>
      </c>
      <c r="E115" s="7">
        <v>32.479999999999997</v>
      </c>
      <c r="F115" s="4">
        <f t="shared" si="3"/>
        <v>67558.399999999994</v>
      </c>
      <c r="H115" s="5">
        <v>473.5</v>
      </c>
      <c r="I115" s="4">
        <f t="shared" si="4"/>
        <v>23068.92</v>
      </c>
      <c r="J115" s="5">
        <v>162.5</v>
      </c>
      <c r="K115" s="4">
        <f t="shared" si="5"/>
        <v>10556</v>
      </c>
    </row>
    <row r="116" spans="1:11" x14ac:dyDescent="0.25">
      <c r="D116">
        <v>725</v>
      </c>
      <c r="E116" s="7">
        <v>30.1</v>
      </c>
      <c r="F116" s="4">
        <f t="shared" si="3"/>
        <v>62608</v>
      </c>
      <c r="H116" s="5">
        <v>153.5</v>
      </c>
      <c r="I116" s="4">
        <f t="shared" si="4"/>
        <v>6930.53</v>
      </c>
      <c r="J116" s="5"/>
      <c r="K116" s="4">
        <f t="shared" si="5"/>
        <v>0</v>
      </c>
    </row>
    <row r="117" spans="1:11" x14ac:dyDescent="0.25">
      <c r="D117">
        <v>726</v>
      </c>
      <c r="E117" s="7">
        <v>38.94</v>
      </c>
      <c r="F117" s="4">
        <f t="shared" si="3"/>
        <v>80995.199999999997</v>
      </c>
      <c r="H117" s="5">
        <v>189.5</v>
      </c>
      <c r="I117" s="4">
        <f t="shared" si="4"/>
        <v>11068.7</v>
      </c>
      <c r="J117" s="5"/>
      <c r="K117" s="4">
        <f t="shared" si="5"/>
        <v>0</v>
      </c>
    </row>
    <row r="118" spans="1:11" x14ac:dyDescent="0.25">
      <c r="D118">
        <v>727</v>
      </c>
      <c r="E118" s="7">
        <v>32.479999999999997</v>
      </c>
      <c r="F118" s="4">
        <f t="shared" si="3"/>
        <v>67558.399999999994</v>
      </c>
      <c r="H118" s="5">
        <v>438.5</v>
      </c>
      <c r="I118" s="4">
        <f t="shared" si="4"/>
        <v>21363.72</v>
      </c>
      <c r="J118" s="5">
        <v>10.5</v>
      </c>
      <c r="K118" s="4">
        <f t="shared" si="5"/>
        <v>682.08</v>
      </c>
    </row>
    <row r="119" spans="1:11" x14ac:dyDescent="0.25">
      <c r="D119">
        <v>728</v>
      </c>
      <c r="E119" s="7">
        <v>28.88</v>
      </c>
      <c r="F119" s="4">
        <f t="shared" si="3"/>
        <v>60070.400000000001</v>
      </c>
      <c r="H119" s="5">
        <v>281</v>
      </c>
      <c r="I119" s="4">
        <f t="shared" si="4"/>
        <v>12172.92</v>
      </c>
      <c r="J119" s="5">
        <v>4</v>
      </c>
      <c r="K119" s="4">
        <f t="shared" si="5"/>
        <v>231.04</v>
      </c>
    </row>
    <row r="120" spans="1:11" x14ac:dyDescent="0.25">
      <c r="D120">
        <v>729</v>
      </c>
      <c r="E120" s="7">
        <v>34.659999999999997</v>
      </c>
      <c r="F120" s="4">
        <f t="shared" si="3"/>
        <v>72092.800000000003</v>
      </c>
      <c r="H120" s="5">
        <v>476.5</v>
      </c>
      <c r="I120" s="4">
        <f t="shared" si="4"/>
        <v>24773.24</v>
      </c>
      <c r="J120" s="5">
        <v>4.5</v>
      </c>
      <c r="K120" s="4">
        <f t="shared" si="5"/>
        <v>311.94</v>
      </c>
    </row>
    <row r="121" spans="1:11" x14ac:dyDescent="0.25">
      <c r="D121">
        <v>730</v>
      </c>
      <c r="E121" s="7">
        <v>36.64</v>
      </c>
      <c r="F121" s="4">
        <f t="shared" si="3"/>
        <v>76211.199999999997</v>
      </c>
      <c r="H121" s="5">
        <v>432.5</v>
      </c>
      <c r="I121" s="4">
        <f t="shared" si="4"/>
        <v>23770.2</v>
      </c>
      <c r="J121" s="5">
        <v>2</v>
      </c>
      <c r="K121" s="4">
        <f t="shared" si="5"/>
        <v>146.56</v>
      </c>
    </row>
    <row r="122" spans="1:11" x14ac:dyDescent="0.25">
      <c r="D122">
        <v>731</v>
      </c>
      <c r="E122" s="7">
        <v>33.01</v>
      </c>
      <c r="F122" s="4">
        <f t="shared" si="3"/>
        <v>68660.800000000003</v>
      </c>
      <c r="H122" s="5">
        <v>394</v>
      </c>
      <c r="I122" s="4">
        <f t="shared" si="4"/>
        <v>19508.91</v>
      </c>
      <c r="J122" s="5">
        <v>3.5</v>
      </c>
      <c r="K122" s="4">
        <f t="shared" si="5"/>
        <v>231.07</v>
      </c>
    </row>
    <row r="123" spans="1:11" x14ac:dyDescent="0.25">
      <c r="A123" s="34">
        <v>44711</v>
      </c>
      <c r="D123">
        <v>732</v>
      </c>
      <c r="E123" s="7">
        <v>32.67</v>
      </c>
      <c r="F123" s="4">
        <f t="shared" si="3"/>
        <v>67953.600000000006</v>
      </c>
      <c r="H123" s="5"/>
      <c r="I123" s="4">
        <f t="shared" si="4"/>
        <v>0</v>
      </c>
      <c r="J123" s="5"/>
      <c r="K123" s="4">
        <f t="shared" si="5"/>
        <v>0</v>
      </c>
    </row>
    <row r="124" spans="1:11" x14ac:dyDescent="0.25">
      <c r="A124" s="34">
        <v>44823</v>
      </c>
      <c r="D124">
        <v>733</v>
      </c>
      <c r="E124" s="7">
        <v>32.479999999999997</v>
      </c>
      <c r="F124" s="4">
        <f t="shared" si="3"/>
        <v>67558.399999999994</v>
      </c>
      <c r="H124" s="5">
        <v>109</v>
      </c>
      <c r="I124" s="4">
        <f t="shared" si="4"/>
        <v>5310.48</v>
      </c>
      <c r="J124" s="5"/>
      <c r="K124" s="4">
        <f t="shared" si="5"/>
        <v>0</v>
      </c>
    </row>
    <row r="125" spans="1:11" x14ac:dyDescent="0.25">
      <c r="A125" s="34">
        <v>44998</v>
      </c>
      <c r="D125">
        <v>734</v>
      </c>
      <c r="E125" s="7">
        <f>10576.93/80</f>
        <v>132.211625</v>
      </c>
      <c r="F125" s="4">
        <f t="shared" si="3"/>
        <v>275000.18</v>
      </c>
      <c r="H125" s="5"/>
      <c r="I125" s="4">
        <f t="shared" si="4"/>
        <v>0</v>
      </c>
      <c r="J125" s="5"/>
      <c r="K125" s="4">
        <f t="shared" si="5"/>
        <v>0</v>
      </c>
    </row>
    <row r="126" spans="1:11" x14ac:dyDescent="0.25">
      <c r="A126" s="34">
        <v>44998</v>
      </c>
      <c r="D126">
        <v>735</v>
      </c>
      <c r="E126" s="7">
        <v>28.88</v>
      </c>
      <c r="F126" s="4">
        <f t="shared" si="3"/>
        <v>60070.400000000001</v>
      </c>
      <c r="H126" s="5"/>
      <c r="I126" s="4">
        <f t="shared" si="4"/>
        <v>0</v>
      </c>
      <c r="J126" s="5"/>
      <c r="K126" s="4">
        <f t="shared" si="5"/>
        <v>0</v>
      </c>
    </row>
    <row r="127" spans="1:11" x14ac:dyDescent="0.25">
      <c r="A127" s="34">
        <v>45012</v>
      </c>
      <c r="D127">
        <v>736</v>
      </c>
      <c r="E127" s="7">
        <v>30.07</v>
      </c>
      <c r="F127" s="4">
        <f t="shared" si="3"/>
        <v>62545.599999999999</v>
      </c>
      <c r="H127" s="5"/>
      <c r="I127" s="4">
        <f t="shared" si="4"/>
        <v>0</v>
      </c>
      <c r="J127" s="5"/>
      <c r="K127" s="4">
        <f t="shared" si="5"/>
        <v>0</v>
      </c>
    </row>
    <row r="128" spans="1:11" x14ac:dyDescent="0.25">
      <c r="A128" s="34">
        <v>45013</v>
      </c>
      <c r="D128">
        <v>737</v>
      </c>
      <c r="E128" s="7">
        <v>24.1</v>
      </c>
      <c r="F128" s="4">
        <f t="shared" si="3"/>
        <v>50128</v>
      </c>
      <c r="H128" s="5"/>
      <c r="I128" s="4">
        <f t="shared" si="4"/>
        <v>0</v>
      </c>
      <c r="J128" s="5"/>
      <c r="K128" s="4">
        <f t="shared" si="5"/>
        <v>0</v>
      </c>
    </row>
    <row r="129" spans="1:15" x14ac:dyDescent="0.25">
      <c r="A129" s="34">
        <v>45013</v>
      </c>
      <c r="D129">
        <v>738</v>
      </c>
      <c r="E129" s="7">
        <v>24.1</v>
      </c>
      <c r="F129" s="4">
        <f t="shared" si="3"/>
        <v>50128</v>
      </c>
      <c r="H129" s="5"/>
      <c r="I129" s="4">
        <f t="shared" si="4"/>
        <v>0</v>
      </c>
      <c r="J129" s="5"/>
      <c r="K129" s="4">
        <f t="shared" si="5"/>
        <v>0</v>
      </c>
    </row>
    <row r="130" spans="1:15" x14ac:dyDescent="0.25">
      <c r="A130" s="34">
        <v>45023</v>
      </c>
      <c r="D130">
        <v>739</v>
      </c>
      <c r="E130" s="7">
        <v>25.1</v>
      </c>
      <c r="F130" s="4">
        <f t="shared" si="3"/>
        <v>52208</v>
      </c>
      <c r="H130" s="5"/>
      <c r="I130" s="4">
        <f t="shared" si="4"/>
        <v>0</v>
      </c>
      <c r="J130" s="5"/>
      <c r="K130" s="4">
        <f t="shared" si="5"/>
        <v>0</v>
      </c>
    </row>
    <row r="131" spans="1:15" x14ac:dyDescent="0.25">
      <c r="A131" s="34">
        <v>45023</v>
      </c>
      <c r="D131">
        <v>740</v>
      </c>
      <c r="E131" s="7">
        <v>25.1</v>
      </c>
      <c r="F131" s="4">
        <f t="shared" si="3"/>
        <v>52208</v>
      </c>
      <c r="H131" s="5"/>
      <c r="I131" s="4">
        <f t="shared" si="4"/>
        <v>0</v>
      </c>
      <c r="J131" s="5"/>
      <c r="K131" s="4">
        <f t="shared" si="5"/>
        <v>0</v>
      </c>
    </row>
    <row r="132" spans="1:15" x14ac:dyDescent="0.25">
      <c r="A132" s="34">
        <v>45026</v>
      </c>
      <c r="D132">
        <v>741</v>
      </c>
      <c r="E132" s="7">
        <v>33</v>
      </c>
      <c r="F132" s="4">
        <f t="shared" si="3"/>
        <v>68640</v>
      </c>
      <c r="H132" s="5"/>
      <c r="I132" s="4">
        <f t="shared" si="4"/>
        <v>0</v>
      </c>
      <c r="J132" s="5"/>
      <c r="K132" s="4">
        <f>+IF(J132&gt;0,ROUND(J132*(E132*2),2),0)</f>
        <v>0</v>
      </c>
    </row>
    <row r="133" spans="1:15" x14ac:dyDescent="0.25">
      <c r="A133" s="34">
        <v>45054</v>
      </c>
      <c r="D133">
        <v>743</v>
      </c>
      <c r="E133" s="7">
        <v>24.1</v>
      </c>
      <c r="F133" s="4">
        <f t="shared" si="3"/>
        <v>50128</v>
      </c>
      <c r="H133" s="5"/>
      <c r="I133" s="4">
        <f t="shared" si="4"/>
        <v>0</v>
      </c>
      <c r="J133" s="5"/>
      <c r="K133" s="4">
        <f>+IF(J133&gt;0,ROUND(J133*(E133*2),2),0)</f>
        <v>0</v>
      </c>
    </row>
    <row r="134" spans="1:15" x14ac:dyDescent="0.25">
      <c r="D134" s="8"/>
      <c r="E134" s="9"/>
      <c r="F134" s="10"/>
      <c r="H134" s="5"/>
      <c r="I134" s="5"/>
      <c r="J134" s="5"/>
      <c r="K134" s="5"/>
    </row>
    <row r="135" spans="1:15" ht="15.75" thickBot="1" x14ac:dyDescent="0.3">
      <c r="C135" s="8">
        <f>COUNTA(D6:D134)</f>
        <v>128</v>
      </c>
      <c r="D135" s="8"/>
      <c r="E135" s="11">
        <f>SUM(E6:E134)</f>
        <v>5260.421624999999</v>
      </c>
      <c r="F135" s="12">
        <f>SUM(F6:F134)</f>
        <v>10941676.980000004</v>
      </c>
      <c r="H135" s="13">
        <f>SUM(H6:H134)</f>
        <v>24476.480000000007</v>
      </c>
      <c r="I135" s="13">
        <f>SUM(I6:I134)</f>
        <v>1431955.5099999995</v>
      </c>
      <c r="J135" s="13">
        <f>SUM(J6:J134)</f>
        <v>1755.1700000000003</v>
      </c>
      <c r="K135" s="12">
        <f>SUM(K6:K134)</f>
        <v>137917.03</v>
      </c>
    </row>
    <row r="136" spans="1:15" ht="15.75" thickTop="1" x14ac:dyDescent="0.25">
      <c r="D136" s="8"/>
      <c r="E136" s="8"/>
      <c r="K136" s="14"/>
    </row>
    <row r="137" spans="1:15" x14ac:dyDescent="0.25">
      <c r="D137" s="8"/>
      <c r="F137" s="6"/>
      <c r="J137" s="8"/>
    </row>
    <row r="138" spans="1:15" x14ac:dyDescent="0.25">
      <c r="D138" s="8"/>
      <c r="E138" s="15" t="s">
        <v>8</v>
      </c>
      <c r="F138" s="16">
        <f>F135+F136</f>
        <v>10941676.980000004</v>
      </c>
      <c r="I138" s="6">
        <f>+I135</f>
        <v>1431955.5099999995</v>
      </c>
      <c r="J138" s="17"/>
      <c r="K138" s="6">
        <f>+K135</f>
        <v>137917.03</v>
      </c>
    </row>
    <row r="139" spans="1:15" x14ac:dyDescent="0.25">
      <c r="C139" s="9"/>
      <c r="E139" s="18" t="s">
        <v>9</v>
      </c>
      <c r="F139" s="19">
        <f>+C135*2080</f>
        <v>266240</v>
      </c>
      <c r="I139" s="14">
        <f>+H135</f>
        <v>24476.480000000007</v>
      </c>
      <c r="K139" s="14">
        <f>+J135</f>
        <v>1755.1700000000003</v>
      </c>
    </row>
    <row r="140" spans="1:15" x14ac:dyDescent="0.25">
      <c r="C140" s="9"/>
      <c r="E140" s="20"/>
      <c r="H140" s="10"/>
      <c r="I140" s="10"/>
      <c r="K140" s="10"/>
      <c r="M140" s="6"/>
    </row>
    <row r="141" spans="1:15" x14ac:dyDescent="0.25">
      <c r="C141" s="32"/>
      <c r="E141" s="9"/>
      <c r="F141" s="9"/>
      <c r="H141" s="10"/>
      <c r="I141" s="10"/>
      <c r="J141" s="21"/>
      <c r="K141" s="10"/>
    </row>
    <row r="142" spans="1:15" x14ac:dyDescent="0.25">
      <c r="B142" s="22" t="s">
        <v>13</v>
      </c>
      <c r="C142" s="31"/>
      <c r="D142" s="23"/>
      <c r="E142" s="24" t="s">
        <v>10</v>
      </c>
      <c r="F142" s="25">
        <f>ROUND(F138/F139,6)</f>
        <v>41.097043999999997</v>
      </c>
      <c r="H142" s="26" t="s">
        <v>11</v>
      </c>
      <c r="I142" s="25">
        <f>ROUND(I138/I139,6)</f>
        <v>58.503326999999999</v>
      </c>
      <c r="J142" s="27" t="s">
        <v>12</v>
      </c>
      <c r="K142" s="25">
        <f>ROUND(K138/K139,6)</f>
        <v>78.577590999999998</v>
      </c>
    </row>
    <row r="143" spans="1:15" x14ac:dyDescent="0.25">
      <c r="D143" s="8"/>
      <c r="N143" s="6"/>
      <c r="O143" s="6"/>
    </row>
    <row r="144" spans="1:15" x14ac:dyDescent="0.25">
      <c r="A144" s="33" t="s">
        <v>14</v>
      </c>
      <c r="D144" s="8"/>
    </row>
    <row r="145" spans="1:10" ht="30" x14ac:dyDescent="0.25">
      <c r="A145" s="36" t="s">
        <v>21</v>
      </c>
      <c r="B145" s="30" t="s">
        <v>0</v>
      </c>
      <c r="C145" s="1" t="s">
        <v>1</v>
      </c>
      <c r="D145" s="1" t="s">
        <v>2</v>
      </c>
      <c r="E145" s="2" t="s">
        <v>25</v>
      </c>
      <c r="F145" s="3" t="s">
        <v>3</v>
      </c>
    </row>
    <row r="146" spans="1:10" x14ac:dyDescent="0.25">
      <c r="A146" s="34">
        <v>44664</v>
      </c>
      <c r="B146" s="28"/>
      <c r="C146" s="45"/>
      <c r="D146" s="45">
        <v>244</v>
      </c>
      <c r="E146" s="46">
        <v>45.17</v>
      </c>
      <c r="F146" s="44"/>
    </row>
    <row r="147" spans="1:10" x14ac:dyDescent="0.25">
      <c r="A147" s="34">
        <v>44650</v>
      </c>
      <c r="B147" s="28"/>
      <c r="C147" s="45"/>
      <c r="D147" s="45">
        <v>388</v>
      </c>
      <c r="E147" s="46">
        <v>31.01</v>
      </c>
      <c r="F147" s="44"/>
    </row>
    <row r="148" spans="1:10" x14ac:dyDescent="0.25">
      <c r="A148" s="34">
        <v>44636</v>
      </c>
      <c r="B148" s="28"/>
      <c r="C148" s="45"/>
      <c r="D148" s="45">
        <v>491</v>
      </c>
      <c r="E148" s="46">
        <v>38.909999999999997</v>
      </c>
      <c r="F148" s="44"/>
    </row>
    <row r="149" spans="1:10" x14ac:dyDescent="0.25">
      <c r="A149" s="34">
        <v>44636</v>
      </c>
      <c r="B149" s="28"/>
      <c r="C149" s="45"/>
      <c r="D149" s="45">
        <v>699</v>
      </c>
      <c r="E149" s="46">
        <f>4310.88/56</f>
        <v>76.98</v>
      </c>
      <c r="F149" s="44"/>
    </row>
    <row r="150" spans="1:10" x14ac:dyDescent="0.25">
      <c r="A150" s="34">
        <v>44664</v>
      </c>
      <c r="C150" s="28"/>
      <c r="D150">
        <v>420</v>
      </c>
      <c r="E150" s="46">
        <v>39.1</v>
      </c>
      <c r="F150" s="4"/>
    </row>
    <row r="151" spans="1:10" x14ac:dyDescent="0.25">
      <c r="A151" s="34">
        <v>44762</v>
      </c>
      <c r="D151">
        <v>496</v>
      </c>
      <c r="E151" s="46">
        <v>44.33</v>
      </c>
      <c r="F151" s="4"/>
      <c r="H151">
        <v>7</v>
      </c>
      <c r="J151" s="14"/>
    </row>
    <row r="152" spans="1:10" x14ac:dyDescent="0.25">
      <c r="A152" s="34">
        <v>44762</v>
      </c>
      <c r="C152" s="28"/>
      <c r="D152">
        <v>199</v>
      </c>
      <c r="E152" s="46">
        <v>61.26</v>
      </c>
      <c r="F152" s="4"/>
    </row>
    <row r="153" spans="1:10" x14ac:dyDescent="0.25">
      <c r="A153" s="34">
        <v>44846</v>
      </c>
      <c r="C153" s="28"/>
      <c r="D153">
        <v>282</v>
      </c>
      <c r="E153" s="46">
        <v>63.07</v>
      </c>
      <c r="F153" s="4"/>
    </row>
    <row r="154" spans="1:10" x14ac:dyDescent="0.25">
      <c r="A154" s="34">
        <v>44776</v>
      </c>
      <c r="C154" s="28"/>
      <c r="D154" s="8">
        <v>701</v>
      </c>
      <c r="E154" s="46">
        <v>31.13</v>
      </c>
      <c r="F154" s="4"/>
      <c r="H154">
        <v>151.5</v>
      </c>
      <c r="J154">
        <v>3</v>
      </c>
    </row>
    <row r="155" spans="1:10" x14ac:dyDescent="0.25">
      <c r="A155" s="34">
        <v>44916</v>
      </c>
      <c r="C155" s="28"/>
      <c r="D155">
        <v>723</v>
      </c>
      <c r="E155" s="46">
        <v>27.5</v>
      </c>
      <c r="F155" s="4"/>
      <c r="H155">
        <v>351.34</v>
      </c>
      <c r="J155">
        <v>7.5</v>
      </c>
    </row>
    <row r="156" spans="1:10" x14ac:dyDescent="0.25">
      <c r="A156" s="34">
        <v>45000</v>
      </c>
      <c r="D156">
        <v>220</v>
      </c>
      <c r="E156" s="46">
        <v>43.83</v>
      </c>
      <c r="F156" s="4"/>
      <c r="H156">
        <v>20</v>
      </c>
      <c r="J156">
        <v>1</v>
      </c>
    </row>
    <row r="157" spans="1:10" x14ac:dyDescent="0.25">
      <c r="A157" s="34">
        <v>44986</v>
      </c>
      <c r="D157">
        <v>383</v>
      </c>
      <c r="E157" s="46">
        <v>42.45</v>
      </c>
      <c r="F157" s="4"/>
      <c r="H157">
        <v>1</v>
      </c>
    </row>
    <row r="158" spans="1:10" x14ac:dyDescent="0.25">
      <c r="A158" s="34">
        <v>45014</v>
      </c>
      <c r="C158" s="28"/>
      <c r="D158">
        <v>320</v>
      </c>
      <c r="E158" s="46">
        <v>40.85</v>
      </c>
      <c r="F158" s="4"/>
    </row>
    <row r="159" spans="1:10" x14ac:dyDescent="0.25">
      <c r="A159" s="34">
        <v>45137</v>
      </c>
      <c r="D159">
        <v>686</v>
      </c>
      <c r="E159" s="46">
        <v>169.72</v>
      </c>
      <c r="F159" s="4"/>
    </row>
    <row r="160" spans="1:10" x14ac:dyDescent="0.25">
      <c r="C160" s="28"/>
    </row>
    <row r="161" spans="2:12" x14ac:dyDescent="0.25">
      <c r="B161" t="s">
        <v>16</v>
      </c>
      <c r="H161" s="29">
        <f>SUM(H145:H160)+H135</f>
        <v>25007.320000000007</v>
      </c>
      <c r="I161" s="29"/>
      <c r="J161" s="29">
        <f>+J135+SUM(J144:J160)</f>
        <v>1766.6700000000003</v>
      </c>
      <c r="K161" s="29"/>
    </row>
    <row r="162" spans="2:12" x14ac:dyDescent="0.25">
      <c r="H162" s="4"/>
      <c r="I162" s="4"/>
      <c r="J162" s="4"/>
    </row>
    <row r="163" spans="2:12" x14ac:dyDescent="0.25">
      <c r="F163" s="39" t="s">
        <v>10</v>
      </c>
      <c r="G163" s="39"/>
      <c r="H163" s="40"/>
      <c r="I163" s="40" t="s">
        <v>22</v>
      </c>
      <c r="J163" s="40"/>
      <c r="K163" s="39" t="s">
        <v>23</v>
      </c>
      <c r="L163" s="39" t="s">
        <v>24</v>
      </c>
    </row>
    <row r="164" spans="2:12" x14ac:dyDescent="0.25">
      <c r="E164" s="37" t="s">
        <v>26</v>
      </c>
      <c r="F164" s="41">
        <f>F138</f>
        <v>10941676.980000004</v>
      </c>
      <c r="G164" s="38"/>
      <c r="H164" s="42"/>
      <c r="I164" s="43">
        <f>H161*I142</f>
        <v>1463011.4193536404</v>
      </c>
      <c r="J164" s="42"/>
      <c r="K164" s="43">
        <f>J161*K142</f>
        <v>138820.67269197002</v>
      </c>
      <c r="L164" s="43">
        <f>F164+I164+K164</f>
        <v>12543509.072045613</v>
      </c>
    </row>
    <row r="165" spans="2:12" x14ac:dyDescent="0.25">
      <c r="E165" s="37" t="s">
        <v>27</v>
      </c>
      <c r="F165" s="47">
        <f>F164/F139</f>
        <v>41.097043945312514</v>
      </c>
      <c r="I165" s="47">
        <f>I164/H161</f>
        <v>58.503326999999999</v>
      </c>
      <c r="K165" s="47">
        <f>K164/J161</f>
        <v>78.577590999999998</v>
      </c>
    </row>
  </sheetData>
  <sortState xmlns:xlrd2="http://schemas.microsoft.com/office/spreadsheetml/2017/richdata2" ref="A150:K158">
    <sortCondition ref="A150:A15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Siewert</dc:creator>
  <cp:lastModifiedBy>Steve Thompson</cp:lastModifiedBy>
  <dcterms:created xsi:type="dcterms:W3CDTF">2024-01-19T19:28:35Z</dcterms:created>
  <dcterms:modified xsi:type="dcterms:W3CDTF">2024-01-26T19:54:24Z</dcterms:modified>
</cp:coreProperties>
</file>